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AKR\Desktop\"/>
    </mc:Choice>
  </mc:AlternateContent>
  <bookViews>
    <workbookView xWindow="0" yWindow="0" windowWidth="28800" windowHeight="11835" tabRatio="758"/>
  </bookViews>
  <sheets>
    <sheet name="1" sheetId="296" r:id="rId1"/>
    <sheet name="1cd" sheetId="297" r:id="rId2"/>
    <sheet name="2" sheetId="298" r:id="rId3"/>
    <sheet name="3" sheetId="291" r:id="rId4"/>
    <sheet name="4" sheetId="299" r:id="rId5"/>
    <sheet name="5" sheetId="17" r:id="rId6"/>
    <sheet name="6" sheetId="267" r:id="rId7"/>
    <sheet name="7" sheetId="19" r:id="rId8"/>
    <sheet name="8" sheetId="336" r:id="rId9"/>
    <sheet name="9" sheetId="290" r:id="rId10"/>
    <sheet name="10" sheetId="289" r:id="rId11"/>
    <sheet name="11" sheetId="288" r:id="rId12"/>
    <sheet name="12" sheetId="287" r:id="rId13"/>
    <sheet name="13" sheetId="300" r:id="rId14"/>
    <sheet name="14" sheetId="192" r:id="rId15"/>
    <sheet name="15" sheetId="338" r:id="rId16"/>
    <sheet name="16" sheetId="337" r:id="rId17"/>
    <sheet name="17" sheetId="301" r:id="rId18"/>
    <sheet name="17cd" sheetId="302" r:id="rId19"/>
    <sheet name="18" sheetId="303" r:id="rId20"/>
    <sheet name="18cd" sheetId="304" r:id="rId21"/>
    <sheet name="19" sheetId="305" r:id="rId22"/>
    <sheet name="19cd" sheetId="306" r:id="rId23"/>
    <sheet name="20" sheetId="307" r:id="rId24"/>
    <sheet name="20cd" sheetId="308" r:id="rId25"/>
    <sheet name="21" sheetId="309" r:id="rId26"/>
    <sheet name="22" sheetId="310" r:id="rId27"/>
    <sheet name="23" sheetId="292" r:id="rId28"/>
    <sheet name="24" sheetId="311" r:id="rId29"/>
    <sheet name="25" sheetId="341" r:id="rId30"/>
    <sheet name="26" sheetId="340" r:id="rId31"/>
    <sheet name="27" sheetId="339" r:id="rId32"/>
    <sheet name="28" sheetId="20" r:id="rId33"/>
    <sheet name="29" sheetId="270" r:id="rId34"/>
    <sheet name="30" sheetId="22" r:id="rId35"/>
    <sheet name="31" sheetId="271" r:id="rId36"/>
    <sheet name="32" sheetId="272" r:id="rId37"/>
    <sheet name="33" sheetId="273" r:id="rId38"/>
    <sheet name="34" sheetId="312" r:id="rId39"/>
    <sheet name="35" sheetId="313" r:id="rId40"/>
    <sheet name="36" sheetId="180" r:id="rId41"/>
    <sheet name="37" sheetId="188" r:id="rId42"/>
    <sheet name="38" sheetId="314" r:id="rId43"/>
    <sheet name="38cd" sheetId="315" r:id="rId44"/>
    <sheet name="39" sheetId="316" r:id="rId45"/>
    <sheet name="40" sheetId="293" r:id="rId46"/>
    <sheet name="41" sheetId="317" r:id="rId47"/>
    <sheet name="42" sheetId="318" r:id="rId48"/>
    <sheet name="43" sheetId="344" r:id="rId49"/>
    <sheet name="44" sheetId="343" r:id="rId50"/>
    <sheet name="45" sheetId="342" r:id="rId51"/>
    <sheet name="46" sheetId="13" r:id="rId52"/>
    <sheet name="47" sheetId="14" r:id="rId53"/>
    <sheet name="48" sheetId="15" r:id="rId54"/>
    <sheet name="49" sheetId="275" r:id="rId55"/>
    <sheet name="50" sheetId="276" r:id="rId56"/>
    <sheet name="51" sheetId="277" r:id="rId57"/>
    <sheet name="52" sheetId="182" r:id="rId58"/>
    <sheet name="53" sheetId="189" r:id="rId59"/>
    <sheet name="54" sheetId="319" r:id="rId60"/>
    <sheet name="55" sheetId="320" r:id="rId61"/>
    <sheet name="55cd" sheetId="321" r:id="rId62"/>
    <sheet name="56" sheetId="322" r:id="rId63"/>
    <sheet name="57" sheetId="294" r:id="rId64"/>
    <sheet name="58" sheetId="323" r:id="rId65"/>
    <sheet name="59" sheetId="324" r:id="rId66"/>
    <sheet name="60" sheetId="347" r:id="rId67"/>
    <sheet name="61" sheetId="346" r:id="rId68"/>
    <sheet name="62" sheetId="345" r:id="rId69"/>
    <sheet name="63" sheetId="23" r:id="rId70"/>
    <sheet name="64" sheetId="279" r:id="rId71"/>
    <sheet name="65" sheetId="25" r:id="rId72"/>
    <sheet name="66" sheetId="26" r:id="rId73"/>
    <sheet name="67" sheetId="27" r:id="rId74"/>
    <sheet name="68" sheetId="28" r:id="rId75"/>
    <sheet name="69" sheetId="280" r:id="rId76"/>
    <sheet name="70" sheetId="281" r:id="rId77"/>
    <sheet name="71" sheetId="282" r:id="rId78"/>
    <sheet name="72" sheetId="325" r:id="rId79"/>
    <sheet name="73" sheetId="184" r:id="rId80"/>
    <sheet name="74" sheetId="190" r:id="rId81"/>
    <sheet name="75" sheetId="326" r:id="rId82"/>
    <sheet name="75cd" sheetId="327" r:id="rId83"/>
    <sheet name="76" sheetId="328" r:id="rId84"/>
    <sheet name="77" sheetId="329" r:id="rId85"/>
    <sheet name="78" sheetId="295" r:id="rId86"/>
    <sheet name="79" sheetId="330" r:id="rId87"/>
    <sheet name="80" sheetId="350" r:id="rId88"/>
    <sheet name="81" sheetId="349" r:id="rId89"/>
    <sheet name="82" sheetId="348" r:id="rId90"/>
    <sheet name="83" sheetId="8" r:id="rId91"/>
    <sheet name="84" sheetId="9" r:id="rId92"/>
    <sheet name="85" sheetId="10" r:id="rId93"/>
    <sheet name="86" sheetId="284" r:id="rId94"/>
    <sheet name="87" sheetId="285" r:id="rId95"/>
    <sheet name="88" sheetId="286" r:id="rId96"/>
    <sheet name="89" sheetId="331" r:id="rId97"/>
    <sheet name="90" sheetId="186" r:id="rId98"/>
    <sheet name="91" sheetId="191" r:id="rId99"/>
    <sheet name="92" sheetId="332" r:id="rId100"/>
    <sheet name="92cd" sheetId="333" r:id="rId101"/>
    <sheet name="93" sheetId="334" r:id="rId102"/>
    <sheet name="93cd" sheetId="335" r:id="rId103"/>
    <sheet name="94" sheetId="352" r:id="rId104"/>
    <sheet name="95" sheetId="353" r:id="rId105"/>
    <sheet name="96" sheetId="354" r:id="rId106"/>
    <sheet name="97" sheetId="355" r:id="rId107"/>
    <sheet name="Arkusz1" sheetId="351" r:id="rId108"/>
  </sheets>
  <definedNames>
    <definedName name="_xlnm.Database" localSheetId="14">#REF!</definedName>
    <definedName name="_xlnm.Database" localSheetId="3">#REF!</definedName>
    <definedName name="_xlnm.Database" localSheetId="41">#REF!</definedName>
    <definedName name="_xlnm.Database" localSheetId="45">#REF!</definedName>
    <definedName name="_xlnm.Database" localSheetId="58">#REF!</definedName>
    <definedName name="_xlnm.Database" localSheetId="63">#REF!</definedName>
    <definedName name="_xlnm.Database" localSheetId="65">#REF!</definedName>
    <definedName name="_xlnm.Database" localSheetId="80">#REF!</definedName>
    <definedName name="_xlnm.Database" localSheetId="98">#REF!</definedName>
    <definedName name="_xlnm.Database" localSheetId="103">'94'!#REF!</definedName>
    <definedName name="_xlnm.Database">#REF!</definedName>
    <definedName name="_xlnm.Print_Area" localSheetId="13">'13'!$A$1:$G$44</definedName>
    <definedName name="_xlnm.Print_Area" localSheetId="17">'17'!$B$1:$M$90</definedName>
    <definedName name="_xlnm.Print_Area" localSheetId="21">'19'!$A$1:$M$90</definedName>
    <definedName name="_xlnm.Print_Area" localSheetId="1">'1cd'!$A$1:$Q$61</definedName>
    <definedName name="_xlnm.Print_Area" localSheetId="2">'2'!$A$1:$F$28</definedName>
    <definedName name="_xlnm.Print_Area" localSheetId="23">'20'!$A$1:$M$89</definedName>
    <definedName name="_xlnm.Print_Area" localSheetId="25">'21'!$A$1:$F$28</definedName>
    <definedName name="_xlnm.Print_Area" localSheetId="26">'22'!$A$1:$K$26</definedName>
    <definedName name="_xlnm.Print_Area" localSheetId="28">'24'!$A$1:$G$44</definedName>
    <definedName name="_xlnm.Print_Area" localSheetId="32">'28'!$A$1:$G$26</definedName>
    <definedName name="_xlnm.Print_Area" localSheetId="33">'29'!$A$1:$G$26</definedName>
    <definedName name="_xlnm.Print_Area" localSheetId="34">'30'!$A$1:$G$26</definedName>
    <definedName name="_xlnm.Print_Area" localSheetId="38">'34'!$A$1:$K$43</definedName>
    <definedName name="_xlnm.Print_Area" localSheetId="39">'35'!$A$1:$K$44</definedName>
    <definedName name="_xlnm.Print_Area" localSheetId="44">'39'!$A$1:$F$28</definedName>
    <definedName name="_xlnm.Print_Area" localSheetId="4">'4'!$A$1:$G$44</definedName>
    <definedName name="_xlnm.Print_Area" localSheetId="46">'41'!$A$1:$G$43</definedName>
    <definedName name="_xlnm.Print_Area" localSheetId="47">'42'!$A$1:$L$324</definedName>
    <definedName name="_xlnm.Print_Area" localSheetId="51">'46'!$A$1:$G$26</definedName>
    <definedName name="_xlnm.Print_Area" localSheetId="52">'47'!$A$1:$G$26</definedName>
    <definedName name="_xlnm.Print_Area" localSheetId="53">'48'!$A$1:$G$26</definedName>
    <definedName name="_xlnm.Print_Area" localSheetId="5">'5'!$A$1:$G$26</definedName>
    <definedName name="_xlnm.Print_Area" localSheetId="57">'52'!$A$1:$K$326</definedName>
    <definedName name="_xlnm.Print_Area" localSheetId="59">'54'!$A$1:$K$43</definedName>
    <definedName name="_xlnm.Print_Area" localSheetId="62">'56'!$A$1:$F$27</definedName>
    <definedName name="_xlnm.Print_Area" localSheetId="63">'57'!$A$1:$G$29</definedName>
    <definedName name="_xlnm.Print_Area" localSheetId="64">'58'!$A$1:$G$44</definedName>
    <definedName name="_xlnm.Print_Area" localSheetId="65">'59'!$A$1:$L$76</definedName>
    <definedName name="_xlnm.Print_Area" localSheetId="6">'6'!$A$1:$G$26</definedName>
    <definedName name="_xlnm.Print_Area" localSheetId="69">'63'!$A$1:$G$26</definedName>
    <definedName name="_xlnm.Print_Area" localSheetId="70">'64'!$A$1:$G$26</definedName>
    <definedName name="_xlnm.Print_Area" localSheetId="71">'65'!$A$1:$G$26</definedName>
    <definedName name="_xlnm.Print_Area" localSheetId="72">'66'!$A$1:$G$26</definedName>
    <definedName name="_xlnm.Print_Area" localSheetId="73">'67'!$A$1:$G$26</definedName>
    <definedName name="_xlnm.Print_Area" localSheetId="74">'68'!$A$1:$G$26</definedName>
    <definedName name="_xlnm.Print_Area" localSheetId="7">'7'!$A$1:$G$26</definedName>
    <definedName name="_xlnm.Print_Area" localSheetId="78">'72'!$A$1:$K$44</definedName>
    <definedName name="_xlnm.Print_Area" localSheetId="83">'76'!$A$1:$F$26</definedName>
    <definedName name="_xlnm.Print_Area" localSheetId="86">'79'!$A$1:$G$43</definedName>
    <definedName name="_xlnm.Print_Area" localSheetId="90">'83'!$A$1:$G$26</definedName>
    <definedName name="_xlnm.Print_Area" localSheetId="91">'84'!$A$1:$G$26</definedName>
    <definedName name="_xlnm.Print_Area" localSheetId="92">'85'!$A$1:$G$26</definedName>
    <definedName name="_xlnm.Print_Area" localSheetId="96">'89'!$A$1:$K$44</definedName>
    <definedName name="_xlnm.Print_Area" localSheetId="101">'93'!$A$1:$K$73</definedName>
    <definedName name="_xlnm.Print_Area" localSheetId="102">'93cd'!$A$1:$Q$61</definedName>
    <definedName name="_xlnm.Print_Area" localSheetId="103">'94'!$A$1:$I$116</definedName>
    <definedName name="_xlnm.Print_Area" localSheetId="106">'97'!$A$1:$F$6</definedName>
    <definedName name="_xlnm.Print_Titles" localSheetId="47">'42'!$3:$6</definedName>
    <definedName name="_xlnm.Print_Titles" localSheetId="48">'43'!$1:$7</definedName>
    <definedName name="_xlnm.Print_Titles" localSheetId="49">'44'!$1:$7</definedName>
    <definedName name="_xlnm.Print_Titles" localSheetId="57">'52'!$5:$8</definedName>
    <definedName name="_xlnm.Print_Titles" localSheetId="65">'59'!$3:$6</definedName>
    <definedName name="_xlnm.Print_Titles" localSheetId="66">'60'!$1:$7</definedName>
    <definedName name="_xlnm.Print_Titles" localSheetId="76">'70'!$3:$6</definedName>
    <definedName name="_xlnm.Print_Titles" localSheetId="79">'73'!$4:$7</definedName>
    <definedName name="_xlnm.Print_Titles" localSheetId="103">'94'!$2:$5</definedName>
    <definedName name="_xlnm.Print_Titles" localSheetId="104">'95'!$1:$4</definedName>
    <definedName name="XXX" localSheetId="14">#REF!</definedName>
    <definedName name="XXX" localSheetId="3">#REF!</definedName>
    <definedName name="XXX" localSheetId="41">#REF!</definedName>
    <definedName name="XXX" localSheetId="45">#REF!</definedName>
    <definedName name="XXX" localSheetId="58">#REF!</definedName>
    <definedName name="XXX" localSheetId="63">#REF!</definedName>
    <definedName name="XXX" localSheetId="65">#REF!</definedName>
    <definedName name="XXX" localSheetId="80">#REF!</definedName>
    <definedName name="XXX" localSheetId="98">#REF!</definedName>
    <definedName name="XX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E6" i="355" l="1"/>
  <c r="D6" i="355"/>
  <c r="C6" i="355"/>
  <c r="F6" i="355" s="1"/>
  <c r="F5" i="355"/>
  <c r="G36" i="354"/>
  <c r="G35" i="354"/>
  <c r="G34" i="354"/>
  <c r="G33" i="354"/>
  <c r="F33" i="354"/>
  <c r="E33" i="354"/>
  <c r="D33" i="354"/>
  <c r="G32" i="354"/>
  <c r="G31" i="354"/>
  <c r="G30" i="354"/>
  <c r="G29" i="354"/>
  <c r="G28" i="354"/>
  <c r="G26" i="354"/>
  <c r="G25" i="354"/>
  <c r="G24" i="354"/>
  <c r="G23" i="354"/>
  <c r="G22" i="354"/>
  <c r="F22" i="354"/>
  <c r="E22" i="354"/>
  <c r="G21" i="354"/>
  <c r="F20" i="354"/>
  <c r="E20" i="354"/>
  <c r="D20" i="354"/>
  <c r="G20" i="354" s="1"/>
  <c r="G19" i="354"/>
  <c r="G18" i="354"/>
  <c r="G17" i="354"/>
  <c r="G16" i="354"/>
  <c r="F15" i="354"/>
  <c r="E15" i="354"/>
  <c r="D15" i="354"/>
  <c r="G14" i="354"/>
  <c r="F13" i="354"/>
  <c r="F37" i="354" s="1"/>
  <c r="E13" i="354"/>
  <c r="E37" i="354" s="1"/>
  <c r="D13" i="354"/>
  <c r="G12" i="354"/>
  <c r="G11" i="354"/>
  <c r="G10" i="354"/>
  <c r="G9" i="354"/>
  <c r="G8" i="354"/>
  <c r="G7" i="354"/>
  <c r="G5" i="354"/>
  <c r="F28" i="353"/>
  <c r="E28" i="353"/>
  <c r="D28" i="353"/>
  <c r="G27" i="353"/>
  <c r="G26" i="353"/>
  <c r="G24" i="353"/>
  <c r="G22" i="353"/>
  <c r="G21" i="353"/>
  <c r="G19" i="353"/>
  <c r="G18" i="353"/>
  <c r="G17" i="353"/>
  <c r="G16" i="353"/>
  <c r="G15" i="353"/>
  <c r="G14" i="353"/>
  <c r="G13" i="353"/>
  <c r="G12" i="353"/>
  <c r="G11" i="353"/>
  <c r="G10" i="353"/>
  <c r="G9" i="353"/>
  <c r="G8" i="353"/>
  <c r="G7" i="353"/>
  <c r="G6" i="353"/>
  <c r="G5" i="353"/>
  <c r="H116" i="352"/>
  <c r="G116" i="352"/>
  <c r="F116" i="352"/>
  <c r="I115" i="352"/>
  <c r="I114" i="352"/>
  <c r="I112" i="352"/>
  <c r="I111" i="352"/>
  <c r="I109" i="352"/>
  <c r="I108" i="352"/>
  <c r="I104" i="352"/>
  <c r="I103" i="352"/>
  <c r="I102" i="352"/>
  <c r="I100" i="352"/>
  <c r="I98" i="352"/>
  <c r="I97" i="352"/>
  <c r="I96" i="352"/>
  <c r="I95" i="352"/>
  <c r="I94" i="352"/>
  <c r="I93" i="352"/>
  <c r="I92" i="352"/>
  <c r="I91" i="352"/>
  <c r="I89" i="352"/>
  <c r="I87" i="352"/>
  <c r="I86" i="352"/>
  <c r="I84" i="352"/>
  <c r="I82" i="352"/>
  <c r="I79" i="352"/>
  <c r="I76" i="352"/>
  <c r="I75" i="352"/>
  <c r="I73" i="352"/>
  <c r="I72" i="352"/>
  <c r="I71" i="352"/>
  <c r="I70" i="352"/>
  <c r="I69" i="352"/>
  <c r="I67" i="352"/>
  <c r="I66" i="352"/>
  <c r="I65" i="352"/>
  <c r="I63" i="352"/>
  <c r="I62" i="352"/>
  <c r="I60" i="352"/>
  <c r="I59" i="352"/>
  <c r="I58" i="352"/>
  <c r="I57" i="352"/>
  <c r="I56" i="352"/>
  <c r="I55" i="352"/>
  <c r="I54" i="352"/>
  <c r="I53" i="352"/>
  <c r="I52" i="352"/>
  <c r="I51" i="352"/>
  <c r="I50" i="352"/>
  <c r="I49" i="352"/>
  <c r="I48" i="352"/>
  <c r="I47" i="352"/>
  <c r="I46" i="352"/>
  <c r="I44" i="352"/>
  <c r="I43" i="352"/>
  <c r="I42" i="352"/>
  <c r="I41" i="352"/>
  <c r="I40" i="352"/>
  <c r="I38" i="352"/>
  <c r="I37" i="352"/>
  <c r="I36" i="352"/>
  <c r="I35" i="352"/>
  <c r="I34" i="352"/>
  <c r="I33" i="352"/>
  <c r="I31" i="352"/>
  <c r="I30" i="352"/>
  <c r="I28" i="352"/>
  <c r="I27" i="352"/>
  <c r="I26" i="352"/>
  <c r="I25" i="352"/>
  <c r="I24" i="352"/>
  <c r="I23" i="352"/>
  <c r="I18" i="352"/>
  <c r="I17" i="352"/>
  <c r="I16" i="352"/>
  <c r="I15" i="352"/>
  <c r="I14" i="352"/>
  <c r="I13" i="352"/>
  <c r="I12" i="352"/>
  <c r="I11" i="352"/>
  <c r="I10" i="352"/>
  <c r="I9" i="352"/>
  <c r="I8" i="352"/>
  <c r="I7" i="352"/>
  <c r="I6" i="352"/>
  <c r="G14" i="348"/>
  <c r="H10" i="348" s="1"/>
  <c r="F14" i="348"/>
  <c r="H14" i="348" s="1"/>
  <c r="E24" i="349"/>
  <c r="D24" i="349"/>
  <c r="C24" i="349"/>
  <c r="G23" i="349"/>
  <c r="F23" i="349"/>
  <c r="G22" i="349"/>
  <c r="F22" i="349"/>
  <c r="G21" i="349"/>
  <c r="F21" i="349"/>
  <c r="G20" i="349"/>
  <c r="F20" i="349"/>
  <c r="G19" i="349"/>
  <c r="F19" i="349"/>
  <c r="G18" i="349"/>
  <c r="F18" i="349"/>
  <c r="G17" i="349"/>
  <c r="F17" i="349"/>
  <c r="G16" i="349"/>
  <c r="F16" i="349"/>
  <c r="G15" i="349"/>
  <c r="F15" i="349"/>
  <c r="G14" i="349"/>
  <c r="F14" i="349"/>
  <c r="G13" i="349"/>
  <c r="F13" i="349"/>
  <c r="G12" i="349"/>
  <c r="F12" i="349"/>
  <c r="G11" i="349"/>
  <c r="F11" i="349"/>
  <c r="G10" i="349"/>
  <c r="F10" i="349"/>
  <c r="G9" i="349"/>
  <c r="F9" i="349"/>
  <c r="G8" i="349"/>
  <c r="F8" i="349"/>
  <c r="G24" i="350"/>
  <c r="F24" i="350"/>
  <c r="E24" i="350"/>
  <c r="D24" i="350"/>
  <c r="H24" i="350" s="1"/>
  <c r="C24" i="350"/>
  <c r="H23" i="350"/>
  <c r="H22" i="350"/>
  <c r="H21" i="350"/>
  <c r="H20" i="350"/>
  <c r="H19" i="350"/>
  <c r="H18" i="350"/>
  <c r="H17" i="350"/>
  <c r="H16" i="350"/>
  <c r="H15" i="350"/>
  <c r="H14" i="350"/>
  <c r="H13" i="350"/>
  <c r="H12" i="350"/>
  <c r="H11" i="350"/>
  <c r="H10" i="350"/>
  <c r="H9" i="350"/>
  <c r="H8" i="350"/>
  <c r="G15" i="345"/>
  <c r="H13" i="345" s="1"/>
  <c r="F15" i="345"/>
  <c r="H15" i="345" s="1"/>
  <c r="H14" i="345"/>
  <c r="H12" i="345"/>
  <c r="H11" i="345"/>
  <c r="H10" i="345"/>
  <c r="H9" i="345"/>
  <c r="H8" i="345"/>
  <c r="H7" i="345"/>
  <c r="F74" i="346"/>
  <c r="H74" i="346" s="1"/>
  <c r="E74" i="346"/>
  <c r="G74" i="346" s="1"/>
  <c r="D74" i="346"/>
  <c r="H73" i="346"/>
  <c r="G73" i="346"/>
  <c r="H72" i="346"/>
  <c r="G72" i="346"/>
  <c r="H71" i="346"/>
  <c r="G71" i="346"/>
  <c r="H70" i="346"/>
  <c r="G70" i="346"/>
  <c r="H69" i="346"/>
  <c r="G69" i="346"/>
  <c r="H68" i="346"/>
  <c r="G68" i="346"/>
  <c r="H67" i="346"/>
  <c r="G67" i="346"/>
  <c r="H66" i="346"/>
  <c r="G66" i="346"/>
  <c r="H65" i="346"/>
  <c r="G65" i="346"/>
  <c r="H64" i="346"/>
  <c r="G64" i="346"/>
  <c r="H63" i="346"/>
  <c r="G63" i="346"/>
  <c r="H62" i="346"/>
  <c r="G62" i="346"/>
  <c r="H61" i="346"/>
  <c r="G61" i="346"/>
  <c r="H60" i="346"/>
  <c r="G60" i="346"/>
  <c r="H59" i="346"/>
  <c r="G59" i="346"/>
  <c r="H58" i="346"/>
  <c r="G58" i="346"/>
  <c r="H57" i="346"/>
  <c r="G57" i="346"/>
  <c r="H56" i="346"/>
  <c r="G56" i="346"/>
  <c r="H55" i="346"/>
  <c r="G55" i="346"/>
  <c r="H54" i="346"/>
  <c r="G54" i="346"/>
  <c r="H53" i="346"/>
  <c r="G53" i="346"/>
  <c r="H52" i="346"/>
  <c r="G52" i="346"/>
  <c r="H51" i="346"/>
  <c r="G51" i="346"/>
  <c r="H50" i="346"/>
  <c r="G50" i="346"/>
  <c r="H49" i="346"/>
  <c r="G49" i="346"/>
  <c r="H48" i="346"/>
  <c r="G48" i="346"/>
  <c r="H47" i="346"/>
  <c r="G47" i="346"/>
  <c r="H46" i="346"/>
  <c r="G46" i="346"/>
  <c r="H45" i="346"/>
  <c r="G45" i="346"/>
  <c r="H44" i="346"/>
  <c r="G44" i="346"/>
  <c r="H43" i="346"/>
  <c r="G43" i="346"/>
  <c r="H42" i="346"/>
  <c r="G42" i="346"/>
  <c r="H41" i="346"/>
  <c r="G41" i="346"/>
  <c r="H40" i="346"/>
  <c r="G40" i="346"/>
  <c r="H39" i="346"/>
  <c r="G39" i="346"/>
  <c r="H38" i="346"/>
  <c r="G38" i="346"/>
  <c r="H37" i="346"/>
  <c r="G37" i="346"/>
  <c r="H36" i="346"/>
  <c r="G36" i="346"/>
  <c r="H35" i="346"/>
  <c r="G35" i="346"/>
  <c r="H34" i="346"/>
  <c r="G34" i="346"/>
  <c r="H33" i="346"/>
  <c r="G33" i="346"/>
  <c r="H32" i="346"/>
  <c r="G32" i="346"/>
  <c r="H31" i="346"/>
  <c r="G31" i="346"/>
  <c r="H30" i="346"/>
  <c r="G30" i="346"/>
  <c r="H29" i="346"/>
  <c r="G29" i="346"/>
  <c r="H28" i="346"/>
  <c r="G28" i="346"/>
  <c r="H27" i="346"/>
  <c r="G27" i="346"/>
  <c r="H26" i="346"/>
  <c r="G26" i="346"/>
  <c r="H25" i="346"/>
  <c r="G25" i="346"/>
  <c r="H24" i="346"/>
  <c r="G24" i="346"/>
  <c r="H23" i="346"/>
  <c r="G23" i="346"/>
  <c r="H22" i="346"/>
  <c r="G22" i="346"/>
  <c r="H21" i="346"/>
  <c r="G21" i="346"/>
  <c r="H20" i="346"/>
  <c r="G20" i="346"/>
  <c r="H19" i="346"/>
  <c r="G19" i="346"/>
  <c r="H18" i="346"/>
  <c r="G18" i="346"/>
  <c r="H17" i="346"/>
  <c r="G17" i="346"/>
  <c r="H16" i="346"/>
  <c r="G16" i="346"/>
  <c r="H15" i="346"/>
  <c r="G15" i="346"/>
  <c r="H14" i="346"/>
  <c r="G14" i="346"/>
  <c r="H13" i="346"/>
  <c r="G13" i="346"/>
  <c r="H12" i="346"/>
  <c r="G12" i="346"/>
  <c r="H11" i="346"/>
  <c r="G11" i="346"/>
  <c r="H10" i="346"/>
  <c r="G10" i="346"/>
  <c r="H9" i="346"/>
  <c r="G9" i="346"/>
  <c r="H8" i="346"/>
  <c r="G8" i="346"/>
  <c r="H74" i="347"/>
  <c r="G74" i="347"/>
  <c r="F74" i="347"/>
  <c r="E74" i="347"/>
  <c r="D74" i="347"/>
  <c r="I73" i="347"/>
  <c r="I72" i="347"/>
  <c r="I71" i="347"/>
  <c r="I70" i="347"/>
  <c r="I69" i="347"/>
  <c r="I68" i="347"/>
  <c r="I67" i="347"/>
  <c r="I66" i="347"/>
  <c r="I65" i="347"/>
  <c r="I64" i="347"/>
  <c r="I63" i="347"/>
  <c r="I62" i="347"/>
  <c r="I61" i="347"/>
  <c r="I60" i="347"/>
  <c r="I59" i="347"/>
  <c r="I58" i="347"/>
  <c r="I57" i="347"/>
  <c r="I56" i="347"/>
  <c r="I55" i="347"/>
  <c r="I54" i="347"/>
  <c r="I53" i="347"/>
  <c r="I52" i="347"/>
  <c r="I51" i="347"/>
  <c r="I50" i="347"/>
  <c r="I49" i="347"/>
  <c r="I48" i="347"/>
  <c r="I47" i="347"/>
  <c r="I46" i="347"/>
  <c r="I45" i="347"/>
  <c r="I44" i="347"/>
  <c r="I43" i="347"/>
  <c r="I42" i="347"/>
  <c r="I41" i="347"/>
  <c r="I40" i="347"/>
  <c r="I39" i="347"/>
  <c r="I38" i="347"/>
  <c r="I37" i="347"/>
  <c r="I36" i="347"/>
  <c r="I35" i="347"/>
  <c r="I34" i="347"/>
  <c r="I33" i="347"/>
  <c r="I32" i="347"/>
  <c r="I31" i="347"/>
  <c r="I30" i="347"/>
  <c r="I29" i="347"/>
  <c r="I28" i="347"/>
  <c r="I27" i="347"/>
  <c r="I26" i="347"/>
  <c r="I25" i="347"/>
  <c r="I24" i="347"/>
  <c r="I23" i="347"/>
  <c r="I22" i="347"/>
  <c r="I21" i="347"/>
  <c r="I20" i="347"/>
  <c r="I19" i="347"/>
  <c r="I18" i="347"/>
  <c r="I17" i="347"/>
  <c r="I16" i="347"/>
  <c r="I15" i="347"/>
  <c r="I14" i="347"/>
  <c r="I13" i="347"/>
  <c r="I12" i="347"/>
  <c r="I11" i="347"/>
  <c r="I10" i="347"/>
  <c r="I9" i="347"/>
  <c r="I8" i="347"/>
  <c r="G14" i="342"/>
  <c r="H12" i="342" s="1"/>
  <c r="F14" i="342"/>
  <c r="H14" i="342" s="1"/>
  <c r="H13" i="342"/>
  <c r="H11" i="342"/>
  <c r="H10" i="342"/>
  <c r="H9" i="342"/>
  <c r="H7" i="342"/>
  <c r="H6" i="342"/>
  <c r="F322" i="343"/>
  <c r="E322" i="343"/>
  <c r="D322" i="343"/>
  <c r="H321" i="343"/>
  <c r="G321" i="343"/>
  <c r="H320" i="343"/>
  <c r="G320" i="343"/>
  <c r="H319" i="343"/>
  <c r="G319" i="343"/>
  <c r="H318" i="343"/>
  <c r="G318" i="343"/>
  <c r="H317" i="343"/>
  <c r="G317" i="343"/>
  <c r="H316" i="343"/>
  <c r="G316" i="343"/>
  <c r="H315" i="343"/>
  <c r="G315" i="343"/>
  <c r="H314" i="343"/>
  <c r="G314" i="343"/>
  <c r="H313" i="343"/>
  <c r="G313" i="343"/>
  <c r="H312" i="343"/>
  <c r="G312" i="343"/>
  <c r="H311" i="343"/>
  <c r="G311" i="343"/>
  <c r="H310" i="343"/>
  <c r="G310" i="343"/>
  <c r="H309" i="343"/>
  <c r="G309" i="343"/>
  <c r="H308" i="343"/>
  <c r="G308" i="343"/>
  <c r="H307" i="343"/>
  <c r="G307" i="343"/>
  <c r="H306" i="343"/>
  <c r="G306" i="343"/>
  <c r="H305" i="343"/>
  <c r="G305" i="343"/>
  <c r="H304" i="343"/>
  <c r="G304" i="343"/>
  <c r="H303" i="343"/>
  <c r="G303" i="343"/>
  <c r="H302" i="343"/>
  <c r="G302" i="343"/>
  <c r="H301" i="343"/>
  <c r="G301" i="343"/>
  <c r="H300" i="343"/>
  <c r="G300" i="343"/>
  <c r="H299" i="343"/>
  <c r="G299" i="343"/>
  <c r="H298" i="343"/>
  <c r="G298" i="343"/>
  <c r="H297" i="343"/>
  <c r="G297" i="343"/>
  <c r="H296" i="343"/>
  <c r="G296" i="343"/>
  <c r="H295" i="343"/>
  <c r="G295" i="343"/>
  <c r="H294" i="343"/>
  <c r="G294" i="343"/>
  <c r="H293" i="343"/>
  <c r="G293" i="343"/>
  <c r="H292" i="343"/>
  <c r="G292" i="343"/>
  <c r="H291" i="343"/>
  <c r="G291" i="343"/>
  <c r="H290" i="343"/>
  <c r="G290" i="343"/>
  <c r="H289" i="343"/>
  <c r="G289" i="343"/>
  <c r="H288" i="343"/>
  <c r="G288" i="343"/>
  <c r="H287" i="343"/>
  <c r="G287" i="343"/>
  <c r="H286" i="343"/>
  <c r="G286" i="343"/>
  <c r="H285" i="343"/>
  <c r="G285" i="343"/>
  <c r="H284" i="343"/>
  <c r="G284" i="343"/>
  <c r="H283" i="343"/>
  <c r="G283" i="343"/>
  <c r="H282" i="343"/>
  <c r="G282" i="343"/>
  <c r="H281" i="343"/>
  <c r="G281" i="343"/>
  <c r="H280" i="343"/>
  <c r="G280" i="343"/>
  <c r="H279" i="343"/>
  <c r="G279" i="343"/>
  <c r="H278" i="343"/>
  <c r="G278" i="343"/>
  <c r="H277" i="343"/>
  <c r="G277" i="343"/>
  <c r="H276" i="343"/>
  <c r="G276" i="343"/>
  <c r="H275" i="343"/>
  <c r="G275" i="343"/>
  <c r="H274" i="343"/>
  <c r="G274" i="343"/>
  <c r="H273" i="343"/>
  <c r="G273" i="343"/>
  <c r="H272" i="343"/>
  <c r="G272" i="343"/>
  <c r="H271" i="343"/>
  <c r="G271" i="343"/>
  <c r="H270" i="343"/>
  <c r="G270" i="343"/>
  <c r="H269" i="343"/>
  <c r="G269" i="343"/>
  <c r="H268" i="343"/>
  <c r="G268" i="343"/>
  <c r="H267" i="343"/>
  <c r="G267" i="343"/>
  <c r="H266" i="343"/>
  <c r="G266" i="343"/>
  <c r="H265" i="343"/>
  <c r="G265" i="343"/>
  <c r="H264" i="343"/>
  <c r="G264" i="343"/>
  <c r="H263" i="343"/>
  <c r="G263" i="343"/>
  <c r="H262" i="343"/>
  <c r="G262" i="343"/>
  <c r="H261" i="343"/>
  <c r="G261" i="343"/>
  <c r="H260" i="343"/>
  <c r="G260" i="343"/>
  <c r="H259" i="343"/>
  <c r="G259" i="343"/>
  <c r="H258" i="343"/>
  <c r="G258" i="343"/>
  <c r="H257" i="343"/>
  <c r="G257" i="343"/>
  <c r="H256" i="343"/>
  <c r="G256" i="343"/>
  <c r="H255" i="343"/>
  <c r="G255" i="343"/>
  <c r="H254" i="343"/>
  <c r="G254" i="343"/>
  <c r="H253" i="343"/>
  <c r="G253" i="343"/>
  <c r="H252" i="343"/>
  <c r="G252" i="343"/>
  <c r="H251" i="343"/>
  <c r="G251" i="343"/>
  <c r="H250" i="343"/>
  <c r="G250" i="343"/>
  <c r="H249" i="343"/>
  <c r="G249" i="343"/>
  <c r="H248" i="343"/>
  <c r="G248" i="343"/>
  <c r="H247" i="343"/>
  <c r="G247" i="343"/>
  <c r="H246" i="343"/>
  <c r="G246" i="343"/>
  <c r="H245" i="343"/>
  <c r="G245" i="343"/>
  <c r="H244" i="343"/>
  <c r="G244" i="343"/>
  <c r="H243" i="343"/>
  <c r="G243" i="343"/>
  <c r="H242" i="343"/>
  <c r="G242" i="343"/>
  <c r="H241" i="343"/>
  <c r="G241" i="343"/>
  <c r="H240" i="343"/>
  <c r="G240" i="343"/>
  <c r="H239" i="343"/>
  <c r="G239" i="343"/>
  <c r="H238" i="343"/>
  <c r="G238" i="343"/>
  <c r="H237" i="343"/>
  <c r="G237" i="343"/>
  <c r="H236" i="343"/>
  <c r="G236" i="343"/>
  <c r="H235" i="343"/>
  <c r="G235" i="343"/>
  <c r="H234" i="343"/>
  <c r="G234" i="343"/>
  <c r="H233" i="343"/>
  <c r="G233" i="343"/>
  <c r="H232" i="343"/>
  <c r="G232" i="343"/>
  <c r="H231" i="343"/>
  <c r="G231" i="343"/>
  <c r="H230" i="343"/>
  <c r="G230" i="343"/>
  <c r="H229" i="343"/>
  <c r="G229" i="343"/>
  <c r="H228" i="343"/>
  <c r="G228" i="343"/>
  <c r="H227" i="343"/>
  <c r="G227" i="343"/>
  <c r="H226" i="343"/>
  <c r="G226" i="343"/>
  <c r="H225" i="343"/>
  <c r="G225" i="343"/>
  <c r="H224" i="343"/>
  <c r="G224" i="343"/>
  <c r="H223" i="343"/>
  <c r="G223" i="343"/>
  <c r="H222" i="343"/>
  <c r="G222" i="343"/>
  <c r="H221" i="343"/>
  <c r="G221" i="343"/>
  <c r="H220" i="343"/>
  <c r="G220" i="343"/>
  <c r="H219" i="343"/>
  <c r="G219" i="343"/>
  <c r="H218" i="343"/>
  <c r="G218" i="343"/>
  <c r="H217" i="343"/>
  <c r="G217" i="343"/>
  <c r="H216" i="343"/>
  <c r="G216" i="343"/>
  <c r="H215" i="343"/>
  <c r="G215" i="343"/>
  <c r="H214" i="343"/>
  <c r="G214" i="343"/>
  <c r="H213" i="343"/>
  <c r="G213" i="343"/>
  <c r="H212" i="343"/>
  <c r="G212" i="343"/>
  <c r="H211" i="343"/>
  <c r="G211" i="343"/>
  <c r="H210" i="343"/>
  <c r="G210" i="343"/>
  <c r="H209" i="343"/>
  <c r="G209" i="343"/>
  <c r="H208" i="343"/>
  <c r="G208" i="343"/>
  <c r="H207" i="343"/>
  <c r="G207" i="343"/>
  <c r="H206" i="343"/>
  <c r="G206" i="343"/>
  <c r="H205" i="343"/>
  <c r="G205" i="343"/>
  <c r="H204" i="343"/>
  <c r="G204" i="343"/>
  <c r="H203" i="343"/>
  <c r="G203" i="343"/>
  <c r="H202" i="343"/>
  <c r="G202" i="343"/>
  <c r="H201" i="343"/>
  <c r="G201" i="343"/>
  <c r="H200" i="343"/>
  <c r="G200" i="343"/>
  <c r="H199" i="343"/>
  <c r="G199" i="343"/>
  <c r="H198" i="343"/>
  <c r="G198" i="343"/>
  <c r="H197" i="343"/>
  <c r="G197" i="343"/>
  <c r="H196" i="343"/>
  <c r="G196" i="343"/>
  <c r="H195" i="343"/>
  <c r="G195" i="343"/>
  <c r="H194" i="343"/>
  <c r="G194" i="343"/>
  <c r="H193" i="343"/>
  <c r="G193" i="343"/>
  <c r="H192" i="343"/>
  <c r="G192" i="343"/>
  <c r="H191" i="343"/>
  <c r="G191" i="343"/>
  <c r="H190" i="343"/>
  <c r="G190" i="343"/>
  <c r="H189" i="343"/>
  <c r="G189" i="343"/>
  <c r="H188" i="343"/>
  <c r="G188" i="343"/>
  <c r="H187" i="343"/>
  <c r="G187" i="343"/>
  <c r="H186" i="343"/>
  <c r="G186" i="343"/>
  <c r="H185" i="343"/>
  <c r="G185" i="343"/>
  <c r="H184" i="343"/>
  <c r="G184" i="343"/>
  <c r="H183" i="343"/>
  <c r="G183" i="343"/>
  <c r="H182" i="343"/>
  <c r="G182" i="343"/>
  <c r="H181" i="343"/>
  <c r="G181" i="343"/>
  <c r="H180" i="343"/>
  <c r="G180" i="343"/>
  <c r="H179" i="343"/>
  <c r="G179" i="343"/>
  <c r="H178" i="343"/>
  <c r="G178" i="343"/>
  <c r="H177" i="343"/>
  <c r="G177" i="343"/>
  <c r="H176" i="343"/>
  <c r="G176" i="343"/>
  <c r="H175" i="343"/>
  <c r="G175" i="343"/>
  <c r="H174" i="343"/>
  <c r="G174" i="343"/>
  <c r="H173" i="343"/>
  <c r="G173" i="343"/>
  <c r="H172" i="343"/>
  <c r="G172" i="343"/>
  <c r="H171" i="343"/>
  <c r="G171" i="343"/>
  <c r="H170" i="343"/>
  <c r="G170" i="343"/>
  <c r="H169" i="343"/>
  <c r="G169" i="343"/>
  <c r="H168" i="343"/>
  <c r="G168" i="343"/>
  <c r="H167" i="343"/>
  <c r="G167" i="343"/>
  <c r="H166" i="343"/>
  <c r="G166" i="343"/>
  <c r="H165" i="343"/>
  <c r="G165" i="343"/>
  <c r="H164" i="343"/>
  <c r="G164" i="343"/>
  <c r="H163" i="343"/>
  <c r="G163" i="343"/>
  <c r="H162" i="343"/>
  <c r="G162" i="343"/>
  <c r="H161" i="343"/>
  <c r="G161" i="343"/>
  <c r="H160" i="343"/>
  <c r="G160" i="343"/>
  <c r="H159" i="343"/>
  <c r="G159" i="343"/>
  <c r="H158" i="343"/>
  <c r="G158" i="343"/>
  <c r="H157" i="343"/>
  <c r="G157" i="343"/>
  <c r="H156" i="343"/>
  <c r="G156" i="343"/>
  <c r="H155" i="343"/>
  <c r="G155" i="343"/>
  <c r="H154" i="343"/>
  <c r="G154" i="343"/>
  <c r="H153" i="343"/>
  <c r="G153" i="343"/>
  <c r="H152" i="343"/>
  <c r="G152" i="343"/>
  <c r="H151" i="343"/>
  <c r="G151" i="343"/>
  <c r="H150" i="343"/>
  <c r="G150" i="343"/>
  <c r="H149" i="343"/>
  <c r="G149" i="343"/>
  <c r="H148" i="343"/>
  <c r="G148" i="343"/>
  <c r="H147" i="343"/>
  <c r="G147" i="343"/>
  <c r="H146" i="343"/>
  <c r="G146" i="343"/>
  <c r="H145" i="343"/>
  <c r="G145" i="343"/>
  <c r="H144" i="343"/>
  <c r="G144" i="343"/>
  <c r="H143" i="343"/>
  <c r="G143" i="343"/>
  <c r="H142" i="343"/>
  <c r="G142" i="343"/>
  <c r="H141" i="343"/>
  <c r="G141" i="343"/>
  <c r="H140" i="343"/>
  <c r="G140" i="343"/>
  <c r="H139" i="343"/>
  <c r="G139" i="343"/>
  <c r="H138" i="343"/>
  <c r="G138" i="343"/>
  <c r="H137" i="343"/>
  <c r="G137" i="343"/>
  <c r="H136" i="343"/>
  <c r="G136" i="343"/>
  <c r="H135" i="343"/>
  <c r="G135" i="343"/>
  <c r="H134" i="343"/>
  <c r="G134" i="343"/>
  <c r="H133" i="343"/>
  <c r="G133" i="343"/>
  <c r="H132" i="343"/>
  <c r="G132" i="343"/>
  <c r="H131" i="343"/>
  <c r="G131" i="343"/>
  <c r="H130" i="343"/>
  <c r="G130" i="343"/>
  <c r="H129" i="343"/>
  <c r="G129" i="343"/>
  <c r="H128" i="343"/>
  <c r="G128" i="343"/>
  <c r="H127" i="343"/>
  <c r="G127" i="343"/>
  <c r="H126" i="343"/>
  <c r="G126" i="343"/>
  <c r="H125" i="343"/>
  <c r="G125" i="343"/>
  <c r="H124" i="343"/>
  <c r="G124" i="343"/>
  <c r="H123" i="343"/>
  <c r="G123" i="343"/>
  <c r="H122" i="343"/>
  <c r="G122" i="343"/>
  <c r="H121" i="343"/>
  <c r="G121" i="343"/>
  <c r="H120" i="343"/>
  <c r="G120" i="343"/>
  <c r="H119" i="343"/>
  <c r="G119" i="343"/>
  <c r="H118" i="343"/>
  <c r="G118" i="343"/>
  <c r="H117" i="343"/>
  <c r="G117" i="343"/>
  <c r="H116" i="343"/>
  <c r="G116" i="343"/>
  <c r="H115" i="343"/>
  <c r="G115" i="343"/>
  <c r="H114" i="343"/>
  <c r="G114" i="343"/>
  <c r="H113" i="343"/>
  <c r="G113" i="343"/>
  <c r="H112" i="343"/>
  <c r="G112" i="343"/>
  <c r="H111" i="343"/>
  <c r="G111" i="343"/>
  <c r="H110" i="343"/>
  <c r="G110" i="343"/>
  <c r="H109" i="343"/>
  <c r="G109" i="343"/>
  <c r="H108" i="343"/>
  <c r="G108" i="343"/>
  <c r="H107" i="343"/>
  <c r="G107" i="343"/>
  <c r="H106" i="343"/>
  <c r="G106" i="343"/>
  <c r="H105" i="343"/>
  <c r="G105" i="343"/>
  <c r="H104" i="343"/>
  <c r="G104" i="343"/>
  <c r="H103" i="343"/>
  <c r="G103" i="343"/>
  <c r="H102" i="343"/>
  <c r="G102" i="343"/>
  <c r="H101" i="343"/>
  <c r="G101" i="343"/>
  <c r="H100" i="343"/>
  <c r="G100" i="343"/>
  <c r="H99" i="343"/>
  <c r="G99" i="343"/>
  <c r="H98" i="343"/>
  <c r="G98" i="343"/>
  <c r="H97" i="343"/>
  <c r="G97" i="343"/>
  <c r="H96" i="343"/>
  <c r="G96" i="343"/>
  <c r="H95" i="343"/>
  <c r="G95" i="343"/>
  <c r="H94" i="343"/>
  <c r="G94" i="343"/>
  <c r="H93" i="343"/>
  <c r="G93" i="343"/>
  <c r="H92" i="343"/>
  <c r="G92" i="343"/>
  <c r="H91" i="343"/>
  <c r="G91" i="343"/>
  <c r="H90" i="343"/>
  <c r="G90" i="343"/>
  <c r="H89" i="343"/>
  <c r="G89" i="343"/>
  <c r="H88" i="343"/>
  <c r="G88" i="343"/>
  <c r="H87" i="343"/>
  <c r="G87" i="343"/>
  <c r="H86" i="343"/>
  <c r="G86" i="343"/>
  <c r="H85" i="343"/>
  <c r="G85" i="343"/>
  <c r="H84" i="343"/>
  <c r="G84" i="343"/>
  <c r="H83" i="343"/>
  <c r="G83" i="343"/>
  <c r="H82" i="343"/>
  <c r="G82" i="343"/>
  <c r="H81" i="343"/>
  <c r="G81" i="343"/>
  <c r="H80" i="343"/>
  <c r="G80" i="343"/>
  <c r="H79" i="343"/>
  <c r="G79" i="343"/>
  <c r="H78" i="343"/>
  <c r="G78" i="343"/>
  <c r="H77" i="343"/>
  <c r="G77" i="343"/>
  <c r="H76" i="343"/>
  <c r="G76" i="343"/>
  <c r="H75" i="343"/>
  <c r="G75" i="343"/>
  <c r="H74" i="343"/>
  <c r="G74" i="343"/>
  <c r="H73" i="343"/>
  <c r="G73" i="343"/>
  <c r="H72" i="343"/>
  <c r="G72" i="343"/>
  <c r="H71" i="343"/>
  <c r="G71" i="343"/>
  <c r="H70" i="343"/>
  <c r="G70" i="343"/>
  <c r="H69" i="343"/>
  <c r="G69" i="343"/>
  <c r="H68" i="343"/>
  <c r="G68" i="343"/>
  <c r="H67" i="343"/>
  <c r="G67" i="343"/>
  <c r="H66" i="343"/>
  <c r="G66" i="343"/>
  <c r="H65" i="343"/>
  <c r="G65" i="343"/>
  <c r="H64" i="343"/>
  <c r="G64" i="343"/>
  <c r="H63" i="343"/>
  <c r="G63" i="343"/>
  <c r="H62" i="343"/>
  <c r="G62" i="343"/>
  <c r="H61" i="343"/>
  <c r="G61" i="343"/>
  <c r="H60" i="343"/>
  <c r="G60" i="343"/>
  <c r="H59" i="343"/>
  <c r="G59" i="343"/>
  <c r="H58" i="343"/>
  <c r="G58" i="343"/>
  <c r="H57" i="343"/>
  <c r="G57" i="343"/>
  <c r="H56" i="343"/>
  <c r="G56" i="343"/>
  <c r="H55" i="343"/>
  <c r="G55" i="343"/>
  <c r="H54" i="343"/>
  <c r="G54" i="343"/>
  <c r="H53" i="343"/>
  <c r="G53" i="343"/>
  <c r="H52" i="343"/>
  <c r="G52" i="343"/>
  <c r="H51" i="343"/>
  <c r="G51" i="343"/>
  <c r="H50" i="343"/>
  <c r="G50" i="343"/>
  <c r="H49" i="343"/>
  <c r="G49" i="343"/>
  <c r="H48" i="343"/>
  <c r="G48" i="343"/>
  <c r="H47" i="343"/>
  <c r="G47" i="343"/>
  <c r="H46" i="343"/>
  <c r="G46" i="343"/>
  <c r="H45" i="343"/>
  <c r="G45" i="343"/>
  <c r="H44" i="343"/>
  <c r="G44" i="343"/>
  <c r="H43" i="343"/>
  <c r="G43" i="343"/>
  <c r="H42" i="343"/>
  <c r="G42" i="343"/>
  <c r="H41" i="343"/>
  <c r="G41" i="343"/>
  <c r="H40" i="343"/>
  <c r="G40" i="343"/>
  <c r="H39" i="343"/>
  <c r="G39" i="343"/>
  <c r="H38" i="343"/>
  <c r="G38" i="343"/>
  <c r="H37" i="343"/>
  <c r="G37" i="343"/>
  <c r="H36" i="343"/>
  <c r="G36" i="343"/>
  <c r="H35" i="343"/>
  <c r="G35" i="343"/>
  <c r="H34" i="343"/>
  <c r="G34" i="343"/>
  <c r="H33" i="343"/>
  <c r="G33" i="343"/>
  <c r="H32" i="343"/>
  <c r="G32" i="343"/>
  <c r="H31" i="343"/>
  <c r="G31" i="343"/>
  <c r="H30" i="343"/>
  <c r="G30" i="343"/>
  <c r="H29" i="343"/>
  <c r="G29" i="343"/>
  <c r="H28" i="343"/>
  <c r="G28" i="343"/>
  <c r="H27" i="343"/>
  <c r="G27" i="343"/>
  <c r="H26" i="343"/>
  <c r="G26" i="343"/>
  <c r="H25" i="343"/>
  <c r="G25" i="343"/>
  <c r="H24" i="343"/>
  <c r="G24" i="343"/>
  <c r="H23" i="343"/>
  <c r="G23" i="343"/>
  <c r="H22" i="343"/>
  <c r="G22" i="343"/>
  <c r="H21" i="343"/>
  <c r="G21" i="343"/>
  <c r="H20" i="343"/>
  <c r="G20" i="343"/>
  <c r="H19" i="343"/>
  <c r="G19" i="343"/>
  <c r="H18" i="343"/>
  <c r="G18" i="343"/>
  <c r="H17" i="343"/>
  <c r="G17" i="343"/>
  <c r="H16" i="343"/>
  <c r="G16" i="343"/>
  <c r="H15" i="343"/>
  <c r="G15" i="343"/>
  <c r="H14" i="343"/>
  <c r="G14" i="343"/>
  <c r="H13" i="343"/>
  <c r="G13" i="343"/>
  <c r="H12" i="343"/>
  <c r="G12" i="343"/>
  <c r="H11" i="343"/>
  <c r="G11" i="343"/>
  <c r="H10" i="343"/>
  <c r="G10" i="343"/>
  <c r="H9" i="343"/>
  <c r="G9" i="343"/>
  <c r="H8" i="343"/>
  <c r="G8" i="343"/>
  <c r="G322" i="343" l="1"/>
  <c r="F24" i="349"/>
  <c r="H8" i="348"/>
  <c r="H12" i="348"/>
  <c r="H11" i="348"/>
  <c r="H322" i="343"/>
  <c r="I74" i="347"/>
  <c r="G24" i="349"/>
  <c r="H9" i="348"/>
  <c r="H13" i="348"/>
  <c r="G13" i="354"/>
  <c r="G15" i="354"/>
  <c r="H7" i="348"/>
  <c r="H6" i="348"/>
  <c r="D37" i="354"/>
  <c r="H8" i="342"/>
  <c r="H322" i="344"/>
  <c r="G322" i="344"/>
  <c r="F322" i="344"/>
  <c r="E322" i="344"/>
  <c r="I322" i="344" s="1"/>
  <c r="D322" i="344"/>
  <c r="I321" i="344"/>
  <c r="I320" i="344"/>
  <c r="I319" i="344"/>
  <c r="I318" i="344"/>
  <c r="I317" i="344"/>
  <c r="I316" i="344"/>
  <c r="I315" i="344"/>
  <c r="I314" i="344"/>
  <c r="I313" i="344"/>
  <c r="I312" i="344"/>
  <c r="I311" i="344"/>
  <c r="I310" i="344"/>
  <c r="I309" i="344"/>
  <c r="I308" i="344"/>
  <c r="I307" i="344"/>
  <c r="I306" i="344"/>
  <c r="I305" i="344"/>
  <c r="I304" i="344"/>
  <c r="I303" i="344"/>
  <c r="I302" i="344"/>
  <c r="I301" i="344"/>
  <c r="I300" i="344"/>
  <c r="I299" i="344"/>
  <c r="I298" i="344"/>
  <c r="I297" i="344"/>
  <c r="I296" i="344"/>
  <c r="I295" i="344"/>
  <c r="I294" i="344"/>
  <c r="I293" i="344"/>
  <c r="I292" i="344"/>
  <c r="I291" i="344"/>
  <c r="I290" i="344"/>
  <c r="I289" i="344"/>
  <c r="I288" i="344"/>
  <c r="I287" i="344"/>
  <c r="I286" i="344"/>
  <c r="I285" i="344"/>
  <c r="I284" i="344"/>
  <c r="I283" i="344"/>
  <c r="I282" i="344"/>
  <c r="I281" i="344"/>
  <c r="I280" i="344"/>
  <c r="I279" i="344"/>
  <c r="I278" i="344"/>
  <c r="I277" i="344"/>
  <c r="I276" i="344"/>
  <c r="I275" i="344"/>
  <c r="I274" i="344"/>
  <c r="I273" i="344"/>
  <c r="I272" i="344"/>
  <c r="I271" i="344"/>
  <c r="I270" i="344"/>
  <c r="I269" i="344"/>
  <c r="I268" i="344"/>
  <c r="I267" i="344"/>
  <c r="I266" i="344"/>
  <c r="I265" i="344"/>
  <c r="I264" i="344"/>
  <c r="I263" i="344"/>
  <c r="I262" i="344"/>
  <c r="I261" i="344"/>
  <c r="I260" i="344"/>
  <c r="I259" i="344"/>
  <c r="I258" i="344"/>
  <c r="I257" i="344"/>
  <c r="I256" i="344"/>
  <c r="I255" i="344"/>
  <c r="I254" i="344"/>
  <c r="I253" i="344"/>
  <c r="I252" i="344"/>
  <c r="I251" i="344"/>
  <c r="I250" i="344"/>
  <c r="I249" i="344"/>
  <c r="I248" i="344"/>
  <c r="I247" i="344"/>
  <c r="I246" i="344"/>
  <c r="I245" i="344"/>
  <c r="I244" i="344"/>
  <c r="I243" i="344"/>
  <c r="I242" i="344"/>
  <c r="I241" i="344"/>
  <c r="I240" i="344"/>
  <c r="I239" i="344"/>
  <c r="I238" i="344"/>
  <c r="I237" i="344"/>
  <c r="I236" i="344"/>
  <c r="I235" i="344"/>
  <c r="I234" i="344"/>
  <c r="I233" i="344"/>
  <c r="I232" i="344"/>
  <c r="I231" i="344"/>
  <c r="I230" i="344"/>
  <c r="I229" i="344"/>
  <c r="I228" i="344"/>
  <c r="I227" i="344"/>
  <c r="I226" i="344"/>
  <c r="I225" i="344"/>
  <c r="I224" i="344"/>
  <c r="I223" i="344"/>
  <c r="I222" i="344"/>
  <c r="I221" i="344"/>
  <c r="I220" i="344"/>
  <c r="I219" i="344"/>
  <c r="I218" i="344"/>
  <c r="I217" i="344"/>
  <c r="I216" i="344"/>
  <c r="I215" i="344"/>
  <c r="I214" i="344"/>
  <c r="I213" i="344"/>
  <c r="I212" i="344"/>
  <c r="I211" i="344"/>
  <c r="I210" i="344"/>
  <c r="I209" i="344"/>
  <c r="I208" i="344"/>
  <c r="I207" i="344"/>
  <c r="I206" i="344"/>
  <c r="I205" i="344"/>
  <c r="I204" i="344"/>
  <c r="I203" i="344"/>
  <c r="I202" i="344"/>
  <c r="I201" i="344"/>
  <c r="I200" i="344"/>
  <c r="I199" i="344"/>
  <c r="I198" i="344"/>
  <c r="I197" i="344"/>
  <c r="I196" i="344"/>
  <c r="I195" i="344"/>
  <c r="I194" i="344"/>
  <c r="I193" i="344"/>
  <c r="I192" i="344"/>
  <c r="I191" i="344"/>
  <c r="I190" i="344"/>
  <c r="I189" i="344"/>
  <c r="I188" i="344"/>
  <c r="I187" i="344"/>
  <c r="I186" i="344"/>
  <c r="I185" i="344"/>
  <c r="I184" i="344"/>
  <c r="I183" i="344"/>
  <c r="I182" i="344"/>
  <c r="I181" i="344"/>
  <c r="I180" i="344"/>
  <c r="I179" i="344"/>
  <c r="I178" i="344"/>
  <c r="I177" i="344"/>
  <c r="I176" i="344"/>
  <c r="I175" i="344"/>
  <c r="I174" i="344"/>
  <c r="I173" i="344"/>
  <c r="I172" i="344"/>
  <c r="I171" i="344"/>
  <c r="I170" i="344"/>
  <c r="I169" i="344"/>
  <c r="I168" i="344"/>
  <c r="I167" i="344"/>
  <c r="I166" i="344"/>
  <c r="I165" i="344"/>
  <c r="I164" i="344"/>
  <c r="I163" i="344"/>
  <c r="I162" i="344"/>
  <c r="I161" i="344"/>
  <c r="I160" i="344"/>
  <c r="I159" i="344"/>
  <c r="I158" i="344"/>
  <c r="I157" i="344"/>
  <c r="I156" i="344"/>
  <c r="I155" i="344"/>
  <c r="I154" i="344"/>
  <c r="I153" i="344"/>
  <c r="I152" i="344"/>
  <c r="I151" i="344"/>
  <c r="I150" i="344"/>
  <c r="I149" i="344"/>
  <c r="I148" i="344"/>
  <c r="I147" i="344"/>
  <c r="I146" i="344"/>
  <c r="I145" i="344"/>
  <c r="I144" i="344"/>
  <c r="I143" i="344"/>
  <c r="I142" i="344"/>
  <c r="I141" i="344"/>
  <c r="I140" i="344"/>
  <c r="I139" i="344"/>
  <c r="I138" i="344"/>
  <c r="I137" i="344"/>
  <c r="I136" i="344"/>
  <c r="I135" i="344"/>
  <c r="I134" i="344"/>
  <c r="I133" i="344"/>
  <c r="I132" i="344"/>
  <c r="I131" i="344"/>
  <c r="I130" i="344"/>
  <c r="I129" i="344"/>
  <c r="I128" i="344"/>
  <c r="I127" i="344"/>
  <c r="I126" i="344"/>
  <c r="I125" i="344"/>
  <c r="I124" i="344"/>
  <c r="I123" i="344"/>
  <c r="I122" i="344"/>
  <c r="I121" i="344"/>
  <c r="I120" i="344"/>
  <c r="I119" i="344"/>
  <c r="I118" i="344"/>
  <c r="I117" i="344"/>
  <c r="I116" i="344"/>
  <c r="I115" i="344"/>
  <c r="I114" i="344"/>
  <c r="I113" i="344"/>
  <c r="I112" i="344"/>
  <c r="I111" i="344"/>
  <c r="I110" i="344"/>
  <c r="I109" i="344"/>
  <c r="I108" i="344"/>
  <c r="I107" i="344"/>
  <c r="I106" i="344"/>
  <c r="I105" i="344"/>
  <c r="I104" i="344"/>
  <c r="I103" i="344"/>
  <c r="I102" i="344"/>
  <c r="I101" i="344"/>
  <c r="I100" i="344"/>
  <c r="I99" i="344"/>
  <c r="I98" i="344"/>
  <c r="I97" i="344"/>
  <c r="I96" i="344"/>
  <c r="I95" i="344"/>
  <c r="I94" i="344"/>
  <c r="I93" i="344"/>
  <c r="I92" i="344"/>
  <c r="I91" i="344"/>
  <c r="I90" i="344"/>
  <c r="I89" i="344"/>
  <c r="I88" i="344"/>
  <c r="I87" i="344"/>
  <c r="I86" i="344"/>
  <c r="I85" i="344"/>
  <c r="I84" i="344"/>
  <c r="I83" i="344"/>
  <c r="I82" i="344"/>
  <c r="I81" i="344"/>
  <c r="I80" i="344"/>
  <c r="I79" i="344"/>
  <c r="I78" i="344"/>
  <c r="I77" i="344"/>
  <c r="I76" i="344"/>
  <c r="I75" i="344"/>
  <c r="I74" i="344"/>
  <c r="I73" i="344"/>
  <c r="I72" i="344"/>
  <c r="I71" i="344"/>
  <c r="I70" i="344"/>
  <c r="I69" i="344"/>
  <c r="I68" i="344"/>
  <c r="I67" i="344"/>
  <c r="I66" i="344"/>
  <c r="I65" i="344"/>
  <c r="I64" i="344"/>
  <c r="I63" i="344"/>
  <c r="I62" i="344"/>
  <c r="I61" i="344"/>
  <c r="I60" i="344"/>
  <c r="I59" i="344"/>
  <c r="I58" i="344"/>
  <c r="I57" i="344"/>
  <c r="I56" i="344"/>
  <c r="I55" i="344"/>
  <c r="I54" i="344"/>
  <c r="I53" i="344"/>
  <c r="I52" i="344"/>
  <c r="I51" i="344"/>
  <c r="I50" i="344"/>
  <c r="I49" i="344"/>
  <c r="I48" i="344"/>
  <c r="I47" i="344"/>
  <c r="I46" i="344"/>
  <c r="I45" i="344"/>
  <c r="I44" i="344"/>
  <c r="I43" i="344"/>
  <c r="I42" i="344"/>
  <c r="I41" i="344"/>
  <c r="I40" i="344"/>
  <c r="I39" i="344"/>
  <c r="I38" i="344"/>
  <c r="I37" i="344"/>
  <c r="I36" i="344"/>
  <c r="I35" i="344"/>
  <c r="I34" i="344"/>
  <c r="I33" i="344"/>
  <c r="I32" i="344"/>
  <c r="I31" i="344"/>
  <c r="I30" i="344"/>
  <c r="I29" i="344"/>
  <c r="I28" i="344"/>
  <c r="I27" i="344"/>
  <c r="I26" i="344"/>
  <c r="I25" i="344"/>
  <c r="I24" i="344"/>
  <c r="I23" i="344"/>
  <c r="I22" i="344"/>
  <c r="I21" i="344"/>
  <c r="I20" i="344"/>
  <c r="I19" i="344"/>
  <c r="I18" i="344"/>
  <c r="I17" i="344"/>
  <c r="I16" i="344"/>
  <c r="I15" i="344"/>
  <c r="I14" i="344"/>
  <c r="I13" i="344"/>
  <c r="I12" i="344"/>
  <c r="I11" i="344"/>
  <c r="I10" i="344"/>
  <c r="I9" i="344"/>
  <c r="I8" i="344"/>
  <c r="G14" i="339"/>
  <c r="F14" i="339"/>
  <c r="E14" i="339"/>
  <c r="D14" i="339"/>
  <c r="C13" i="339"/>
  <c r="C12" i="339"/>
  <c r="C11" i="339"/>
  <c r="C10" i="339"/>
  <c r="C9" i="339"/>
  <c r="H9" i="339" s="1"/>
  <c r="C8" i="339"/>
  <c r="C7" i="339"/>
  <c r="C6" i="339"/>
  <c r="E23" i="340"/>
  <c r="G23" i="340" s="1"/>
  <c r="D23" i="340"/>
  <c r="F23" i="340" s="1"/>
  <c r="C23" i="340"/>
  <c r="G22" i="340"/>
  <c r="F22" i="340"/>
  <c r="G21" i="340"/>
  <c r="F21" i="340"/>
  <c r="G20" i="340"/>
  <c r="F20" i="340"/>
  <c r="G19" i="340"/>
  <c r="F19" i="340"/>
  <c r="G18" i="340"/>
  <c r="F18" i="340"/>
  <c r="G17" i="340"/>
  <c r="F17" i="340"/>
  <c r="G16" i="340"/>
  <c r="F16" i="340"/>
  <c r="G15" i="340"/>
  <c r="F15" i="340"/>
  <c r="G14" i="340"/>
  <c r="F14" i="340"/>
  <c r="G13" i="340"/>
  <c r="F13" i="340"/>
  <c r="G12" i="340"/>
  <c r="F12" i="340"/>
  <c r="G11" i="340"/>
  <c r="F11" i="340"/>
  <c r="G10" i="340"/>
  <c r="F10" i="340"/>
  <c r="G9" i="340"/>
  <c r="F9" i="340"/>
  <c r="G8" i="340"/>
  <c r="F8" i="340"/>
  <c r="G7" i="340"/>
  <c r="F7" i="340"/>
  <c r="G23" i="341"/>
  <c r="F23" i="341"/>
  <c r="E23" i="341"/>
  <c r="D23" i="341"/>
  <c r="C23" i="341"/>
  <c r="H22" i="341"/>
  <c r="H21" i="341"/>
  <c r="H20" i="341"/>
  <c r="H19" i="341"/>
  <c r="H18" i="341"/>
  <c r="H17" i="341"/>
  <c r="H16" i="341"/>
  <c r="H15" i="341"/>
  <c r="H14" i="341"/>
  <c r="H13" i="341"/>
  <c r="H12" i="341"/>
  <c r="H11" i="341"/>
  <c r="H10" i="341"/>
  <c r="H9" i="341"/>
  <c r="H8" i="341"/>
  <c r="H7" i="341"/>
  <c r="D38" i="337"/>
  <c r="D37" i="337"/>
  <c r="D36" i="337"/>
  <c r="D35" i="337"/>
  <c r="D31" i="337"/>
  <c r="D30" i="337"/>
  <c r="D29" i="337"/>
  <c r="D25" i="337"/>
  <c r="D24" i="337"/>
  <c r="D23" i="337"/>
  <c r="D22" i="337"/>
  <c r="D21" i="337"/>
  <c r="D18" i="337"/>
  <c r="D17" i="337"/>
  <c r="D16" i="337"/>
  <c r="D15" i="337"/>
  <c r="D14" i="337"/>
  <c r="C11" i="337"/>
  <c r="E39" i="337" s="1"/>
  <c r="B11" i="337"/>
  <c r="C10" i="337"/>
  <c r="E10" i="337" s="1"/>
  <c r="B10" i="337"/>
  <c r="C9" i="337"/>
  <c r="E30" i="337" s="1"/>
  <c r="B9" i="337"/>
  <c r="C8" i="337"/>
  <c r="E8" i="337" s="1"/>
  <c r="B8" i="337"/>
  <c r="C7" i="337"/>
  <c r="E28" i="337" s="1"/>
  <c r="B7" i="337"/>
  <c r="H13" i="339" l="1"/>
  <c r="E16" i="337"/>
  <c r="H6" i="339"/>
  <c r="H10" i="339"/>
  <c r="E35" i="337"/>
  <c r="E14" i="337"/>
  <c r="E24" i="337"/>
  <c r="H23" i="341"/>
  <c r="H7" i="339"/>
  <c r="H11" i="339"/>
  <c r="C14" i="339"/>
  <c r="H14" i="339" s="1"/>
  <c r="E18" i="337"/>
  <c r="E22" i="337"/>
  <c r="E37" i="337"/>
  <c r="H8" i="339"/>
  <c r="H12" i="339"/>
  <c r="E29" i="337"/>
  <c r="E31" i="337"/>
  <c r="D7" i="337"/>
  <c r="D8" i="337"/>
  <c r="D9" i="337"/>
  <c r="D10" i="337"/>
  <c r="E11" i="337"/>
  <c r="E15" i="337"/>
  <c r="E17" i="337"/>
  <c r="E21" i="337"/>
  <c r="E23" i="337"/>
  <c r="E25" i="337"/>
  <c r="E32" i="337"/>
  <c r="E36" i="337"/>
  <c r="E38" i="337"/>
  <c r="E7" i="337"/>
  <c r="E9" i="337"/>
  <c r="D57" i="338" l="1"/>
  <c r="D56" i="338"/>
  <c r="D54" i="338"/>
  <c r="D53" i="338"/>
  <c r="D52" i="338"/>
  <c r="D51" i="338"/>
  <c r="D45" i="338"/>
  <c r="D44" i="338"/>
  <c r="D43" i="338"/>
  <c r="D42" i="338"/>
  <c r="D39" i="338"/>
  <c r="D37" i="338"/>
  <c r="D36" i="338"/>
  <c r="D35" i="338"/>
  <c r="D34" i="338"/>
  <c r="D33" i="338"/>
  <c r="D30" i="338"/>
  <c r="D27" i="338"/>
  <c r="D26" i="338"/>
  <c r="D25" i="338"/>
  <c r="D24" i="338"/>
  <c r="D21" i="338"/>
  <c r="D20" i="338"/>
  <c r="D19" i="338"/>
  <c r="D18" i="338"/>
  <c r="D17" i="338"/>
  <c r="E16" i="338"/>
  <c r="D16" i="338"/>
  <c r="D15" i="338"/>
  <c r="C12" i="338"/>
  <c r="E57" i="338" s="1"/>
  <c r="B12" i="338"/>
  <c r="C11" i="338"/>
  <c r="E56" i="338" s="1"/>
  <c r="B11" i="338"/>
  <c r="C10" i="338"/>
  <c r="E28" i="338" s="1"/>
  <c r="B10" i="338"/>
  <c r="D9" i="338"/>
  <c r="C9" i="338"/>
  <c r="E55" i="338" s="1"/>
  <c r="B9" i="338"/>
  <c r="C8" i="338"/>
  <c r="E17" i="338" s="1"/>
  <c r="B8" i="338"/>
  <c r="C7" i="338"/>
  <c r="E43" i="338" s="1"/>
  <c r="B7" i="338"/>
  <c r="C6" i="338"/>
  <c r="E15" i="338" s="1"/>
  <c r="B6" i="338"/>
  <c r="E26" i="338" l="1"/>
  <c r="E35" i="338"/>
  <c r="D8" i="338"/>
  <c r="E12" i="338"/>
  <c r="E24" i="338"/>
  <c r="E33" i="338"/>
  <c r="E46" i="338"/>
  <c r="D7" i="338"/>
  <c r="E11" i="338"/>
  <c r="E20" i="338"/>
  <c r="E29" i="338"/>
  <c r="D6" i="338"/>
  <c r="D10" i="338"/>
  <c r="E18" i="338"/>
  <c r="E37" i="338"/>
  <c r="E51" i="338"/>
  <c r="E53" i="338"/>
  <c r="E6" i="338"/>
  <c r="E7" i="338"/>
  <c r="E8" i="338"/>
  <c r="E9" i="338"/>
  <c r="E10" i="338"/>
  <c r="E38" i="338"/>
  <c r="E42" i="338"/>
  <c r="E44" i="338"/>
  <c r="E47" i="338"/>
  <c r="E19" i="338"/>
  <c r="E21" i="338"/>
  <c r="E25" i="338"/>
  <c r="E27" i="338"/>
  <c r="E30" i="338"/>
  <c r="E34" i="338"/>
  <c r="E36" i="338"/>
  <c r="E48" i="338"/>
  <c r="E52" i="338"/>
  <c r="E54" i="338"/>
  <c r="D12" i="338"/>
  <c r="E39" i="338"/>
  <c r="E45" i="338"/>
  <c r="D15" i="336" l="1"/>
  <c r="D14" i="336"/>
  <c r="D13" i="336"/>
  <c r="D12" i="336"/>
  <c r="D11" i="336"/>
  <c r="D10" i="336"/>
  <c r="D9" i="336"/>
  <c r="D8" i="336"/>
  <c r="C7" i="336"/>
  <c r="D7" i="336" s="1"/>
  <c r="B7" i="336"/>
  <c r="F29" i="334" l="1"/>
  <c r="B8" i="331"/>
  <c r="C8" i="331"/>
  <c r="D8" i="331"/>
  <c r="E8" i="331"/>
  <c r="F8" i="331"/>
  <c r="G8" i="331"/>
  <c r="H8" i="331"/>
  <c r="I8" i="331"/>
  <c r="J8" i="331"/>
  <c r="K8" i="331"/>
  <c r="B7" i="330"/>
  <c r="C7" i="330"/>
  <c r="D7" i="330"/>
  <c r="F7" i="330"/>
  <c r="G7" i="330"/>
  <c r="E8" i="330"/>
  <c r="G8" i="330"/>
  <c r="E9" i="330"/>
  <c r="F9" i="330"/>
  <c r="G9" i="330"/>
  <c r="E10" i="330"/>
  <c r="F10" i="330"/>
  <c r="G10" i="330"/>
  <c r="E11" i="330"/>
  <c r="F11" i="330"/>
  <c r="G11" i="330"/>
  <c r="E12" i="330"/>
  <c r="F12" i="330"/>
  <c r="G12" i="330"/>
  <c r="E13" i="330"/>
  <c r="F13" i="330"/>
  <c r="G13" i="330"/>
  <c r="F14" i="330"/>
  <c r="F15" i="330"/>
  <c r="E16" i="330"/>
  <c r="F16" i="330"/>
  <c r="G16" i="330"/>
  <c r="E17" i="330"/>
  <c r="F17" i="330"/>
  <c r="G17" i="330"/>
  <c r="E18" i="330"/>
  <c r="F18" i="330"/>
  <c r="G18" i="330"/>
  <c r="E19" i="330"/>
  <c r="F19" i="330"/>
  <c r="G19" i="330"/>
  <c r="E20" i="330"/>
  <c r="F20" i="330"/>
  <c r="G20" i="330"/>
  <c r="E21" i="330"/>
  <c r="F21" i="330"/>
  <c r="G21" i="330"/>
  <c r="E22" i="330"/>
  <c r="F22" i="330"/>
  <c r="G22" i="330"/>
  <c r="F23" i="330"/>
  <c r="E24" i="330"/>
  <c r="F24" i="330"/>
  <c r="G24" i="330"/>
  <c r="F25" i="330"/>
  <c r="E26" i="330"/>
  <c r="F26" i="330"/>
  <c r="G26" i="330"/>
  <c r="F27" i="330"/>
  <c r="E28" i="330"/>
  <c r="F28" i="330"/>
  <c r="G28" i="330"/>
  <c r="F29" i="330"/>
  <c r="G29" i="330"/>
  <c r="E30" i="330"/>
  <c r="F30" i="330"/>
  <c r="G30" i="330"/>
  <c r="E31" i="330"/>
  <c r="F31" i="330"/>
  <c r="G31" i="330"/>
  <c r="E32" i="330"/>
  <c r="F32" i="330"/>
  <c r="G32" i="330"/>
  <c r="E33" i="330"/>
  <c r="F33" i="330"/>
  <c r="G33" i="330"/>
  <c r="E34" i="330"/>
  <c r="F34" i="330"/>
  <c r="G34" i="330"/>
  <c r="E35" i="330"/>
  <c r="F35" i="330"/>
  <c r="G35" i="330"/>
  <c r="E36" i="330"/>
  <c r="F36" i="330"/>
  <c r="G36" i="330"/>
  <c r="E37" i="330"/>
  <c r="F37" i="330"/>
  <c r="G37" i="330"/>
  <c r="E38" i="330"/>
  <c r="F38" i="330"/>
  <c r="G38" i="330"/>
  <c r="E39" i="330"/>
  <c r="F39" i="330"/>
  <c r="G39" i="330"/>
  <c r="E40" i="330"/>
  <c r="F40" i="330"/>
  <c r="G40" i="330"/>
  <c r="E7" i="329"/>
  <c r="H7" i="329"/>
  <c r="I7" i="329"/>
  <c r="K7" i="329"/>
  <c r="E8" i="329"/>
  <c r="H8" i="329"/>
  <c r="I8" i="329"/>
  <c r="K8" i="329"/>
  <c r="E9" i="329"/>
  <c r="H9" i="329"/>
  <c r="I9" i="329"/>
  <c r="K9" i="329"/>
  <c r="E10" i="329"/>
  <c r="H10" i="329"/>
  <c r="I10" i="329"/>
  <c r="K10" i="329"/>
  <c r="E11" i="329"/>
  <c r="H11" i="329"/>
  <c r="I11" i="329"/>
  <c r="K11" i="329"/>
  <c r="E12" i="329"/>
  <c r="H12" i="329"/>
  <c r="I12" i="329"/>
  <c r="K12" i="329"/>
  <c r="E13" i="329"/>
  <c r="H13" i="329"/>
  <c r="I13" i="329"/>
  <c r="K13" i="329"/>
  <c r="E14" i="329"/>
  <c r="H14" i="329"/>
  <c r="I14" i="329"/>
  <c r="K14" i="329"/>
  <c r="E15" i="329"/>
  <c r="H15" i="329"/>
  <c r="I15" i="329"/>
  <c r="K15" i="329"/>
  <c r="E16" i="329"/>
  <c r="H16" i="329"/>
  <c r="I16" i="329"/>
  <c r="K16" i="329"/>
  <c r="E17" i="329"/>
  <c r="H17" i="329"/>
  <c r="I17" i="329"/>
  <c r="K17" i="329"/>
  <c r="E18" i="329"/>
  <c r="H18" i="329"/>
  <c r="I18" i="329"/>
  <c r="K18" i="329"/>
  <c r="E19" i="329"/>
  <c r="H19" i="329"/>
  <c r="I19" i="329"/>
  <c r="K19" i="329"/>
  <c r="E20" i="329"/>
  <c r="H20" i="329"/>
  <c r="I20" i="329"/>
  <c r="K20" i="329"/>
  <c r="E21" i="329"/>
  <c r="H21" i="329"/>
  <c r="I21" i="329"/>
  <c r="K21" i="329"/>
  <c r="E22" i="329"/>
  <c r="H22" i="329"/>
  <c r="I22" i="329"/>
  <c r="K22" i="329"/>
  <c r="E23" i="329"/>
  <c r="H23" i="329"/>
  <c r="I23" i="329"/>
  <c r="K23" i="329"/>
  <c r="F6" i="328"/>
  <c r="F7" i="328"/>
  <c r="F8" i="328"/>
  <c r="F9" i="328"/>
  <c r="F10" i="328"/>
  <c r="F11" i="328"/>
  <c r="F12" i="328"/>
  <c r="F13" i="328"/>
  <c r="F14" i="328"/>
  <c r="F15" i="328"/>
  <c r="F16" i="328"/>
  <c r="F17" i="328"/>
  <c r="F18" i="328"/>
  <c r="F19" i="328"/>
  <c r="F20" i="328"/>
  <c r="F21" i="328"/>
  <c r="F22" i="328"/>
  <c r="B8" i="325"/>
  <c r="C8" i="325"/>
  <c r="D8" i="325"/>
  <c r="E8" i="325"/>
  <c r="F8" i="325"/>
  <c r="G8" i="325"/>
  <c r="H8" i="325"/>
  <c r="I8" i="325"/>
  <c r="J8" i="325"/>
  <c r="K8" i="325"/>
  <c r="F7" i="324"/>
  <c r="I7" i="324"/>
  <c r="J7" i="324"/>
  <c r="L7" i="324"/>
  <c r="F8" i="324"/>
  <c r="I8" i="324"/>
  <c r="J8" i="324"/>
  <c r="L8" i="324"/>
  <c r="F9" i="324"/>
  <c r="I9" i="324"/>
  <c r="J9" i="324"/>
  <c r="L9" i="324"/>
  <c r="F10" i="324"/>
  <c r="I10" i="324"/>
  <c r="J10" i="324"/>
  <c r="L10" i="324"/>
  <c r="F11" i="324"/>
  <c r="I11" i="324"/>
  <c r="J11" i="324"/>
  <c r="L11" i="324"/>
  <c r="F12" i="324"/>
  <c r="I12" i="324"/>
  <c r="J12" i="324"/>
  <c r="L12" i="324"/>
  <c r="F13" i="324"/>
  <c r="I13" i="324"/>
  <c r="J13" i="324"/>
  <c r="L13" i="324"/>
  <c r="F14" i="324"/>
  <c r="I14" i="324"/>
  <c r="J14" i="324"/>
  <c r="L14" i="324"/>
  <c r="F15" i="324"/>
  <c r="I15" i="324"/>
  <c r="J15" i="324"/>
  <c r="L15" i="324"/>
  <c r="F16" i="324"/>
  <c r="I16" i="324"/>
  <c r="J16" i="324"/>
  <c r="L16" i="324"/>
  <c r="F17" i="324"/>
  <c r="I17" i="324"/>
  <c r="J17" i="324"/>
  <c r="L17" i="324"/>
  <c r="F18" i="324"/>
  <c r="I18" i="324"/>
  <c r="J18" i="324"/>
  <c r="L18" i="324"/>
  <c r="F19" i="324"/>
  <c r="I19" i="324"/>
  <c r="J19" i="324"/>
  <c r="L19" i="324"/>
  <c r="F20" i="324"/>
  <c r="I20" i="324"/>
  <c r="J20" i="324"/>
  <c r="L20" i="324"/>
  <c r="F21" i="324"/>
  <c r="I21" i="324"/>
  <c r="J21" i="324"/>
  <c r="L21" i="324"/>
  <c r="F22" i="324"/>
  <c r="I22" i="324"/>
  <c r="J22" i="324"/>
  <c r="L22" i="324"/>
  <c r="F23" i="324"/>
  <c r="I23" i="324"/>
  <c r="J23" i="324"/>
  <c r="L23" i="324"/>
  <c r="F24" i="324"/>
  <c r="I24" i="324"/>
  <c r="J24" i="324"/>
  <c r="L24" i="324"/>
  <c r="F25" i="324"/>
  <c r="I25" i="324"/>
  <c r="J25" i="324"/>
  <c r="L25" i="324"/>
  <c r="F26" i="324"/>
  <c r="I26" i="324"/>
  <c r="J26" i="324"/>
  <c r="L26" i="324"/>
  <c r="F27" i="324"/>
  <c r="I27" i="324"/>
  <c r="J27" i="324"/>
  <c r="L27" i="324"/>
  <c r="F28" i="324"/>
  <c r="I28" i="324"/>
  <c r="J28" i="324"/>
  <c r="L28" i="324"/>
  <c r="F29" i="324"/>
  <c r="I29" i="324"/>
  <c r="J29" i="324"/>
  <c r="L29" i="324"/>
  <c r="F30" i="324"/>
  <c r="I30" i="324"/>
  <c r="J30" i="324"/>
  <c r="L30" i="324"/>
  <c r="F31" i="324"/>
  <c r="I31" i="324"/>
  <c r="J31" i="324"/>
  <c r="L31" i="324"/>
  <c r="F32" i="324"/>
  <c r="I32" i="324"/>
  <c r="J32" i="324"/>
  <c r="L32" i="324"/>
  <c r="F33" i="324"/>
  <c r="I33" i="324"/>
  <c r="J33" i="324"/>
  <c r="L33" i="324"/>
  <c r="F34" i="324"/>
  <c r="I34" i="324"/>
  <c r="J34" i="324"/>
  <c r="L34" i="324"/>
  <c r="F35" i="324"/>
  <c r="I35" i="324"/>
  <c r="J35" i="324"/>
  <c r="L35" i="324"/>
  <c r="F36" i="324"/>
  <c r="I36" i="324"/>
  <c r="J36" i="324"/>
  <c r="L36" i="324"/>
  <c r="F37" i="324"/>
  <c r="I37" i="324"/>
  <c r="J37" i="324"/>
  <c r="L37" i="324"/>
  <c r="F38" i="324"/>
  <c r="I38" i="324"/>
  <c r="J38" i="324"/>
  <c r="L38" i="324"/>
  <c r="F39" i="324"/>
  <c r="I39" i="324"/>
  <c r="J39" i="324"/>
  <c r="L39" i="324"/>
  <c r="F40" i="324"/>
  <c r="I40" i="324"/>
  <c r="J40" i="324"/>
  <c r="L40" i="324"/>
  <c r="F41" i="324"/>
  <c r="I41" i="324"/>
  <c r="J41" i="324"/>
  <c r="L41" i="324"/>
  <c r="F42" i="324"/>
  <c r="I42" i="324"/>
  <c r="J42" i="324"/>
  <c r="L42" i="324"/>
  <c r="F43" i="324"/>
  <c r="I43" i="324"/>
  <c r="J43" i="324"/>
  <c r="L43" i="324"/>
  <c r="F44" i="324"/>
  <c r="I44" i="324"/>
  <c r="J44" i="324"/>
  <c r="L44" i="324"/>
  <c r="F45" i="324"/>
  <c r="I45" i="324"/>
  <c r="J45" i="324"/>
  <c r="L45" i="324"/>
  <c r="F46" i="324"/>
  <c r="I46" i="324"/>
  <c r="J46" i="324"/>
  <c r="L46" i="324"/>
  <c r="F47" i="324"/>
  <c r="I47" i="324"/>
  <c r="J47" i="324"/>
  <c r="L47" i="324"/>
  <c r="F48" i="324"/>
  <c r="I48" i="324"/>
  <c r="J48" i="324"/>
  <c r="L48" i="324"/>
  <c r="F49" i="324"/>
  <c r="I49" i="324"/>
  <c r="J49" i="324"/>
  <c r="L49" i="324"/>
  <c r="F50" i="324"/>
  <c r="I50" i="324"/>
  <c r="J50" i="324"/>
  <c r="L50" i="324"/>
  <c r="F51" i="324"/>
  <c r="I51" i="324"/>
  <c r="J51" i="324"/>
  <c r="L51" i="324"/>
  <c r="F52" i="324"/>
  <c r="I52" i="324"/>
  <c r="J52" i="324"/>
  <c r="L52" i="324"/>
  <c r="F53" i="324"/>
  <c r="I53" i="324"/>
  <c r="J53" i="324"/>
  <c r="L53" i="324"/>
  <c r="F54" i="324"/>
  <c r="I54" i="324"/>
  <c r="J54" i="324"/>
  <c r="L54" i="324"/>
  <c r="F55" i="324"/>
  <c r="I55" i="324"/>
  <c r="J55" i="324"/>
  <c r="L55" i="324"/>
  <c r="F56" i="324"/>
  <c r="I56" i="324"/>
  <c r="J56" i="324"/>
  <c r="L56" i="324"/>
  <c r="F57" i="324"/>
  <c r="I57" i="324"/>
  <c r="J57" i="324"/>
  <c r="L57" i="324"/>
  <c r="F58" i="324"/>
  <c r="I58" i="324"/>
  <c r="J58" i="324"/>
  <c r="L58" i="324"/>
  <c r="F59" i="324"/>
  <c r="I59" i="324"/>
  <c r="J59" i="324"/>
  <c r="L59" i="324"/>
  <c r="F60" i="324"/>
  <c r="I60" i="324"/>
  <c r="J60" i="324"/>
  <c r="L60" i="324"/>
  <c r="F61" i="324"/>
  <c r="I61" i="324"/>
  <c r="J61" i="324"/>
  <c r="L61" i="324"/>
  <c r="F62" i="324"/>
  <c r="I62" i="324"/>
  <c r="J62" i="324"/>
  <c r="L62" i="324"/>
  <c r="F63" i="324"/>
  <c r="I63" i="324"/>
  <c r="J63" i="324"/>
  <c r="L63" i="324"/>
  <c r="F64" i="324"/>
  <c r="I64" i="324"/>
  <c r="J64" i="324"/>
  <c r="L64" i="324"/>
  <c r="F65" i="324"/>
  <c r="I65" i="324"/>
  <c r="J65" i="324"/>
  <c r="L65" i="324"/>
  <c r="F66" i="324"/>
  <c r="I66" i="324"/>
  <c r="J66" i="324"/>
  <c r="L66" i="324"/>
  <c r="F67" i="324"/>
  <c r="I67" i="324"/>
  <c r="J67" i="324"/>
  <c r="L67" i="324"/>
  <c r="F68" i="324"/>
  <c r="I68" i="324"/>
  <c r="J68" i="324"/>
  <c r="L68" i="324"/>
  <c r="F69" i="324"/>
  <c r="I69" i="324"/>
  <c r="J69" i="324"/>
  <c r="L69" i="324"/>
  <c r="F70" i="324"/>
  <c r="I70" i="324"/>
  <c r="J70" i="324"/>
  <c r="L70" i="324"/>
  <c r="F71" i="324"/>
  <c r="I71" i="324"/>
  <c r="J71" i="324"/>
  <c r="L71" i="324"/>
  <c r="F72" i="324"/>
  <c r="I72" i="324"/>
  <c r="J72" i="324"/>
  <c r="L72" i="324"/>
  <c r="D73" i="324"/>
  <c r="E73" i="324"/>
  <c r="F73" i="324" s="1"/>
  <c r="G73" i="324"/>
  <c r="H73" i="324"/>
  <c r="I73" i="324" s="1"/>
  <c r="J73" i="324"/>
  <c r="K73" i="324"/>
  <c r="L73" i="324"/>
  <c r="B8" i="323"/>
  <c r="C8" i="323"/>
  <c r="D8" i="323"/>
  <c r="F8" i="323" s="1"/>
  <c r="E8" i="323"/>
  <c r="E9" i="323"/>
  <c r="F9" i="323"/>
  <c r="G9" i="323"/>
  <c r="E10" i="323"/>
  <c r="F10" i="323"/>
  <c r="G10" i="323"/>
  <c r="E11" i="323"/>
  <c r="G11" i="323"/>
  <c r="E12" i="323"/>
  <c r="G12" i="323"/>
  <c r="E13" i="323"/>
  <c r="F13" i="323"/>
  <c r="G13" i="323"/>
  <c r="E14" i="323"/>
  <c r="F14" i="323"/>
  <c r="G14" i="323"/>
  <c r="E15" i="323"/>
  <c r="G15" i="323"/>
  <c r="F16" i="323"/>
  <c r="E17" i="323"/>
  <c r="G17" i="323"/>
  <c r="E18" i="323"/>
  <c r="G18" i="323"/>
  <c r="E19" i="323"/>
  <c r="F19" i="323"/>
  <c r="G19" i="323"/>
  <c r="E20" i="323"/>
  <c r="F20" i="323"/>
  <c r="G20" i="323"/>
  <c r="E21" i="323"/>
  <c r="G21" i="323"/>
  <c r="E22" i="323"/>
  <c r="G22" i="323"/>
  <c r="E23" i="323"/>
  <c r="F23" i="323"/>
  <c r="G23" i="323"/>
  <c r="E24" i="323"/>
  <c r="F24" i="323"/>
  <c r="G24" i="323"/>
  <c r="E25" i="323"/>
  <c r="G25" i="323"/>
  <c r="F26" i="323"/>
  <c r="E27" i="323"/>
  <c r="G27" i="323"/>
  <c r="E28" i="323"/>
  <c r="G28" i="323"/>
  <c r="E29" i="323"/>
  <c r="F29" i="323"/>
  <c r="G29" i="323"/>
  <c r="E30" i="323"/>
  <c r="F30" i="323"/>
  <c r="G30" i="323"/>
  <c r="E31" i="323"/>
  <c r="G31" i="323"/>
  <c r="E32" i="323"/>
  <c r="G32" i="323"/>
  <c r="E33" i="323"/>
  <c r="F33" i="323"/>
  <c r="G33" i="323"/>
  <c r="E34" i="323"/>
  <c r="F34" i="323"/>
  <c r="G34" i="323"/>
  <c r="E35" i="323"/>
  <c r="G35" i="323"/>
  <c r="E36" i="323"/>
  <c r="G36" i="323"/>
  <c r="E37" i="323"/>
  <c r="F37" i="323"/>
  <c r="G37" i="323"/>
  <c r="E38" i="323"/>
  <c r="F38" i="323"/>
  <c r="G38" i="323"/>
  <c r="E39" i="323"/>
  <c r="G39" i="323"/>
  <c r="E40" i="323"/>
  <c r="G40" i="323"/>
  <c r="E41" i="323"/>
  <c r="F41" i="323"/>
  <c r="G41" i="323"/>
  <c r="F7" i="322"/>
  <c r="F8" i="322"/>
  <c r="F9" i="322"/>
  <c r="F10" i="322"/>
  <c r="F11" i="322"/>
  <c r="F12" i="322"/>
  <c r="F13" i="322"/>
  <c r="F14" i="322"/>
  <c r="F15" i="322"/>
  <c r="F16" i="322"/>
  <c r="F17" i="322"/>
  <c r="F18" i="322"/>
  <c r="F19" i="322"/>
  <c r="F20" i="322"/>
  <c r="F21" i="322"/>
  <c r="F22" i="322"/>
  <c r="F23" i="322"/>
  <c r="B10" i="321"/>
  <c r="C10" i="321"/>
  <c r="D10" i="321"/>
  <c r="E10" i="321"/>
  <c r="F10" i="321"/>
  <c r="G10" i="321"/>
  <c r="H10" i="321"/>
  <c r="I10" i="321"/>
  <c r="J10" i="321"/>
  <c r="K10" i="321"/>
  <c r="L10" i="321"/>
  <c r="M10" i="321"/>
  <c r="N10" i="321"/>
  <c r="O10" i="321"/>
  <c r="P10" i="321"/>
  <c r="Q10" i="321"/>
  <c r="B11" i="321"/>
  <c r="C11" i="321"/>
  <c r="D11" i="321"/>
  <c r="E11" i="321"/>
  <c r="F11" i="321"/>
  <c r="G11" i="321"/>
  <c r="H11" i="321"/>
  <c r="I11" i="321"/>
  <c r="J11" i="321"/>
  <c r="K11" i="321"/>
  <c r="L11" i="321"/>
  <c r="M11" i="321"/>
  <c r="N11" i="321"/>
  <c r="O11" i="321"/>
  <c r="P11" i="321"/>
  <c r="Q11" i="321"/>
  <c r="B12" i="321"/>
  <c r="C12" i="321"/>
  <c r="D12" i="321"/>
  <c r="E12" i="321"/>
  <c r="F12" i="321"/>
  <c r="G12" i="321"/>
  <c r="H12" i="321"/>
  <c r="I12" i="321"/>
  <c r="J12" i="321"/>
  <c r="K12" i="321"/>
  <c r="L12" i="321"/>
  <c r="M12" i="321"/>
  <c r="N12" i="321"/>
  <c r="O12" i="321"/>
  <c r="P12" i="321"/>
  <c r="Q12" i="321"/>
  <c r="B13" i="321"/>
  <c r="C13" i="321"/>
  <c r="D13" i="321"/>
  <c r="E13" i="321"/>
  <c r="F13" i="321"/>
  <c r="G13" i="321"/>
  <c r="H13" i="321"/>
  <c r="I13" i="321"/>
  <c r="J13" i="321"/>
  <c r="K13" i="321"/>
  <c r="L13" i="321"/>
  <c r="M13" i="321"/>
  <c r="N13" i="321"/>
  <c r="O13" i="321"/>
  <c r="P13" i="321"/>
  <c r="Q13" i="321"/>
  <c r="B14" i="321"/>
  <c r="C14" i="321"/>
  <c r="D14" i="321"/>
  <c r="E14" i="321"/>
  <c r="F14" i="321"/>
  <c r="G14" i="321"/>
  <c r="H14" i="321"/>
  <c r="I14" i="321"/>
  <c r="J14" i="321"/>
  <c r="K14" i="321"/>
  <c r="L14" i="321"/>
  <c r="M14" i="321"/>
  <c r="N14" i="321"/>
  <c r="O14" i="321"/>
  <c r="P14" i="321"/>
  <c r="Q14" i="321"/>
  <c r="B15" i="321"/>
  <c r="C15" i="321"/>
  <c r="D15" i="321"/>
  <c r="E15" i="321"/>
  <c r="F15" i="321"/>
  <c r="G15" i="321"/>
  <c r="H15" i="321"/>
  <c r="I15" i="321"/>
  <c r="J15" i="321"/>
  <c r="K15" i="321"/>
  <c r="L15" i="321"/>
  <c r="M15" i="321"/>
  <c r="N15" i="321"/>
  <c r="O15" i="321"/>
  <c r="P15" i="321"/>
  <c r="Q15" i="321"/>
  <c r="B16" i="321"/>
  <c r="C16" i="321"/>
  <c r="D16" i="321"/>
  <c r="E16" i="321"/>
  <c r="F16" i="321"/>
  <c r="G16" i="321"/>
  <c r="H16" i="321"/>
  <c r="I16" i="321"/>
  <c r="J16" i="321"/>
  <c r="K16" i="321"/>
  <c r="L16" i="321"/>
  <c r="M16" i="321"/>
  <c r="N16" i="321"/>
  <c r="O16" i="321"/>
  <c r="P16" i="321"/>
  <c r="Q16" i="321"/>
  <c r="B17" i="321"/>
  <c r="C17" i="321"/>
  <c r="D17" i="321"/>
  <c r="E17" i="321"/>
  <c r="F17" i="321"/>
  <c r="G17" i="321"/>
  <c r="H17" i="321"/>
  <c r="I17" i="321"/>
  <c r="J17" i="321"/>
  <c r="K17" i="321"/>
  <c r="L17" i="321"/>
  <c r="M17" i="321"/>
  <c r="N17" i="321"/>
  <c r="O17" i="321"/>
  <c r="P17" i="321"/>
  <c r="Q17" i="321"/>
  <c r="B18" i="321"/>
  <c r="C18" i="321"/>
  <c r="D18" i="321"/>
  <c r="E18" i="321"/>
  <c r="F18" i="321"/>
  <c r="G18" i="321"/>
  <c r="H18" i="321"/>
  <c r="I18" i="321"/>
  <c r="J18" i="321"/>
  <c r="K18" i="321"/>
  <c r="L18" i="321"/>
  <c r="M18" i="321"/>
  <c r="N18" i="321"/>
  <c r="O18" i="321"/>
  <c r="P18" i="321"/>
  <c r="Q18" i="321"/>
  <c r="B19" i="321"/>
  <c r="C19" i="321"/>
  <c r="D19" i="321"/>
  <c r="E19" i="321"/>
  <c r="F19" i="321"/>
  <c r="G19" i="321"/>
  <c r="H19" i="321"/>
  <c r="I19" i="321"/>
  <c r="J19" i="321"/>
  <c r="K19" i="321"/>
  <c r="L19" i="321"/>
  <c r="M19" i="321"/>
  <c r="N19" i="321"/>
  <c r="O19" i="321"/>
  <c r="P19" i="321"/>
  <c r="Q19" i="321"/>
  <c r="B20" i="321"/>
  <c r="C20" i="321"/>
  <c r="D20" i="321"/>
  <c r="E20" i="321"/>
  <c r="F20" i="321"/>
  <c r="G20" i="321"/>
  <c r="H20" i="321"/>
  <c r="I20" i="321"/>
  <c r="J20" i="321"/>
  <c r="K20" i="321"/>
  <c r="L20" i="321"/>
  <c r="M20" i="321"/>
  <c r="N20" i="321"/>
  <c r="O20" i="321"/>
  <c r="P20" i="321"/>
  <c r="Q20" i="321"/>
  <c r="B8" i="319"/>
  <c r="C8" i="319"/>
  <c r="D8" i="319"/>
  <c r="E8" i="319"/>
  <c r="F8" i="319"/>
  <c r="G8" i="319"/>
  <c r="H8" i="319"/>
  <c r="I8" i="319"/>
  <c r="J8" i="319"/>
  <c r="K8" i="319"/>
  <c r="F7" i="318"/>
  <c r="I7" i="318"/>
  <c r="J7" i="318"/>
  <c r="L7" i="318"/>
  <c r="F8" i="318"/>
  <c r="I8" i="318"/>
  <c r="J8" i="318"/>
  <c r="L8" i="318"/>
  <c r="F9" i="318"/>
  <c r="I9" i="318"/>
  <c r="J9" i="318"/>
  <c r="L9" i="318"/>
  <c r="F10" i="318"/>
  <c r="I10" i="318"/>
  <c r="J10" i="318"/>
  <c r="L10" i="318"/>
  <c r="F11" i="318"/>
  <c r="I11" i="318"/>
  <c r="J11" i="318"/>
  <c r="L11" i="318"/>
  <c r="F12" i="318"/>
  <c r="I12" i="318"/>
  <c r="J12" i="318"/>
  <c r="L12" i="318"/>
  <c r="F13" i="318"/>
  <c r="I13" i="318"/>
  <c r="J13" i="318"/>
  <c r="L13" i="318"/>
  <c r="F14" i="318"/>
  <c r="I14" i="318"/>
  <c r="J14" i="318"/>
  <c r="L14" i="318"/>
  <c r="F15" i="318"/>
  <c r="I15" i="318"/>
  <c r="J15" i="318"/>
  <c r="L15" i="318"/>
  <c r="F16" i="318"/>
  <c r="I16" i="318"/>
  <c r="J16" i="318"/>
  <c r="L16" i="318"/>
  <c r="F17" i="318"/>
  <c r="I17" i="318"/>
  <c r="J17" i="318"/>
  <c r="L17" i="318"/>
  <c r="F18" i="318"/>
  <c r="I18" i="318"/>
  <c r="J18" i="318"/>
  <c r="L18" i="318"/>
  <c r="F19" i="318"/>
  <c r="I19" i="318"/>
  <c r="J19" i="318"/>
  <c r="L19" i="318"/>
  <c r="F20" i="318"/>
  <c r="I20" i="318"/>
  <c r="J20" i="318"/>
  <c r="L20" i="318"/>
  <c r="F21" i="318"/>
  <c r="I21" i="318"/>
  <c r="J21" i="318"/>
  <c r="L21" i="318"/>
  <c r="F22" i="318"/>
  <c r="I22" i="318"/>
  <c r="J22" i="318"/>
  <c r="L22" i="318"/>
  <c r="F23" i="318"/>
  <c r="I23" i="318"/>
  <c r="J23" i="318"/>
  <c r="L23" i="318"/>
  <c r="F24" i="318"/>
  <c r="I24" i="318"/>
  <c r="J24" i="318"/>
  <c r="L24" i="318"/>
  <c r="F25" i="318"/>
  <c r="I25" i="318"/>
  <c r="J25" i="318"/>
  <c r="L25" i="318"/>
  <c r="F26" i="318"/>
  <c r="I26" i="318"/>
  <c r="J26" i="318"/>
  <c r="L26" i="318"/>
  <c r="F27" i="318"/>
  <c r="I27" i="318"/>
  <c r="J27" i="318"/>
  <c r="L27" i="318"/>
  <c r="F28" i="318"/>
  <c r="I28" i="318"/>
  <c r="J28" i="318"/>
  <c r="L28" i="318"/>
  <c r="F29" i="318"/>
  <c r="I29" i="318"/>
  <c r="J29" i="318"/>
  <c r="L29" i="318"/>
  <c r="F30" i="318"/>
  <c r="I30" i="318"/>
  <c r="J30" i="318"/>
  <c r="L30" i="318"/>
  <c r="F31" i="318"/>
  <c r="I31" i="318"/>
  <c r="J31" i="318"/>
  <c r="L31" i="318"/>
  <c r="F32" i="318"/>
  <c r="I32" i="318"/>
  <c r="J32" i="318"/>
  <c r="L32" i="318"/>
  <c r="F33" i="318"/>
  <c r="I33" i="318"/>
  <c r="J33" i="318"/>
  <c r="L33" i="318"/>
  <c r="F34" i="318"/>
  <c r="I34" i="318"/>
  <c r="J34" i="318"/>
  <c r="L34" i="318"/>
  <c r="F35" i="318"/>
  <c r="I35" i="318"/>
  <c r="J35" i="318"/>
  <c r="L35" i="318"/>
  <c r="F36" i="318"/>
  <c r="I36" i="318"/>
  <c r="J36" i="318"/>
  <c r="L36" i="318"/>
  <c r="F37" i="318"/>
  <c r="I37" i="318"/>
  <c r="J37" i="318"/>
  <c r="L37" i="318"/>
  <c r="F38" i="318"/>
  <c r="I38" i="318"/>
  <c r="J38" i="318"/>
  <c r="L38" i="318"/>
  <c r="F39" i="318"/>
  <c r="I39" i="318"/>
  <c r="J39" i="318"/>
  <c r="L39" i="318"/>
  <c r="F40" i="318"/>
  <c r="I40" i="318"/>
  <c r="J40" i="318"/>
  <c r="L40" i="318"/>
  <c r="F41" i="318"/>
  <c r="I41" i="318"/>
  <c r="J41" i="318"/>
  <c r="L41" i="318"/>
  <c r="F42" i="318"/>
  <c r="I42" i="318"/>
  <c r="J42" i="318"/>
  <c r="L42" i="318"/>
  <c r="F43" i="318"/>
  <c r="I43" i="318"/>
  <c r="J43" i="318"/>
  <c r="L43" i="318"/>
  <c r="F44" i="318"/>
  <c r="I44" i="318"/>
  <c r="J44" i="318"/>
  <c r="L44" i="318"/>
  <c r="F45" i="318"/>
  <c r="I45" i="318"/>
  <c r="J45" i="318"/>
  <c r="L45" i="318"/>
  <c r="F46" i="318"/>
  <c r="I46" i="318"/>
  <c r="J46" i="318"/>
  <c r="L46" i="318"/>
  <c r="F47" i="318"/>
  <c r="I47" i="318"/>
  <c r="J47" i="318"/>
  <c r="L47" i="318"/>
  <c r="F48" i="318"/>
  <c r="I48" i="318"/>
  <c r="J48" i="318"/>
  <c r="L48" i="318"/>
  <c r="F49" i="318"/>
  <c r="I49" i="318"/>
  <c r="J49" i="318"/>
  <c r="L49" i="318"/>
  <c r="F50" i="318"/>
  <c r="I50" i="318"/>
  <c r="J50" i="318"/>
  <c r="L50" i="318"/>
  <c r="F51" i="318"/>
  <c r="I51" i="318"/>
  <c r="J51" i="318"/>
  <c r="L51" i="318"/>
  <c r="F52" i="318"/>
  <c r="I52" i="318"/>
  <c r="J52" i="318"/>
  <c r="L52" i="318"/>
  <c r="F53" i="318"/>
  <c r="I53" i="318"/>
  <c r="J53" i="318"/>
  <c r="L53" i="318"/>
  <c r="F54" i="318"/>
  <c r="I54" i="318"/>
  <c r="J54" i="318"/>
  <c r="L54" i="318"/>
  <c r="F55" i="318"/>
  <c r="I55" i="318"/>
  <c r="J55" i="318"/>
  <c r="L55" i="318"/>
  <c r="F56" i="318"/>
  <c r="I56" i="318"/>
  <c r="J56" i="318"/>
  <c r="L56" i="318"/>
  <c r="F57" i="318"/>
  <c r="I57" i="318"/>
  <c r="J57" i="318"/>
  <c r="L57" i="318"/>
  <c r="F58" i="318"/>
  <c r="I58" i="318"/>
  <c r="J58" i="318"/>
  <c r="L58" i="318"/>
  <c r="F59" i="318"/>
  <c r="I59" i="318"/>
  <c r="J59" i="318"/>
  <c r="L59" i="318"/>
  <c r="F60" i="318"/>
  <c r="I60" i="318"/>
  <c r="J60" i="318"/>
  <c r="L60" i="318"/>
  <c r="F61" i="318"/>
  <c r="I61" i="318"/>
  <c r="J61" i="318"/>
  <c r="L61" i="318"/>
  <c r="F62" i="318"/>
  <c r="I62" i="318"/>
  <c r="J62" i="318"/>
  <c r="L62" i="318"/>
  <c r="F63" i="318"/>
  <c r="I63" i="318"/>
  <c r="J63" i="318"/>
  <c r="L63" i="318"/>
  <c r="F64" i="318"/>
  <c r="I64" i="318"/>
  <c r="J64" i="318"/>
  <c r="L64" i="318"/>
  <c r="F65" i="318"/>
  <c r="I65" i="318"/>
  <c r="J65" i="318"/>
  <c r="L65" i="318"/>
  <c r="F66" i="318"/>
  <c r="I66" i="318"/>
  <c r="J66" i="318"/>
  <c r="L66" i="318"/>
  <c r="F67" i="318"/>
  <c r="I67" i="318"/>
  <c r="J67" i="318"/>
  <c r="L67" i="318"/>
  <c r="F68" i="318"/>
  <c r="I68" i="318"/>
  <c r="J68" i="318"/>
  <c r="L68" i="318"/>
  <c r="F69" i="318"/>
  <c r="I69" i="318"/>
  <c r="J69" i="318"/>
  <c r="L69" i="318"/>
  <c r="F70" i="318"/>
  <c r="I70" i="318"/>
  <c r="J70" i="318"/>
  <c r="L70" i="318"/>
  <c r="F71" i="318"/>
  <c r="I71" i="318"/>
  <c r="J71" i="318"/>
  <c r="L71" i="318"/>
  <c r="F72" i="318"/>
  <c r="I72" i="318"/>
  <c r="J72" i="318"/>
  <c r="L72" i="318"/>
  <c r="F73" i="318"/>
  <c r="I73" i="318"/>
  <c r="J73" i="318"/>
  <c r="L73" i="318"/>
  <c r="F74" i="318"/>
  <c r="I74" i="318"/>
  <c r="J74" i="318"/>
  <c r="L74" i="318"/>
  <c r="F75" i="318"/>
  <c r="I75" i="318"/>
  <c r="J75" i="318"/>
  <c r="L75" i="318"/>
  <c r="F76" i="318"/>
  <c r="I76" i="318"/>
  <c r="J76" i="318"/>
  <c r="L76" i="318"/>
  <c r="F77" i="318"/>
  <c r="I77" i="318"/>
  <c r="J77" i="318"/>
  <c r="L77" i="318"/>
  <c r="F78" i="318"/>
  <c r="I78" i="318"/>
  <c r="J78" i="318"/>
  <c r="L78" i="318"/>
  <c r="F79" i="318"/>
  <c r="I79" i="318"/>
  <c r="J79" i="318"/>
  <c r="L79" i="318"/>
  <c r="F80" i="318"/>
  <c r="I80" i="318"/>
  <c r="J80" i="318"/>
  <c r="L80" i="318"/>
  <c r="F81" i="318"/>
  <c r="I81" i="318"/>
  <c r="J81" i="318"/>
  <c r="L81" i="318"/>
  <c r="F82" i="318"/>
  <c r="I82" i="318"/>
  <c r="J82" i="318"/>
  <c r="L82" i="318"/>
  <c r="F83" i="318"/>
  <c r="I83" i="318"/>
  <c r="J83" i="318"/>
  <c r="L83" i="318"/>
  <c r="F84" i="318"/>
  <c r="I84" i="318"/>
  <c r="J84" i="318"/>
  <c r="L84" i="318"/>
  <c r="F85" i="318"/>
  <c r="I85" i="318"/>
  <c r="J85" i="318"/>
  <c r="L85" i="318"/>
  <c r="F86" i="318"/>
  <c r="I86" i="318"/>
  <c r="J86" i="318"/>
  <c r="L86" i="318"/>
  <c r="F87" i="318"/>
  <c r="I87" i="318"/>
  <c r="J87" i="318"/>
  <c r="L87" i="318"/>
  <c r="F88" i="318"/>
  <c r="I88" i="318"/>
  <c r="J88" i="318"/>
  <c r="L88" i="318"/>
  <c r="F89" i="318"/>
  <c r="I89" i="318"/>
  <c r="J89" i="318"/>
  <c r="L89" i="318"/>
  <c r="F90" i="318"/>
  <c r="I90" i="318"/>
  <c r="J90" i="318"/>
  <c r="L90" i="318"/>
  <c r="F91" i="318"/>
  <c r="I91" i="318"/>
  <c r="J91" i="318"/>
  <c r="L91" i="318"/>
  <c r="F92" i="318"/>
  <c r="I92" i="318"/>
  <c r="J92" i="318"/>
  <c r="L92" i="318"/>
  <c r="F93" i="318"/>
  <c r="I93" i="318"/>
  <c r="J93" i="318"/>
  <c r="L93" i="318"/>
  <c r="F94" i="318"/>
  <c r="I94" i="318"/>
  <c r="J94" i="318"/>
  <c r="L94" i="318"/>
  <c r="F95" i="318"/>
  <c r="I95" i="318"/>
  <c r="J95" i="318"/>
  <c r="L95" i="318"/>
  <c r="F96" i="318"/>
  <c r="I96" i="318"/>
  <c r="J96" i="318"/>
  <c r="L96" i="318"/>
  <c r="F97" i="318"/>
  <c r="I97" i="318"/>
  <c r="J97" i="318"/>
  <c r="L97" i="318"/>
  <c r="F98" i="318"/>
  <c r="I98" i="318"/>
  <c r="J98" i="318"/>
  <c r="L98" i="318"/>
  <c r="F99" i="318"/>
  <c r="I99" i="318"/>
  <c r="J99" i="318"/>
  <c r="L99" i="318"/>
  <c r="F100" i="318"/>
  <c r="I100" i="318"/>
  <c r="J100" i="318"/>
  <c r="L100" i="318"/>
  <c r="F101" i="318"/>
  <c r="I101" i="318"/>
  <c r="J101" i="318"/>
  <c r="L101" i="318"/>
  <c r="F102" i="318"/>
  <c r="I102" i="318"/>
  <c r="J102" i="318"/>
  <c r="L102" i="318"/>
  <c r="F103" i="318"/>
  <c r="I103" i="318"/>
  <c r="J103" i="318"/>
  <c r="L103" i="318"/>
  <c r="F104" i="318"/>
  <c r="I104" i="318"/>
  <c r="J104" i="318"/>
  <c r="L104" i="318"/>
  <c r="F105" i="318"/>
  <c r="I105" i="318"/>
  <c r="J105" i="318"/>
  <c r="L105" i="318"/>
  <c r="F106" i="318"/>
  <c r="I106" i="318"/>
  <c r="J106" i="318"/>
  <c r="L106" i="318"/>
  <c r="F107" i="318"/>
  <c r="I107" i="318"/>
  <c r="J107" i="318"/>
  <c r="L107" i="318"/>
  <c r="F108" i="318"/>
  <c r="I108" i="318"/>
  <c r="J108" i="318"/>
  <c r="L108" i="318"/>
  <c r="F109" i="318"/>
  <c r="I109" i="318"/>
  <c r="J109" i="318"/>
  <c r="L109" i="318"/>
  <c r="F110" i="318"/>
  <c r="I110" i="318"/>
  <c r="J110" i="318"/>
  <c r="L110" i="318"/>
  <c r="F111" i="318"/>
  <c r="I111" i="318"/>
  <c r="J111" i="318"/>
  <c r="L111" i="318"/>
  <c r="F112" i="318"/>
  <c r="I112" i="318"/>
  <c r="J112" i="318"/>
  <c r="L112" i="318"/>
  <c r="F113" i="318"/>
  <c r="I113" i="318"/>
  <c r="J113" i="318"/>
  <c r="L113" i="318"/>
  <c r="F114" i="318"/>
  <c r="I114" i="318"/>
  <c r="J114" i="318"/>
  <c r="L114" i="318"/>
  <c r="F115" i="318"/>
  <c r="I115" i="318"/>
  <c r="J115" i="318"/>
  <c r="L115" i="318"/>
  <c r="F116" i="318"/>
  <c r="I116" i="318"/>
  <c r="J116" i="318"/>
  <c r="L116" i="318"/>
  <c r="F117" i="318"/>
  <c r="I117" i="318"/>
  <c r="J117" i="318"/>
  <c r="L117" i="318"/>
  <c r="F118" i="318"/>
  <c r="I118" i="318"/>
  <c r="J118" i="318"/>
  <c r="L118" i="318"/>
  <c r="F119" i="318"/>
  <c r="I119" i="318"/>
  <c r="J119" i="318"/>
  <c r="L119" i="318"/>
  <c r="F120" i="318"/>
  <c r="I120" i="318"/>
  <c r="J120" i="318"/>
  <c r="L120" i="318"/>
  <c r="F121" i="318"/>
  <c r="I121" i="318"/>
  <c r="J121" i="318"/>
  <c r="L121" i="318"/>
  <c r="F122" i="318"/>
  <c r="I122" i="318"/>
  <c r="J122" i="318"/>
  <c r="L122" i="318"/>
  <c r="F123" i="318"/>
  <c r="I123" i="318"/>
  <c r="J123" i="318"/>
  <c r="L123" i="318"/>
  <c r="F124" i="318"/>
  <c r="I124" i="318"/>
  <c r="J124" i="318"/>
  <c r="L124" i="318"/>
  <c r="F125" i="318"/>
  <c r="I125" i="318"/>
  <c r="J125" i="318"/>
  <c r="L125" i="318"/>
  <c r="F126" i="318"/>
  <c r="I126" i="318"/>
  <c r="J126" i="318"/>
  <c r="L126" i="318"/>
  <c r="F127" i="318"/>
  <c r="I127" i="318"/>
  <c r="J127" i="318"/>
  <c r="L127" i="318"/>
  <c r="F128" i="318"/>
  <c r="I128" i="318"/>
  <c r="J128" i="318"/>
  <c r="L128" i="318"/>
  <c r="F129" i="318"/>
  <c r="I129" i="318"/>
  <c r="J129" i="318"/>
  <c r="L129" i="318"/>
  <c r="F130" i="318"/>
  <c r="I130" i="318"/>
  <c r="J130" i="318"/>
  <c r="L130" i="318"/>
  <c r="F131" i="318"/>
  <c r="I131" i="318"/>
  <c r="J131" i="318"/>
  <c r="L131" i="318"/>
  <c r="F132" i="318"/>
  <c r="I132" i="318"/>
  <c r="J132" i="318"/>
  <c r="L132" i="318"/>
  <c r="F133" i="318"/>
  <c r="I133" i="318"/>
  <c r="J133" i="318"/>
  <c r="L133" i="318"/>
  <c r="F134" i="318"/>
  <c r="I134" i="318"/>
  <c r="J134" i="318"/>
  <c r="L134" i="318"/>
  <c r="F135" i="318"/>
  <c r="I135" i="318"/>
  <c r="J135" i="318"/>
  <c r="L135" i="318"/>
  <c r="F136" i="318"/>
  <c r="I136" i="318"/>
  <c r="J136" i="318"/>
  <c r="L136" i="318"/>
  <c r="F137" i="318"/>
  <c r="I137" i="318"/>
  <c r="J137" i="318"/>
  <c r="L137" i="318"/>
  <c r="F138" i="318"/>
  <c r="I138" i="318"/>
  <c r="J138" i="318"/>
  <c r="L138" i="318"/>
  <c r="F139" i="318"/>
  <c r="I139" i="318"/>
  <c r="J139" i="318"/>
  <c r="L139" i="318"/>
  <c r="F140" i="318"/>
  <c r="I140" i="318"/>
  <c r="J140" i="318"/>
  <c r="L140" i="318"/>
  <c r="F141" i="318"/>
  <c r="I141" i="318"/>
  <c r="J141" i="318"/>
  <c r="L141" i="318"/>
  <c r="F142" i="318"/>
  <c r="I142" i="318"/>
  <c r="J142" i="318"/>
  <c r="L142" i="318"/>
  <c r="F143" i="318"/>
  <c r="I143" i="318"/>
  <c r="J143" i="318"/>
  <c r="L143" i="318"/>
  <c r="F144" i="318"/>
  <c r="I144" i="318"/>
  <c r="J144" i="318"/>
  <c r="L144" i="318"/>
  <c r="F145" i="318"/>
  <c r="I145" i="318"/>
  <c r="J145" i="318"/>
  <c r="L145" i="318"/>
  <c r="F146" i="318"/>
  <c r="I146" i="318"/>
  <c r="J146" i="318"/>
  <c r="L146" i="318"/>
  <c r="F147" i="318"/>
  <c r="I147" i="318"/>
  <c r="J147" i="318"/>
  <c r="L147" i="318"/>
  <c r="F148" i="318"/>
  <c r="I148" i="318"/>
  <c r="J148" i="318"/>
  <c r="L148" i="318"/>
  <c r="F149" i="318"/>
  <c r="I149" i="318"/>
  <c r="J149" i="318"/>
  <c r="L149" i="318"/>
  <c r="F150" i="318"/>
  <c r="I150" i="318"/>
  <c r="J150" i="318"/>
  <c r="L150" i="318"/>
  <c r="F151" i="318"/>
  <c r="I151" i="318"/>
  <c r="J151" i="318"/>
  <c r="L151" i="318"/>
  <c r="F152" i="318"/>
  <c r="I152" i="318"/>
  <c r="J152" i="318"/>
  <c r="L152" i="318"/>
  <c r="F153" i="318"/>
  <c r="I153" i="318"/>
  <c r="J153" i="318"/>
  <c r="L153" i="318"/>
  <c r="F154" i="318"/>
  <c r="I154" i="318"/>
  <c r="J154" i="318"/>
  <c r="L154" i="318"/>
  <c r="F155" i="318"/>
  <c r="I155" i="318"/>
  <c r="J155" i="318"/>
  <c r="L155" i="318"/>
  <c r="F156" i="318"/>
  <c r="I156" i="318"/>
  <c r="J156" i="318"/>
  <c r="L156" i="318"/>
  <c r="F157" i="318"/>
  <c r="I157" i="318"/>
  <c r="J157" i="318"/>
  <c r="L157" i="318"/>
  <c r="F158" i="318"/>
  <c r="I158" i="318"/>
  <c r="J158" i="318"/>
  <c r="L158" i="318"/>
  <c r="F159" i="318"/>
  <c r="I159" i="318"/>
  <c r="J159" i="318"/>
  <c r="L159" i="318"/>
  <c r="F160" i="318"/>
  <c r="I160" i="318"/>
  <c r="J160" i="318"/>
  <c r="L160" i="318"/>
  <c r="F161" i="318"/>
  <c r="I161" i="318"/>
  <c r="J161" i="318"/>
  <c r="L161" i="318"/>
  <c r="F162" i="318"/>
  <c r="I162" i="318"/>
  <c r="J162" i="318"/>
  <c r="L162" i="318"/>
  <c r="F163" i="318"/>
  <c r="I163" i="318"/>
  <c r="J163" i="318"/>
  <c r="L163" i="318"/>
  <c r="F164" i="318"/>
  <c r="I164" i="318"/>
  <c r="J164" i="318"/>
  <c r="L164" i="318"/>
  <c r="F165" i="318"/>
  <c r="I165" i="318"/>
  <c r="J165" i="318"/>
  <c r="L165" i="318"/>
  <c r="F166" i="318"/>
  <c r="I166" i="318"/>
  <c r="J166" i="318"/>
  <c r="L166" i="318"/>
  <c r="F167" i="318"/>
  <c r="I167" i="318"/>
  <c r="J167" i="318"/>
  <c r="L167" i="318"/>
  <c r="F168" i="318"/>
  <c r="I168" i="318"/>
  <c r="J168" i="318"/>
  <c r="L168" i="318"/>
  <c r="F169" i="318"/>
  <c r="I169" i="318"/>
  <c r="J169" i="318"/>
  <c r="L169" i="318"/>
  <c r="F170" i="318"/>
  <c r="I170" i="318"/>
  <c r="J170" i="318"/>
  <c r="L170" i="318"/>
  <c r="F171" i="318"/>
  <c r="I171" i="318"/>
  <c r="J171" i="318"/>
  <c r="L171" i="318"/>
  <c r="F172" i="318"/>
  <c r="I172" i="318"/>
  <c r="J172" i="318"/>
  <c r="L172" i="318"/>
  <c r="F173" i="318"/>
  <c r="I173" i="318"/>
  <c r="J173" i="318"/>
  <c r="L173" i="318"/>
  <c r="F174" i="318"/>
  <c r="I174" i="318"/>
  <c r="J174" i="318"/>
  <c r="L174" i="318"/>
  <c r="F175" i="318"/>
  <c r="I175" i="318"/>
  <c r="J175" i="318"/>
  <c r="L175" i="318"/>
  <c r="F176" i="318"/>
  <c r="I176" i="318"/>
  <c r="J176" i="318"/>
  <c r="L176" i="318"/>
  <c r="F177" i="318"/>
  <c r="I177" i="318"/>
  <c r="J177" i="318"/>
  <c r="L177" i="318"/>
  <c r="F178" i="318"/>
  <c r="I178" i="318"/>
  <c r="J178" i="318"/>
  <c r="L178" i="318"/>
  <c r="F179" i="318"/>
  <c r="I179" i="318"/>
  <c r="J179" i="318"/>
  <c r="L179" i="318"/>
  <c r="F180" i="318"/>
  <c r="I180" i="318"/>
  <c r="J180" i="318"/>
  <c r="L180" i="318"/>
  <c r="F181" i="318"/>
  <c r="I181" i="318"/>
  <c r="J181" i="318"/>
  <c r="L181" i="318"/>
  <c r="F182" i="318"/>
  <c r="I182" i="318"/>
  <c r="J182" i="318"/>
  <c r="L182" i="318"/>
  <c r="F183" i="318"/>
  <c r="I183" i="318"/>
  <c r="J183" i="318"/>
  <c r="L183" i="318"/>
  <c r="F184" i="318"/>
  <c r="I184" i="318"/>
  <c r="J184" i="318"/>
  <c r="L184" i="318"/>
  <c r="F185" i="318"/>
  <c r="I185" i="318"/>
  <c r="J185" i="318"/>
  <c r="L185" i="318"/>
  <c r="F186" i="318"/>
  <c r="I186" i="318"/>
  <c r="J186" i="318"/>
  <c r="L186" i="318"/>
  <c r="F187" i="318"/>
  <c r="I187" i="318"/>
  <c r="J187" i="318"/>
  <c r="L187" i="318"/>
  <c r="F188" i="318"/>
  <c r="I188" i="318"/>
  <c r="J188" i="318"/>
  <c r="L188" i="318"/>
  <c r="F189" i="318"/>
  <c r="I189" i="318"/>
  <c r="J189" i="318"/>
  <c r="L189" i="318"/>
  <c r="F190" i="318"/>
  <c r="I190" i="318"/>
  <c r="J190" i="318"/>
  <c r="L190" i="318"/>
  <c r="F191" i="318"/>
  <c r="I191" i="318"/>
  <c r="J191" i="318"/>
  <c r="L191" i="318"/>
  <c r="F192" i="318"/>
  <c r="I192" i="318"/>
  <c r="J192" i="318"/>
  <c r="L192" i="318"/>
  <c r="F193" i="318"/>
  <c r="I193" i="318"/>
  <c r="J193" i="318"/>
  <c r="L193" i="318"/>
  <c r="F194" i="318"/>
  <c r="I194" i="318"/>
  <c r="J194" i="318"/>
  <c r="L194" i="318"/>
  <c r="F195" i="318"/>
  <c r="I195" i="318"/>
  <c r="J195" i="318"/>
  <c r="L195" i="318"/>
  <c r="F196" i="318"/>
  <c r="I196" i="318"/>
  <c r="J196" i="318"/>
  <c r="L196" i="318"/>
  <c r="F197" i="318"/>
  <c r="I197" i="318"/>
  <c r="J197" i="318"/>
  <c r="L197" i="318"/>
  <c r="F198" i="318"/>
  <c r="I198" i="318"/>
  <c r="J198" i="318"/>
  <c r="L198" i="318"/>
  <c r="F199" i="318"/>
  <c r="I199" i="318"/>
  <c r="J199" i="318"/>
  <c r="L199" i="318"/>
  <c r="F200" i="318"/>
  <c r="I200" i="318"/>
  <c r="J200" i="318"/>
  <c r="L200" i="318"/>
  <c r="F201" i="318"/>
  <c r="I201" i="318"/>
  <c r="J201" i="318"/>
  <c r="L201" i="318"/>
  <c r="F202" i="318"/>
  <c r="I202" i="318"/>
  <c r="J202" i="318"/>
  <c r="L202" i="318"/>
  <c r="F203" i="318"/>
  <c r="I203" i="318"/>
  <c r="J203" i="318"/>
  <c r="L203" i="318"/>
  <c r="F204" i="318"/>
  <c r="I204" i="318"/>
  <c r="J204" i="318"/>
  <c r="L204" i="318"/>
  <c r="F205" i="318"/>
  <c r="I205" i="318"/>
  <c r="J205" i="318"/>
  <c r="L205" i="318"/>
  <c r="F206" i="318"/>
  <c r="I206" i="318"/>
  <c r="J206" i="318"/>
  <c r="L206" i="318"/>
  <c r="F207" i="318"/>
  <c r="I207" i="318"/>
  <c r="J207" i="318"/>
  <c r="L207" i="318"/>
  <c r="F208" i="318"/>
  <c r="I208" i="318"/>
  <c r="J208" i="318"/>
  <c r="L208" i="318"/>
  <c r="F209" i="318"/>
  <c r="I209" i="318"/>
  <c r="J209" i="318"/>
  <c r="L209" i="318"/>
  <c r="F210" i="318"/>
  <c r="I210" i="318"/>
  <c r="J210" i="318"/>
  <c r="L210" i="318"/>
  <c r="F211" i="318"/>
  <c r="I211" i="318"/>
  <c r="J211" i="318"/>
  <c r="L211" i="318"/>
  <c r="F212" i="318"/>
  <c r="I212" i="318"/>
  <c r="J212" i="318"/>
  <c r="L212" i="318"/>
  <c r="F213" i="318"/>
  <c r="I213" i="318"/>
  <c r="J213" i="318"/>
  <c r="L213" i="318"/>
  <c r="F214" i="318"/>
  <c r="I214" i="318"/>
  <c r="J214" i="318"/>
  <c r="L214" i="318"/>
  <c r="F215" i="318"/>
  <c r="I215" i="318"/>
  <c r="J215" i="318"/>
  <c r="L215" i="318"/>
  <c r="F216" i="318"/>
  <c r="I216" i="318"/>
  <c r="J216" i="318"/>
  <c r="L216" i="318"/>
  <c r="F217" i="318"/>
  <c r="I217" i="318"/>
  <c r="J217" i="318"/>
  <c r="L217" i="318"/>
  <c r="F218" i="318"/>
  <c r="I218" i="318"/>
  <c r="J218" i="318"/>
  <c r="L218" i="318"/>
  <c r="F219" i="318"/>
  <c r="I219" i="318"/>
  <c r="J219" i="318"/>
  <c r="L219" i="318"/>
  <c r="F220" i="318"/>
  <c r="I220" i="318"/>
  <c r="J220" i="318"/>
  <c r="L220" i="318"/>
  <c r="F221" i="318"/>
  <c r="I221" i="318"/>
  <c r="J221" i="318"/>
  <c r="L221" i="318"/>
  <c r="F222" i="318"/>
  <c r="I222" i="318"/>
  <c r="J222" i="318"/>
  <c r="L222" i="318"/>
  <c r="F223" i="318"/>
  <c r="I223" i="318"/>
  <c r="J223" i="318"/>
  <c r="L223" i="318"/>
  <c r="F224" i="318"/>
  <c r="I224" i="318"/>
  <c r="J224" i="318"/>
  <c r="L224" i="318"/>
  <c r="F225" i="318"/>
  <c r="I225" i="318"/>
  <c r="J225" i="318"/>
  <c r="L225" i="318"/>
  <c r="F226" i="318"/>
  <c r="I226" i="318"/>
  <c r="J226" i="318"/>
  <c r="L226" i="318"/>
  <c r="F227" i="318"/>
  <c r="I227" i="318"/>
  <c r="J227" i="318"/>
  <c r="L227" i="318"/>
  <c r="F228" i="318"/>
  <c r="I228" i="318"/>
  <c r="J228" i="318"/>
  <c r="L228" i="318"/>
  <c r="F229" i="318"/>
  <c r="I229" i="318"/>
  <c r="J229" i="318"/>
  <c r="L229" i="318"/>
  <c r="F230" i="318"/>
  <c r="I230" i="318"/>
  <c r="J230" i="318"/>
  <c r="L230" i="318"/>
  <c r="F231" i="318"/>
  <c r="I231" i="318"/>
  <c r="J231" i="318"/>
  <c r="L231" i="318"/>
  <c r="F232" i="318"/>
  <c r="I232" i="318"/>
  <c r="J232" i="318"/>
  <c r="L232" i="318"/>
  <c r="F233" i="318"/>
  <c r="I233" i="318"/>
  <c r="J233" i="318"/>
  <c r="L233" i="318"/>
  <c r="F234" i="318"/>
  <c r="I234" i="318"/>
  <c r="J234" i="318"/>
  <c r="L234" i="318"/>
  <c r="F235" i="318"/>
  <c r="I235" i="318"/>
  <c r="J235" i="318"/>
  <c r="L235" i="318"/>
  <c r="F236" i="318"/>
  <c r="I236" i="318"/>
  <c r="J236" i="318"/>
  <c r="L236" i="318"/>
  <c r="F237" i="318"/>
  <c r="I237" i="318"/>
  <c r="J237" i="318"/>
  <c r="L237" i="318"/>
  <c r="F238" i="318"/>
  <c r="I238" i="318"/>
  <c r="J238" i="318"/>
  <c r="L238" i="318"/>
  <c r="F239" i="318"/>
  <c r="I239" i="318"/>
  <c r="J239" i="318"/>
  <c r="L239" i="318"/>
  <c r="F240" i="318"/>
  <c r="I240" i="318"/>
  <c r="J240" i="318"/>
  <c r="L240" i="318"/>
  <c r="F241" i="318"/>
  <c r="I241" i="318"/>
  <c r="J241" i="318"/>
  <c r="L241" i="318"/>
  <c r="F242" i="318"/>
  <c r="I242" i="318"/>
  <c r="J242" i="318"/>
  <c r="L242" i="318"/>
  <c r="F243" i="318"/>
  <c r="I243" i="318"/>
  <c r="J243" i="318"/>
  <c r="L243" i="318"/>
  <c r="F244" i="318"/>
  <c r="I244" i="318"/>
  <c r="J244" i="318"/>
  <c r="L244" i="318"/>
  <c r="F245" i="318"/>
  <c r="I245" i="318"/>
  <c r="J245" i="318"/>
  <c r="L245" i="318"/>
  <c r="F246" i="318"/>
  <c r="I246" i="318"/>
  <c r="J246" i="318"/>
  <c r="L246" i="318"/>
  <c r="F247" i="318"/>
  <c r="I247" i="318"/>
  <c r="J247" i="318"/>
  <c r="L247" i="318"/>
  <c r="F248" i="318"/>
  <c r="I248" i="318"/>
  <c r="J248" i="318"/>
  <c r="L248" i="318"/>
  <c r="F249" i="318"/>
  <c r="I249" i="318"/>
  <c r="J249" i="318"/>
  <c r="L249" i="318"/>
  <c r="F250" i="318"/>
  <c r="I250" i="318"/>
  <c r="J250" i="318"/>
  <c r="L250" i="318"/>
  <c r="F251" i="318"/>
  <c r="I251" i="318"/>
  <c r="J251" i="318"/>
  <c r="L251" i="318"/>
  <c r="F252" i="318"/>
  <c r="I252" i="318"/>
  <c r="J252" i="318"/>
  <c r="L252" i="318"/>
  <c r="F253" i="318"/>
  <c r="I253" i="318"/>
  <c r="J253" i="318"/>
  <c r="L253" i="318"/>
  <c r="F254" i="318"/>
  <c r="I254" i="318"/>
  <c r="J254" i="318"/>
  <c r="L254" i="318"/>
  <c r="F255" i="318"/>
  <c r="I255" i="318"/>
  <c r="J255" i="318"/>
  <c r="L255" i="318"/>
  <c r="F256" i="318"/>
  <c r="I256" i="318"/>
  <c r="J256" i="318"/>
  <c r="L256" i="318"/>
  <c r="F257" i="318"/>
  <c r="I257" i="318"/>
  <c r="J257" i="318"/>
  <c r="L257" i="318"/>
  <c r="F258" i="318"/>
  <c r="I258" i="318"/>
  <c r="J258" i="318"/>
  <c r="L258" i="318"/>
  <c r="F259" i="318"/>
  <c r="I259" i="318"/>
  <c r="J259" i="318"/>
  <c r="L259" i="318"/>
  <c r="F260" i="318"/>
  <c r="I260" i="318"/>
  <c r="J260" i="318"/>
  <c r="L260" i="318"/>
  <c r="F261" i="318"/>
  <c r="I261" i="318"/>
  <c r="J261" i="318"/>
  <c r="L261" i="318"/>
  <c r="F262" i="318"/>
  <c r="I262" i="318"/>
  <c r="J262" i="318"/>
  <c r="L262" i="318"/>
  <c r="F263" i="318"/>
  <c r="I263" i="318"/>
  <c r="J263" i="318"/>
  <c r="L263" i="318"/>
  <c r="F264" i="318"/>
  <c r="I264" i="318"/>
  <c r="J264" i="318"/>
  <c r="L264" i="318"/>
  <c r="F265" i="318"/>
  <c r="I265" i="318"/>
  <c r="J265" i="318"/>
  <c r="L265" i="318"/>
  <c r="F266" i="318"/>
  <c r="I266" i="318"/>
  <c r="J266" i="318"/>
  <c r="L266" i="318"/>
  <c r="F267" i="318"/>
  <c r="I267" i="318"/>
  <c r="J267" i="318"/>
  <c r="L267" i="318"/>
  <c r="F268" i="318"/>
  <c r="I268" i="318"/>
  <c r="J268" i="318"/>
  <c r="L268" i="318"/>
  <c r="F269" i="318"/>
  <c r="I269" i="318"/>
  <c r="J269" i="318"/>
  <c r="L269" i="318"/>
  <c r="F270" i="318"/>
  <c r="I270" i="318"/>
  <c r="J270" i="318"/>
  <c r="L270" i="318"/>
  <c r="F271" i="318"/>
  <c r="I271" i="318"/>
  <c r="J271" i="318"/>
  <c r="L271" i="318"/>
  <c r="F272" i="318"/>
  <c r="I272" i="318"/>
  <c r="J272" i="318"/>
  <c r="L272" i="318"/>
  <c r="F273" i="318"/>
  <c r="I273" i="318"/>
  <c r="J273" i="318"/>
  <c r="L273" i="318"/>
  <c r="F274" i="318"/>
  <c r="I274" i="318"/>
  <c r="J274" i="318"/>
  <c r="L274" i="318"/>
  <c r="F275" i="318"/>
  <c r="I275" i="318"/>
  <c r="J275" i="318"/>
  <c r="L275" i="318"/>
  <c r="F276" i="318"/>
  <c r="I276" i="318"/>
  <c r="J276" i="318"/>
  <c r="L276" i="318"/>
  <c r="F277" i="318"/>
  <c r="I277" i="318"/>
  <c r="J277" i="318"/>
  <c r="L277" i="318"/>
  <c r="F278" i="318"/>
  <c r="I278" i="318"/>
  <c r="J278" i="318"/>
  <c r="L278" i="318"/>
  <c r="F279" i="318"/>
  <c r="I279" i="318"/>
  <c r="J279" i="318"/>
  <c r="L279" i="318"/>
  <c r="F280" i="318"/>
  <c r="I280" i="318"/>
  <c r="J280" i="318"/>
  <c r="L280" i="318"/>
  <c r="F281" i="318"/>
  <c r="I281" i="318"/>
  <c r="J281" i="318"/>
  <c r="L281" i="318"/>
  <c r="F282" i="318"/>
  <c r="I282" i="318"/>
  <c r="J282" i="318"/>
  <c r="L282" i="318"/>
  <c r="F283" i="318"/>
  <c r="I283" i="318"/>
  <c r="J283" i="318"/>
  <c r="L283" i="318"/>
  <c r="F284" i="318"/>
  <c r="I284" i="318"/>
  <c r="J284" i="318"/>
  <c r="L284" i="318"/>
  <c r="F285" i="318"/>
  <c r="I285" i="318"/>
  <c r="J285" i="318"/>
  <c r="L285" i="318"/>
  <c r="F286" i="318"/>
  <c r="I286" i="318"/>
  <c r="J286" i="318"/>
  <c r="L286" i="318"/>
  <c r="F287" i="318"/>
  <c r="I287" i="318"/>
  <c r="J287" i="318"/>
  <c r="L287" i="318"/>
  <c r="F288" i="318"/>
  <c r="I288" i="318"/>
  <c r="J288" i="318"/>
  <c r="L288" i="318"/>
  <c r="F289" i="318"/>
  <c r="I289" i="318"/>
  <c r="J289" i="318"/>
  <c r="L289" i="318"/>
  <c r="F290" i="318"/>
  <c r="I290" i="318"/>
  <c r="J290" i="318"/>
  <c r="L290" i="318"/>
  <c r="F291" i="318"/>
  <c r="I291" i="318"/>
  <c r="J291" i="318"/>
  <c r="L291" i="318"/>
  <c r="F292" i="318"/>
  <c r="I292" i="318"/>
  <c r="J292" i="318"/>
  <c r="L292" i="318"/>
  <c r="F293" i="318"/>
  <c r="I293" i="318"/>
  <c r="J293" i="318"/>
  <c r="L293" i="318"/>
  <c r="F294" i="318"/>
  <c r="I294" i="318"/>
  <c r="J294" i="318"/>
  <c r="L294" i="318"/>
  <c r="F295" i="318"/>
  <c r="I295" i="318"/>
  <c r="J295" i="318"/>
  <c r="L295" i="318"/>
  <c r="F296" i="318"/>
  <c r="I296" i="318"/>
  <c r="J296" i="318"/>
  <c r="L296" i="318"/>
  <c r="F297" i="318"/>
  <c r="I297" i="318"/>
  <c r="J297" i="318"/>
  <c r="L297" i="318"/>
  <c r="F298" i="318"/>
  <c r="I298" i="318"/>
  <c r="J298" i="318"/>
  <c r="L298" i="318"/>
  <c r="F299" i="318"/>
  <c r="I299" i="318"/>
  <c r="J299" i="318"/>
  <c r="L299" i="318"/>
  <c r="F300" i="318"/>
  <c r="I300" i="318"/>
  <c r="J300" i="318"/>
  <c r="L300" i="318"/>
  <c r="F301" i="318"/>
  <c r="I301" i="318"/>
  <c r="J301" i="318"/>
  <c r="L301" i="318"/>
  <c r="F302" i="318"/>
  <c r="I302" i="318"/>
  <c r="J302" i="318"/>
  <c r="L302" i="318"/>
  <c r="F303" i="318"/>
  <c r="I303" i="318"/>
  <c r="J303" i="318"/>
  <c r="L303" i="318"/>
  <c r="F304" i="318"/>
  <c r="I304" i="318"/>
  <c r="J304" i="318"/>
  <c r="L304" i="318"/>
  <c r="F305" i="318"/>
  <c r="I305" i="318"/>
  <c r="J305" i="318"/>
  <c r="L305" i="318"/>
  <c r="F306" i="318"/>
  <c r="I306" i="318"/>
  <c r="J306" i="318"/>
  <c r="L306" i="318"/>
  <c r="F307" i="318"/>
  <c r="I307" i="318"/>
  <c r="J307" i="318"/>
  <c r="L307" i="318"/>
  <c r="F308" i="318"/>
  <c r="I308" i="318"/>
  <c r="J308" i="318"/>
  <c r="L308" i="318"/>
  <c r="F309" i="318"/>
  <c r="I309" i="318"/>
  <c r="J309" i="318"/>
  <c r="L309" i="318"/>
  <c r="F310" i="318"/>
  <c r="I310" i="318"/>
  <c r="J310" i="318"/>
  <c r="L310" i="318"/>
  <c r="F311" i="318"/>
  <c r="I311" i="318"/>
  <c r="J311" i="318"/>
  <c r="L311" i="318"/>
  <c r="F312" i="318"/>
  <c r="I312" i="318"/>
  <c r="J312" i="318"/>
  <c r="L312" i="318"/>
  <c r="F313" i="318"/>
  <c r="I313" i="318"/>
  <c r="J313" i="318"/>
  <c r="L313" i="318"/>
  <c r="F314" i="318"/>
  <c r="I314" i="318"/>
  <c r="J314" i="318"/>
  <c r="L314" i="318"/>
  <c r="F315" i="318"/>
  <c r="I315" i="318"/>
  <c r="J315" i="318"/>
  <c r="L315" i="318"/>
  <c r="F316" i="318"/>
  <c r="I316" i="318"/>
  <c r="J316" i="318"/>
  <c r="L316" i="318"/>
  <c r="F317" i="318"/>
  <c r="I317" i="318"/>
  <c r="J317" i="318"/>
  <c r="L317" i="318"/>
  <c r="F318" i="318"/>
  <c r="I318" i="318"/>
  <c r="J318" i="318"/>
  <c r="L318" i="318"/>
  <c r="F319" i="318"/>
  <c r="I319" i="318"/>
  <c r="J319" i="318"/>
  <c r="L319" i="318"/>
  <c r="F320" i="318"/>
  <c r="I320" i="318"/>
  <c r="J320" i="318"/>
  <c r="L320" i="318"/>
  <c r="D321" i="318"/>
  <c r="E321" i="318"/>
  <c r="F321" i="318"/>
  <c r="G321" i="318"/>
  <c r="H321" i="318"/>
  <c r="I321" i="318" s="1"/>
  <c r="J321" i="318"/>
  <c r="K321" i="318"/>
  <c r="L321" i="318" s="1"/>
  <c r="B7" i="317"/>
  <c r="C7" i="317"/>
  <c r="D7" i="317"/>
  <c r="E8" i="317"/>
  <c r="G8" i="317"/>
  <c r="E9" i="317"/>
  <c r="G9" i="317"/>
  <c r="E10" i="317"/>
  <c r="G10" i="317"/>
  <c r="E11" i="317"/>
  <c r="G11" i="317"/>
  <c r="E12" i="317"/>
  <c r="G12" i="317"/>
  <c r="E13" i="317"/>
  <c r="F13" i="317"/>
  <c r="G13" i="317"/>
  <c r="E15" i="317"/>
  <c r="F15" i="317"/>
  <c r="G15" i="317"/>
  <c r="E16" i="317"/>
  <c r="G16" i="317"/>
  <c r="E17" i="317"/>
  <c r="G17" i="317"/>
  <c r="E18" i="317"/>
  <c r="G18" i="317"/>
  <c r="E19" i="317"/>
  <c r="G19" i="317"/>
  <c r="E20" i="317"/>
  <c r="G20" i="317"/>
  <c r="E21" i="317"/>
  <c r="G21" i="317"/>
  <c r="E22" i="317"/>
  <c r="G22" i="317"/>
  <c r="E24" i="317"/>
  <c r="G24" i="317"/>
  <c r="E26" i="317"/>
  <c r="G26" i="317"/>
  <c r="E27" i="317"/>
  <c r="F27" i="317"/>
  <c r="G27" i="317"/>
  <c r="E28" i="317"/>
  <c r="G28" i="317"/>
  <c r="E29" i="317"/>
  <c r="G29" i="317"/>
  <c r="E30" i="317"/>
  <c r="G30" i="317"/>
  <c r="E31" i="317"/>
  <c r="G31" i="317"/>
  <c r="E32" i="317"/>
  <c r="G32" i="317"/>
  <c r="E33" i="317"/>
  <c r="G33" i="317"/>
  <c r="E34" i="317"/>
  <c r="G34" i="317"/>
  <c r="E35" i="317"/>
  <c r="G35" i="317"/>
  <c r="E36" i="317"/>
  <c r="G36" i="317"/>
  <c r="E37" i="317"/>
  <c r="G37" i="317"/>
  <c r="E38" i="317"/>
  <c r="G38" i="317"/>
  <c r="E39" i="317"/>
  <c r="F39" i="317"/>
  <c r="G39" i="317"/>
  <c r="E40" i="317"/>
  <c r="G40" i="317"/>
  <c r="C24" i="316"/>
  <c r="F24" i="316"/>
  <c r="B8" i="313"/>
  <c r="C8" i="313"/>
  <c r="D8" i="313"/>
  <c r="E8" i="313"/>
  <c r="F8" i="313"/>
  <c r="G8" i="313"/>
  <c r="H8" i="313"/>
  <c r="I8" i="313"/>
  <c r="J8" i="313"/>
  <c r="K8" i="313"/>
  <c r="B8" i="312"/>
  <c r="C8" i="312"/>
  <c r="D8" i="312"/>
  <c r="E8" i="312"/>
  <c r="F8" i="312"/>
  <c r="G8" i="312"/>
  <c r="H8" i="312"/>
  <c r="I8" i="312"/>
  <c r="J8" i="312"/>
  <c r="K8" i="312"/>
  <c r="B7" i="311"/>
  <c r="C7" i="311"/>
  <c r="D7" i="311"/>
  <c r="E8" i="311"/>
  <c r="G8" i="311"/>
  <c r="E9" i="311"/>
  <c r="F9" i="311"/>
  <c r="G9" i="311"/>
  <c r="E10" i="311"/>
  <c r="G10" i="311"/>
  <c r="E11" i="311"/>
  <c r="G11" i="311"/>
  <c r="E12" i="311"/>
  <c r="G12" i="311"/>
  <c r="E13" i="311"/>
  <c r="G13" i="311"/>
  <c r="E14" i="311"/>
  <c r="G14" i="311"/>
  <c r="E15" i="311"/>
  <c r="G15" i="311"/>
  <c r="E16" i="311"/>
  <c r="G16" i="311"/>
  <c r="E17" i="311"/>
  <c r="G17" i="311"/>
  <c r="E18" i="311"/>
  <c r="G18" i="311"/>
  <c r="E19" i="311"/>
  <c r="G19" i="311"/>
  <c r="E20" i="311"/>
  <c r="G20" i="311"/>
  <c r="E21" i="311"/>
  <c r="G21" i="311"/>
  <c r="E22" i="311"/>
  <c r="F22" i="311"/>
  <c r="G22" i="311"/>
  <c r="E23" i="311"/>
  <c r="G23" i="311"/>
  <c r="E24" i="311"/>
  <c r="G24" i="311"/>
  <c r="E26" i="311"/>
  <c r="G26" i="311"/>
  <c r="E27" i="311"/>
  <c r="F27" i="311"/>
  <c r="G27" i="311"/>
  <c r="E28" i="311"/>
  <c r="G28" i="311"/>
  <c r="E29" i="311"/>
  <c r="G29" i="311"/>
  <c r="E30" i="311"/>
  <c r="F30" i="311"/>
  <c r="G30" i="311"/>
  <c r="E31" i="311"/>
  <c r="G31" i="311"/>
  <c r="E33" i="311"/>
  <c r="G33" i="311"/>
  <c r="E34" i="311"/>
  <c r="G34" i="311"/>
  <c r="E35" i="311"/>
  <c r="G35" i="311"/>
  <c r="E36" i="311"/>
  <c r="G36" i="311"/>
  <c r="E37" i="311"/>
  <c r="G37" i="311"/>
  <c r="E38" i="311"/>
  <c r="G38" i="311"/>
  <c r="E39" i="311"/>
  <c r="G39" i="311"/>
  <c r="E40" i="311"/>
  <c r="G40" i="311"/>
  <c r="E41" i="311"/>
  <c r="F41" i="311"/>
  <c r="G41" i="311"/>
  <c r="E7" i="310"/>
  <c r="H7" i="310"/>
  <c r="I7" i="310"/>
  <c r="E8" i="310"/>
  <c r="H8" i="310"/>
  <c r="I8" i="310"/>
  <c r="E9" i="310"/>
  <c r="H9" i="310"/>
  <c r="I9" i="310"/>
  <c r="E10" i="310"/>
  <c r="H10" i="310"/>
  <c r="I10" i="310"/>
  <c r="E11" i="310"/>
  <c r="H11" i="310"/>
  <c r="I11" i="310"/>
  <c r="E12" i="310"/>
  <c r="H12" i="310"/>
  <c r="I12" i="310"/>
  <c r="E13" i="310"/>
  <c r="H13" i="310"/>
  <c r="I13" i="310"/>
  <c r="E14" i="310"/>
  <c r="H14" i="310"/>
  <c r="I14" i="310"/>
  <c r="E15" i="310"/>
  <c r="H15" i="310"/>
  <c r="I15" i="310"/>
  <c r="E16" i="310"/>
  <c r="H16" i="310"/>
  <c r="I16" i="310"/>
  <c r="E17" i="310"/>
  <c r="H17" i="310"/>
  <c r="I17" i="310"/>
  <c r="E18" i="310"/>
  <c r="H18" i="310"/>
  <c r="I18" i="310"/>
  <c r="E19" i="310"/>
  <c r="H19" i="310"/>
  <c r="I19" i="310"/>
  <c r="E20" i="310"/>
  <c r="H20" i="310"/>
  <c r="I20" i="310"/>
  <c r="E21" i="310"/>
  <c r="H21" i="310"/>
  <c r="I21" i="310"/>
  <c r="E22" i="310"/>
  <c r="H22" i="310"/>
  <c r="I22" i="310"/>
  <c r="E23" i="310"/>
  <c r="H23" i="310"/>
  <c r="I23" i="310"/>
  <c r="K23" i="310"/>
  <c r="C7" i="300"/>
  <c r="D7" i="300"/>
  <c r="F7" i="300" s="1"/>
  <c r="G7" i="300"/>
  <c r="E8" i="300"/>
  <c r="G8" i="300"/>
  <c r="E9" i="300"/>
  <c r="G9" i="300"/>
  <c r="E10" i="300"/>
  <c r="G10" i="300"/>
  <c r="E11" i="300"/>
  <c r="G11" i="300"/>
  <c r="E12" i="300"/>
  <c r="G12" i="300"/>
  <c r="E13" i="300"/>
  <c r="F13" i="300"/>
  <c r="G13" i="300"/>
  <c r="E14" i="300"/>
  <c r="G14" i="300"/>
  <c r="E15" i="300"/>
  <c r="G15" i="300"/>
  <c r="E16" i="300"/>
  <c r="F16" i="300"/>
  <c r="G16" i="300"/>
  <c r="E17" i="300"/>
  <c r="F17" i="300"/>
  <c r="G17" i="300"/>
  <c r="E18" i="300"/>
  <c r="G18" i="300"/>
  <c r="E19" i="300"/>
  <c r="F19" i="300"/>
  <c r="G19" i="300"/>
  <c r="E20" i="300"/>
  <c r="F20" i="300"/>
  <c r="G20" i="300"/>
  <c r="E21" i="300"/>
  <c r="G21" i="300"/>
  <c r="E22" i="300"/>
  <c r="G22" i="300"/>
  <c r="E23" i="300"/>
  <c r="F23" i="300"/>
  <c r="G23" i="300"/>
  <c r="E24" i="300"/>
  <c r="G24" i="300"/>
  <c r="E25" i="300"/>
  <c r="G25" i="300"/>
  <c r="E26" i="300"/>
  <c r="G26" i="300"/>
  <c r="E27" i="300"/>
  <c r="G27" i="300"/>
  <c r="E28" i="300"/>
  <c r="G28" i="300"/>
  <c r="E29" i="300"/>
  <c r="F29" i="300"/>
  <c r="G29" i="300"/>
  <c r="E30" i="300"/>
  <c r="G30" i="300"/>
  <c r="E31" i="300"/>
  <c r="G31" i="300"/>
  <c r="F32" i="300"/>
  <c r="E33" i="300"/>
  <c r="G33" i="300"/>
  <c r="E34" i="300"/>
  <c r="F34" i="300"/>
  <c r="G34" i="300"/>
  <c r="E35" i="300"/>
  <c r="F35" i="300"/>
  <c r="G35" i="300"/>
  <c r="E36" i="300"/>
  <c r="G36" i="300"/>
  <c r="E37" i="300"/>
  <c r="F37" i="300"/>
  <c r="G37" i="300"/>
  <c r="E38" i="300"/>
  <c r="F38" i="300"/>
  <c r="G38" i="300"/>
  <c r="E39" i="300"/>
  <c r="G39" i="300"/>
  <c r="E40" i="300"/>
  <c r="G40" i="300"/>
  <c r="E41" i="300"/>
  <c r="F41" i="300"/>
  <c r="G41" i="300"/>
  <c r="G41" i="299"/>
  <c r="E41" i="299"/>
  <c r="G40" i="299"/>
  <c r="E40" i="299"/>
  <c r="G39" i="299"/>
  <c r="E39" i="299"/>
  <c r="G38" i="299"/>
  <c r="E38" i="299"/>
  <c r="G37" i="299"/>
  <c r="E37" i="299"/>
  <c r="G36" i="299"/>
  <c r="E36" i="299"/>
  <c r="G35" i="299"/>
  <c r="F35" i="299"/>
  <c r="E35" i="299"/>
  <c r="G34" i="299"/>
  <c r="F34" i="299"/>
  <c r="E34" i="299"/>
  <c r="G33" i="299"/>
  <c r="E33" i="299"/>
  <c r="F32" i="299"/>
  <c r="G31" i="299"/>
  <c r="E31" i="299"/>
  <c r="G30" i="299"/>
  <c r="E30" i="299"/>
  <c r="G29" i="299"/>
  <c r="E29" i="299"/>
  <c r="G28" i="299"/>
  <c r="F28" i="299"/>
  <c r="E28" i="299"/>
  <c r="G27" i="299"/>
  <c r="E27" i="299"/>
  <c r="G26" i="299"/>
  <c r="E26" i="299"/>
  <c r="G24" i="299"/>
  <c r="E24" i="299"/>
  <c r="G23" i="299"/>
  <c r="E23" i="299"/>
  <c r="G22" i="299"/>
  <c r="E22" i="299"/>
  <c r="G21" i="299"/>
  <c r="E21" i="299"/>
  <c r="G20" i="299"/>
  <c r="E20" i="299"/>
  <c r="G19" i="299"/>
  <c r="F19" i="299"/>
  <c r="E19" i="299"/>
  <c r="G18" i="299"/>
  <c r="F18" i="299"/>
  <c r="E18" i="299"/>
  <c r="G17" i="299"/>
  <c r="E17" i="299"/>
  <c r="G16" i="299"/>
  <c r="E16" i="299"/>
  <c r="G15" i="299"/>
  <c r="E15" i="299"/>
  <c r="G14" i="299"/>
  <c r="E14" i="299"/>
  <c r="G13" i="299"/>
  <c r="E13" i="299"/>
  <c r="G12" i="299"/>
  <c r="E12" i="299"/>
  <c r="G11" i="299"/>
  <c r="E11" i="299"/>
  <c r="G10" i="299"/>
  <c r="F10" i="299"/>
  <c r="E10" i="299"/>
  <c r="G9" i="299"/>
  <c r="E9" i="299"/>
  <c r="G8" i="299"/>
  <c r="E8" i="299"/>
  <c r="G7" i="299"/>
  <c r="F7" i="299"/>
  <c r="D7" i="299"/>
  <c r="F38" i="299" s="1"/>
  <c r="C7" i="299"/>
  <c r="E7" i="299"/>
  <c r="F7" i="284"/>
  <c r="E7" i="284"/>
  <c r="C7" i="284"/>
  <c r="B7" i="284"/>
  <c r="F7" i="271"/>
  <c r="E7" i="271"/>
  <c r="C7" i="271"/>
  <c r="B7" i="271"/>
  <c r="D7" i="271" s="1"/>
  <c r="F7" i="287"/>
  <c r="G7" i="287" s="1"/>
  <c r="E7" i="287"/>
  <c r="C7" i="287"/>
  <c r="D7" i="287" s="1"/>
  <c r="B7" i="287"/>
  <c r="F44" i="292"/>
  <c r="E44" i="292"/>
  <c r="G29" i="284"/>
  <c r="D29" i="284"/>
  <c r="D25" i="284"/>
  <c r="G25" i="284"/>
  <c r="G14" i="282"/>
  <c r="G15" i="282"/>
  <c r="G16" i="282"/>
  <c r="G17" i="282"/>
  <c r="G18" i="282"/>
  <c r="G10" i="280"/>
  <c r="G25" i="280"/>
  <c r="D25" i="280"/>
  <c r="G9" i="275"/>
  <c r="G13" i="273"/>
  <c r="G12" i="273"/>
  <c r="G10" i="273"/>
  <c r="D22" i="273"/>
  <c r="G22" i="273"/>
  <c r="G19" i="273"/>
  <c r="G9" i="273"/>
  <c r="G16" i="272"/>
  <c r="G17" i="272"/>
  <c r="D16" i="272"/>
  <c r="D17" i="272"/>
  <c r="G24" i="287"/>
  <c r="D30" i="290"/>
  <c r="G30" i="290"/>
  <c r="J24" i="180"/>
  <c r="G24" i="180"/>
  <c r="F24" i="180"/>
  <c r="G24" i="192"/>
  <c r="G8" i="184"/>
  <c r="H8" i="184"/>
  <c r="G9" i="184"/>
  <c r="H9" i="184"/>
  <c r="G10" i="184"/>
  <c r="H10" i="184"/>
  <c r="G11" i="184"/>
  <c r="H11" i="184"/>
  <c r="G12" i="184"/>
  <c r="H12" i="184"/>
  <c r="G13" i="184"/>
  <c r="H13" i="184"/>
  <c r="G14" i="184"/>
  <c r="H14" i="184"/>
  <c r="G15" i="184"/>
  <c r="H15" i="184"/>
  <c r="G16" i="184"/>
  <c r="H16" i="184"/>
  <c r="G17" i="184"/>
  <c r="H17" i="184"/>
  <c r="G18" i="184"/>
  <c r="H18" i="184"/>
  <c r="G19" i="184"/>
  <c r="H19" i="184"/>
  <c r="G20" i="184"/>
  <c r="H20" i="184"/>
  <c r="G21" i="184"/>
  <c r="H21" i="184"/>
  <c r="G22" i="184"/>
  <c r="H22" i="184"/>
  <c r="G23" i="184"/>
  <c r="H23" i="184"/>
  <c r="G24" i="184"/>
  <c r="H24" i="184"/>
  <c r="G25" i="184"/>
  <c r="H25" i="184"/>
  <c r="G26" i="184"/>
  <c r="H26" i="184"/>
  <c r="G27" i="184"/>
  <c r="H27" i="184"/>
  <c r="G28" i="184"/>
  <c r="H28" i="184"/>
  <c r="G29" i="184"/>
  <c r="H29" i="184"/>
  <c r="G30" i="184"/>
  <c r="H30" i="184"/>
  <c r="G31" i="184"/>
  <c r="H31" i="184"/>
  <c r="G32" i="184"/>
  <c r="H32" i="184"/>
  <c r="G33" i="184"/>
  <c r="H33" i="184"/>
  <c r="G34" i="184"/>
  <c r="H34" i="184"/>
  <c r="G35" i="184"/>
  <c r="H35" i="184"/>
  <c r="G36" i="184"/>
  <c r="H36" i="184"/>
  <c r="G37" i="184"/>
  <c r="H37" i="184"/>
  <c r="G38" i="184"/>
  <c r="H38" i="184"/>
  <c r="G39" i="184"/>
  <c r="H39" i="184"/>
  <c r="G40" i="184"/>
  <c r="H40" i="184"/>
  <c r="G41" i="184"/>
  <c r="H41" i="184"/>
  <c r="G42" i="184"/>
  <c r="H42" i="184"/>
  <c r="G43" i="184"/>
  <c r="H43" i="184"/>
  <c r="G44" i="184"/>
  <c r="H44" i="184"/>
  <c r="G45" i="184"/>
  <c r="H45" i="184"/>
  <c r="G46" i="184"/>
  <c r="H46" i="184"/>
  <c r="G47" i="184"/>
  <c r="H47" i="184"/>
  <c r="G48" i="184"/>
  <c r="H48" i="184"/>
  <c r="G49" i="184"/>
  <c r="H49" i="184"/>
  <c r="G50" i="184"/>
  <c r="H50" i="184"/>
  <c r="G51" i="184"/>
  <c r="H51" i="184"/>
  <c r="G52" i="184"/>
  <c r="H52" i="184"/>
  <c r="G53" i="184"/>
  <c r="H53" i="184"/>
  <c r="G54" i="184"/>
  <c r="H54" i="184"/>
  <c r="G55" i="184"/>
  <c r="H55" i="184"/>
  <c r="G56" i="184"/>
  <c r="H56" i="184"/>
  <c r="G57" i="184"/>
  <c r="H57" i="184"/>
  <c r="G58" i="184"/>
  <c r="H58" i="184"/>
  <c r="G59" i="184"/>
  <c r="H59" i="184"/>
  <c r="G60" i="184"/>
  <c r="H60" i="184"/>
  <c r="G61" i="184"/>
  <c r="H61" i="184"/>
  <c r="G62" i="184"/>
  <c r="H62" i="184"/>
  <c r="G63" i="184"/>
  <c r="H63" i="184"/>
  <c r="G64" i="184"/>
  <c r="H64" i="184"/>
  <c r="G65" i="184"/>
  <c r="H65" i="184"/>
  <c r="G66" i="184"/>
  <c r="H66" i="184"/>
  <c r="G67" i="184"/>
  <c r="H67" i="184"/>
  <c r="G68" i="184"/>
  <c r="H68" i="184"/>
  <c r="G69" i="184"/>
  <c r="H69" i="184"/>
  <c r="G70" i="184"/>
  <c r="H70" i="184"/>
  <c r="G71" i="184"/>
  <c r="H71" i="184"/>
  <c r="G72" i="184"/>
  <c r="H72" i="184"/>
  <c r="G73" i="184"/>
  <c r="H73" i="184"/>
  <c r="G27" i="275"/>
  <c r="G14" i="273"/>
  <c r="G15" i="273"/>
  <c r="G16" i="273"/>
  <c r="G17" i="273"/>
  <c r="G31" i="271"/>
  <c r="D31" i="271"/>
  <c r="G9" i="272"/>
  <c r="D24" i="287"/>
  <c r="D8" i="290"/>
  <c r="D9" i="290"/>
  <c r="D10" i="290"/>
  <c r="D11" i="290"/>
  <c r="D12" i="290"/>
  <c r="D13" i="290"/>
  <c r="D14" i="290"/>
  <c r="D15" i="290"/>
  <c r="D16" i="290"/>
  <c r="D17" i="290"/>
  <c r="D18" i="290"/>
  <c r="D19" i="290"/>
  <c r="D20" i="290"/>
  <c r="D21" i="290"/>
  <c r="D22" i="290"/>
  <c r="D23" i="290"/>
  <c r="D24" i="290"/>
  <c r="D25" i="290"/>
  <c r="D26" i="290"/>
  <c r="D27" i="290"/>
  <c r="D28" i="290"/>
  <c r="D29" i="290"/>
  <c r="D31" i="290"/>
  <c r="D32" i="290"/>
  <c r="G8" i="286"/>
  <c r="D8" i="286"/>
  <c r="G10" i="282"/>
  <c r="G23" i="282"/>
  <c r="G25" i="282"/>
  <c r="G26" i="282"/>
  <c r="G13" i="277"/>
  <c r="G14" i="277"/>
  <c r="G15" i="277"/>
  <c r="G17" i="277"/>
  <c r="G18" i="277"/>
  <c r="D12" i="277"/>
  <c r="D13" i="277"/>
  <c r="D14" i="277"/>
  <c r="D15" i="277"/>
  <c r="D16" i="277"/>
  <c r="D9" i="277"/>
  <c r="D23" i="22"/>
  <c r="E23" i="22"/>
  <c r="C23" i="22"/>
  <c r="E23" i="270"/>
  <c r="D23" i="270"/>
  <c r="C23" i="270"/>
  <c r="G14" i="285"/>
  <c r="G15" i="285"/>
  <c r="G16" i="285"/>
  <c r="G17" i="285"/>
  <c r="G18" i="285"/>
  <c r="D14" i="285"/>
  <c r="D15" i="285"/>
  <c r="D16" i="285"/>
  <c r="D17" i="285"/>
  <c r="D18" i="285"/>
  <c r="D19" i="285"/>
  <c r="G22" i="282"/>
  <c r="D23" i="282"/>
  <c r="D24" i="282"/>
  <c r="G14" i="281"/>
  <c r="G15" i="281"/>
  <c r="D14" i="281"/>
  <c r="D15" i="281"/>
  <c r="D31" i="281"/>
  <c r="G31" i="281"/>
  <c r="G8" i="277"/>
  <c r="G11" i="277"/>
  <c r="D11" i="277"/>
  <c r="D17" i="277"/>
  <c r="D13" i="276"/>
  <c r="D14" i="276"/>
  <c r="D15" i="276"/>
  <c r="D16" i="276"/>
  <c r="D17" i="276"/>
  <c r="G13" i="276"/>
  <c r="G15" i="276"/>
  <c r="D19" i="289"/>
  <c r="D20" i="289"/>
  <c r="D21" i="289"/>
  <c r="D22" i="289"/>
  <c r="D23" i="289"/>
  <c r="D16" i="288"/>
  <c r="D12" i="272"/>
  <c r="D13" i="272"/>
  <c r="D14" i="272"/>
  <c r="D17" i="273"/>
  <c r="D18" i="273"/>
  <c r="D19" i="273"/>
  <c r="D20" i="273"/>
  <c r="D21" i="273"/>
  <c r="G18" i="273"/>
  <c r="G20" i="273"/>
  <c r="G12" i="272"/>
  <c r="G13" i="272"/>
  <c r="G14" i="272"/>
  <c r="G15" i="272"/>
  <c r="G18" i="271"/>
  <c r="G29" i="271"/>
  <c r="G11" i="271"/>
  <c r="G13" i="271"/>
  <c r="G16" i="288"/>
  <c r="G19" i="289"/>
  <c r="G20" i="289"/>
  <c r="G21" i="289"/>
  <c r="G22" i="289"/>
  <c r="G23" i="289"/>
  <c r="D23" i="10"/>
  <c r="E23" i="10"/>
  <c r="C23" i="10"/>
  <c r="F16" i="10" s="1"/>
  <c r="D23" i="9"/>
  <c r="E23" i="9"/>
  <c r="C23" i="9"/>
  <c r="F9" i="9" s="1"/>
  <c r="D23" i="8"/>
  <c r="E23" i="8"/>
  <c r="C23" i="8"/>
  <c r="F9" i="8" s="1"/>
  <c r="D23" i="28"/>
  <c r="E23" i="28"/>
  <c r="C23" i="28"/>
  <c r="F11" i="28" s="1"/>
  <c r="D23" i="27"/>
  <c r="E23" i="27"/>
  <c r="C23" i="27"/>
  <c r="F10" i="27" s="1"/>
  <c r="D23" i="26"/>
  <c r="E23" i="26"/>
  <c r="C23" i="26"/>
  <c r="F23" i="26" s="1"/>
  <c r="D23" i="25"/>
  <c r="E23" i="25"/>
  <c r="C23" i="25"/>
  <c r="F21" i="25" s="1"/>
  <c r="F23" i="25"/>
  <c r="D23" i="279"/>
  <c r="E23" i="279"/>
  <c r="C23" i="279"/>
  <c r="F9" i="279"/>
  <c r="D23" i="23"/>
  <c r="E23" i="23"/>
  <c r="C23" i="23"/>
  <c r="F23" i="23"/>
  <c r="D23" i="15"/>
  <c r="E23" i="15"/>
  <c r="C23" i="15"/>
  <c r="F23" i="15"/>
  <c r="D23" i="14"/>
  <c r="E23" i="14"/>
  <c r="C23" i="14"/>
  <c r="F13" i="14" s="1"/>
  <c r="F8" i="14"/>
  <c r="E23" i="13"/>
  <c r="D23" i="13"/>
  <c r="C23" i="13"/>
  <c r="F23" i="13"/>
  <c r="G10" i="285"/>
  <c r="G11" i="285"/>
  <c r="G12" i="285"/>
  <c r="G13" i="285"/>
  <c r="D10" i="285"/>
  <c r="D11" i="285"/>
  <c r="D12" i="285"/>
  <c r="D13" i="285"/>
  <c r="G19" i="285"/>
  <c r="G20" i="285"/>
  <c r="D18" i="284"/>
  <c r="D19" i="284"/>
  <c r="G18" i="284"/>
  <c r="G19" i="284"/>
  <c r="G33" i="281"/>
  <c r="D33" i="281"/>
  <c r="D34" i="281"/>
  <c r="F8" i="281"/>
  <c r="E8" i="281"/>
  <c r="G18" i="281"/>
  <c r="D18" i="281"/>
  <c r="G28" i="280"/>
  <c r="D28" i="280"/>
  <c r="D18" i="277"/>
  <c r="D12" i="275"/>
  <c r="D13" i="275"/>
  <c r="D14" i="275"/>
  <c r="D15" i="275"/>
  <c r="D16" i="275"/>
  <c r="G12" i="275"/>
  <c r="G14" i="275"/>
  <c r="G15" i="275"/>
  <c r="G16" i="275"/>
  <c r="D14" i="273"/>
  <c r="D15" i="273"/>
  <c r="G16" i="271"/>
  <c r="G17" i="271"/>
  <c r="G19" i="271"/>
  <c r="D16" i="271"/>
  <c r="D17" i="271"/>
  <c r="D18" i="271"/>
  <c r="D19" i="271"/>
  <c r="G15" i="287"/>
  <c r="G16" i="287"/>
  <c r="G17" i="287"/>
  <c r="D15" i="287"/>
  <c r="D16" i="287"/>
  <c r="D17" i="287"/>
  <c r="D18" i="287"/>
  <c r="G14" i="288"/>
  <c r="G15" i="288"/>
  <c r="G17" i="288"/>
  <c r="G18" i="288"/>
  <c r="G19" i="288"/>
  <c r="D14" i="288"/>
  <c r="D15" i="288"/>
  <c r="D17" i="288"/>
  <c r="D18" i="288"/>
  <c r="D19" i="288"/>
  <c r="D16" i="289"/>
  <c r="D17" i="289"/>
  <c r="G17" i="289"/>
  <c r="G12" i="290"/>
  <c r="G13" i="290"/>
  <c r="G14" i="290"/>
  <c r="G15" i="290"/>
  <c r="G16" i="290"/>
  <c r="G17" i="290"/>
  <c r="G18" i="290"/>
  <c r="G19" i="290"/>
  <c r="G20" i="290"/>
  <c r="G21" i="290"/>
  <c r="G22" i="290"/>
  <c r="G23" i="290"/>
  <c r="G24" i="290"/>
  <c r="G25" i="290"/>
  <c r="G26" i="290"/>
  <c r="G27" i="290"/>
  <c r="G28" i="290"/>
  <c r="G11" i="286"/>
  <c r="G13" i="286"/>
  <c r="G24" i="284"/>
  <c r="D10" i="277"/>
  <c r="G23" i="276"/>
  <c r="G17" i="275"/>
  <c r="G18" i="275"/>
  <c r="G19" i="275"/>
  <c r="G20" i="275"/>
  <c r="G21" i="275"/>
  <c r="G22" i="275"/>
  <c r="D13" i="273"/>
  <c r="D16" i="273"/>
  <c r="G21" i="273"/>
  <c r="G23" i="273"/>
  <c r="G24" i="273"/>
  <c r="G25" i="273"/>
  <c r="G9" i="271"/>
  <c r="G10" i="271"/>
  <c r="G27" i="289"/>
  <c r="G13" i="288"/>
  <c r="D13" i="288"/>
  <c r="G9" i="295"/>
  <c r="G10" i="295"/>
  <c r="G11" i="295"/>
  <c r="G12" i="295"/>
  <c r="G13" i="295"/>
  <c r="G14" i="295"/>
  <c r="G15" i="295"/>
  <c r="G16" i="295"/>
  <c r="G17" i="295"/>
  <c r="G8" i="295"/>
  <c r="F9" i="295"/>
  <c r="F10" i="295"/>
  <c r="F11" i="295"/>
  <c r="F12" i="295"/>
  <c r="F13" i="295"/>
  <c r="F14" i="295"/>
  <c r="F15" i="295"/>
  <c r="F16" i="295"/>
  <c r="F17" i="295"/>
  <c r="F8" i="295"/>
  <c r="E9" i="295"/>
  <c r="E10" i="295"/>
  <c r="E11" i="295"/>
  <c r="E12" i="295"/>
  <c r="E13" i="295"/>
  <c r="E14" i="295"/>
  <c r="E15" i="295"/>
  <c r="E16" i="295"/>
  <c r="E17" i="295"/>
  <c r="E8" i="295"/>
  <c r="G9" i="294"/>
  <c r="G10" i="294"/>
  <c r="G11" i="294"/>
  <c r="G12" i="294"/>
  <c r="G13" i="294"/>
  <c r="G14" i="294"/>
  <c r="G15" i="294"/>
  <c r="G16" i="294"/>
  <c r="G17" i="294"/>
  <c r="G18" i="294"/>
  <c r="G19" i="294"/>
  <c r="G20" i="294"/>
  <c r="G21" i="294"/>
  <c r="G22" i="294"/>
  <c r="G23" i="294"/>
  <c r="G24" i="294"/>
  <c r="G25" i="294"/>
  <c r="G26" i="294"/>
  <c r="G27" i="294"/>
  <c r="G8" i="294"/>
  <c r="F9" i="294"/>
  <c r="F10" i="294"/>
  <c r="F11" i="294"/>
  <c r="F12" i="294"/>
  <c r="F13" i="294"/>
  <c r="F14" i="294"/>
  <c r="F15" i="294"/>
  <c r="F16" i="294"/>
  <c r="F17" i="294"/>
  <c r="F18" i="294"/>
  <c r="F19" i="294"/>
  <c r="F20" i="294"/>
  <c r="F21" i="294"/>
  <c r="F22" i="294"/>
  <c r="F23" i="294"/>
  <c r="F24" i="294"/>
  <c r="F25" i="294"/>
  <c r="F26" i="294"/>
  <c r="F27" i="294"/>
  <c r="F8" i="294"/>
  <c r="E9" i="294"/>
  <c r="E10" i="294"/>
  <c r="E11" i="294"/>
  <c r="E12" i="294"/>
  <c r="E13" i="294"/>
  <c r="E14" i="294"/>
  <c r="E15" i="294"/>
  <c r="E16" i="294"/>
  <c r="E17" i="294"/>
  <c r="E18" i="294"/>
  <c r="E19" i="294"/>
  <c r="E20" i="294"/>
  <c r="E21" i="294"/>
  <c r="E22" i="294"/>
  <c r="E23" i="294"/>
  <c r="E24" i="294"/>
  <c r="E25" i="294"/>
  <c r="E26" i="294"/>
  <c r="E27" i="294"/>
  <c r="E8" i="294"/>
  <c r="G9" i="293"/>
  <c r="G10" i="293"/>
  <c r="G11" i="293"/>
  <c r="G12" i="293"/>
  <c r="G13" i="293"/>
  <c r="G14" i="293"/>
  <c r="G15" i="293"/>
  <c r="G16" i="293"/>
  <c r="G17" i="293"/>
  <c r="G8" i="293"/>
  <c r="F9" i="293"/>
  <c r="F10" i="293"/>
  <c r="F11" i="293"/>
  <c r="F12" i="293"/>
  <c r="F13" i="293"/>
  <c r="F14" i="293"/>
  <c r="F15" i="293"/>
  <c r="F16" i="293"/>
  <c r="F17" i="293"/>
  <c r="F8" i="293"/>
  <c r="E9" i="293"/>
  <c r="E10" i="293"/>
  <c r="E11" i="293"/>
  <c r="E12" i="293"/>
  <c r="E13" i="293"/>
  <c r="E14" i="293"/>
  <c r="E15" i="293"/>
  <c r="E16" i="293"/>
  <c r="E17" i="293"/>
  <c r="E8" i="293"/>
  <c r="G9" i="292"/>
  <c r="G10" i="292"/>
  <c r="G11" i="292"/>
  <c r="G12" i="292"/>
  <c r="G13" i="292"/>
  <c r="G14" i="292"/>
  <c r="G15" i="292"/>
  <c r="G16" i="292"/>
  <c r="G17" i="292"/>
  <c r="G18" i="292"/>
  <c r="G19" i="292"/>
  <c r="G20" i="292"/>
  <c r="G21" i="292"/>
  <c r="G22" i="292"/>
  <c r="G23" i="292"/>
  <c r="G24" i="292"/>
  <c r="G25" i="292"/>
  <c r="G26" i="292"/>
  <c r="G27" i="292"/>
  <c r="G8" i="292"/>
  <c r="F9" i="292"/>
  <c r="F10" i="292"/>
  <c r="F11" i="292"/>
  <c r="F12" i="292"/>
  <c r="F13" i="292"/>
  <c r="F14" i="292"/>
  <c r="F15" i="292"/>
  <c r="F16" i="292"/>
  <c r="F17" i="292"/>
  <c r="F18" i="292"/>
  <c r="F19" i="292"/>
  <c r="F20" i="292"/>
  <c r="F21" i="292"/>
  <c r="F22" i="292"/>
  <c r="F23" i="292"/>
  <c r="F24" i="292"/>
  <c r="F25" i="292"/>
  <c r="F26" i="292"/>
  <c r="F27" i="292"/>
  <c r="F8" i="292"/>
  <c r="E9" i="292"/>
  <c r="E10" i="292"/>
  <c r="E11" i="292"/>
  <c r="E12" i="292"/>
  <c r="E13" i="292"/>
  <c r="E14" i="292"/>
  <c r="E15" i="292"/>
  <c r="E16" i="292"/>
  <c r="E17" i="292"/>
  <c r="E18" i="292"/>
  <c r="E19" i="292"/>
  <c r="E20" i="292"/>
  <c r="E21" i="292"/>
  <c r="E22" i="292"/>
  <c r="E23" i="292"/>
  <c r="E24" i="292"/>
  <c r="E25" i="292"/>
  <c r="E26" i="292"/>
  <c r="E27" i="292"/>
  <c r="E8" i="292"/>
  <c r="F9" i="291"/>
  <c r="F10" i="291"/>
  <c r="F11" i="291"/>
  <c r="F12" i="291"/>
  <c r="F13" i="291"/>
  <c r="F14" i="291"/>
  <c r="F15" i="291"/>
  <c r="F16" i="291"/>
  <c r="F17" i="291"/>
  <c r="F18" i="291"/>
  <c r="F19" i="291"/>
  <c r="F20" i="291"/>
  <c r="F21" i="291"/>
  <c r="F22" i="291"/>
  <c r="F23" i="291"/>
  <c r="F24" i="291"/>
  <c r="F25" i="291"/>
  <c r="F26" i="291"/>
  <c r="F27" i="291"/>
  <c r="F8" i="291"/>
  <c r="G9" i="291"/>
  <c r="G10" i="291"/>
  <c r="G11" i="291"/>
  <c r="G12" i="291"/>
  <c r="G13" i="291"/>
  <c r="G14" i="291"/>
  <c r="G15" i="291"/>
  <c r="G16" i="291"/>
  <c r="G17" i="291"/>
  <c r="G18" i="291"/>
  <c r="G19" i="291"/>
  <c r="G20" i="291"/>
  <c r="G21" i="291"/>
  <c r="G22" i="291"/>
  <c r="G23" i="291"/>
  <c r="G24" i="291"/>
  <c r="G25" i="291"/>
  <c r="G26" i="291"/>
  <c r="G27" i="291"/>
  <c r="G8" i="291"/>
  <c r="E9" i="291"/>
  <c r="E10" i="291"/>
  <c r="E11" i="291"/>
  <c r="E12" i="291"/>
  <c r="E13" i="291"/>
  <c r="E14" i="291"/>
  <c r="E15" i="291"/>
  <c r="E16" i="291"/>
  <c r="E17" i="291"/>
  <c r="E18" i="291"/>
  <c r="E19" i="291"/>
  <c r="E20" i="291"/>
  <c r="E21" i="291"/>
  <c r="E22" i="291"/>
  <c r="E23" i="291"/>
  <c r="E24" i="291"/>
  <c r="E25" i="291"/>
  <c r="E26" i="291"/>
  <c r="E27" i="291"/>
  <c r="E8" i="291"/>
  <c r="D24" i="192"/>
  <c r="C24" i="192"/>
  <c r="F7" i="288"/>
  <c r="E7" i="288"/>
  <c r="C7" i="288"/>
  <c r="B7" i="288"/>
  <c r="G25" i="288"/>
  <c r="F7" i="289"/>
  <c r="E7" i="289"/>
  <c r="C7" i="289"/>
  <c r="B7" i="289"/>
  <c r="D7" i="289" s="1"/>
  <c r="F7" i="290"/>
  <c r="E7" i="290"/>
  <c r="C7" i="290"/>
  <c r="B7" i="290"/>
  <c r="D7" i="290" s="1"/>
  <c r="G14" i="286"/>
  <c r="G11" i="284"/>
  <c r="F8" i="282"/>
  <c r="E8" i="282"/>
  <c r="C8" i="282"/>
  <c r="B8" i="282"/>
  <c r="B7" i="282" s="1"/>
  <c r="D18" i="282"/>
  <c r="D19" i="282"/>
  <c r="F21" i="281"/>
  <c r="E21" i="281"/>
  <c r="C21" i="281"/>
  <c r="B21" i="281"/>
  <c r="F7" i="280"/>
  <c r="E7" i="280"/>
  <c r="C7" i="280"/>
  <c r="B7" i="280"/>
  <c r="D7" i="280" s="1"/>
  <c r="G27" i="280"/>
  <c r="G29" i="280"/>
  <c r="G30" i="280"/>
  <c r="D30" i="280"/>
  <c r="K9" i="184"/>
  <c r="K10" i="184"/>
  <c r="K11" i="184"/>
  <c r="K12" i="184"/>
  <c r="K13" i="184"/>
  <c r="K14" i="184"/>
  <c r="K15" i="184"/>
  <c r="K16" i="184"/>
  <c r="K17" i="184"/>
  <c r="K18" i="184"/>
  <c r="K19" i="184"/>
  <c r="K20" i="184"/>
  <c r="K21" i="184"/>
  <c r="K22" i="184"/>
  <c r="K23" i="184"/>
  <c r="K24" i="184"/>
  <c r="K25" i="184"/>
  <c r="K26" i="184"/>
  <c r="K27" i="184"/>
  <c r="K28" i="184"/>
  <c r="K29" i="184"/>
  <c r="K30" i="184"/>
  <c r="K31" i="184"/>
  <c r="K32" i="184"/>
  <c r="K33" i="184"/>
  <c r="K34" i="184"/>
  <c r="K35" i="184"/>
  <c r="K36" i="184"/>
  <c r="K37" i="184"/>
  <c r="K38" i="184"/>
  <c r="K39" i="184"/>
  <c r="K40" i="184"/>
  <c r="K41" i="184"/>
  <c r="K42" i="184"/>
  <c r="K43" i="184"/>
  <c r="K44" i="184"/>
  <c r="K45" i="184"/>
  <c r="K46" i="184"/>
  <c r="K47" i="184"/>
  <c r="K48" i="184"/>
  <c r="K49" i="184"/>
  <c r="K50" i="184"/>
  <c r="K51" i="184"/>
  <c r="K52" i="184"/>
  <c r="K53" i="184"/>
  <c r="K54" i="184"/>
  <c r="K55" i="184"/>
  <c r="K56" i="184"/>
  <c r="K57" i="184"/>
  <c r="K58" i="184"/>
  <c r="K59" i="184"/>
  <c r="K60" i="184"/>
  <c r="K61" i="184"/>
  <c r="K62" i="184"/>
  <c r="K63" i="184"/>
  <c r="K64" i="184"/>
  <c r="K65" i="184"/>
  <c r="K66" i="184"/>
  <c r="K67" i="184"/>
  <c r="K68" i="184"/>
  <c r="K69" i="184"/>
  <c r="K70" i="184"/>
  <c r="K71" i="184"/>
  <c r="K72" i="184"/>
  <c r="K73" i="184"/>
  <c r="K8" i="184"/>
  <c r="J74" i="184"/>
  <c r="K74" i="184"/>
  <c r="I74" i="184"/>
  <c r="E74" i="184"/>
  <c r="F74" i="184"/>
  <c r="D74" i="184"/>
  <c r="J323" i="182"/>
  <c r="I323" i="182"/>
  <c r="E323" i="182"/>
  <c r="F323" i="182"/>
  <c r="H323" i="182" s="1"/>
  <c r="D323" i="182"/>
  <c r="K10" i="182"/>
  <c r="K11" i="182"/>
  <c r="K12" i="182"/>
  <c r="K13" i="182"/>
  <c r="K14" i="182"/>
  <c r="K15" i="182"/>
  <c r="K16" i="182"/>
  <c r="K17" i="182"/>
  <c r="K18" i="182"/>
  <c r="K19" i="182"/>
  <c r="K20" i="182"/>
  <c r="K21" i="182"/>
  <c r="K22" i="182"/>
  <c r="K23" i="182"/>
  <c r="K24" i="182"/>
  <c r="K25" i="182"/>
  <c r="K26" i="182"/>
  <c r="K27" i="182"/>
  <c r="K28" i="182"/>
  <c r="K29" i="182"/>
  <c r="K30" i="182"/>
  <c r="K31" i="182"/>
  <c r="K32" i="182"/>
  <c r="K33" i="182"/>
  <c r="K34" i="182"/>
  <c r="K35" i="182"/>
  <c r="K36" i="182"/>
  <c r="K37" i="182"/>
  <c r="K38" i="182"/>
  <c r="K39" i="182"/>
  <c r="K40" i="182"/>
  <c r="K41" i="182"/>
  <c r="K42" i="182"/>
  <c r="K43" i="182"/>
  <c r="K44" i="182"/>
  <c r="K45" i="182"/>
  <c r="K46" i="182"/>
  <c r="K47" i="182"/>
  <c r="K48" i="182"/>
  <c r="K49" i="182"/>
  <c r="K50" i="182"/>
  <c r="K51" i="182"/>
  <c r="K52" i="182"/>
  <c r="K53" i="182"/>
  <c r="K54" i="182"/>
  <c r="K55" i="182"/>
  <c r="K56" i="182"/>
  <c r="K57" i="182"/>
  <c r="K58" i="182"/>
  <c r="K59" i="182"/>
  <c r="K60" i="182"/>
  <c r="K61" i="182"/>
  <c r="K62" i="182"/>
  <c r="K63" i="182"/>
  <c r="K64" i="182"/>
  <c r="K65" i="182"/>
  <c r="K66" i="182"/>
  <c r="K67" i="182"/>
  <c r="K68" i="182"/>
  <c r="K69" i="182"/>
  <c r="K70" i="182"/>
  <c r="K71" i="182"/>
  <c r="K72" i="182"/>
  <c r="K73" i="182"/>
  <c r="K74" i="182"/>
  <c r="K75" i="182"/>
  <c r="K76" i="182"/>
  <c r="K77" i="182"/>
  <c r="K78" i="182"/>
  <c r="K79" i="182"/>
  <c r="K80" i="182"/>
  <c r="K81" i="182"/>
  <c r="K82" i="182"/>
  <c r="K83" i="182"/>
  <c r="K84" i="182"/>
  <c r="K85" i="182"/>
  <c r="K86" i="182"/>
  <c r="K87" i="182"/>
  <c r="K88" i="182"/>
  <c r="K89" i="182"/>
  <c r="K90" i="182"/>
  <c r="K91" i="182"/>
  <c r="K92" i="182"/>
  <c r="K93" i="182"/>
  <c r="K94" i="182"/>
  <c r="K95" i="182"/>
  <c r="K96" i="182"/>
  <c r="K97" i="182"/>
  <c r="K98" i="182"/>
  <c r="K99" i="182"/>
  <c r="K100" i="182"/>
  <c r="K101" i="182"/>
  <c r="K102" i="182"/>
  <c r="K103" i="182"/>
  <c r="K104" i="182"/>
  <c r="K105" i="182"/>
  <c r="K106" i="182"/>
  <c r="K107" i="182"/>
  <c r="K108" i="182"/>
  <c r="K109" i="182"/>
  <c r="K110" i="182"/>
  <c r="K111" i="182"/>
  <c r="K112" i="182"/>
  <c r="K113" i="182"/>
  <c r="K114" i="182"/>
  <c r="K115" i="182"/>
  <c r="K116" i="182"/>
  <c r="K117" i="182"/>
  <c r="K118" i="182"/>
  <c r="K119" i="182"/>
  <c r="K120" i="182"/>
  <c r="K121" i="182"/>
  <c r="K122" i="182"/>
  <c r="K123" i="182"/>
  <c r="K124" i="182"/>
  <c r="K125" i="182"/>
  <c r="K126" i="182"/>
  <c r="K127" i="182"/>
  <c r="K128" i="182"/>
  <c r="K129" i="182"/>
  <c r="K130" i="182"/>
  <c r="K131" i="182"/>
  <c r="K132" i="182"/>
  <c r="K133" i="182"/>
  <c r="K134" i="182"/>
  <c r="K135" i="182"/>
  <c r="K136" i="182"/>
  <c r="K137" i="182"/>
  <c r="K138" i="182"/>
  <c r="K139" i="182"/>
  <c r="K140" i="182"/>
  <c r="K141" i="182"/>
  <c r="K142" i="182"/>
  <c r="K143" i="182"/>
  <c r="K144" i="182"/>
  <c r="K145" i="182"/>
  <c r="K146" i="182"/>
  <c r="K147" i="182"/>
  <c r="K148" i="182"/>
  <c r="K149" i="182"/>
  <c r="K150" i="182"/>
  <c r="K151" i="182"/>
  <c r="K152" i="182"/>
  <c r="K153" i="182"/>
  <c r="K154" i="182"/>
  <c r="K155" i="182"/>
  <c r="K156" i="182"/>
  <c r="K157" i="182"/>
  <c r="K158" i="182"/>
  <c r="K159" i="182"/>
  <c r="K160" i="182"/>
  <c r="K161" i="182"/>
  <c r="K162" i="182"/>
  <c r="K163" i="182"/>
  <c r="K164" i="182"/>
  <c r="K165" i="182"/>
  <c r="K166" i="182"/>
  <c r="K167" i="182"/>
  <c r="K168" i="182"/>
  <c r="K169" i="182"/>
  <c r="K170" i="182"/>
  <c r="K171" i="182"/>
  <c r="K172" i="182"/>
  <c r="K173" i="182"/>
  <c r="K174" i="182"/>
  <c r="K175" i="182"/>
  <c r="K176" i="182"/>
  <c r="K177" i="182"/>
  <c r="K178" i="182"/>
  <c r="K179" i="182"/>
  <c r="K180" i="182"/>
  <c r="K181" i="182"/>
  <c r="K182" i="182"/>
  <c r="K183" i="182"/>
  <c r="K184" i="182"/>
  <c r="K185" i="182"/>
  <c r="K186" i="182"/>
  <c r="K187" i="182"/>
  <c r="K188" i="182"/>
  <c r="K189" i="182"/>
  <c r="K190" i="182"/>
  <c r="K191" i="182"/>
  <c r="K192" i="182"/>
  <c r="K193" i="182"/>
  <c r="K194" i="182"/>
  <c r="K195" i="182"/>
  <c r="K196" i="182"/>
  <c r="K197" i="182"/>
  <c r="K198" i="182"/>
  <c r="K199" i="182"/>
  <c r="K200" i="182"/>
  <c r="K201" i="182"/>
  <c r="K202" i="182"/>
  <c r="K203" i="182"/>
  <c r="K204" i="182"/>
  <c r="K205" i="182"/>
  <c r="K206" i="182"/>
  <c r="K207" i="182"/>
  <c r="K208" i="182"/>
  <c r="K209" i="182"/>
  <c r="K210" i="182"/>
  <c r="K211" i="182"/>
  <c r="K212" i="182"/>
  <c r="K213" i="182"/>
  <c r="K214" i="182"/>
  <c r="K215" i="182"/>
  <c r="K216" i="182"/>
  <c r="K217" i="182"/>
  <c r="K218" i="182"/>
  <c r="K219" i="182"/>
  <c r="K220" i="182"/>
  <c r="K221" i="182"/>
  <c r="K222" i="182"/>
  <c r="K223" i="182"/>
  <c r="K224" i="182"/>
  <c r="K225" i="182"/>
  <c r="K226" i="182"/>
  <c r="K227" i="182"/>
  <c r="K228" i="182"/>
  <c r="K229" i="182"/>
  <c r="K230" i="182"/>
  <c r="K231" i="182"/>
  <c r="K232" i="182"/>
  <c r="K233" i="182"/>
  <c r="K234" i="182"/>
  <c r="K235" i="182"/>
  <c r="K236" i="182"/>
  <c r="K237" i="182"/>
  <c r="K238" i="182"/>
  <c r="K239" i="182"/>
  <c r="K240" i="182"/>
  <c r="K241" i="182"/>
  <c r="K242" i="182"/>
  <c r="K243" i="182"/>
  <c r="K244" i="182"/>
  <c r="K245" i="182"/>
  <c r="K246" i="182"/>
  <c r="K247" i="182"/>
  <c r="K248" i="182"/>
  <c r="K249" i="182"/>
  <c r="K250" i="182"/>
  <c r="K251" i="182"/>
  <c r="K252" i="182"/>
  <c r="K253" i="182"/>
  <c r="K254" i="182"/>
  <c r="K255" i="182"/>
  <c r="K256" i="182"/>
  <c r="K257" i="182"/>
  <c r="K258" i="182"/>
  <c r="K259" i="182"/>
  <c r="K260" i="182"/>
  <c r="K261" i="182"/>
  <c r="K262" i="182"/>
  <c r="K263" i="182"/>
  <c r="K264" i="182"/>
  <c r="K265" i="182"/>
  <c r="K266" i="182"/>
  <c r="K267" i="182"/>
  <c r="K268" i="182"/>
  <c r="K269" i="182"/>
  <c r="K270" i="182"/>
  <c r="K271" i="182"/>
  <c r="K272" i="182"/>
  <c r="K273" i="182"/>
  <c r="K274" i="182"/>
  <c r="K275" i="182"/>
  <c r="K276" i="182"/>
  <c r="K277" i="182"/>
  <c r="K278" i="182"/>
  <c r="K279" i="182"/>
  <c r="K280" i="182"/>
  <c r="K281" i="182"/>
  <c r="K282" i="182"/>
  <c r="K283" i="182"/>
  <c r="K284" i="182"/>
  <c r="K285" i="182"/>
  <c r="K286" i="182"/>
  <c r="K287" i="182"/>
  <c r="K288" i="182"/>
  <c r="K289" i="182"/>
  <c r="K290" i="182"/>
  <c r="K291" i="182"/>
  <c r="K292" i="182"/>
  <c r="K293" i="182"/>
  <c r="K294" i="182"/>
  <c r="K295" i="182"/>
  <c r="K296" i="182"/>
  <c r="K297" i="182"/>
  <c r="K298" i="182"/>
  <c r="K299" i="182"/>
  <c r="K300" i="182"/>
  <c r="K301" i="182"/>
  <c r="K302" i="182"/>
  <c r="K303" i="182"/>
  <c r="K304" i="182"/>
  <c r="K305" i="182"/>
  <c r="K306" i="182"/>
  <c r="K307" i="182"/>
  <c r="K308" i="182"/>
  <c r="K309" i="182"/>
  <c r="K310" i="182"/>
  <c r="K311" i="182"/>
  <c r="K312" i="182"/>
  <c r="K313" i="182"/>
  <c r="K314" i="182"/>
  <c r="K315" i="182"/>
  <c r="K316" i="182"/>
  <c r="K317" i="182"/>
  <c r="K318" i="182"/>
  <c r="K319" i="182"/>
  <c r="K320" i="182"/>
  <c r="K321" i="182"/>
  <c r="K322" i="182"/>
  <c r="K9" i="182"/>
  <c r="H10" i="182"/>
  <c r="H11" i="182"/>
  <c r="H12" i="182"/>
  <c r="H13" i="182"/>
  <c r="H14" i="182"/>
  <c r="H15" i="182"/>
  <c r="H16" i="182"/>
  <c r="H17" i="182"/>
  <c r="H18" i="182"/>
  <c r="H19" i="182"/>
  <c r="H20" i="182"/>
  <c r="H21" i="182"/>
  <c r="H22" i="182"/>
  <c r="H23" i="182"/>
  <c r="H24" i="182"/>
  <c r="H25" i="182"/>
  <c r="H26" i="182"/>
  <c r="H27" i="182"/>
  <c r="H28" i="182"/>
  <c r="H29" i="182"/>
  <c r="H30" i="182"/>
  <c r="H31" i="182"/>
  <c r="H32" i="182"/>
  <c r="H33" i="182"/>
  <c r="H34" i="182"/>
  <c r="H35" i="182"/>
  <c r="H36" i="182"/>
  <c r="H37" i="182"/>
  <c r="H38" i="182"/>
  <c r="H39" i="182"/>
  <c r="H40" i="182"/>
  <c r="H41" i="182"/>
  <c r="H42" i="182"/>
  <c r="H43" i="182"/>
  <c r="H44" i="182"/>
  <c r="H45" i="182"/>
  <c r="H46" i="182"/>
  <c r="H47" i="182"/>
  <c r="H48" i="182"/>
  <c r="H49" i="182"/>
  <c r="H50" i="182"/>
  <c r="H51" i="182"/>
  <c r="H52" i="182"/>
  <c r="H53" i="182"/>
  <c r="H54" i="182"/>
  <c r="H55" i="182"/>
  <c r="H56" i="182"/>
  <c r="H57" i="182"/>
  <c r="H58" i="182"/>
  <c r="H59" i="182"/>
  <c r="H60" i="182"/>
  <c r="H61" i="182"/>
  <c r="H62" i="182"/>
  <c r="H63" i="182"/>
  <c r="H64" i="182"/>
  <c r="H65" i="182"/>
  <c r="H66" i="182"/>
  <c r="H67" i="182"/>
  <c r="H68" i="182"/>
  <c r="H69" i="182"/>
  <c r="H70" i="182"/>
  <c r="H71" i="182"/>
  <c r="H72" i="182"/>
  <c r="H73" i="182"/>
  <c r="H74" i="182"/>
  <c r="H75" i="182"/>
  <c r="H76" i="182"/>
  <c r="H77" i="182"/>
  <c r="H78" i="182"/>
  <c r="H79" i="182"/>
  <c r="H80" i="182"/>
  <c r="H81" i="182"/>
  <c r="H82" i="182"/>
  <c r="H83" i="182"/>
  <c r="H84" i="182"/>
  <c r="H85" i="182"/>
  <c r="H86" i="182"/>
  <c r="H87" i="182"/>
  <c r="H88" i="182"/>
  <c r="H89" i="182"/>
  <c r="H90" i="182"/>
  <c r="H91" i="182"/>
  <c r="H92" i="182"/>
  <c r="H93" i="182"/>
  <c r="H94" i="182"/>
  <c r="H95" i="182"/>
  <c r="H96" i="182"/>
  <c r="H97" i="182"/>
  <c r="H98" i="182"/>
  <c r="H99" i="182"/>
  <c r="H100" i="182"/>
  <c r="H101" i="182"/>
  <c r="H102" i="182"/>
  <c r="H103" i="182"/>
  <c r="H104" i="182"/>
  <c r="H105" i="182"/>
  <c r="H106" i="182"/>
  <c r="H107" i="182"/>
  <c r="H108" i="182"/>
  <c r="H109" i="182"/>
  <c r="H110" i="182"/>
  <c r="H111" i="182"/>
  <c r="H112" i="182"/>
  <c r="H113" i="182"/>
  <c r="H114" i="182"/>
  <c r="H115" i="182"/>
  <c r="H116" i="182"/>
  <c r="H117" i="182"/>
  <c r="H118" i="182"/>
  <c r="H119" i="182"/>
  <c r="H120" i="182"/>
  <c r="H121" i="182"/>
  <c r="H122" i="182"/>
  <c r="H123" i="182"/>
  <c r="H124" i="182"/>
  <c r="H125" i="182"/>
  <c r="H126" i="182"/>
  <c r="H127" i="182"/>
  <c r="H128" i="182"/>
  <c r="H129" i="182"/>
  <c r="H130" i="182"/>
  <c r="H131" i="182"/>
  <c r="H132" i="182"/>
  <c r="H133" i="182"/>
  <c r="H134" i="182"/>
  <c r="H135" i="182"/>
  <c r="H136" i="182"/>
  <c r="H137" i="182"/>
  <c r="H138" i="182"/>
  <c r="H139" i="182"/>
  <c r="H140" i="182"/>
  <c r="H141" i="182"/>
  <c r="H142" i="182"/>
  <c r="H143" i="182"/>
  <c r="H144" i="182"/>
  <c r="H145" i="182"/>
  <c r="H146" i="182"/>
  <c r="H147" i="182"/>
  <c r="H148" i="182"/>
  <c r="H149" i="182"/>
  <c r="H150" i="182"/>
  <c r="H151" i="182"/>
  <c r="H152" i="182"/>
  <c r="H153" i="182"/>
  <c r="H154" i="182"/>
  <c r="H155" i="182"/>
  <c r="H156" i="182"/>
  <c r="H157" i="182"/>
  <c r="H158" i="182"/>
  <c r="H159" i="182"/>
  <c r="H160" i="182"/>
  <c r="H161" i="182"/>
  <c r="H162" i="182"/>
  <c r="H163" i="182"/>
  <c r="H164" i="182"/>
  <c r="H165" i="182"/>
  <c r="H166" i="182"/>
  <c r="H167" i="182"/>
  <c r="H168" i="182"/>
  <c r="H169" i="182"/>
  <c r="H170" i="182"/>
  <c r="H171" i="182"/>
  <c r="H172" i="182"/>
  <c r="H173" i="182"/>
  <c r="H174" i="182"/>
  <c r="H175" i="182"/>
  <c r="H176" i="182"/>
  <c r="H177" i="182"/>
  <c r="H178" i="182"/>
  <c r="H179" i="182"/>
  <c r="H180" i="182"/>
  <c r="H181" i="182"/>
  <c r="H182" i="182"/>
  <c r="H183" i="182"/>
  <c r="H184" i="182"/>
  <c r="H185" i="182"/>
  <c r="H186" i="182"/>
  <c r="H187" i="182"/>
  <c r="H188" i="182"/>
  <c r="H189" i="182"/>
  <c r="H190" i="182"/>
  <c r="H191" i="182"/>
  <c r="H192" i="182"/>
  <c r="H193" i="182"/>
  <c r="H194" i="182"/>
  <c r="H195" i="182"/>
  <c r="H196" i="182"/>
  <c r="H197" i="182"/>
  <c r="H198" i="182"/>
  <c r="H199" i="182"/>
  <c r="H200" i="182"/>
  <c r="H201" i="182"/>
  <c r="H202" i="182"/>
  <c r="H203" i="182"/>
  <c r="H204" i="182"/>
  <c r="H205" i="182"/>
  <c r="H206" i="182"/>
  <c r="H207" i="182"/>
  <c r="H208" i="182"/>
  <c r="H209" i="182"/>
  <c r="H210" i="182"/>
  <c r="H211" i="182"/>
  <c r="H212" i="182"/>
  <c r="H213" i="182"/>
  <c r="H214" i="182"/>
  <c r="H215" i="182"/>
  <c r="H216" i="182"/>
  <c r="H217" i="182"/>
  <c r="H218" i="182"/>
  <c r="H219" i="182"/>
  <c r="H220" i="182"/>
  <c r="H221" i="182"/>
  <c r="H222" i="182"/>
  <c r="H223" i="182"/>
  <c r="H224" i="182"/>
  <c r="H225" i="182"/>
  <c r="H226" i="182"/>
  <c r="H227" i="182"/>
  <c r="H228" i="182"/>
  <c r="H229" i="182"/>
  <c r="H230" i="182"/>
  <c r="H231" i="182"/>
  <c r="H232" i="182"/>
  <c r="H233" i="182"/>
  <c r="H234" i="182"/>
  <c r="H235" i="182"/>
  <c r="H236" i="182"/>
  <c r="H237" i="182"/>
  <c r="H238" i="182"/>
  <c r="H239" i="182"/>
  <c r="H240" i="182"/>
  <c r="H241" i="182"/>
  <c r="H242" i="182"/>
  <c r="H243" i="182"/>
  <c r="H244" i="182"/>
  <c r="H245" i="182"/>
  <c r="H246" i="182"/>
  <c r="H247" i="182"/>
  <c r="H248" i="182"/>
  <c r="H249" i="182"/>
  <c r="H250" i="182"/>
  <c r="H251" i="182"/>
  <c r="H252" i="182"/>
  <c r="H253" i="182"/>
  <c r="H254" i="182"/>
  <c r="H255" i="182"/>
  <c r="H256" i="182"/>
  <c r="H257" i="182"/>
  <c r="H258" i="182"/>
  <c r="H259" i="182"/>
  <c r="H260" i="182"/>
  <c r="H261" i="182"/>
  <c r="H262" i="182"/>
  <c r="H263" i="182"/>
  <c r="H264" i="182"/>
  <c r="H265" i="182"/>
  <c r="H266" i="182"/>
  <c r="H267" i="182"/>
  <c r="H268" i="182"/>
  <c r="H269" i="182"/>
  <c r="H270" i="182"/>
  <c r="H271" i="182"/>
  <c r="H272" i="182"/>
  <c r="H273" i="182"/>
  <c r="H274" i="182"/>
  <c r="H275" i="182"/>
  <c r="H276" i="182"/>
  <c r="H277" i="182"/>
  <c r="H278" i="182"/>
  <c r="H279" i="182"/>
  <c r="H280" i="182"/>
  <c r="H281" i="182"/>
  <c r="H282" i="182"/>
  <c r="H283" i="182"/>
  <c r="H284" i="182"/>
  <c r="H285" i="182"/>
  <c r="H286" i="182"/>
  <c r="H287" i="182"/>
  <c r="H288" i="182"/>
  <c r="H289" i="182"/>
  <c r="H290" i="182"/>
  <c r="H291" i="182"/>
  <c r="H292" i="182"/>
  <c r="H293" i="182"/>
  <c r="H294" i="182"/>
  <c r="H295" i="182"/>
  <c r="H296" i="182"/>
  <c r="H297" i="182"/>
  <c r="H298" i="182"/>
  <c r="H299" i="182"/>
  <c r="H300" i="182"/>
  <c r="H301" i="182"/>
  <c r="H302" i="182"/>
  <c r="H303" i="182"/>
  <c r="H304" i="182"/>
  <c r="H305" i="182"/>
  <c r="H306" i="182"/>
  <c r="H307" i="182"/>
  <c r="H308" i="182"/>
  <c r="H309" i="182"/>
  <c r="H310" i="182"/>
  <c r="H311" i="182"/>
  <c r="H312" i="182"/>
  <c r="H313" i="182"/>
  <c r="H314" i="182"/>
  <c r="H315" i="182"/>
  <c r="H316" i="182"/>
  <c r="H317" i="182"/>
  <c r="H318" i="182"/>
  <c r="H319" i="182"/>
  <c r="H320" i="182"/>
  <c r="H321" i="182"/>
  <c r="H322" i="182"/>
  <c r="H9" i="182"/>
  <c r="G10" i="182"/>
  <c r="G11" i="182"/>
  <c r="G12" i="182"/>
  <c r="G13" i="182"/>
  <c r="G14" i="182"/>
  <c r="G15" i="182"/>
  <c r="G16" i="182"/>
  <c r="G17" i="182"/>
  <c r="G18" i="182"/>
  <c r="G19" i="182"/>
  <c r="G20" i="182"/>
  <c r="G21" i="182"/>
  <c r="G22" i="182"/>
  <c r="G23" i="182"/>
  <c r="G24" i="182"/>
  <c r="G25" i="182"/>
  <c r="G26" i="182"/>
  <c r="G27" i="182"/>
  <c r="G28" i="182"/>
  <c r="G29" i="182"/>
  <c r="G30" i="182"/>
  <c r="G31" i="182"/>
  <c r="G32" i="182"/>
  <c r="G33" i="182"/>
  <c r="G34" i="182"/>
  <c r="G35" i="182"/>
  <c r="G36" i="182"/>
  <c r="G37" i="182"/>
  <c r="G38" i="182"/>
  <c r="G39" i="182"/>
  <c r="G40" i="182"/>
  <c r="G41" i="182"/>
  <c r="G42" i="182"/>
  <c r="G43" i="182"/>
  <c r="G44" i="182"/>
  <c r="G45" i="182"/>
  <c r="G46" i="182"/>
  <c r="G47" i="182"/>
  <c r="G48" i="182"/>
  <c r="G49" i="182"/>
  <c r="G50" i="182"/>
  <c r="G51" i="182"/>
  <c r="G52" i="182"/>
  <c r="G53" i="182"/>
  <c r="G54" i="182"/>
  <c r="G55" i="182"/>
  <c r="G56" i="182"/>
  <c r="G57" i="182"/>
  <c r="G58" i="182"/>
  <c r="G59" i="182"/>
  <c r="G60" i="182"/>
  <c r="G61" i="182"/>
  <c r="G62" i="182"/>
  <c r="G63" i="182"/>
  <c r="G64" i="182"/>
  <c r="G65" i="182"/>
  <c r="G66" i="182"/>
  <c r="G67" i="182"/>
  <c r="G68" i="182"/>
  <c r="G69" i="182"/>
  <c r="G70" i="182"/>
  <c r="G71" i="182"/>
  <c r="G72" i="182"/>
  <c r="G73" i="182"/>
  <c r="G74" i="182"/>
  <c r="G75" i="182"/>
  <c r="G76" i="182"/>
  <c r="G77" i="182"/>
  <c r="G78" i="182"/>
  <c r="G79" i="182"/>
  <c r="G80" i="182"/>
  <c r="G81" i="182"/>
  <c r="G82" i="182"/>
  <c r="G83" i="182"/>
  <c r="G84" i="182"/>
  <c r="G85" i="182"/>
  <c r="G86" i="182"/>
  <c r="G87" i="182"/>
  <c r="G88" i="182"/>
  <c r="G89" i="182"/>
  <c r="G90" i="182"/>
  <c r="G91" i="182"/>
  <c r="G92" i="182"/>
  <c r="G93" i="182"/>
  <c r="G94" i="182"/>
  <c r="G95" i="182"/>
  <c r="G96" i="182"/>
  <c r="G97" i="182"/>
  <c r="G98" i="182"/>
  <c r="G99" i="182"/>
  <c r="G100" i="182"/>
  <c r="G101" i="182"/>
  <c r="G102" i="182"/>
  <c r="G103" i="182"/>
  <c r="G104" i="182"/>
  <c r="G105" i="182"/>
  <c r="G106" i="182"/>
  <c r="G107" i="182"/>
  <c r="G108" i="182"/>
  <c r="G109" i="182"/>
  <c r="G110" i="182"/>
  <c r="G111" i="182"/>
  <c r="G112" i="182"/>
  <c r="G113" i="182"/>
  <c r="G114" i="182"/>
  <c r="G115" i="182"/>
  <c r="G116" i="182"/>
  <c r="G117" i="182"/>
  <c r="G118" i="182"/>
  <c r="G119" i="182"/>
  <c r="G120" i="182"/>
  <c r="G121" i="182"/>
  <c r="G122" i="182"/>
  <c r="G123" i="182"/>
  <c r="G124" i="182"/>
  <c r="G125" i="182"/>
  <c r="G126" i="182"/>
  <c r="G127" i="182"/>
  <c r="G128" i="182"/>
  <c r="G129" i="182"/>
  <c r="G130" i="182"/>
  <c r="G131" i="182"/>
  <c r="G132" i="182"/>
  <c r="G133" i="182"/>
  <c r="G134" i="182"/>
  <c r="G135" i="182"/>
  <c r="G136" i="182"/>
  <c r="G137" i="182"/>
  <c r="G138" i="182"/>
  <c r="G139" i="182"/>
  <c r="G140" i="182"/>
  <c r="G141" i="182"/>
  <c r="G142" i="182"/>
  <c r="G143" i="182"/>
  <c r="G144" i="182"/>
  <c r="G145" i="182"/>
  <c r="G146" i="182"/>
  <c r="G147" i="182"/>
  <c r="G148" i="182"/>
  <c r="G149" i="182"/>
  <c r="G150" i="182"/>
  <c r="G151" i="182"/>
  <c r="G152" i="182"/>
  <c r="G153" i="182"/>
  <c r="G154" i="182"/>
  <c r="G155" i="182"/>
  <c r="G156" i="182"/>
  <c r="G157" i="182"/>
  <c r="G158" i="182"/>
  <c r="G159" i="182"/>
  <c r="G160" i="182"/>
  <c r="G161" i="182"/>
  <c r="G162" i="182"/>
  <c r="G163" i="182"/>
  <c r="G164" i="182"/>
  <c r="G165" i="182"/>
  <c r="G166" i="182"/>
  <c r="G167" i="182"/>
  <c r="G168" i="182"/>
  <c r="G169" i="182"/>
  <c r="G170" i="182"/>
  <c r="G171" i="182"/>
  <c r="G172" i="182"/>
  <c r="G173" i="182"/>
  <c r="G174" i="182"/>
  <c r="G175" i="182"/>
  <c r="G176" i="182"/>
  <c r="G177" i="182"/>
  <c r="G178" i="182"/>
  <c r="G179" i="182"/>
  <c r="G180" i="182"/>
  <c r="G181" i="182"/>
  <c r="G182" i="182"/>
  <c r="G183" i="182"/>
  <c r="G184" i="182"/>
  <c r="G185" i="182"/>
  <c r="G186" i="182"/>
  <c r="G187" i="182"/>
  <c r="G188" i="182"/>
  <c r="G189" i="182"/>
  <c r="G190" i="182"/>
  <c r="G191" i="182"/>
  <c r="G192" i="182"/>
  <c r="G193" i="182"/>
  <c r="G194" i="182"/>
  <c r="G195" i="182"/>
  <c r="G196" i="182"/>
  <c r="G197" i="182"/>
  <c r="G198" i="182"/>
  <c r="G199" i="182"/>
  <c r="G200" i="182"/>
  <c r="G201" i="182"/>
  <c r="G202" i="182"/>
  <c r="G203" i="182"/>
  <c r="G204" i="182"/>
  <c r="G205" i="182"/>
  <c r="G206" i="182"/>
  <c r="G207" i="182"/>
  <c r="G208" i="182"/>
  <c r="G209" i="182"/>
  <c r="G210" i="182"/>
  <c r="G211" i="182"/>
  <c r="G212" i="182"/>
  <c r="G213" i="182"/>
  <c r="G214" i="182"/>
  <c r="G215" i="182"/>
  <c r="G216" i="182"/>
  <c r="G217" i="182"/>
  <c r="G218" i="182"/>
  <c r="G219" i="182"/>
  <c r="G220" i="182"/>
  <c r="G221" i="182"/>
  <c r="G222" i="182"/>
  <c r="G223" i="182"/>
  <c r="G224" i="182"/>
  <c r="G225" i="182"/>
  <c r="G226" i="182"/>
  <c r="G227" i="182"/>
  <c r="G228" i="182"/>
  <c r="G229" i="182"/>
  <c r="G230" i="182"/>
  <c r="G231" i="182"/>
  <c r="G232" i="182"/>
  <c r="G233" i="182"/>
  <c r="G234" i="182"/>
  <c r="G235" i="182"/>
  <c r="G236" i="182"/>
  <c r="G237" i="182"/>
  <c r="G238" i="182"/>
  <c r="G239" i="182"/>
  <c r="G240" i="182"/>
  <c r="G241" i="182"/>
  <c r="G242" i="182"/>
  <c r="G243" i="182"/>
  <c r="G244" i="182"/>
  <c r="G245" i="182"/>
  <c r="G246" i="182"/>
  <c r="G247" i="182"/>
  <c r="G248" i="182"/>
  <c r="G249" i="182"/>
  <c r="G250" i="182"/>
  <c r="G251" i="182"/>
  <c r="G252" i="182"/>
  <c r="G253" i="182"/>
  <c r="G254" i="182"/>
  <c r="G255" i="182"/>
  <c r="G256" i="182"/>
  <c r="G257" i="182"/>
  <c r="G258" i="182"/>
  <c r="G259" i="182"/>
  <c r="G260" i="182"/>
  <c r="G261" i="182"/>
  <c r="G262" i="182"/>
  <c r="G263" i="182"/>
  <c r="G264" i="182"/>
  <c r="G265" i="182"/>
  <c r="G266" i="182"/>
  <c r="G267" i="182"/>
  <c r="G268" i="182"/>
  <c r="G269" i="182"/>
  <c r="G270" i="182"/>
  <c r="G271" i="182"/>
  <c r="G272" i="182"/>
  <c r="G273" i="182"/>
  <c r="G274" i="182"/>
  <c r="G275" i="182"/>
  <c r="G276" i="182"/>
  <c r="G277" i="182"/>
  <c r="G278" i="182"/>
  <c r="G279" i="182"/>
  <c r="G280" i="182"/>
  <c r="G281" i="182"/>
  <c r="G282" i="182"/>
  <c r="G283" i="182"/>
  <c r="G284" i="182"/>
  <c r="G285" i="182"/>
  <c r="G286" i="182"/>
  <c r="G287" i="182"/>
  <c r="G288" i="182"/>
  <c r="G289" i="182"/>
  <c r="G290" i="182"/>
  <c r="G291" i="182"/>
  <c r="G292" i="182"/>
  <c r="G293" i="182"/>
  <c r="G294" i="182"/>
  <c r="G295" i="182"/>
  <c r="G296" i="182"/>
  <c r="G297" i="182"/>
  <c r="G298" i="182"/>
  <c r="G299" i="182"/>
  <c r="G300" i="182"/>
  <c r="G301" i="182"/>
  <c r="G302" i="182"/>
  <c r="G303" i="182"/>
  <c r="G304" i="182"/>
  <c r="G305" i="182"/>
  <c r="G306" i="182"/>
  <c r="G307" i="182"/>
  <c r="G308" i="182"/>
  <c r="G309" i="182"/>
  <c r="G310" i="182"/>
  <c r="G311" i="182"/>
  <c r="G312" i="182"/>
  <c r="G313" i="182"/>
  <c r="G314" i="182"/>
  <c r="G315" i="182"/>
  <c r="G316" i="182"/>
  <c r="G317" i="182"/>
  <c r="G318" i="182"/>
  <c r="G319" i="182"/>
  <c r="G320" i="182"/>
  <c r="G321" i="182"/>
  <c r="G322" i="182"/>
  <c r="G9" i="182"/>
  <c r="J9" i="180"/>
  <c r="J10" i="180"/>
  <c r="J11" i="180"/>
  <c r="J12" i="180"/>
  <c r="J13" i="180"/>
  <c r="J14" i="180"/>
  <c r="J15" i="180"/>
  <c r="J16" i="180"/>
  <c r="J17" i="180"/>
  <c r="J18" i="180"/>
  <c r="J19" i="180"/>
  <c r="J20" i="180"/>
  <c r="J21" i="180"/>
  <c r="J22" i="180"/>
  <c r="J23" i="180"/>
  <c r="J8" i="180"/>
  <c r="G9" i="180"/>
  <c r="G10" i="180"/>
  <c r="G11" i="180"/>
  <c r="G12" i="180"/>
  <c r="G13" i="180"/>
  <c r="G14" i="180"/>
  <c r="G15" i="180"/>
  <c r="G16" i="180"/>
  <c r="G17" i="180"/>
  <c r="G18" i="180"/>
  <c r="G19" i="180"/>
  <c r="G20" i="180"/>
  <c r="G21" i="180"/>
  <c r="G22" i="180"/>
  <c r="G23" i="180"/>
  <c r="G8" i="180"/>
  <c r="F9" i="180"/>
  <c r="F10" i="180"/>
  <c r="F11" i="180"/>
  <c r="F12" i="180"/>
  <c r="F13" i="180"/>
  <c r="F14" i="180"/>
  <c r="F15" i="180"/>
  <c r="F16" i="180"/>
  <c r="F17" i="180"/>
  <c r="F18" i="180"/>
  <c r="F19" i="180"/>
  <c r="F20" i="180"/>
  <c r="F21" i="180"/>
  <c r="F22" i="180"/>
  <c r="F23" i="180"/>
  <c r="F8" i="180"/>
  <c r="F13" i="10"/>
  <c r="F9" i="10"/>
  <c r="F14" i="28"/>
  <c r="F17" i="28"/>
  <c r="E23" i="20"/>
  <c r="D23" i="20"/>
  <c r="C23" i="20"/>
  <c r="F7" i="20" s="1"/>
  <c r="D22" i="281"/>
  <c r="D23" i="281"/>
  <c r="D24" i="281"/>
  <c r="D25" i="281"/>
  <c r="D26" i="281"/>
  <c r="D27" i="281"/>
  <c r="D28" i="281"/>
  <c r="D29" i="281"/>
  <c r="D30" i="281"/>
  <c r="D32" i="281"/>
  <c r="D35" i="281"/>
  <c r="D36" i="281"/>
  <c r="D37" i="281"/>
  <c r="G16" i="284"/>
  <c r="D16" i="284"/>
  <c r="D17" i="284"/>
  <c r="D25" i="282"/>
  <c r="G25" i="281"/>
  <c r="G26" i="281"/>
  <c r="G27" i="281"/>
  <c r="G28" i="281"/>
  <c r="G12" i="281"/>
  <c r="G13" i="281"/>
  <c r="G16" i="281"/>
  <c r="D12" i="281"/>
  <c r="D13" i="281"/>
  <c r="D16" i="281"/>
  <c r="G16" i="276"/>
  <c r="G17" i="276"/>
  <c r="G18" i="276"/>
  <c r="G19" i="276"/>
  <c r="D18" i="276"/>
  <c r="D19" i="276"/>
  <c r="G11" i="272"/>
  <c r="G18" i="272"/>
  <c r="G19" i="272"/>
  <c r="D11" i="272"/>
  <c r="D15" i="272"/>
  <c r="D18" i="272"/>
  <c r="D19" i="272"/>
  <c r="D8" i="289"/>
  <c r="D9" i="289"/>
  <c r="D10" i="289"/>
  <c r="D11" i="289"/>
  <c r="D12" i="289"/>
  <c r="D13" i="289"/>
  <c r="D14" i="289"/>
  <c r="D15" i="289"/>
  <c r="D18" i="289"/>
  <c r="D24" i="289"/>
  <c r="D25" i="289"/>
  <c r="D26" i="289"/>
  <c r="D27" i="289"/>
  <c r="G12" i="284"/>
  <c r="G13" i="284"/>
  <c r="G14" i="284"/>
  <c r="G15" i="284"/>
  <c r="G17" i="284"/>
  <c r="G20" i="284"/>
  <c r="G21" i="284"/>
  <c r="G22" i="284"/>
  <c r="G23" i="284"/>
  <c r="G26" i="284"/>
  <c r="G27" i="284"/>
  <c r="G28" i="284"/>
  <c r="D14" i="284"/>
  <c r="D15" i="284"/>
  <c r="G11" i="282"/>
  <c r="G12" i="282"/>
  <c r="G12" i="280"/>
  <c r="G13" i="280"/>
  <c r="G14" i="280"/>
  <c r="G15" i="280"/>
  <c r="G16" i="280"/>
  <c r="G17" i="280"/>
  <c r="G18" i="280"/>
  <c r="G19" i="280"/>
  <c r="G20" i="280"/>
  <c r="G21" i="280"/>
  <c r="G22" i="280"/>
  <c r="G23" i="280"/>
  <c r="G24" i="280"/>
  <c r="G26" i="280"/>
  <c r="D10" i="280"/>
  <c r="G14" i="271"/>
  <c r="G12" i="287"/>
  <c r="G8" i="287"/>
  <c r="G9" i="287"/>
  <c r="G11" i="287"/>
  <c r="G13" i="287"/>
  <c r="G14" i="287"/>
  <c r="G18" i="287"/>
  <c r="G19" i="287"/>
  <c r="G20" i="287"/>
  <c r="G21" i="287"/>
  <c r="G22" i="287"/>
  <c r="G23" i="287"/>
  <c r="D8" i="287"/>
  <c r="D9" i="287"/>
  <c r="D10" i="287"/>
  <c r="D11" i="287"/>
  <c r="D12" i="287"/>
  <c r="D13" i="287"/>
  <c r="D14" i="287"/>
  <c r="D19" i="287"/>
  <c r="D20" i="287"/>
  <c r="D21" i="287"/>
  <c r="D22" i="287"/>
  <c r="D23" i="287"/>
  <c r="F8" i="22"/>
  <c r="F15" i="270"/>
  <c r="F7" i="286"/>
  <c r="G7" i="286" s="1"/>
  <c r="E7" i="286"/>
  <c r="C7" i="286"/>
  <c r="B7" i="286"/>
  <c r="D7" i="286" s="1"/>
  <c r="F7" i="285"/>
  <c r="E7" i="285"/>
  <c r="G7" i="285"/>
  <c r="C7" i="285"/>
  <c r="D7" i="285" s="1"/>
  <c r="B7" i="285"/>
  <c r="F20" i="282"/>
  <c r="E20" i="282"/>
  <c r="C20" i="282"/>
  <c r="C7" i="282" s="1"/>
  <c r="D7" i="282" s="1"/>
  <c r="B20" i="282"/>
  <c r="C8" i="281"/>
  <c r="B8" i="281"/>
  <c r="B7" i="281"/>
  <c r="F7" i="277"/>
  <c r="E7" i="277"/>
  <c r="C7" i="277"/>
  <c r="B7" i="277"/>
  <c r="D7" i="277" s="1"/>
  <c r="F7" i="276"/>
  <c r="E7" i="276"/>
  <c r="C7" i="276"/>
  <c r="B7" i="276"/>
  <c r="D7" i="276" s="1"/>
  <c r="F7" i="275"/>
  <c r="G7" i="275" s="1"/>
  <c r="E7" i="275"/>
  <c r="C7" i="275"/>
  <c r="D7" i="275" s="1"/>
  <c r="B7" i="275"/>
  <c r="F7" i="273"/>
  <c r="G7" i="273"/>
  <c r="E7" i="273"/>
  <c r="C7" i="273"/>
  <c r="B7" i="273"/>
  <c r="F7" i="272"/>
  <c r="E7" i="272"/>
  <c r="C7" i="272"/>
  <c r="B7" i="272"/>
  <c r="E23" i="19"/>
  <c r="D23" i="19"/>
  <c r="C23" i="19"/>
  <c r="F10" i="19"/>
  <c r="C23" i="267"/>
  <c r="E23" i="17"/>
  <c r="G29" i="288"/>
  <c r="D29" i="288"/>
  <c r="G28" i="288"/>
  <c r="D28" i="288"/>
  <c r="G27" i="288"/>
  <c r="D27" i="288"/>
  <c r="G26" i="288"/>
  <c r="D26" i="288"/>
  <c r="D25" i="288"/>
  <c r="G24" i="288"/>
  <c r="D24" i="288"/>
  <c r="G23" i="288"/>
  <c r="D23" i="288"/>
  <c r="G22" i="288"/>
  <c r="D22" i="288"/>
  <c r="G21" i="288"/>
  <c r="D21" i="288"/>
  <c r="G20" i="288"/>
  <c r="D20" i="288"/>
  <c r="G12" i="288"/>
  <c r="D12" i="288"/>
  <c r="G11" i="288"/>
  <c r="D11" i="288"/>
  <c r="G10" i="288"/>
  <c r="D10" i="288"/>
  <c r="G9" i="288"/>
  <c r="D9" i="288"/>
  <c r="G8" i="288"/>
  <c r="D8" i="288"/>
  <c r="G26" i="289"/>
  <c r="G25" i="289"/>
  <c r="G24" i="289"/>
  <c r="G18" i="289"/>
  <c r="G16" i="289"/>
  <c r="G15" i="289"/>
  <c r="G14" i="289"/>
  <c r="G13" i="289"/>
  <c r="G12" i="289"/>
  <c r="G11" i="289"/>
  <c r="G10" i="289"/>
  <c r="G9" i="289"/>
  <c r="G8" i="289"/>
  <c r="G32" i="290"/>
  <c r="G31" i="290"/>
  <c r="G29" i="290"/>
  <c r="G11" i="290"/>
  <c r="G10" i="290"/>
  <c r="G9" i="290"/>
  <c r="G8" i="290"/>
  <c r="D9" i="286"/>
  <c r="G9" i="286"/>
  <c r="D10" i="286"/>
  <c r="G10" i="286"/>
  <c r="D11" i="286"/>
  <c r="D12" i="286"/>
  <c r="D13" i="286"/>
  <c r="D14" i="286"/>
  <c r="D8" i="285"/>
  <c r="G8" i="285"/>
  <c r="D9" i="285"/>
  <c r="G9" i="285"/>
  <c r="D20" i="285"/>
  <c r="D21" i="285"/>
  <c r="G21" i="285"/>
  <c r="D8" i="284"/>
  <c r="G8" i="284"/>
  <c r="D9" i="284"/>
  <c r="G9" i="284"/>
  <c r="D10" i="284"/>
  <c r="G10" i="284"/>
  <c r="D11" i="284"/>
  <c r="D12" i="284"/>
  <c r="D13" i="284"/>
  <c r="D20" i="284"/>
  <c r="D21" i="284"/>
  <c r="D22" i="284"/>
  <c r="D23" i="284"/>
  <c r="D24" i="284"/>
  <c r="D26" i="284"/>
  <c r="D27" i="284"/>
  <c r="D28" i="284"/>
  <c r="D9" i="282"/>
  <c r="D10" i="282"/>
  <c r="D11" i="282"/>
  <c r="D12" i="282"/>
  <c r="D13" i="282"/>
  <c r="D14" i="282"/>
  <c r="D15" i="282"/>
  <c r="D16" i="282"/>
  <c r="D17" i="282"/>
  <c r="D21" i="282"/>
  <c r="D22" i="282"/>
  <c r="D26" i="282"/>
  <c r="D9" i="281"/>
  <c r="G9" i="281"/>
  <c r="D10" i="281"/>
  <c r="D11" i="281"/>
  <c r="G11" i="281"/>
  <c r="D17" i="281"/>
  <c r="G17" i="281"/>
  <c r="D19" i="281"/>
  <c r="G19" i="281"/>
  <c r="D20" i="281"/>
  <c r="G20" i="281"/>
  <c r="G22" i="281"/>
  <c r="G23" i="281"/>
  <c r="G24" i="281"/>
  <c r="G29" i="281"/>
  <c r="G30" i="281"/>
  <c r="G32" i="281"/>
  <c r="G34" i="281"/>
  <c r="G35" i="281"/>
  <c r="G36" i="281"/>
  <c r="G37" i="281"/>
  <c r="D8" i="280"/>
  <c r="D9" i="280"/>
  <c r="G9" i="280"/>
  <c r="D11" i="280"/>
  <c r="D12" i="280"/>
  <c r="D13" i="280"/>
  <c r="D14" i="280"/>
  <c r="D15" i="280"/>
  <c r="D16" i="280"/>
  <c r="D17" i="280"/>
  <c r="D18" i="280"/>
  <c r="D19" i="280"/>
  <c r="D20" i="280"/>
  <c r="D21" i="280"/>
  <c r="D22" i="280"/>
  <c r="D23" i="280"/>
  <c r="D24" i="280"/>
  <c r="D26" i="280"/>
  <c r="D27" i="280"/>
  <c r="D29" i="280"/>
  <c r="F15" i="279"/>
  <c r="D8" i="277"/>
  <c r="D19" i="277"/>
  <c r="D8" i="276"/>
  <c r="G8" i="276"/>
  <c r="D9" i="276"/>
  <c r="G9" i="276"/>
  <c r="D10" i="276"/>
  <c r="G10" i="276"/>
  <c r="D11" i="276"/>
  <c r="G11" i="276"/>
  <c r="D12" i="276"/>
  <c r="G12" i="276"/>
  <c r="G14" i="276"/>
  <c r="D20" i="276"/>
  <c r="G20" i="276"/>
  <c r="D21" i="276"/>
  <c r="G21" i="276"/>
  <c r="D22" i="276"/>
  <c r="G22" i="276"/>
  <c r="D23" i="276"/>
  <c r="D24" i="276"/>
  <c r="G24" i="276"/>
  <c r="D8" i="275"/>
  <c r="G8" i="275"/>
  <c r="D9" i="275"/>
  <c r="D10" i="275"/>
  <c r="G10" i="275"/>
  <c r="D11" i="275"/>
  <c r="G11" i="275"/>
  <c r="D17" i="275"/>
  <c r="D18" i="275"/>
  <c r="D19" i="275"/>
  <c r="D20" i="275"/>
  <c r="D21" i="275"/>
  <c r="D22" i="275"/>
  <c r="D23" i="275"/>
  <c r="G23" i="275"/>
  <c r="D24" i="275"/>
  <c r="G24" i="275"/>
  <c r="D25" i="275"/>
  <c r="G25" i="275"/>
  <c r="D26" i="275"/>
  <c r="G26" i="275"/>
  <c r="D27" i="275"/>
  <c r="D8" i="273"/>
  <c r="G8" i="273"/>
  <c r="D9" i="273"/>
  <c r="D10" i="273"/>
  <c r="D11" i="273"/>
  <c r="G11" i="273"/>
  <c r="D12" i="273"/>
  <c r="D23" i="273"/>
  <c r="D24" i="273"/>
  <c r="D25" i="273"/>
  <c r="D26" i="273"/>
  <c r="G26" i="273"/>
  <c r="D27" i="273"/>
  <c r="G27" i="273"/>
  <c r="D28" i="273"/>
  <c r="G28" i="273"/>
  <c r="D8" i="272"/>
  <c r="G8" i="272"/>
  <c r="D9" i="272"/>
  <c r="D10" i="272"/>
  <c r="G10" i="272"/>
  <c r="D20" i="272"/>
  <c r="G20" i="272"/>
  <c r="D8" i="271"/>
  <c r="G8" i="271"/>
  <c r="D9" i="271"/>
  <c r="D10" i="271"/>
  <c r="D11" i="271"/>
  <c r="D12" i="271"/>
  <c r="D13" i="271"/>
  <c r="D14" i="271"/>
  <c r="D15" i="271"/>
  <c r="G15" i="271"/>
  <c r="D20" i="271"/>
  <c r="G20" i="271"/>
  <c r="D21" i="271"/>
  <c r="G21" i="271"/>
  <c r="D22" i="271"/>
  <c r="G22" i="271"/>
  <c r="D23" i="271"/>
  <c r="G23" i="271"/>
  <c r="D24" i="271"/>
  <c r="G24" i="271"/>
  <c r="D25" i="271"/>
  <c r="G25" i="271"/>
  <c r="D26" i="271"/>
  <c r="G26" i="271"/>
  <c r="D27" i="271"/>
  <c r="G27" i="271"/>
  <c r="D28" i="271"/>
  <c r="G28" i="271"/>
  <c r="D29" i="271"/>
  <c r="D30" i="271"/>
  <c r="E23" i="267"/>
  <c r="F21" i="267"/>
  <c r="D23" i="267"/>
  <c r="F23" i="10"/>
  <c r="F11" i="9"/>
  <c r="F16" i="9"/>
  <c r="F21" i="9"/>
  <c r="F8" i="8"/>
  <c r="F13" i="8"/>
  <c r="F17" i="8"/>
  <c r="F22" i="8"/>
  <c r="F22" i="28"/>
  <c r="F23" i="28"/>
  <c r="F8" i="27"/>
  <c r="F14" i="27"/>
  <c r="F21" i="27"/>
  <c r="F9" i="26"/>
  <c r="F13" i="26"/>
  <c r="F18" i="26"/>
  <c r="F22" i="26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7" i="23"/>
  <c r="F9" i="15"/>
  <c r="F12" i="15"/>
  <c r="F15" i="15"/>
  <c r="F18" i="15"/>
  <c r="F21" i="15"/>
  <c r="F10" i="13"/>
  <c r="F19" i="13"/>
  <c r="F12" i="19"/>
  <c r="F20" i="19"/>
  <c r="D23" i="17"/>
  <c r="C23" i="17"/>
  <c r="F18" i="17" s="1"/>
  <c r="F19" i="19"/>
  <c r="F11" i="19"/>
  <c r="F13" i="17"/>
  <c r="F7" i="17"/>
  <c r="F16" i="17"/>
  <c r="F22" i="267"/>
  <c r="F23" i="14"/>
  <c r="F19" i="14"/>
  <c r="F22" i="14"/>
  <c r="F16" i="14"/>
  <c r="F18" i="13"/>
  <c r="F9" i="13"/>
  <c r="F17" i="13"/>
  <c r="F8" i="13"/>
  <c r="F10" i="20"/>
  <c r="F12" i="17"/>
  <c r="F17" i="17"/>
  <c r="F15" i="17"/>
  <c r="F21" i="19"/>
  <c r="F20" i="17"/>
  <c r="F22" i="17"/>
  <c r="F21" i="14"/>
  <c r="F15" i="14"/>
  <c r="F12" i="14"/>
  <c r="F7" i="279"/>
  <c r="F16" i="279"/>
  <c r="F8" i="279"/>
  <c r="F17" i="279"/>
  <c r="F7" i="14"/>
  <c r="F20" i="14"/>
  <c r="F14" i="14"/>
  <c r="F11" i="14"/>
  <c r="F12" i="28"/>
  <c r="F15" i="28"/>
  <c r="F21" i="28"/>
  <c r="F10" i="28"/>
  <c r="F16" i="28"/>
  <c r="F19" i="28"/>
  <c r="F13" i="9"/>
  <c r="F14" i="10"/>
  <c r="F21" i="10"/>
  <c r="F15" i="10"/>
  <c r="F23" i="9"/>
  <c r="F14" i="9"/>
  <c r="F7" i="8"/>
  <c r="F15" i="8"/>
  <c r="F13" i="28"/>
  <c r="F18" i="28"/>
  <c r="F9" i="28"/>
  <c r="F7" i="28"/>
  <c r="F8" i="28"/>
  <c r="F20" i="28"/>
  <c r="F19" i="27"/>
  <c r="F7" i="26"/>
  <c r="F14" i="26"/>
  <c r="F13" i="25"/>
  <c r="D7" i="288"/>
  <c r="F20" i="27"/>
  <c r="F18" i="25"/>
  <c r="F8" i="25"/>
  <c r="F14" i="25"/>
  <c r="F7" i="15"/>
  <c r="F20" i="15"/>
  <c r="F17" i="15"/>
  <c r="F14" i="15"/>
  <c r="F11" i="15"/>
  <c r="F8" i="15"/>
  <c r="F22" i="15"/>
  <c r="F19" i="15"/>
  <c r="F16" i="15"/>
  <c r="F13" i="15"/>
  <c r="F10" i="15"/>
  <c r="F12" i="22"/>
  <c r="F14" i="270"/>
  <c r="F8" i="10"/>
  <c r="F12" i="10"/>
  <c r="F20" i="10"/>
  <c r="F11" i="10"/>
  <c r="F22" i="10"/>
  <c r="F19" i="10"/>
  <c r="F18" i="10"/>
  <c r="F7" i="10"/>
  <c r="F17" i="10"/>
  <c r="F10" i="10"/>
  <c r="F17" i="9"/>
  <c r="F10" i="9"/>
  <c r="F7" i="9"/>
  <c r="F19" i="9"/>
  <c r="F15" i="9"/>
  <c r="F8" i="9"/>
  <c r="F20" i="9"/>
  <c r="F22" i="9"/>
  <c r="F18" i="9"/>
  <c r="F12" i="9"/>
  <c r="F11" i="27"/>
  <c r="F7" i="27"/>
  <c r="F13" i="27"/>
  <c r="F22" i="27"/>
  <c r="F18" i="27"/>
  <c r="F12" i="27"/>
  <c r="F15" i="27"/>
  <c r="F16" i="27"/>
  <c r="F23" i="27"/>
  <c r="F17" i="27"/>
  <c r="F9" i="27"/>
  <c r="F12" i="25"/>
  <c r="F17" i="25"/>
  <c r="F22" i="25"/>
  <c r="F20" i="25"/>
  <c r="F16" i="25"/>
  <c r="F10" i="25"/>
  <c r="F11" i="25"/>
  <c r="F17" i="14"/>
  <c r="F9" i="14"/>
  <c r="F18" i="14"/>
  <c r="F10" i="14"/>
  <c r="F11" i="13"/>
  <c r="F20" i="13"/>
  <c r="F12" i="13"/>
  <c r="F21" i="13"/>
  <c r="F16" i="13"/>
  <c r="F14" i="13"/>
  <c r="F7" i="13"/>
  <c r="F15" i="13"/>
  <c r="F22" i="13"/>
  <c r="F13" i="13"/>
  <c r="F19" i="22"/>
  <c r="F18" i="22"/>
  <c r="F11" i="22"/>
  <c r="F13" i="20"/>
  <c r="F14" i="17"/>
  <c r="F10" i="17"/>
  <c r="F23" i="17"/>
  <c r="G7" i="271"/>
  <c r="G7" i="288"/>
  <c r="G7" i="289"/>
  <c r="G7" i="290"/>
  <c r="K323" i="182"/>
  <c r="G323" i="182"/>
  <c r="F11" i="8"/>
  <c r="F18" i="8"/>
  <c r="F20" i="8"/>
  <c r="F16" i="8"/>
  <c r="F12" i="8"/>
  <c r="F21" i="8"/>
  <c r="F23" i="8"/>
  <c r="F19" i="8"/>
  <c r="F14" i="8"/>
  <c r="F10" i="8"/>
  <c r="F17" i="26"/>
  <c r="F21" i="26"/>
  <c r="F16" i="26"/>
  <c r="F12" i="26"/>
  <c r="F8" i="26"/>
  <c r="F11" i="26"/>
  <c r="F20" i="26"/>
  <c r="F19" i="26"/>
  <c r="F15" i="26"/>
  <c r="F10" i="26"/>
  <c r="F15" i="25"/>
  <c r="F19" i="25"/>
  <c r="F9" i="25"/>
  <c r="F7" i="25"/>
  <c r="F23" i="279"/>
  <c r="F14" i="279"/>
  <c r="F22" i="279"/>
  <c r="F13" i="279"/>
  <c r="F21" i="279"/>
  <c r="F12" i="279"/>
  <c r="F20" i="279"/>
  <c r="F11" i="279"/>
  <c r="F19" i="279"/>
  <c r="F10" i="279"/>
  <c r="F18" i="279"/>
  <c r="F21" i="20"/>
  <c r="F16" i="20"/>
  <c r="F16" i="19"/>
  <c r="F15" i="19"/>
  <c r="F13" i="19"/>
  <c r="F23" i="19"/>
  <c r="F18" i="19"/>
  <c r="F8" i="19"/>
  <c r="F9" i="19"/>
  <c r="F22" i="19"/>
  <c r="F17" i="19"/>
  <c r="F7" i="19"/>
  <c r="F14" i="19"/>
  <c r="F17" i="267"/>
  <c r="F15" i="267"/>
  <c r="F18" i="267"/>
  <c r="F13" i="267"/>
  <c r="F7" i="267"/>
  <c r="F19" i="267"/>
  <c r="F12" i="267"/>
  <c r="F23" i="267"/>
  <c r="D7" i="284"/>
  <c r="G7" i="284"/>
  <c r="F7" i="282"/>
  <c r="G8" i="282"/>
  <c r="E7" i="282"/>
  <c r="D20" i="282"/>
  <c r="D8" i="282"/>
  <c r="G20" i="282"/>
  <c r="C7" i="281"/>
  <c r="D7" i="281" s="1"/>
  <c r="G8" i="281"/>
  <c r="D8" i="281"/>
  <c r="D21" i="281"/>
  <c r="E7" i="281"/>
  <c r="G7" i="280"/>
  <c r="G7" i="277"/>
  <c r="G7" i="276"/>
  <c r="D7" i="273"/>
  <c r="G7" i="272"/>
  <c r="D7" i="272"/>
  <c r="F8" i="300"/>
  <c r="E7" i="300"/>
  <c r="F30" i="317"/>
  <c r="F24" i="317"/>
  <c r="F22" i="317"/>
  <c r="F18" i="317"/>
  <c r="F8" i="317"/>
  <c r="E7" i="317"/>
  <c r="F40" i="300"/>
  <c r="F36" i="300"/>
  <c r="F30" i="300"/>
  <c r="F26" i="300"/>
  <c r="F22" i="300"/>
  <c r="F18" i="300"/>
  <c r="F14" i="300"/>
  <c r="F10" i="300"/>
  <c r="F39" i="311"/>
  <c r="F32" i="311"/>
  <c r="F29" i="311"/>
  <c r="F23" i="311"/>
  <c r="F15" i="311"/>
  <c r="F11" i="311"/>
  <c r="F40" i="317"/>
  <c r="F32" i="317"/>
  <c r="F28" i="317"/>
  <c r="F25" i="317"/>
  <c r="F20" i="317"/>
  <c r="F16" i="317"/>
  <c r="F10" i="317"/>
  <c r="F9" i="299"/>
  <c r="F13" i="299"/>
  <c r="F17" i="299"/>
  <c r="F21" i="299"/>
  <c r="F27" i="299"/>
  <c r="F31" i="299"/>
  <c r="F33" i="299"/>
  <c r="F37" i="299"/>
  <c r="F41" i="299"/>
  <c r="F16" i="299"/>
  <c r="F20" i="299"/>
  <c r="F24" i="299"/>
  <c r="F26" i="299"/>
  <c r="F30" i="299"/>
  <c r="F36" i="299"/>
  <c r="F23" i="20" l="1"/>
  <c r="F19" i="20"/>
  <c r="F8" i="267"/>
  <c r="F16" i="267"/>
  <c r="F11" i="267"/>
  <c r="F9" i="267"/>
  <c r="F20" i="267"/>
  <c r="F14" i="267"/>
  <c r="F10" i="267"/>
  <c r="H74" i="184"/>
  <c r="G74" i="184"/>
  <c r="F7" i="311"/>
  <c r="F8" i="311"/>
  <c r="F18" i="311"/>
  <c r="F21" i="311"/>
  <c r="F24" i="311"/>
  <c r="F26" i="311"/>
  <c r="F34" i="311"/>
  <c r="F37" i="311"/>
  <c r="F40" i="311"/>
  <c r="E7" i="311"/>
  <c r="F14" i="311"/>
  <c r="F17" i="311"/>
  <c r="F20" i="311"/>
  <c r="F33" i="311"/>
  <c r="F36" i="311"/>
  <c r="F35" i="311"/>
  <c r="F19" i="311"/>
  <c r="G7" i="311"/>
  <c r="F10" i="311"/>
  <c r="F13" i="311"/>
  <c r="F16" i="311"/>
  <c r="F25" i="311"/>
  <c r="F28" i="311"/>
  <c r="F31" i="311"/>
  <c r="E7" i="330"/>
  <c r="F7" i="281"/>
  <c r="G7" i="281" s="1"/>
  <c r="G21" i="281"/>
  <c r="F23" i="270"/>
  <c r="F18" i="270"/>
  <c r="F7" i="270"/>
  <c r="F11" i="270"/>
  <c r="F16" i="270"/>
  <c r="F9" i="270"/>
  <c r="F21" i="270"/>
  <c r="F20" i="270"/>
  <c r="F8" i="270"/>
  <c r="F13" i="270"/>
  <c r="F12" i="270"/>
  <c r="F17" i="270"/>
  <c r="F22" i="270"/>
  <c r="F10" i="270"/>
  <c r="G7" i="282"/>
  <c r="F19" i="270"/>
  <c r="F22" i="20"/>
  <c r="F11" i="20"/>
  <c r="F17" i="20"/>
  <c r="F14" i="20"/>
  <c r="F9" i="20"/>
  <c r="F20" i="20"/>
  <c r="F15" i="20"/>
  <c r="F8" i="20"/>
  <c r="F12" i="20"/>
  <c r="F18" i="20"/>
  <c r="F9" i="22"/>
  <c r="F17" i="22"/>
  <c r="F7" i="22"/>
  <c r="F13" i="22"/>
  <c r="F16" i="22"/>
  <c r="F15" i="22"/>
  <c r="F14" i="22"/>
  <c r="F22" i="22"/>
  <c r="F10" i="22"/>
  <c r="F20" i="22"/>
  <c r="F21" i="22"/>
  <c r="F23" i="22"/>
  <c r="F38" i="311"/>
  <c r="F12" i="311"/>
  <c r="G7" i="317"/>
  <c r="F17" i="317"/>
  <c r="F29" i="317"/>
  <c r="F35" i="317"/>
  <c r="F38" i="317"/>
  <c r="F7" i="317"/>
  <c r="F9" i="317"/>
  <c r="F14" i="317"/>
  <c r="F19" i="317"/>
  <c r="F31" i="317"/>
  <c r="F34" i="317"/>
  <c r="F37" i="317"/>
  <c r="F26" i="317"/>
  <c r="F12" i="317"/>
  <c r="F36" i="317"/>
  <c r="F23" i="317"/>
  <c r="F11" i="317"/>
  <c r="F21" i="317"/>
  <c r="F33" i="317"/>
  <c r="F19" i="17"/>
  <c r="F21" i="17"/>
  <c r="F8" i="17"/>
  <c r="F11" i="17"/>
  <c r="F9" i="17"/>
  <c r="F40" i="299"/>
  <c r="F12" i="299"/>
  <c r="F15" i="299"/>
  <c r="F23" i="299"/>
  <c r="F25" i="299"/>
  <c r="F39" i="299"/>
  <c r="F39" i="300"/>
  <c r="F27" i="300"/>
  <c r="F24" i="300"/>
  <c r="F21" i="300"/>
  <c r="F11" i="300"/>
  <c r="F39" i="323"/>
  <c r="F35" i="323"/>
  <c r="F31" i="323"/>
  <c r="F27" i="323"/>
  <c r="F25" i="323"/>
  <c r="F21" i="323"/>
  <c r="F17" i="323"/>
  <c r="F15" i="323"/>
  <c r="F11" i="323"/>
  <c r="G8" i="323"/>
  <c r="F8" i="330"/>
  <c r="F8" i="299"/>
  <c r="F11" i="299"/>
  <c r="F14" i="299"/>
  <c r="F22" i="299"/>
  <c r="F29" i="299"/>
  <c r="F33" i="300"/>
  <c r="F31" i="300"/>
  <c r="F28" i="300"/>
  <c r="F25" i="300"/>
  <c r="F15" i="300"/>
  <c r="F12" i="300"/>
  <c r="F9" i="300"/>
  <c r="F40" i="323"/>
  <c r="F36" i="323"/>
  <c r="F32" i="323"/>
  <c r="F28" i="323"/>
  <c r="F22" i="323"/>
  <c r="F18" i="323"/>
  <c r="F12" i="323"/>
</calcChain>
</file>

<file path=xl/comments1.xml><?xml version="1.0" encoding="utf-8"?>
<comments xmlns="http://schemas.openxmlformats.org/spreadsheetml/2006/main">
  <authors>
    <author>Michał Chmielewski</author>
  </authors>
  <commentList>
    <comment ref="H35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  <comment ref="H36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  <comment ref="H37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  <comment ref="H39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  <comment ref="H40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  <comment ref="H41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  <comment ref="H42" authorId="0" shapeId="0">
      <text>
        <r>
          <rPr>
            <sz val="8"/>
            <color indexed="81"/>
            <rFont val="Tahoma"/>
            <family val="2"/>
            <charset val="238"/>
          </rPr>
          <t>Odwołanie do obiektu nie zostało ustawione na wystąpienie obiektu.</t>
        </r>
      </text>
    </comment>
  </commentList>
</comments>
</file>

<file path=xl/sharedStrings.xml><?xml version="1.0" encoding="utf-8"?>
<sst xmlns="http://schemas.openxmlformats.org/spreadsheetml/2006/main" count="10094" uniqueCount="1565">
  <si>
    <t>Tablica 30. Dotacje celowe z budżetu państwa na finansowanie zadań realizowanych przez 
                    gminy na podstawie porozumień z organami administracji rządowej według 
                    województw</t>
  </si>
  <si>
    <t xml:space="preserve">Tablica 29. Dotacje celowe z budżetu państwa na dofinansowanie zadań własnych 
                    gmin według województw </t>
  </si>
  <si>
    <t>Tablica 28. Dotacje celowe z budżetu państwa na finansowanie zadań z zakresu administracji 
                    rządowej gmin według województw</t>
  </si>
  <si>
    <t>Wydatki ogółem</t>
  </si>
  <si>
    <t>10</t>
  </si>
  <si>
    <t>12</t>
  </si>
  <si>
    <t xml:space="preserve"> </t>
  </si>
  <si>
    <t>Województwo</t>
  </si>
  <si>
    <t>w złotych</t>
  </si>
  <si>
    <t>w %%</t>
  </si>
  <si>
    <t>02</t>
  </si>
  <si>
    <t>04</t>
  </si>
  <si>
    <t>06</t>
  </si>
  <si>
    <t>08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</si>
  <si>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</si>
  <si>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</si>
  <si>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</si>
  <si>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</si>
  <si>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</si>
  <si>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</si>
  <si>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</si>
  <si>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</si>
  <si>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</si>
  <si>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</si>
  <si>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OGÓŁEM</t>
  </si>
  <si>
    <t xml:space="preserve">              </t>
  </si>
  <si>
    <t>Ogółem 
dotacje 
celowe</t>
  </si>
  <si>
    <t>z tego:</t>
  </si>
  <si>
    <t>Struktura</t>
  </si>
  <si>
    <t>Dotacje celowe 
na 1 mieszkańca</t>
  </si>
  <si>
    <t>na   inwestycje</t>
  </si>
  <si>
    <t>na zadania bieżące</t>
  </si>
  <si>
    <t>w zł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</si>
  <si>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</si>
  <si>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</si>
  <si>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</si>
  <si>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</si>
  <si>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</si>
  <si>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</si>
  <si>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</si>
  <si>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</si>
  <si>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</si>
  <si>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</si>
  <si>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</si>
  <si>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</si>
  <si>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</si>
  <si>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</si>
  <si>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</si>
  <si>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</si>
  <si>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 xml:space="preserve">Ogółem
dotacje
celowe </t>
  </si>
  <si>
    <t>na inwestycje</t>
  </si>
  <si>
    <t>Nazwa powiatu</t>
  </si>
  <si>
    <t>WK</t>
  </si>
  <si>
    <t>Kujawsko-Pomorskie</t>
  </si>
  <si>
    <t>Warmińsko-Mazurskie</t>
  </si>
  <si>
    <t>Ogółem</t>
  </si>
  <si>
    <t>Liczba               mieszkańców</t>
  </si>
  <si>
    <t>Wydatki majątkowe</t>
  </si>
  <si>
    <t>Wydatki majątkowe na 1 mieszkańca</t>
  </si>
  <si>
    <t>Udział wydatków majątkowych w wydatkach ogółem</t>
  </si>
  <si>
    <t>Wydatki na inwestycje</t>
  </si>
  <si>
    <t>Wydatki inwestycyjne na 1 mieszkańca</t>
  </si>
  <si>
    <t>Udział wydatków inwestycyjnych w wydatkach ogółem</t>
  </si>
  <si>
    <t>Liczba mieszkańców</t>
  </si>
  <si>
    <t>Wydatki bieżące</t>
  </si>
  <si>
    <t>Wskaźnik     (5:4)</t>
  </si>
  <si>
    <t>(5:3)</t>
  </si>
  <si>
    <t>Wydatki bieżące 
w dziale 750</t>
  </si>
  <si>
    <t>Wskaźnik  (9:8)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</si>
  <si>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</si>
  <si>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</si>
  <si>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</si>
  <si>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</si>
  <si>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</si>
  <si>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</si>
  <si>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</si>
  <si>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</si>
  <si>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</si>
  <si>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</si>
  <si>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</si>
  <si>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</si>
  <si>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</si>
  <si>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</si>
  <si>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</si>
  <si>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</si>
  <si>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PK</t>
  </si>
  <si>
    <t>Wskaźnik     (6:5)</t>
  </si>
  <si>
    <t>(6:4)</t>
  </si>
  <si>
    <t>Wydatki bieżące w dziale 750</t>
  </si>
  <si>
    <t>Wskaźnik  (10:9)</t>
  </si>
  <si>
    <t>Nazwa miasta 
na prawach powiatu</t>
  </si>
  <si>
    <t>Wydatki majątkowe na       1 mieszkańca</t>
  </si>
  <si>
    <t>Tablica 5. Dotacje celowe z budżetu państwa na finansowanie zadań z zakresu administracji 
                  rządowej jednostek samorządu terytorialnego według województw</t>
  </si>
  <si>
    <t xml:space="preserve">Tablica 6. Dotacje celowe z budżetu państwa na dofinansowanie zadań własnych 
                  jednostek samorządu terytorialnego według województw </t>
  </si>
  <si>
    <t>Tablica 7. Dotacje celowe z budżetu państwa na finansowanie zadań realizowanych przez 
                  jednostki samorządu terytorialnego na podstawie porozumień z organami 
                  administracji rządowej według województw</t>
  </si>
  <si>
    <t>Tablica 14. Wydatki majątkowe i inwestycyjne jednostek samorządu terytorialnego  wg województw</t>
  </si>
  <si>
    <t>Wyszczególnienie</t>
  </si>
  <si>
    <t>w tym: na zadania bieżące</t>
  </si>
  <si>
    <t>Plan</t>
  </si>
  <si>
    <t>Wykonanie</t>
  </si>
  <si>
    <t>3:2</t>
  </si>
  <si>
    <t>6:5</t>
  </si>
  <si>
    <t>%%</t>
  </si>
  <si>
    <r>
      <t xml:space="preserve">OGÓŁEM
</t>
    </r>
    <r>
      <rPr>
        <sz val="9"/>
        <rFont val="Arial"/>
        <family val="2"/>
        <charset val="238"/>
      </rPr>
      <t>z tego:</t>
    </r>
  </si>
  <si>
    <t>Tablica 31. Dotacje celowe gmin  przekazane w ramach programów finansowych z udziałem środków 
                   europejskich oraz innych środków zagranicznych niepodlegających zwrotowi oraz 
                   płatności z budżetu środków europejskich według działów</t>
  </si>
  <si>
    <t>Tablica 46. Dotacje celowe z budżetu państwa na finansowanie zadań z zakresu administracji 
                    rządowej powiatów według województw</t>
  </si>
  <si>
    <t xml:space="preserve">Tablica 47. Dotacje celowe z budżetu państwa na dofinansowanie zadań własnych 
                    powiatów według województw </t>
  </si>
  <si>
    <t>OGÓŁEM
z tego:</t>
  </si>
  <si>
    <t>Tablica 49. Dotacje celowe powiatów  przekazane w ramach programów finansowych 
                    z udziałem środków europejskich oraz innych środków zagranicznych 
                    niepodlegających zwrotowi oraz płatności z budżetu środków europejskich 
                    według działów</t>
  </si>
  <si>
    <t>Tablica 63. Dotacje celowe z budżetu państwa na finansowanie zadań z zakresu administracji 
                    rządowej miast na prawach powiatu (część gminna) według województw</t>
  </si>
  <si>
    <t>Tablica 53. Wydatki majątkowe i inwestycyjne powiatów  wg województw</t>
  </si>
  <si>
    <t xml:space="preserve">Tablica 64. Dotacje celowe z budżetu państwa na dofinansowanie zadań własnych 
                    miast na prawach powiatu (część gminna) według województw </t>
  </si>
  <si>
    <t>Tablica 65. Dotacje celowe z budżetu państwa na finansowanie zadań realizowanych przez 
                    miasta na prawach powiatu (część gminna) na podstawie porozumień z organami 
                    administracji rządowej według województw</t>
  </si>
  <si>
    <t>Tablica 66. Dotacje celowe z budżetu państwa na finansowanie zadań z zakresu administracji 
                    rządowej miast na prawach powiatu (część powiatowa) według województw</t>
  </si>
  <si>
    <t xml:space="preserve">Tablica 67. Dotacje celowe z budżetu państwa na dofinansowanie zadań własnych 
                    miast na prawach powiatu (część powiatowa) według województw </t>
  </si>
  <si>
    <t>Tablica 68. Dotacje celowe z budżetu państwa na finansowanie zadań realizowanych przez 
                   miasta na prawach powiatu (część powiatowa) na podstawie porozumień z organami 
                   administracji rządowej według województw</t>
  </si>
  <si>
    <t>Tablica 69. Dotacje celowe miast na prawach powiatu  przekazane w ramach programów 
                    finansowych z udziałem środków europejskich oraz innych środków zagranicznych
                    niepodlegających zwrotowi oraz płatności z budżetu środków europejskich według 
                    działów</t>
  </si>
  <si>
    <t>część gminna</t>
  </si>
  <si>
    <t>część powiatowa</t>
  </si>
  <si>
    <t>Tablica 83. Dotacje celowe z budżetu państwa na finansowanie zadań z zakresu administracji 
                   rządowej województw</t>
  </si>
  <si>
    <t xml:space="preserve">Tablica 84. Dotacje celowe z budżetu państwa na dofinansowanie zadań własnych województw </t>
  </si>
  <si>
    <t xml:space="preserve">Tablica 85. Dotacje celowe z budżetu państwa na finansowanie zadań realizowanych przez 
                   województwa na podstawie porozumień z organami administracji rządowej </t>
  </si>
  <si>
    <t>Tablica 91. Wydatki majątkowe i inwestycyjne województw</t>
  </si>
  <si>
    <t>Tablica 48. Dotacje celowe z budżetu państwa na finansowanie zadań realizowanych przez 
                    powiaty na podstawie porozumień z organami administracji rządowej według 
                    województw</t>
  </si>
  <si>
    <t>Tablica 12. Dotacje celowe z budżetu państwa na finansowanie zadań realizowanych
                     przez jednostki samorządu terytorialnego na podstawie porozumień z organami 
                     administracji rządowej według działów</t>
  </si>
  <si>
    <r>
      <t xml:space="preserve">OGÓŁEM,
</t>
    </r>
    <r>
      <rPr>
        <sz val="9"/>
        <rFont val="Arial"/>
        <family val="2"/>
        <charset val="238"/>
      </rPr>
      <t>z tego:</t>
    </r>
  </si>
  <si>
    <t>-</t>
  </si>
  <si>
    <r>
      <rPr>
        <b/>
        <sz val="9"/>
        <rFont val="Arial"/>
        <family val="2"/>
        <charset val="238"/>
      </rPr>
      <t>OGÓŁEM</t>
    </r>
    <r>
      <rPr>
        <sz val="9"/>
        <rFont val="Arial"/>
        <family val="2"/>
        <charset val="238"/>
      </rPr>
      <t>,
z tego:</t>
    </r>
  </si>
  <si>
    <t>Tablica 3. Dochody jednostek samorządu terytorialnego według źródeł pochodzenia</t>
  </si>
  <si>
    <t>Wskaźnik (4:3)</t>
  </si>
  <si>
    <t>Dynamika (4:2)</t>
  </si>
  <si>
    <t>DOCHODY OGÓŁEM,                                                   z tego:</t>
  </si>
  <si>
    <t>DOCHODY WŁASNE,                                                        z tego:</t>
  </si>
  <si>
    <t>podatek dochodowy od osób prawnych</t>
  </si>
  <si>
    <t>podatek dochodowy od osób fizycznych</t>
  </si>
  <si>
    <t xml:space="preserve">podatek rolny  </t>
  </si>
  <si>
    <t xml:space="preserve">podatek od nieruchomości </t>
  </si>
  <si>
    <t xml:space="preserve">podatek leśny </t>
  </si>
  <si>
    <t xml:space="preserve">podatek od środków transportowych  </t>
  </si>
  <si>
    <t xml:space="preserve">podatek od dział. gosp. osób fizycznych opłacany w formie karty podatkowej </t>
  </si>
  <si>
    <t>podatek od spadków i darowizn</t>
  </si>
  <si>
    <t>podatek od czynności cywilnoprawnych</t>
  </si>
  <si>
    <t>wpływy z opłaty skarbowej</t>
  </si>
  <si>
    <t>wpływy z opłaty eksploatacyjnej</t>
  </si>
  <si>
    <t>wpływy z opłaty targowej</t>
  </si>
  <si>
    <t>dochody z majątku</t>
  </si>
  <si>
    <t>pozostałe dochody</t>
  </si>
  <si>
    <t>DOTACJE OGÓŁEM,                                                       z tego:</t>
  </si>
  <si>
    <t>Dotacje celowe</t>
  </si>
  <si>
    <t>Przekazane w ramach programów finansowanych z udziałem środków europejskich oraz innych środków zagranicznych niepodlegających zwrotowi oraz płatności z budżetu środków europejskich</t>
  </si>
  <si>
    <t xml:space="preserve">SUBWENCJA OGÓLNA   </t>
  </si>
  <si>
    <t>Tablica 23. Dochody gmin według źródeł pochodzenia</t>
  </si>
  <si>
    <t>Wskaźnik            (4:3)</t>
  </si>
  <si>
    <t>DOCHODY OGÓŁEM,                                                                   z tego:</t>
  </si>
  <si>
    <t>DOCHODY WŁASNE,                                                             z tego:</t>
  </si>
  <si>
    <t>DOTACJE OGÓŁEM,                                                                        z tego:</t>
  </si>
  <si>
    <t>Tablica 40. Dochody powiatów według źródeł pochodzenia</t>
  </si>
  <si>
    <t>Wskaźnik                   (4:3)</t>
  </si>
  <si>
    <t>DOCHODY OGÓŁEM,                                                                z tego:</t>
  </si>
  <si>
    <t>DOCHODY WŁASNE,                                                                  z tego:</t>
  </si>
  <si>
    <t>DOTACJE OGÓŁEM,                                                             z tego:</t>
  </si>
  <si>
    <t>Tablica 57. Dochody miast na prawach powiatu według źródeł pochodzenia</t>
  </si>
  <si>
    <t>DOCHODY WŁASNE,                                                            z tego:</t>
  </si>
  <si>
    <t>DOTACJE OGÓŁEM,                                                        z tego:</t>
  </si>
  <si>
    <t>Tablica 78. Dochody województw według źródeł pochodzenia</t>
  </si>
  <si>
    <t>DOCHODY OGÓŁEM,                                                             z tego:</t>
  </si>
  <si>
    <t>DOCHODY WŁASNE,                                                      z tego:</t>
  </si>
  <si>
    <t>Kujawsko-pomorskie</t>
  </si>
  <si>
    <t>Warmińsko-mazurskie</t>
  </si>
  <si>
    <t>Rolnictwo i łowiectwo</t>
  </si>
  <si>
    <t>Leśnictwo</t>
  </si>
  <si>
    <t>Rybołówstwo i rybactwo</t>
  </si>
  <si>
    <t>Przetwórstwo przemysłowe</t>
  </si>
  <si>
    <t>Wytwarzanie i zaopatrywanie w energię elektryczną, gaz i wodę</t>
  </si>
  <si>
    <t>Transport i łączność</t>
  </si>
  <si>
    <t>Turystyka</t>
  </si>
  <si>
    <t>Gospodarka mieszkaniowa</t>
  </si>
  <si>
    <t>Działalność usługowa</t>
  </si>
  <si>
    <t>Informatyka</t>
  </si>
  <si>
    <t>Administracja publiczna</t>
  </si>
  <si>
    <t>Urzędy naczelnych organów władzy państwowej, kontroli i ochrony prawa oraz sądownictwa</t>
  </si>
  <si>
    <t>Obrona narodowa</t>
  </si>
  <si>
    <t>Bezpieczeństwo publiczne i ochrona przeciwpożarowa</t>
  </si>
  <si>
    <t>Wymiar sprawiedliwości</t>
  </si>
  <si>
    <t>Różne rozliczenia</t>
  </si>
  <si>
    <t>Oświata i wychowanie</t>
  </si>
  <si>
    <t>Ochrona zdrowia</t>
  </si>
  <si>
    <t>Pomoc społeczna</t>
  </si>
  <si>
    <t>Pozostałe zadania w zakresie polityki społecznej</t>
  </si>
  <si>
    <t>Edukacyjna opieka wychowawcza</t>
  </si>
  <si>
    <t>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</si>
  <si>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</si>
  <si>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</si>
  <si>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</si>
  <si>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>Kultura fizyczna</t>
  </si>
  <si>
    <t>Tablica 10. Dotacje celowe z budżetu państwa na zadania zlecone z zakresu administracji 
                     rządowej jednostek samorządu terytorialnego według działów</t>
  </si>
  <si>
    <t>Tablica 32. Dotacje celowe z budżetu państwa na zadania zlecone z zakresu administracji rządowej
                    gmin według działów</t>
  </si>
  <si>
    <t>Tablica 50. Dotacje celowe z budżetu państwa na zadania zlecone z zakresu administracji rządowej
                    powiatów według działów</t>
  </si>
  <si>
    <t>Tablica 70. Dotacje celowe z budżetu państwa na zadania zlecone z zakresu administracji rządowej
                   miast na prawach powiatu według działów</t>
  </si>
  <si>
    <t>Tablica 74. Wydatki majątkowe i inwestycyjne miast na prawach powiatu według województw</t>
  </si>
  <si>
    <t xml:space="preserve">                    </t>
  </si>
  <si>
    <t>Tablica 90. Zestawienie wykonania wydatków, wydatków bieżących oraz wydatków bieżących w dziale 750 - Administracja publiczna 
                   w poszczególnych województwach</t>
  </si>
  <si>
    <t>Tablica 88.   Dotacje celowe z budżetu państwa na finansowanie lub dofinansowanie zadań 
                     własnych województw według działów</t>
  </si>
  <si>
    <t>Tablica 87. Dotacje celowe z budżetu państwa na zadania zlecone z zakresu administracji rządowej 
                   województw według działów</t>
  </si>
  <si>
    <t>Tablica 86. Dotacje celowe województw  przekazane w ramach programów finansowych z udziałem
                   środków europejskich oraz innych środków zagranicznych niepodlegających zwrotowi oraz
                   płatności z budżetu środków europejskich według działów</t>
  </si>
  <si>
    <t>Tablica 73. Zestawienie wykonania wydatków, wydatków bieżących oraz wydatków bieżących w dziale 750 - Administracja publiczna w poszczególnych 
                   miastach na prawach powiatu</t>
  </si>
  <si>
    <t>Tablica 71. Dotacje celowe z budżetu państwa na finansowanie lub dofinansowanie zadań własnych
                   miast na prawach powiatu według działów</t>
  </si>
  <si>
    <t>Tablica 52. Zestawienie wykonania wydatków, wydatków bieżących oraz wydatków bieżących w dziale 750 - Administracja publiczna 
                   w poszczególnych powiatach</t>
  </si>
  <si>
    <t>Tablica 51. Dotacje celowe z budżetu państwa na finansowanie lub dofinansowanie zadań
                   własnych powiatów według działów</t>
  </si>
  <si>
    <t>Tablica 33.   Dotacje celowe z budżetu państwa na finansowanie lub dofinansowanie zadań własnych gmin
                     według działów</t>
  </si>
  <si>
    <t>Tablica 11. Dotacje celowe z budżetu państwa na finansowanie lub dofinansowanie zadań własnych
                    jednostek samorządu terytorialnego według działów</t>
  </si>
  <si>
    <t>Tablica 9. Dotacje celowe jednostek samorządu terytorialnego  przekazane w ramach programów 
                  finansowych z udziałem środków europejskich oraz innych środków zagranicznych 
                  niepdlegających zwrotowi oraz płatności z budżetu środków europejskich według działów</t>
  </si>
  <si>
    <t>Górnictwo i kopalnictwo</t>
  </si>
  <si>
    <t>Tablica 36. Zestawienie wykonania wydatków, wydatków bieżących oraz wydatków bieżących w dziale 750 - Administracja publiczna 
                   w gminach według województw</t>
  </si>
  <si>
    <t>Tablica 37. Wydatki majątkowe i inwestycyjne gmin wg województw</t>
  </si>
  <si>
    <t>wynagrodzenia i pochodne od wynagrodzeń 
(§ 401, 402, 404, 405, 406, 407, 408, 409, 410, 411, 412, 417, 418, 478)
w dziale 750</t>
  </si>
  <si>
    <t>wynagrodzenia i pochodne od wynagrodzeń 
(§ 401, 402, 404, 405, 406, 407, 408, 409, 410, 411, 412, 417, 418, 478) 
w dziale 750</t>
  </si>
  <si>
    <t>wynagrodzenia i pochodne od wynagrodzeń 
(§ 401, 402, 404, 405, 406, 407, 408, 409, 410, 411, 412, 417, 418, 478)w dziale 750</t>
  </si>
  <si>
    <t>wynagrodzenia i pochodne od wynagrodzeń 
(§ 401, 402, 404, 405, 406, 407, 408, 409, 410, 411, 412, 417, 418, 478)  w dziale 750</t>
  </si>
  <si>
    <t>Źródło:  Sprawozdania z wykonania budżetów jednostek samorządu terytorialnego za 2019 r. i 2020 r.  (Min.Fin.)</t>
  </si>
  <si>
    <t>Wykonanie                     2019</t>
  </si>
  <si>
    <t>Źródło:   1. Sprawozdania roczne z wykonania budżetów jednostek samorządu terytorialnego za 2020 r. (Min.Fin.)</t>
  </si>
  <si>
    <t xml:space="preserve">      2. Liczba mieszkańców według GUS na dzień 2019-12-31</t>
  </si>
  <si>
    <t>Źródło: Sprawozdania roczne z wykonania budżetów jednostek samorządu terytorialnego za  2020 r. (Min. Fin.)</t>
  </si>
  <si>
    <t>Źródło:  1. Sprawozdania roczne z wykonania budżetów gmin za 2020 r. (Min.Fin.)</t>
  </si>
  <si>
    <t xml:space="preserve">              2. Liczba mieszkańców według danych GUS na dzień 2019-12-31</t>
  </si>
  <si>
    <t>Źródło:  Sprawozdania z wykonania budżetów gmin za 2019 r. i 2020 r.  (Min.Fin.)</t>
  </si>
  <si>
    <t>Źródło: 1. Sprawozdania roczne z wykonania budżetów gmin za 2020 r. (Min.Fin.)</t>
  </si>
  <si>
    <t xml:space="preserve">  2. Liczba mieszkańców według GUS na dzień 2019-12-31</t>
  </si>
  <si>
    <t>Źródło:   1. Sprawozdania roczne z wykonania budżetów gmin za 2020 r. (Min.Fin.)</t>
  </si>
  <si>
    <t>Źródło: Sprawozdania roczne z wykonania budżetów gmin za  2020 r. (Min. Fin.)</t>
  </si>
  <si>
    <t>Źródło:  Sprawozdania z wykonania budżetów powiatów za 2019 r. i 2020 r.  (Min.Fin.)</t>
  </si>
  <si>
    <t>Źródło:   1. Sprawozdania roczne z wykonania budżetów powiatów za 2020 r. (Min.Fin.)</t>
  </si>
  <si>
    <t>Źródło: Sprawozdania roczne z wykonania budżetów powiatów za  2020 r. (Min. Fin.)</t>
  </si>
  <si>
    <t>Źródło:  1. Sprawozdania roczne z wykonania budżetów powiatów za 2020 r. (Min.Fin.)</t>
  </si>
  <si>
    <t xml:space="preserve">             2. Liczba mieszkańców według danych GUS na dzień 2019-12-31</t>
  </si>
  <si>
    <t>Źródło:  Sprawozdania z wykonania budżetów miast na prawach powiatu za 2019 r. i 2020 r.  (Min.Fin.)</t>
  </si>
  <si>
    <t>Źródło:   1. Sprawozdania roczne z wykonania budżetów  miast  na prawach powiatu za 2020 r. (Min.Fin.)</t>
  </si>
  <si>
    <t>Źródło: Sprawozdania roczne z wykonania budżetów miast na prawach powiatu za  2020 r. (Min. Fin.)</t>
  </si>
  <si>
    <t>Źródło: Sprawozdania roczne z wykonania budżetów miast na prawach powiatu za  2020 r. (Min. Fin.)</t>
  </si>
  <si>
    <t>Źródło:  1. Sprawozdania roczne z wykonania budżetów  miast  na prawach powiatu za 2020 r. (Min.Fin.)</t>
  </si>
  <si>
    <t>Źródło:  1. Sprawozdania roczne z wykonania budżetów miast na prawach powiatu za 2020 r. (Min.Fin.)</t>
  </si>
  <si>
    <t>Źródło:  Sprawozdania z wykonania budżetów województw za 2019 r. i 2020 r.  (Min.Fin.)</t>
  </si>
  <si>
    <t>Wykonanie              2019</t>
  </si>
  <si>
    <t>Plan                            (po zmianach)           2020</t>
  </si>
  <si>
    <t>Wykonanie                 2020</t>
  </si>
  <si>
    <t>Źródło:   1. Sprawozdania roczne z wykonania budżetów województw za 2020 r.  (Min.Fin.)</t>
  </si>
  <si>
    <t>Źródło: Sprawozdania roczne z wykonania budżetów województw za  2020 r. (Min. Fin.)</t>
  </si>
  <si>
    <t>Źródło:  1. Sprawozdania roczne z wykonania budżetów województw za 2020 r.  (Min.Fin.)</t>
  </si>
  <si>
    <t xml:space="preserve">               2. Liczba mieszkańców według danych GUS na dzień 2019-12-31</t>
  </si>
  <si>
    <t>Źródło:  1. Sprawozdania roczne z wykonania budżetów województw za 2020 r. (Min. Fin.)</t>
  </si>
  <si>
    <t xml:space="preserve">            2. Liczba mieszkańców według danych GUS na dzień 2019-12-31</t>
  </si>
  <si>
    <t>Wykonanie                                 2019</t>
  </si>
  <si>
    <t>Plan                                           (po zmianach)                              2020</t>
  </si>
  <si>
    <t>Wykonanie                           2020</t>
  </si>
  <si>
    <t>Wykonanie                2019</t>
  </si>
  <si>
    <t>Wykonanie                   2020</t>
  </si>
  <si>
    <t>Wykonanie               2019</t>
  </si>
  <si>
    <t>Wykonanie                              2020</t>
  </si>
  <si>
    <t>Wykonanie                      2020</t>
  </si>
  <si>
    <t>01</t>
  </si>
  <si>
    <t xml:space="preserve">   bolesławiecki</t>
  </si>
  <si>
    <t xml:space="preserve">   dzierżoniowski</t>
  </si>
  <si>
    <t>03</t>
  </si>
  <si>
    <t xml:space="preserve">   głogowski</t>
  </si>
  <si>
    <t xml:space="preserve">   górowski</t>
  </si>
  <si>
    <t>05</t>
  </si>
  <si>
    <t xml:space="preserve">   jaworski</t>
  </si>
  <si>
    <t xml:space="preserve">   jeleniogórski</t>
  </si>
  <si>
    <t>07</t>
  </si>
  <si>
    <t xml:space="preserve">   kamiennogórski</t>
  </si>
  <si>
    <t xml:space="preserve">   kłodzki</t>
  </si>
  <si>
    <t>09</t>
  </si>
  <si>
    <t xml:space="preserve">   legnicki</t>
  </si>
  <si>
    <t xml:space="preserve">   lubański</t>
  </si>
  <si>
    <t>11</t>
  </si>
  <si>
    <t xml:space="preserve">   lubiński</t>
  </si>
  <si>
    <t xml:space="preserve">   lwówecki</t>
  </si>
  <si>
    <t>13</t>
  </si>
  <si>
    <t xml:space="preserve">   milicki</t>
  </si>
  <si>
    <t xml:space="preserve">   oleśnicki</t>
  </si>
  <si>
    <t>15</t>
  </si>
  <si>
    <t xml:space="preserve">   oławski</t>
  </si>
  <si>
    <t xml:space="preserve">   polkowicki</t>
  </si>
  <si>
    <t>17</t>
  </si>
  <si>
    <t xml:space="preserve">   strzeliński</t>
  </si>
  <si>
    <t xml:space="preserve">   średzki</t>
  </si>
  <si>
    <t>19</t>
  </si>
  <si>
    <t xml:space="preserve">   świdnicki</t>
  </si>
  <si>
    <t xml:space="preserve">   trzebnicki</t>
  </si>
  <si>
    <t>21</t>
  </si>
  <si>
    <t xml:space="preserve">   wałbrzyski</t>
  </si>
  <si>
    <t xml:space="preserve">   wołowski</t>
  </si>
  <si>
    <t>23</t>
  </si>
  <si>
    <t xml:space="preserve">   wrocławski</t>
  </si>
  <si>
    <t xml:space="preserve">   ząbkowicki</t>
  </si>
  <si>
    <t>25</t>
  </si>
  <si>
    <t xml:space="preserve">   zgorzelecki</t>
  </si>
  <si>
    <t xml:space="preserve">   złotoryjski</t>
  </si>
  <si>
    <t xml:space="preserve">   aleksandrowski</t>
  </si>
  <si>
    <t xml:space="preserve">   brodnicki</t>
  </si>
  <si>
    <t xml:space="preserve">   bydgoski</t>
  </si>
  <si>
    <t xml:space="preserve">   chełmiński</t>
  </si>
  <si>
    <t xml:space="preserve">   golubsko-dobrzyński</t>
  </si>
  <si>
    <t xml:space="preserve">   grudziądzki</t>
  </si>
  <si>
    <t xml:space="preserve">   inowrocławski</t>
  </si>
  <si>
    <t xml:space="preserve">   lipnowski</t>
  </si>
  <si>
    <t xml:space="preserve">   mogileński</t>
  </si>
  <si>
    <t xml:space="preserve">   nakielski</t>
  </si>
  <si>
    <t xml:space="preserve">   radziejowski</t>
  </si>
  <si>
    <t xml:space="preserve">   rypiński</t>
  </si>
  <si>
    <t xml:space="preserve">   sępoleński</t>
  </si>
  <si>
    <t xml:space="preserve">   świecki</t>
  </si>
  <si>
    <t xml:space="preserve">   toruński</t>
  </si>
  <si>
    <t xml:space="preserve">   tucholski</t>
  </si>
  <si>
    <t xml:space="preserve">   wąbrzeski</t>
  </si>
  <si>
    <t xml:space="preserve">   włocławski</t>
  </si>
  <si>
    <t xml:space="preserve">   żniński</t>
  </si>
  <si>
    <t xml:space="preserve">   bialski</t>
  </si>
  <si>
    <t xml:space="preserve">   biłgorajski</t>
  </si>
  <si>
    <t xml:space="preserve">   chełmski</t>
  </si>
  <si>
    <t xml:space="preserve">   hrubieszowski</t>
  </si>
  <si>
    <t xml:space="preserve">   janowski</t>
  </si>
  <si>
    <t xml:space="preserve">   krasnostawski</t>
  </si>
  <si>
    <t xml:space="preserve">   kraśnicki</t>
  </si>
  <si>
    <t xml:space="preserve">   lubartowski</t>
  </si>
  <si>
    <t xml:space="preserve">   lubelski</t>
  </si>
  <si>
    <t xml:space="preserve">   łęczyński</t>
  </si>
  <si>
    <t xml:space="preserve">   łukowski</t>
  </si>
  <si>
    <t xml:space="preserve">   opolski</t>
  </si>
  <si>
    <t xml:space="preserve">   parczewski</t>
  </si>
  <si>
    <t xml:space="preserve">   puławski</t>
  </si>
  <si>
    <t xml:space="preserve">   radzyński</t>
  </si>
  <si>
    <t xml:space="preserve">   rycki</t>
  </si>
  <si>
    <t xml:space="preserve">   tomaszowski</t>
  </si>
  <si>
    <t xml:space="preserve">   włodawski</t>
  </si>
  <si>
    <t xml:space="preserve">   zamojski</t>
  </si>
  <si>
    <t xml:space="preserve">   gorzowski</t>
  </si>
  <si>
    <t xml:space="preserve">   krośnieński</t>
  </si>
  <si>
    <t xml:space="preserve">   międzyrzecki</t>
  </si>
  <si>
    <t xml:space="preserve">   nowosolski</t>
  </si>
  <si>
    <t xml:space="preserve">   słubicki</t>
  </si>
  <si>
    <t xml:space="preserve">   strzelecko-drezdenecki</t>
  </si>
  <si>
    <t xml:space="preserve">   sulęciński</t>
  </si>
  <si>
    <t xml:space="preserve">   świebodziński</t>
  </si>
  <si>
    <t xml:space="preserve">   zielonogórski</t>
  </si>
  <si>
    <t xml:space="preserve">   żagański</t>
  </si>
  <si>
    <t xml:space="preserve">   żarski</t>
  </si>
  <si>
    <t xml:space="preserve">   wschowski</t>
  </si>
  <si>
    <t xml:space="preserve">   bełchatowski</t>
  </si>
  <si>
    <t xml:space="preserve">   kutnowski</t>
  </si>
  <si>
    <t xml:space="preserve">   łaski</t>
  </si>
  <si>
    <t xml:space="preserve">   łęczycki</t>
  </si>
  <si>
    <t xml:space="preserve">   łowicki</t>
  </si>
  <si>
    <t xml:space="preserve">   łódzki wschodni</t>
  </si>
  <si>
    <t xml:space="preserve">   opoczyński</t>
  </si>
  <si>
    <t xml:space="preserve">   pabianicki</t>
  </si>
  <si>
    <t xml:space="preserve">   pajęczański</t>
  </si>
  <si>
    <t xml:space="preserve">   piotrkowski</t>
  </si>
  <si>
    <t xml:space="preserve">   poddębicki</t>
  </si>
  <si>
    <t xml:space="preserve">   radomszczański</t>
  </si>
  <si>
    <t xml:space="preserve">   rawski</t>
  </si>
  <si>
    <t xml:space="preserve">   sieradzki</t>
  </si>
  <si>
    <t xml:space="preserve">   skierniewicki</t>
  </si>
  <si>
    <t xml:space="preserve">   wieluński</t>
  </si>
  <si>
    <t xml:space="preserve">   wieruszowski</t>
  </si>
  <si>
    <t xml:space="preserve">   zduńskowolski</t>
  </si>
  <si>
    <t xml:space="preserve">   zgierski</t>
  </si>
  <si>
    <t xml:space="preserve">   brzeziński</t>
  </si>
  <si>
    <t xml:space="preserve">   bocheński</t>
  </si>
  <si>
    <t xml:space="preserve">   brzeski</t>
  </si>
  <si>
    <t xml:space="preserve">   chrzanowski</t>
  </si>
  <si>
    <t xml:space="preserve">   dąbrowski</t>
  </si>
  <si>
    <t xml:space="preserve">   gorlicki</t>
  </si>
  <si>
    <t xml:space="preserve">   krakowski</t>
  </si>
  <si>
    <t xml:space="preserve">   limanowski</t>
  </si>
  <si>
    <t xml:space="preserve">   miechowski</t>
  </si>
  <si>
    <t xml:space="preserve">   myślenicki</t>
  </si>
  <si>
    <t xml:space="preserve">   nowosądecki</t>
  </si>
  <si>
    <t xml:space="preserve">   nowotarski</t>
  </si>
  <si>
    <t xml:space="preserve">   olkuski</t>
  </si>
  <si>
    <t xml:space="preserve">   oświęcimski</t>
  </si>
  <si>
    <t xml:space="preserve">   proszowicki</t>
  </si>
  <si>
    <t xml:space="preserve">   suski</t>
  </si>
  <si>
    <t xml:space="preserve">   tarnowski</t>
  </si>
  <si>
    <t xml:space="preserve">   tatrzański</t>
  </si>
  <si>
    <t xml:space="preserve">   wadowicki</t>
  </si>
  <si>
    <t xml:space="preserve">   wielicki</t>
  </si>
  <si>
    <t xml:space="preserve">   białobrzeski</t>
  </si>
  <si>
    <t xml:space="preserve">   ciechanowski</t>
  </si>
  <si>
    <t xml:space="preserve">   garwoliński</t>
  </si>
  <si>
    <t xml:space="preserve">   gostyniński</t>
  </si>
  <si>
    <t xml:space="preserve">   grodziski</t>
  </si>
  <si>
    <t xml:space="preserve">   grójecki</t>
  </si>
  <si>
    <t xml:space="preserve">   kozienicki</t>
  </si>
  <si>
    <t xml:space="preserve">   legionowski</t>
  </si>
  <si>
    <t xml:space="preserve">   lipski</t>
  </si>
  <si>
    <t xml:space="preserve">   łosicki</t>
  </si>
  <si>
    <t xml:space="preserve">   makowski</t>
  </si>
  <si>
    <t xml:space="preserve">   miński</t>
  </si>
  <si>
    <t xml:space="preserve">   mławski</t>
  </si>
  <si>
    <t xml:space="preserve">   nowodworski</t>
  </si>
  <si>
    <t xml:space="preserve">   ostrołęcki</t>
  </si>
  <si>
    <t xml:space="preserve">   ostrowski</t>
  </si>
  <si>
    <t xml:space="preserve">   otwocki</t>
  </si>
  <si>
    <t xml:space="preserve">   piaseczyński</t>
  </si>
  <si>
    <t xml:space="preserve">   płocki</t>
  </si>
  <si>
    <t xml:space="preserve">   płoński</t>
  </si>
  <si>
    <t xml:space="preserve">   pruszkowski</t>
  </si>
  <si>
    <t xml:space="preserve">   przasnyski</t>
  </si>
  <si>
    <t xml:space="preserve">   przysuski</t>
  </si>
  <si>
    <t xml:space="preserve">   pułtuski</t>
  </si>
  <si>
    <t xml:space="preserve">   radomski</t>
  </si>
  <si>
    <t xml:space="preserve">   siedlecki</t>
  </si>
  <si>
    <t>27</t>
  </si>
  <si>
    <t xml:space="preserve">   sierpecki</t>
  </si>
  <si>
    <t xml:space="preserve">   sochaczewski</t>
  </si>
  <si>
    <t>29</t>
  </si>
  <si>
    <t xml:space="preserve">   sokołowski</t>
  </si>
  <si>
    <t xml:space="preserve">   szydłowiecki</t>
  </si>
  <si>
    <t xml:space="preserve">   warszawski zachodni</t>
  </si>
  <si>
    <t>33</t>
  </si>
  <si>
    <t xml:space="preserve">   węgrowski</t>
  </si>
  <si>
    <t>34</t>
  </si>
  <si>
    <t xml:space="preserve">   wołomiński</t>
  </si>
  <si>
    <t>35</t>
  </si>
  <si>
    <t xml:space="preserve">   wyszkowski</t>
  </si>
  <si>
    <t>36</t>
  </si>
  <si>
    <t xml:space="preserve">   zwoleński</t>
  </si>
  <si>
    <t>37</t>
  </si>
  <si>
    <t xml:space="preserve">   żuromiński</t>
  </si>
  <si>
    <t>38</t>
  </si>
  <si>
    <t xml:space="preserve">   żyrardowski</t>
  </si>
  <si>
    <t xml:space="preserve">   głubczycki</t>
  </si>
  <si>
    <t xml:space="preserve">   kędzierzyńsko-kozielski</t>
  </si>
  <si>
    <t xml:space="preserve">   kluczborski</t>
  </si>
  <si>
    <t xml:space="preserve">   krapkowicki</t>
  </si>
  <si>
    <t xml:space="preserve">   namysłowski</t>
  </si>
  <si>
    <t xml:space="preserve">   nyski</t>
  </si>
  <si>
    <t xml:space="preserve">   oleski</t>
  </si>
  <si>
    <t xml:space="preserve">   prudnicki</t>
  </si>
  <si>
    <t xml:space="preserve">   strzelecki</t>
  </si>
  <si>
    <t xml:space="preserve">   bieszczadzki</t>
  </si>
  <si>
    <t xml:space="preserve">   brzozowski</t>
  </si>
  <si>
    <t xml:space="preserve">   dębicki</t>
  </si>
  <si>
    <t xml:space="preserve">   jarosławski</t>
  </si>
  <si>
    <t xml:space="preserve">   jasielski</t>
  </si>
  <si>
    <t xml:space="preserve">   kolbuszowski</t>
  </si>
  <si>
    <t xml:space="preserve">   leżajski</t>
  </si>
  <si>
    <t xml:space="preserve">   lubaczowski</t>
  </si>
  <si>
    <t xml:space="preserve">   łańcucki</t>
  </si>
  <si>
    <t xml:space="preserve">   mielecki</t>
  </si>
  <si>
    <t xml:space="preserve">   niżański</t>
  </si>
  <si>
    <t xml:space="preserve">   przemyski</t>
  </si>
  <si>
    <t xml:space="preserve">   przeworski</t>
  </si>
  <si>
    <t xml:space="preserve">   ropczycko-sędziszowski</t>
  </si>
  <si>
    <t xml:space="preserve">   rzeszowski</t>
  </si>
  <si>
    <t xml:space="preserve">   sanocki</t>
  </si>
  <si>
    <t xml:space="preserve">   stalowowolski</t>
  </si>
  <si>
    <t xml:space="preserve">   strzyżowski</t>
  </si>
  <si>
    <t xml:space="preserve">   tarnobrzeski</t>
  </si>
  <si>
    <t xml:space="preserve">   leski</t>
  </si>
  <si>
    <t xml:space="preserve">   augustowski</t>
  </si>
  <si>
    <t xml:space="preserve">   białostocki</t>
  </si>
  <si>
    <t xml:space="preserve">   bielski</t>
  </si>
  <si>
    <t xml:space="preserve">   grajewski</t>
  </si>
  <si>
    <t xml:space="preserve">   hajnowski</t>
  </si>
  <si>
    <t xml:space="preserve">   kolneński</t>
  </si>
  <si>
    <t xml:space="preserve">   łomżyński</t>
  </si>
  <si>
    <t xml:space="preserve">   moniecki</t>
  </si>
  <si>
    <t xml:space="preserve">   sejneński</t>
  </si>
  <si>
    <t xml:space="preserve">   siemiatycki</t>
  </si>
  <si>
    <t xml:space="preserve">   sokólski</t>
  </si>
  <si>
    <t xml:space="preserve">   suwalski</t>
  </si>
  <si>
    <t xml:space="preserve">   wysokomazowiecki</t>
  </si>
  <si>
    <t xml:space="preserve">   zambrowski</t>
  </si>
  <si>
    <t xml:space="preserve">    bytowski</t>
  </si>
  <si>
    <t xml:space="preserve">   chojnicki</t>
  </si>
  <si>
    <t xml:space="preserve">   człuchowski</t>
  </si>
  <si>
    <t xml:space="preserve">   gdański</t>
  </si>
  <si>
    <t xml:space="preserve">   kartuski</t>
  </si>
  <si>
    <t xml:space="preserve">   kościerski</t>
  </si>
  <si>
    <t xml:space="preserve">   kwidzyński</t>
  </si>
  <si>
    <t xml:space="preserve">   lęborski</t>
  </si>
  <si>
    <t xml:space="preserve">   malborski</t>
  </si>
  <si>
    <t xml:space="preserve">   pucki</t>
  </si>
  <si>
    <t xml:space="preserve">   słupski</t>
  </si>
  <si>
    <t xml:space="preserve">   starogardzki</t>
  </si>
  <si>
    <t xml:space="preserve">   tczewski</t>
  </si>
  <si>
    <t xml:space="preserve">   wejherowski</t>
  </si>
  <si>
    <t xml:space="preserve">   sztumski</t>
  </si>
  <si>
    <t xml:space="preserve">   będziński</t>
  </si>
  <si>
    <t xml:space="preserve">   cieszyński</t>
  </si>
  <si>
    <t xml:space="preserve">   częstochowski</t>
  </si>
  <si>
    <t xml:space="preserve">   gliwicki</t>
  </si>
  <si>
    <t xml:space="preserve">   kłobucki</t>
  </si>
  <si>
    <t xml:space="preserve">   lubliniecki</t>
  </si>
  <si>
    <t xml:space="preserve">   mikołowski</t>
  </si>
  <si>
    <t xml:space="preserve">   myszkowski</t>
  </si>
  <si>
    <t xml:space="preserve">   pszczyński</t>
  </si>
  <si>
    <t xml:space="preserve">   raciborski</t>
  </si>
  <si>
    <t xml:space="preserve">   rybnicki</t>
  </si>
  <si>
    <t xml:space="preserve">   tarnogórski</t>
  </si>
  <si>
    <t xml:space="preserve">   bieruńsko-lędziński</t>
  </si>
  <si>
    <t xml:space="preserve">   wodzisławski</t>
  </si>
  <si>
    <t xml:space="preserve">   zawierciański</t>
  </si>
  <si>
    <t xml:space="preserve">   żywiecki</t>
  </si>
  <si>
    <t xml:space="preserve">   buski</t>
  </si>
  <si>
    <t xml:space="preserve">   jędrzejowski</t>
  </si>
  <si>
    <t xml:space="preserve">   kazimierski</t>
  </si>
  <si>
    <t xml:space="preserve">   kielecki</t>
  </si>
  <si>
    <t xml:space="preserve">   konecki</t>
  </si>
  <si>
    <t xml:space="preserve">   opatowski</t>
  </si>
  <si>
    <t xml:space="preserve">   ostrowiecki</t>
  </si>
  <si>
    <t xml:space="preserve">   pińczowski</t>
  </si>
  <si>
    <t xml:space="preserve">   sandomierski</t>
  </si>
  <si>
    <t xml:space="preserve">   skarżyski</t>
  </si>
  <si>
    <t xml:space="preserve">   starachowicki</t>
  </si>
  <si>
    <t xml:space="preserve">   staszowski</t>
  </si>
  <si>
    <t xml:space="preserve">   włoszczowski</t>
  </si>
  <si>
    <t xml:space="preserve">   bartoszycki</t>
  </si>
  <si>
    <t xml:space="preserve">   braniewski</t>
  </si>
  <si>
    <t xml:space="preserve">   działdowski</t>
  </si>
  <si>
    <t xml:space="preserve">   elbląski</t>
  </si>
  <si>
    <t xml:space="preserve">   ełcki</t>
  </si>
  <si>
    <t xml:space="preserve">   giżycki</t>
  </si>
  <si>
    <t xml:space="preserve">   iławski</t>
  </si>
  <si>
    <t xml:space="preserve">   kętrzyński</t>
  </si>
  <si>
    <t xml:space="preserve">   lidzbarski</t>
  </si>
  <si>
    <t xml:space="preserve">   mrągowski</t>
  </si>
  <si>
    <t xml:space="preserve">   nidzicki</t>
  </si>
  <si>
    <t xml:space="preserve">   nowomiejski</t>
  </si>
  <si>
    <t xml:space="preserve">   olecki</t>
  </si>
  <si>
    <t xml:space="preserve">   olsztyński</t>
  </si>
  <si>
    <t xml:space="preserve">   ostródzki</t>
  </si>
  <si>
    <t xml:space="preserve">   piski</t>
  </si>
  <si>
    <t xml:space="preserve">   szczycieński</t>
  </si>
  <si>
    <t xml:space="preserve">   gołdapski</t>
  </si>
  <si>
    <t xml:space="preserve">   węgorzewski</t>
  </si>
  <si>
    <t xml:space="preserve">   chodzieski</t>
  </si>
  <si>
    <t xml:space="preserve">   czarnkowsko-trzcianecki</t>
  </si>
  <si>
    <t xml:space="preserve">   gnieźnieński</t>
  </si>
  <si>
    <t xml:space="preserve">   gostyński</t>
  </si>
  <si>
    <t xml:space="preserve">   jarociński</t>
  </si>
  <si>
    <t xml:space="preserve">   kaliski</t>
  </si>
  <si>
    <t xml:space="preserve">   kępiński</t>
  </si>
  <si>
    <t xml:space="preserve">   kolski</t>
  </si>
  <si>
    <t xml:space="preserve">   koniński</t>
  </si>
  <si>
    <t xml:space="preserve">   kościański</t>
  </si>
  <si>
    <t xml:space="preserve">   krotoszyński</t>
  </si>
  <si>
    <t xml:space="preserve">   leszczyński</t>
  </si>
  <si>
    <t xml:space="preserve">   międzychodzki</t>
  </si>
  <si>
    <t xml:space="preserve">   nowotomyski</t>
  </si>
  <si>
    <t xml:space="preserve">   obornicki</t>
  </si>
  <si>
    <t xml:space="preserve">   ostrzeszowski</t>
  </si>
  <si>
    <t xml:space="preserve">   pilski</t>
  </si>
  <si>
    <t xml:space="preserve">   pleszewski</t>
  </si>
  <si>
    <t xml:space="preserve">   poznański</t>
  </si>
  <si>
    <t xml:space="preserve">   rawicki</t>
  </si>
  <si>
    <t xml:space="preserve">   słupecki</t>
  </si>
  <si>
    <t xml:space="preserve">   szamotulski</t>
  </si>
  <si>
    <t xml:space="preserve">   śremski</t>
  </si>
  <si>
    <t xml:space="preserve">   turecki</t>
  </si>
  <si>
    <t xml:space="preserve">   wągrowiecki</t>
  </si>
  <si>
    <t xml:space="preserve">   wolsztyński</t>
  </si>
  <si>
    <t xml:space="preserve">   wrzesiński</t>
  </si>
  <si>
    <t>31</t>
  </si>
  <si>
    <t xml:space="preserve">   złotowski</t>
  </si>
  <si>
    <t xml:space="preserve">    białogardzki</t>
  </si>
  <si>
    <t xml:space="preserve">   choszczeński</t>
  </si>
  <si>
    <t xml:space="preserve">   drawski</t>
  </si>
  <si>
    <t xml:space="preserve">   goleniowski</t>
  </si>
  <si>
    <t xml:space="preserve">   gryficki</t>
  </si>
  <si>
    <t xml:space="preserve">   gryfiński</t>
  </si>
  <si>
    <t xml:space="preserve">   kamieński</t>
  </si>
  <si>
    <t xml:space="preserve">   kołobrzeski</t>
  </si>
  <si>
    <t xml:space="preserve">   koszaliński</t>
  </si>
  <si>
    <t xml:space="preserve">   myśliborski</t>
  </si>
  <si>
    <t xml:space="preserve">   policki</t>
  </si>
  <si>
    <t xml:space="preserve">   pyrzycki</t>
  </si>
  <si>
    <t xml:space="preserve">   sławieński</t>
  </si>
  <si>
    <t xml:space="preserve">   stargardzki</t>
  </si>
  <si>
    <t xml:space="preserve">   szczecinecki</t>
  </si>
  <si>
    <t xml:space="preserve">   świdwiński</t>
  </si>
  <si>
    <t xml:space="preserve">   wałecki</t>
  </si>
  <si>
    <t xml:space="preserve">   łobeski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</si>
  <si>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</si>
  <si>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</si>
  <si>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</si>
  <si>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</si>
  <si>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</si>
  <si>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</si>
  <si>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</si>
  <si>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</si>
  <si>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Bydgoszcz</t>
  </si>
  <si>
    <t>Grudziądz</t>
  </si>
  <si>
    <t>63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</si>
  <si>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</si>
  <si>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</si>
  <si>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</si>
  <si>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</si>
  <si>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</si>
  <si>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</si>
  <si>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</si>
  <si>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</si>
  <si>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</si>
  <si>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</si>
  <si>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</si>
  <si>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</si>
  <si>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</si>
  <si>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</si>
  <si>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</si>
  <si>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</si>
  <si>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</si>
  <si>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</si>
  <si>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</si>
  <si>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</si>
  <si>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</si>
  <si>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</si>
  <si>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</si>
  <si>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</si>
  <si>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</si>
  <si>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</si>
  <si>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</si>
  <si>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</si>
  <si>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</si>
  <si>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</si>
  <si>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</si>
  <si>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</si>
  <si>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</si>
  <si>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</si>
  <si>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</si>
  <si>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</si>
  <si>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</si>
  <si>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</si>
  <si>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</si>
  <si>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 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</si>
  <si>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</si>
  <si>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</si>
  <si>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</si>
  <si>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</si>
  <si>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</si>
  <si>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</si>
  <si>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</si>
  <si>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</si>
  <si>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</si>
  <si>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</si>
  <si>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</si>
  <si>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</si>
  <si>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</si>
  <si>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</si>
  <si>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</si>
  <si>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</si>
  <si>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</si>
  <si>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</si>
  <si>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</si>
  <si>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</si>
  <si>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</si>
  <si>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</si>
  <si>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</si>
  <si>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</si>
  <si>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</si>
  <si>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</si>
  <si>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</si>
  <si>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</si>
  <si>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</si>
  <si>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</si>
  <si>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</si>
  <si>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</si>
  <si>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</si>
  <si>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</si>
  <si>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Handel</t>
  </si>
  <si>
    <t>Szkolnictwo wyższe i nauka</t>
  </si>
  <si>
    <t xml:space="preserve">Tablica 1. Informacja z wykonania budżetów jednostek samorządu terytorialnego za 4 kwartały 2020 r. </t>
  </si>
  <si>
    <t xml:space="preserve">Wyszczególnienie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</si>
  <si>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</si>
  <si>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</si>
  <si>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Dochody 
otrzymane
</t>
    </r>
    <r>
      <rPr>
        <b/>
        <sz val="10"/>
        <color indexed="8"/>
        <rFont val="Arial"/>
        <family val="2"/>
        <charset val="238"/>
      </rPr>
      <t>R9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</si>
  <si>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</si>
  <si>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</si>
  <si>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</si>
  <si>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</si>
  <si>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</si>
  <si>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Struktura </t>
  </si>
  <si>
    <t>Wskaźnik 
(3:2)</t>
  </si>
  <si>
    <t>Struktura dochodów  własnych</t>
  </si>
  <si>
    <t>DOCHODY OGÓŁEM</t>
  </si>
  <si>
    <t>Razem dochody własne 
z tego:</t>
  </si>
  <si>
    <t xml:space="preserve">podatek dochodowy od osób prawnych </t>
  </si>
  <si>
    <t xml:space="preserve">podatek dochodowy od osób fizycznych </t>
  </si>
  <si>
    <t xml:space="preserve">podatek leśny        </t>
  </si>
  <si>
    <t>podatek od środków transportowych</t>
  </si>
  <si>
    <t xml:space="preserve">podatek od dział. gosp. osób fizycznych, opłacany w formie karty podatkowej </t>
  </si>
  <si>
    <t xml:space="preserve">podatek od spadków i darowizn       </t>
  </si>
  <si>
    <t xml:space="preserve">wpływy z opłaty skarbowej        </t>
  </si>
  <si>
    <t xml:space="preserve">pozostałe dochody </t>
  </si>
  <si>
    <t>Dotacje ogółem                                                                             z tego:</t>
  </si>
  <si>
    <t>#</t>
  </si>
  <si>
    <t>Dotacje celowe 
z tego:</t>
  </si>
  <si>
    <t>na zadania z zakresu adm. rządowej</t>
  </si>
  <si>
    <t>w tym:   inwestycyjne</t>
  </si>
  <si>
    <t xml:space="preserve">na zadania własne </t>
  </si>
  <si>
    <t xml:space="preserve">na zadania realizowane na podstawie   porozumień  z org. adm. rządowej </t>
  </si>
  <si>
    <t>na zadania realizowane na podstawie   porozumień między jst</t>
  </si>
  <si>
    <t>z tytułu pomocy finansowej udzielanej między jst na dofinansowanie własnych zadań</t>
  </si>
  <si>
    <t>otrzymane z funduszy celowych</t>
  </si>
  <si>
    <t>Dotacje §§ 200 i 620</t>
  </si>
  <si>
    <t>w tym: inwestycyjne § 620</t>
  </si>
  <si>
    <t>Dotacje §§ 205 i 625</t>
  </si>
  <si>
    <t>w tym: inwestycyjne § 625</t>
  </si>
  <si>
    <t>Subwencja ogólna 
z tego:</t>
  </si>
  <si>
    <t>część wyrównawcza</t>
  </si>
  <si>
    <t>część oświatowa</t>
  </si>
  <si>
    <t>część rekompensująca</t>
  </si>
  <si>
    <t>część równoważąca</t>
  </si>
  <si>
    <t>część regionalna</t>
  </si>
  <si>
    <t>uzupełnienie subwencji ogólnej</t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</si>
  <si>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</si>
  <si>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</si>
  <si>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</si>
  <si>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t>Zobowiązania wg stanu na koniec 
okresu sprawozdawczego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</si>
  <si>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</si>
  <si>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Wskaźnik 
(4:2)</t>
  </si>
  <si>
    <r>
      <t xml:space="preserve">ogółem
</t>
    </r>
    <r>
      <rPr>
        <b/>
        <sz val="10"/>
        <rFont val="Arial"/>
        <family val="2"/>
        <charset val="238"/>
      </rPr>
      <t>R11</t>
    </r>
  </si>
  <si>
    <t>w tym wymagalne: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</si>
  <si>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</si>
  <si>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</si>
  <si>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t>WYDATKI OGÓŁEM 
z tego:</t>
  </si>
  <si>
    <t xml:space="preserve">wydatki majątkowe      </t>
  </si>
  <si>
    <t>w tym:   wydatki na inwestycje</t>
  </si>
  <si>
    <t>wydatki bieżące 
z tego:</t>
  </si>
  <si>
    <t>wydatki na wynagrodzenia i pochodne od wynagrodzeń</t>
  </si>
  <si>
    <t>dotacje</t>
  </si>
  <si>
    <t>wydatki na obsługę długu</t>
  </si>
  <si>
    <t>wydatki z tytułu udzielania poręczeń i gwarancji</t>
  </si>
  <si>
    <t>świadczenia na rzecz osób fizycznych</t>
  </si>
  <si>
    <t>pozostałe wydatki</t>
  </si>
  <si>
    <t xml:space="preserve">WYNIK  </t>
  </si>
  <si>
    <t>Plan (po zmianach)</t>
  </si>
  <si>
    <t xml:space="preserve">Wykonanie </t>
  </si>
  <si>
    <t>Wskaźnik</t>
  </si>
  <si>
    <t>Przychody ogółem 
z tego:</t>
  </si>
  <si>
    <t>kredyty, pożyczki, emisja papierów wartościowych w tym:</t>
  </si>
  <si>
    <t>ze sprzedaży papierów wartościowych</t>
  </si>
  <si>
    <t>spłata  udzielonych pożyczek</t>
  </si>
  <si>
    <t>nadwyżka z lat ubiegłych</t>
  </si>
  <si>
    <t>niewykorzystane środki pieniężne o których mowa w art.217 ust.2 pkt.8 ustawy o finansach publicznych</t>
  </si>
  <si>
    <t>prywatyzacja majątku JST</t>
  </si>
  <si>
    <t/>
  </si>
  <si>
    <t>wolne środki , o których mowa w art. 217 ust.2 pkt 6 ustawy o finansach publicznych</t>
  </si>
  <si>
    <t>inne źródła</t>
  </si>
  <si>
    <t>Rozchody ogółem 
z tego:</t>
  </si>
  <si>
    <t>spłaty kredytów i pożyczek, wykup papierów wartościowych w tym:</t>
  </si>
  <si>
    <t>wykup papierów wartościowych</t>
  </si>
  <si>
    <t xml:space="preserve"> udzielone pożyczki</t>
  </si>
  <si>
    <t>inne cele</t>
  </si>
  <si>
    <t>FINANSOWANIE DEFICYTU (E1+E2+E3+E4+E5)  z tego:</t>
  </si>
  <si>
    <t>sprzedaż papierów wartościowych wyemitowanych przez jednostkę samorządu terytorialnego</t>
  </si>
  <si>
    <t>kredyty i pożyczki</t>
  </si>
  <si>
    <t>prywatyzacja majątku jednostki samorządu terytorialnego</t>
  </si>
  <si>
    <t>nadwyżka budżetu jednostki samorządu terytorialnego z lat ubiegłych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</si>
  <si>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</si>
  <si>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Zobowiązania według tytułów dłużnych (wg wartości nominalnej)</t>
  </si>
  <si>
    <t>kwota 
zadłużenia
ogółem
(kol. 3+15)</t>
  </si>
  <si>
    <t>wierzyciele krajowi</t>
  </si>
  <si>
    <t xml:space="preserve">      wierzyciele zagraniczni</t>
  </si>
  <si>
    <t>ogółem 
(kol. 4+9+10+11 +12+13+14)</t>
  </si>
  <si>
    <t>sektora finansów publicznych (kol.5+6+7+8)</t>
  </si>
  <si>
    <t>grupa I</t>
  </si>
  <si>
    <t>grupa II</t>
  </si>
  <si>
    <t>grupa III</t>
  </si>
  <si>
    <t>grupa IV</t>
  </si>
  <si>
    <t>bank 
centralny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</si>
  <si>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</si>
  <si>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</si>
  <si>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</si>
  <si>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</si>
  <si>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</si>
  <si>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</si>
  <si>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</si>
  <si>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</si>
  <si>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>E  ZOBOWIĄZANIA WG TYTUŁÓW DŁUŻNYCH (E1+E2+E3+E4)</t>
  </si>
  <si>
    <t>E1 papiery wartościowe (E1.1+E1.2)</t>
  </si>
  <si>
    <t>E1.1 krótkoterminowe</t>
  </si>
  <si>
    <t>E1.2 długoterminowe</t>
  </si>
  <si>
    <t>E2 kredyty i pożyczki (E2.1+E2.2)</t>
  </si>
  <si>
    <t>E2.1 krótkoterminowe</t>
  </si>
  <si>
    <t>E2.2 długoterminowe</t>
  </si>
  <si>
    <t>E3 przyjęte depozyty</t>
  </si>
  <si>
    <t>E4  wymagalne zobowiązania (E4.1+E4.2)</t>
  </si>
  <si>
    <t>E4.1 z tytułu dostaw towarów i usług</t>
  </si>
  <si>
    <t>E4.2 pozostałe</t>
  </si>
  <si>
    <t>Należności oraz wybrane aktywa finansowe</t>
  </si>
  <si>
    <t>kwota 
należności
ogółem
(kol. 3+15)</t>
  </si>
  <si>
    <t>dłużnicy  krajowi</t>
  </si>
  <si>
    <t xml:space="preserve">      dłużnicy zagraniczni</t>
  </si>
  <si>
    <t>ogółem 
(kol 4+9+10+11 +12+13+14)</t>
  </si>
  <si>
    <t>sektor 
finansów 
publicznych 
ogółem 
(kol 5+6+7+8)</t>
  </si>
  <si>
    <t xml:space="preserve">grupa I </t>
  </si>
  <si>
    <t xml:space="preserve">grupa II </t>
  </si>
  <si>
    <t xml:space="preserve">grupa III </t>
  </si>
  <si>
    <t>banku centralnego</t>
  </si>
  <si>
    <t>N. NALEŻNOŚCI ORAZ WYBRANE AKTYWA FINANSOWE  (N1+N2+N3+N4+N5)   z tego:</t>
  </si>
  <si>
    <t>N1 papiery wartościowe (N1.1+N1.2)</t>
  </si>
  <si>
    <t>N1.1 krótkoterminowe</t>
  </si>
  <si>
    <t>N1.2  długoterminowe</t>
  </si>
  <si>
    <t>N2  pożyczki (N2.1+N2.2)</t>
  </si>
  <si>
    <t>N2.1 krótkoterminowe</t>
  </si>
  <si>
    <t>N2.2 długoterminowe</t>
  </si>
  <si>
    <t>N3 gotówka i depozyty (N3.1+N3.2+N3.3)</t>
  </si>
  <si>
    <t>N3.1 gotówka</t>
  </si>
  <si>
    <t>N3.2 depozyty na żądanie</t>
  </si>
  <si>
    <t>N3.3 depozyty terminowe</t>
  </si>
  <si>
    <t>N4 należności wymagalne    (N4.1+N4.2)</t>
  </si>
  <si>
    <t>N4.1 z tytułu dostaw towarów i usług</t>
  </si>
  <si>
    <t>N4.2 pozostałe</t>
  </si>
  <si>
    <t>N5 pozostałe należności  (N5.1+N5.2+N5.3)</t>
  </si>
  <si>
    <t>N5.1 z tytułu dostaw towarów i usług</t>
  </si>
  <si>
    <t>N5.2 z tytułu podatków i składek na ubezpieczenia społ.</t>
  </si>
  <si>
    <t>N5.3 z tytułu innych niż wymienione powyżej</t>
  </si>
  <si>
    <t>Poręczenia i gwarancje</t>
  </si>
  <si>
    <t>kwota 
zadłużenia
ogółem
(kol. 3+8)</t>
  </si>
  <si>
    <t>wierzyciele i dłużnicy</t>
  </si>
  <si>
    <t>podmioty 
sektora finansów 
publicznych 
(kol.4+5+6+7)</t>
  </si>
  <si>
    <t xml:space="preserve">grupa IV </t>
  </si>
  <si>
    <t>pozostałe
podmioty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</si>
  <si>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</si>
  <si>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</si>
  <si>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</si>
  <si>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</si>
  <si>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</si>
  <si>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</si>
  <si>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</si>
  <si>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Tablica 2. Dochody, wydatki i wynik jednostek samorządu terytorialnego na 1 mieszkańca</t>
  </si>
  <si>
    <t>Dochody</t>
  </si>
  <si>
    <t>Wydatki</t>
  </si>
  <si>
    <t>Wynik</t>
  </si>
  <si>
    <t>na 1 mieszkańca w złotych</t>
  </si>
  <si>
    <t>Źródło:  1. Sprawozdania roczne z wykonania budżetów jednostek samorządu terytorialnego za 2020 r. (Min.Fin.)</t>
  </si>
  <si>
    <t>Tablica 4. Dochody jednostek samorządu terytorialnego według działów</t>
  </si>
  <si>
    <t>Wykonanie
2019</t>
  </si>
  <si>
    <t>Plan
2020</t>
  </si>
  <si>
    <t>Wykonanie 
2020</t>
  </si>
  <si>
    <t>Wskaźnik
(4:3)</t>
  </si>
  <si>
    <t>Dynamika
(4:2)</t>
  </si>
  <si>
    <t>1</t>
  </si>
  <si>
    <t>2</t>
  </si>
  <si>
    <t>3</t>
  </si>
  <si>
    <t>4</t>
  </si>
  <si>
    <t>5</t>
  </si>
  <si>
    <t>6</t>
  </si>
  <si>
    <t>7</t>
  </si>
  <si>
    <t>DOCHODY OGÓŁEM                                    z tego:</t>
  </si>
  <si>
    <t>Hotele i restauracje</t>
  </si>
  <si>
    <t>Obowiązkowe ubezpieczenia społeczne</t>
  </si>
  <si>
    <t>Dochody od osób prawnych, od osób fizycznych i od innych jednostek nieposiadających osobowości prawnej oraz wydatki związane z ich poborem</t>
  </si>
  <si>
    <t>Obsługa długu publicznego</t>
  </si>
  <si>
    <t>Szkolnictwo wyższe</t>
  </si>
  <si>
    <t>Źródło:  Sprawozdania z wykonania budżetów jednostek samorządu terytorialnego za 2019 i 2020 r.  (Min.Fin.)</t>
  </si>
  <si>
    <t>Kultura fizyczna i sport</t>
  </si>
  <si>
    <t>Wydatki OGÓŁEM                                    z tego:</t>
  </si>
  <si>
    <t>Tablica 13. Wydatki jednostek samorządu terytorialnego według działów</t>
  </si>
  <si>
    <t>udzielone pożyczki</t>
  </si>
  <si>
    <t>wolne środki, o których mowa w art. 217 ust. 2 pkt 6 ustawy o finansach publicznych  w tym:</t>
  </si>
  <si>
    <t>na zadania realizowane na podstawie porozumień między jst</t>
  </si>
  <si>
    <t xml:space="preserve">na zadania realizowane na podstawie porozumień  z org. adm. rządowej </t>
  </si>
  <si>
    <t>Dotacje ogółem                                                     z tego:</t>
  </si>
  <si>
    <t>Tablica 17. Informacja z wykonania budżetów gmin za 4 kwartały 2020 r.</t>
  </si>
  <si>
    <t>N5.2 z tytułu podatków i składek  na ubezpieczenia społ.</t>
  </si>
  <si>
    <t>N4 należności wymagalne (N4.1+N4.2)</t>
  </si>
  <si>
    <t>E4  wymagalne zobowiązania 
     (E4.1+E4.2)</t>
  </si>
  <si>
    <t>E2 kredyty i pożyczki 
     (E2.1+E2.2)</t>
  </si>
  <si>
    <t>E1 papiery wartościowe 
     (E1.1+E1.2)</t>
  </si>
  <si>
    <t>E  ZOBOWIĄZANIA WG TYTUŁÓW 
    DŁUŻNYCH (E1+E2+E3+E4)</t>
  </si>
  <si>
    <t>Dotacje ogółem                                      z tego:</t>
  </si>
  <si>
    <t xml:space="preserve">Tablica 18. Informacja z wykonania budżetów gmin miejskich za 4 kwartały 2020 r. </t>
  </si>
  <si>
    <t>N5.2 z tytułu podatków i składek na 
ubezpieczenia społ.</t>
  </si>
  <si>
    <t>Dotacje ogółem                                    z tego:</t>
  </si>
  <si>
    <t>Tablica 19. Informacja z wykonania budżetów gmin wiejskich za 4 kwartały 2020 r.</t>
  </si>
  <si>
    <t>wydatki z tytułu udzielania poręczeń  
i gwarancji</t>
  </si>
  <si>
    <t>Dotacje ogółem                                              z tego:</t>
  </si>
  <si>
    <t>Tablica 20. Informacja z wykonania budżetów gmin miejsko - wiejskich za 4 kwartały 2020 r.</t>
  </si>
  <si>
    <t>Tablica 21. Dochody, wydatki i wynik gmin na 1 mieszkańca według województw</t>
  </si>
  <si>
    <t>Źródło:  Sprawozdania z wykonania budżetów gmin za 2020 r.  (Min.Fin.)</t>
  </si>
  <si>
    <t>9</t>
  </si>
  <si>
    <t>8</t>
  </si>
  <si>
    <t>Zobowiązania do wykonanych dochodów    (10:4)</t>
  </si>
  <si>
    <t>Zobowiązania</t>
  </si>
  <si>
    <t>Wynik
(4-7)</t>
  </si>
  <si>
    <t>Wskaźnik (7:6)</t>
  </si>
  <si>
    <t>Wskaźnik  (4:3)</t>
  </si>
  <si>
    <t>Dochody ogółem</t>
  </si>
  <si>
    <t>Tablica 22. Zestawienie dochodów, wydatków, wyniku oraz zobowiązań gmin według województw</t>
  </si>
  <si>
    <t>Źródło:  Sprawozdania roczne z wykonania budżetów gmin za 2019 r.i 2020 r.  (Min.Fin.)</t>
  </si>
  <si>
    <t>Tablica 24. Dochody gmin według działów</t>
  </si>
  <si>
    <t>Źródło: Sprawozdania roczne z wykonania budżetów gmin za 2020 r. (Min.Fin.)</t>
  </si>
  <si>
    <t xml:space="preserve"> OGÓŁEM</t>
  </si>
  <si>
    <t>Majątkowe</t>
  </si>
  <si>
    <t>Dotacje</t>
  </si>
  <si>
    <t>Materiały i usługi</t>
  </si>
  <si>
    <t>Wynagrodzenia i pochodne od wynagrodzeń</t>
  </si>
  <si>
    <t xml:space="preserve">   </t>
  </si>
  <si>
    <t xml:space="preserve">  w tym :</t>
  </si>
  <si>
    <t>Tablica 34. Wydatki gmin według działów i rodzajów</t>
  </si>
  <si>
    <t>Źródło: Sprawozdania roczne z wykonania budżetów gmin wiejskich za 2020 r. (Min.Fin.)</t>
  </si>
  <si>
    <t>Pozostale zadania w zakresie polityki społecznej</t>
  </si>
  <si>
    <t>Obsługa dlugu publicznego</t>
  </si>
  <si>
    <t>Bezpieczenstwo publiczne i ochrona przeciwpożarowa</t>
  </si>
  <si>
    <t>Urzędy naczelnych organów władzy państwowej, kontroli i ochrony prawa oraz sadownictwa</t>
  </si>
  <si>
    <t>Działalnosc usługowa</t>
  </si>
  <si>
    <t>Transport i łaczność</t>
  </si>
  <si>
    <t>Wytwarzanie i zaopatrywanie w energie elektryczna, gaz i wode</t>
  </si>
  <si>
    <t>Przetwórstwo przemyslowe</t>
  </si>
  <si>
    <t>Tablica 35. Wydatki gmin wiejskich według działów i rodzajów</t>
  </si>
  <si>
    <t>spłaty kredytów i  pożyczek, wykup papierów wartościowych w tym:</t>
  </si>
  <si>
    <t>wydatki z tytułu udzielania poręczeń i   gwarancji</t>
  </si>
  <si>
    <t>Subwencja ogólna               
z tego:</t>
  </si>
  <si>
    <t>Dotacje celowe                           
z tego:</t>
  </si>
  <si>
    <t>Dotacje ogółem                                             z tego:</t>
  </si>
  <si>
    <t>Tablica 38. Informacja z wykonania budżetów powiatów za 4 kwartały 2020 r.</t>
  </si>
  <si>
    <t>N4 należności wymagalne     (N4.1+N4.2)</t>
  </si>
  <si>
    <t>E1 papiery wartościowe  (E1.1+E1.2)</t>
  </si>
  <si>
    <t>Źródło:  1. Sprawozdania roczne z wykonania budżetów powiatów za 2020 r. (Min. Fin.)</t>
  </si>
  <si>
    <t>Tablica 39.  Dochody, wydatki i wynik powiatów na 1 mieszkańca według województw</t>
  </si>
  <si>
    <t xml:space="preserve">Kultura fizyczna </t>
  </si>
  <si>
    <t>Obowiazkowe ubezpieczenia społeczne</t>
  </si>
  <si>
    <t>DOCHODY OGÓŁEM                   z tego:</t>
  </si>
  <si>
    <t>Wykonanie                         2020</t>
  </si>
  <si>
    <t>Tablica 41. Dochody powiatów według działów</t>
  </si>
  <si>
    <t>Źródło:  Sprawozdania z wykonania budżetów powiatów za 2020 r.  (Min.Fin.)</t>
  </si>
  <si>
    <t>łobeski</t>
  </si>
  <si>
    <t>wałecki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</si>
  <si>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</si>
  <si>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</si>
  <si>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</si>
  <si>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</si>
  <si>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</si>
  <si>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</si>
  <si>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</si>
  <si>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koszaliński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</si>
  <si>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</si>
  <si>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</si>
  <si>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</si>
  <si>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</si>
  <si>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</si>
  <si>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</si>
  <si>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</si>
  <si>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</si>
  <si>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złotowski</t>
  </si>
  <si>
    <t>wrzesiński</t>
  </si>
  <si>
    <t>wolsztyński</t>
  </si>
  <si>
    <t>wągrowiecki</t>
  </si>
  <si>
    <t>turecki</t>
  </si>
  <si>
    <t>śremski</t>
  </si>
  <si>
    <t>średzki</t>
  </si>
  <si>
    <t>szamotulski</t>
  </si>
  <si>
    <t>słupecki</t>
  </si>
  <si>
    <t>rawicki</t>
  </si>
  <si>
    <t>poznański</t>
  </si>
  <si>
    <t>pleszewski</t>
  </si>
  <si>
    <t>pilski</t>
  </si>
  <si>
    <t>ostrzeszowski</t>
  </si>
  <si>
    <t>ostrowski</t>
  </si>
  <si>
    <t>obornicki</t>
  </si>
  <si>
    <t>nowotomyski</t>
  </si>
  <si>
    <t>międzychodzki</t>
  </si>
  <si>
    <t>leszczyński</t>
  </si>
  <si>
    <t>krotoszyński</t>
  </si>
  <si>
    <t>kościański</t>
  </si>
  <si>
    <t>koniński</t>
  </si>
  <si>
    <t>kolski</t>
  </si>
  <si>
    <t>kępiński</t>
  </si>
  <si>
    <t>kaliski</t>
  </si>
  <si>
    <t>jarociński</t>
  </si>
  <si>
    <t>grodziski</t>
  </si>
  <si>
    <t>gostyński</t>
  </si>
  <si>
    <t>gnieźnieński</t>
  </si>
  <si>
    <t>czarnkowsko-trzcianecki</t>
  </si>
  <si>
    <t>chodzieski</t>
  </si>
  <si>
    <t>węgorzewski</t>
  </si>
  <si>
    <t>gołdapski</t>
  </si>
  <si>
    <t>szczycieński</t>
  </si>
  <si>
    <t>piski</t>
  </si>
  <si>
    <t>ostródzki</t>
  </si>
  <si>
    <t>olsztyński</t>
  </si>
  <si>
    <t>olecki</t>
  </si>
  <si>
    <t>nowomiejski</t>
  </si>
  <si>
    <t>nidzicki</t>
  </si>
  <si>
    <t>mrągowski</t>
  </si>
  <si>
    <t>lidzbarski</t>
  </si>
  <si>
    <t>kętrzyński</t>
  </si>
  <si>
    <t>iławski</t>
  </si>
  <si>
    <t>giżycki</t>
  </si>
  <si>
    <t>ełcki</t>
  </si>
  <si>
    <t>elbląski</t>
  </si>
  <si>
    <t>działdowski</t>
  </si>
  <si>
    <t>braniewski</t>
  </si>
  <si>
    <t>bartoszycki</t>
  </si>
  <si>
    <t>włoszczowski</t>
  </si>
  <si>
    <t>staszowski</t>
  </si>
  <si>
    <t>starachowicki</t>
  </si>
  <si>
    <t>skarżyski</t>
  </si>
  <si>
    <t>sandomierski</t>
  </si>
  <si>
    <t>pińczowski</t>
  </si>
  <si>
    <t>ostrowiecki</t>
  </si>
  <si>
    <t>opatowski</t>
  </si>
  <si>
    <t>konecki</t>
  </si>
  <si>
    <t>kielecki</t>
  </si>
  <si>
    <t>kazimierski</t>
  </si>
  <si>
    <t>jędrzejowski</t>
  </si>
  <si>
    <t>buski</t>
  </si>
  <si>
    <t>żywiecki</t>
  </si>
  <si>
    <t>zawierciański</t>
  </si>
  <si>
    <t>wodzisławski</t>
  </si>
  <si>
    <t>bieruńsko-lędziński</t>
  </si>
  <si>
    <t>tarnogórski</t>
  </si>
  <si>
    <t>rybnicki</t>
  </si>
  <si>
    <t>raciborski</t>
  </si>
  <si>
    <t>pszczyński</t>
  </si>
  <si>
    <t>myszkowski</t>
  </si>
  <si>
    <t>mikołowski</t>
  </si>
  <si>
    <t>lubliniecki</t>
  </si>
  <si>
    <t>kłobucki</t>
  </si>
  <si>
    <t>gliwicki</t>
  </si>
  <si>
    <t>częstochowski</t>
  </si>
  <si>
    <t>cieszyński</t>
  </si>
  <si>
    <t>bielski</t>
  </si>
  <si>
    <t>będziński</t>
  </si>
  <si>
    <t>sztumski</t>
  </si>
  <si>
    <t>wejherowski</t>
  </si>
  <si>
    <t>tczewski</t>
  </si>
  <si>
    <t>starogardzki</t>
  </si>
  <si>
    <t>słupski</t>
  </si>
  <si>
    <t>pucki</t>
  </si>
  <si>
    <t>nowodworski</t>
  </si>
  <si>
    <t>malborski</t>
  </si>
  <si>
    <t>lęborski</t>
  </si>
  <si>
    <t>kwidzyński</t>
  </si>
  <si>
    <t>kościerski</t>
  </si>
  <si>
    <t>kartuski</t>
  </si>
  <si>
    <t>gdański</t>
  </si>
  <si>
    <t>człuchowski</t>
  </si>
  <si>
    <t>chojnicki</t>
  </si>
  <si>
    <t>bytowski</t>
  </si>
  <si>
    <t>zambrowski</t>
  </si>
  <si>
    <t>wysokomazowiecki</t>
  </si>
  <si>
    <t>suwalski</t>
  </si>
  <si>
    <t>sokólski</t>
  </si>
  <si>
    <t>siemiatycki</t>
  </si>
  <si>
    <t>sejneński</t>
  </si>
  <si>
    <t>moniecki</t>
  </si>
  <si>
    <t>łomżyński</t>
  </si>
  <si>
    <t>kolneński</t>
  </si>
  <si>
    <t>hajnowski</t>
  </si>
  <si>
    <t>grajewski</t>
  </si>
  <si>
    <t>białostocki</t>
  </si>
  <si>
    <t>augustowski</t>
  </si>
  <si>
    <t>leski</t>
  </si>
  <si>
    <t>tarnobrzeski</t>
  </si>
  <si>
    <t>strzyżowski</t>
  </si>
  <si>
    <t>stalowowolski</t>
  </si>
  <si>
    <t>sanocki</t>
  </si>
  <si>
    <t>rzeszowski</t>
  </si>
  <si>
    <t>ropczycko-sędziszowski</t>
  </si>
  <si>
    <t>przeworski</t>
  </si>
  <si>
    <t>przemyski</t>
  </si>
  <si>
    <t>niżański</t>
  </si>
  <si>
    <t>mielecki</t>
  </si>
  <si>
    <t>łańcucki</t>
  </si>
  <si>
    <t>lubaczowski</t>
  </si>
  <si>
    <t>leżajski</t>
  </si>
  <si>
    <t>krośnieński</t>
  </si>
  <si>
    <t>kolbuszowski</t>
  </si>
  <si>
    <t>jasielski</t>
  </si>
  <si>
    <t>jarosławski</t>
  </si>
  <si>
    <t>dębicki</t>
  </si>
  <si>
    <t>brzozowski</t>
  </si>
  <si>
    <t>bieszczadzki</t>
  </si>
  <si>
    <t>strzelecki</t>
  </si>
  <si>
    <t>prudnicki</t>
  </si>
  <si>
    <t>opolski</t>
  </si>
  <si>
    <t>oleski</t>
  </si>
  <si>
    <t>nyski</t>
  </si>
  <si>
    <t>namysłowski</t>
  </si>
  <si>
    <t>krapkowicki</t>
  </si>
  <si>
    <t>kluczborski</t>
  </si>
  <si>
    <t>kędzierzyńsko-kozielski</t>
  </si>
  <si>
    <t>głubczycki</t>
  </si>
  <si>
    <t>brzeski</t>
  </si>
  <si>
    <t>żyrardowski</t>
  </si>
  <si>
    <t>żuromiński</t>
  </si>
  <si>
    <t>zwoleński</t>
  </si>
  <si>
    <t>wyszkowski</t>
  </si>
  <si>
    <t>wołomiński</t>
  </si>
  <si>
    <t>węgrowski</t>
  </si>
  <si>
    <t>warszawski zachodni</t>
  </si>
  <si>
    <t>szydłowiecki</t>
  </si>
  <si>
    <t>sokołowski</t>
  </si>
  <si>
    <t>sochaczewski</t>
  </si>
  <si>
    <t>sierpecki</t>
  </si>
  <si>
    <t>siedlecki</t>
  </si>
  <si>
    <t>radomski</t>
  </si>
  <si>
    <t>pułtuski</t>
  </si>
  <si>
    <t>przysuski</t>
  </si>
  <si>
    <t>przasnyski</t>
  </si>
  <si>
    <t>pruszkowski</t>
  </si>
  <si>
    <t>płoński</t>
  </si>
  <si>
    <t>płocki</t>
  </si>
  <si>
    <t>piaseczyński</t>
  </si>
  <si>
    <t>otwocki</t>
  </si>
  <si>
    <t>ostrołęcki</t>
  </si>
  <si>
    <t>mławski</t>
  </si>
  <si>
    <t>miński</t>
  </si>
  <si>
    <t>makowski</t>
  </si>
  <si>
    <t>łosicki</t>
  </si>
  <si>
    <t>lipski</t>
  </si>
  <si>
    <t>legionowski</t>
  </si>
  <si>
    <t>kozienicki</t>
  </si>
  <si>
    <t>grójecki</t>
  </si>
  <si>
    <t>gostyniński</t>
  </si>
  <si>
    <t>garwoliński</t>
  </si>
  <si>
    <t>ciechanowski</t>
  </si>
  <si>
    <t>białobrzeski</t>
  </si>
  <si>
    <t>wielicki</t>
  </si>
  <si>
    <t>wadowicki</t>
  </si>
  <si>
    <t>tatrzański</t>
  </si>
  <si>
    <t>tarnowski</t>
  </si>
  <si>
    <t>suski</t>
  </si>
  <si>
    <t>proszowicki</t>
  </si>
  <si>
    <t>oświęcimski</t>
  </si>
  <si>
    <t>olkuski</t>
  </si>
  <si>
    <t>nowotarski</t>
  </si>
  <si>
    <t>nowosądecki</t>
  </si>
  <si>
    <t>myślenicki</t>
  </si>
  <si>
    <t>miechowski</t>
  </si>
  <si>
    <t>limanowski</t>
  </si>
  <si>
    <t>krakowski</t>
  </si>
  <si>
    <t>gorlicki</t>
  </si>
  <si>
    <t>dąbrowski</t>
  </si>
  <si>
    <t>chrzanowski</t>
  </si>
  <si>
    <t>bocheński</t>
  </si>
  <si>
    <t>brzeziński</t>
  </si>
  <si>
    <t>zgierski</t>
  </si>
  <si>
    <t>zduńskowolski</t>
  </si>
  <si>
    <t>wieruszowski</t>
  </si>
  <si>
    <t>wieluński</t>
  </si>
  <si>
    <t>tomaszowski</t>
  </si>
  <si>
    <t>skierniewicki</t>
  </si>
  <si>
    <t>sieradzki</t>
  </si>
  <si>
    <t>rawski</t>
  </si>
  <si>
    <t>radomszczański</t>
  </si>
  <si>
    <t>poddębicki</t>
  </si>
  <si>
    <t>piotrkowski</t>
  </si>
  <si>
    <t>pajęczański</t>
  </si>
  <si>
    <t>pabianicki</t>
  </si>
  <si>
    <t>opoczyński</t>
  </si>
  <si>
    <t>łódzki wschodni</t>
  </si>
  <si>
    <t>łowicki</t>
  </si>
  <si>
    <t>łęczycki</t>
  </si>
  <si>
    <t>łaski</t>
  </si>
  <si>
    <t>kutnowski</t>
  </si>
  <si>
    <t>bełchatowski</t>
  </si>
  <si>
    <t>wschowski</t>
  </si>
  <si>
    <t>żarski</t>
  </si>
  <si>
    <t>żagański</t>
  </si>
  <si>
    <t>zielonogórski</t>
  </si>
  <si>
    <t>świebodziński</t>
  </si>
  <si>
    <t>sulęciński</t>
  </si>
  <si>
    <t>strzelecko-drezdenecki</t>
  </si>
  <si>
    <t>słubicki</t>
  </si>
  <si>
    <t>nowosolski</t>
  </si>
  <si>
    <t>międzyrzecki</t>
  </si>
  <si>
    <t>gorzowski</t>
  </si>
  <si>
    <t>zamojski</t>
  </si>
  <si>
    <t>włodawski</t>
  </si>
  <si>
    <t>świdnicki</t>
  </si>
  <si>
    <t>rycki</t>
  </si>
  <si>
    <t>radzyński</t>
  </si>
  <si>
    <t>puławski</t>
  </si>
  <si>
    <t>parczewski</t>
  </si>
  <si>
    <t>łukowski</t>
  </si>
  <si>
    <t>łęczyński</t>
  </si>
  <si>
    <t>lubelski</t>
  </si>
  <si>
    <t>lubartowski</t>
  </si>
  <si>
    <t>kraśnicki</t>
  </si>
  <si>
    <t>krasnostawski</t>
  </si>
  <si>
    <t>janowski</t>
  </si>
  <si>
    <t>hrubieszowski</t>
  </si>
  <si>
    <t>chełmski</t>
  </si>
  <si>
    <t>biłgorajski</t>
  </si>
  <si>
    <t>bialski</t>
  </si>
  <si>
    <t>żniński</t>
  </si>
  <si>
    <t>włocławski</t>
  </si>
  <si>
    <t>wąbrzeski</t>
  </si>
  <si>
    <t>tucholski</t>
  </si>
  <si>
    <t>toruński</t>
  </si>
  <si>
    <t>świecki</t>
  </si>
  <si>
    <t>sępoleński</t>
  </si>
  <si>
    <t>rypiński</t>
  </si>
  <si>
    <t>radziejowski</t>
  </si>
  <si>
    <t>nakielski</t>
  </si>
  <si>
    <t>mogileński</t>
  </si>
  <si>
    <t>lipnowski</t>
  </si>
  <si>
    <t>inowrocławski</t>
  </si>
  <si>
    <t>grudziądzki</t>
  </si>
  <si>
    <t>golubsko-dobrzyński</t>
  </si>
  <si>
    <t>chełmiński</t>
  </si>
  <si>
    <t>bydgoski</t>
  </si>
  <si>
    <t>brodnicki</t>
  </si>
  <si>
    <t>aleksandrowski</t>
  </si>
  <si>
    <t>złotoryjski</t>
  </si>
  <si>
    <t>zgorzelecki</t>
  </si>
  <si>
    <t>ząbkowicki</t>
  </si>
  <si>
    <t>wrocławski</t>
  </si>
  <si>
    <t>wołowski</t>
  </si>
  <si>
    <t>wałbrzyski</t>
  </si>
  <si>
    <t>trzebnicki</t>
  </si>
  <si>
    <t>strzeliński</t>
  </si>
  <si>
    <t>polkowicki</t>
  </si>
  <si>
    <t>oławski</t>
  </si>
  <si>
    <t>oleśnicki</t>
  </si>
  <si>
    <t>milicki</t>
  </si>
  <si>
    <t>lwówecki</t>
  </si>
  <si>
    <t>lubiński</t>
  </si>
  <si>
    <t>lubański</t>
  </si>
  <si>
    <t>legnicki</t>
  </si>
  <si>
    <t>kłodzki</t>
  </si>
  <si>
    <t>kamiennogórski</t>
  </si>
  <si>
    <t>jeleniogórski</t>
  </si>
  <si>
    <t>jaworski</t>
  </si>
  <si>
    <t>górowski</t>
  </si>
  <si>
    <t>głogowski</t>
  </si>
  <si>
    <t>dzierżoniowski</t>
  </si>
  <si>
    <t>bolesławiecki</t>
  </si>
  <si>
    <t>Zobowiązania do wykonanych dochodów    (11:5)</t>
  </si>
  <si>
    <t>Wynik
(5-8)</t>
  </si>
  <si>
    <t>Wskaźnik
 (8:7)</t>
  </si>
  <si>
    <t>Wskaźnik  (5:4)</t>
  </si>
  <si>
    <t>Tablica 42. Zestawienie dochodów, wydatków, wyniku oraz zobowiązań w poszczególnych powiatach</t>
  </si>
  <si>
    <t>Źródło: Sprawozdania roczne z wykonania budżetów powiatów za 2020 r. (Min.Fin.)</t>
  </si>
  <si>
    <t>Pozostale zadania w zakresie polityki spolecznej</t>
  </si>
  <si>
    <t>Obsluga dlugu publicznego</t>
  </si>
  <si>
    <t>Bezpieczenstwo publiczne i ochrona przeciwpozarowa</t>
  </si>
  <si>
    <t>Dzialalność uslugowa</t>
  </si>
  <si>
    <t>Wytwarzanie i zaopatrywanie w energię</t>
  </si>
  <si>
    <t>Tablica 54.  Wydatki powiatów według działów i rodzajów</t>
  </si>
  <si>
    <t>wolne środki, o których mowa w art. 217 ust. 2 pkt 6 ustawy o finansach publicznych</t>
  </si>
  <si>
    <t>Subwencja ogólna dla powiatów 
z tego:</t>
  </si>
  <si>
    <t>Subwencja ogólna dla gmin z tego:</t>
  </si>
  <si>
    <t>Subwencja ogólna z tego:</t>
  </si>
  <si>
    <t>- pozostałe</t>
  </si>
  <si>
    <t>- część powiatowa</t>
  </si>
  <si>
    <t>- część gminna</t>
  </si>
  <si>
    <t>Dotacje celowe  z tego:</t>
  </si>
  <si>
    <t>Dotacje ogółem  z tego:</t>
  </si>
  <si>
    <t>opłata targowa</t>
  </si>
  <si>
    <t>opłata eksploatacyjna</t>
  </si>
  <si>
    <t>opłata skarbowa</t>
  </si>
  <si>
    <t>podatek dochodowy od osób fizycznych -   część powiatowa</t>
  </si>
  <si>
    <t>podatek dochodowy od osób fizycznych -   część gminna</t>
  </si>
  <si>
    <t>podatek dochodowy od osób prawnych -   część powiatowa</t>
  </si>
  <si>
    <t>podatek dochodowy od osób prawnych -    część gminna</t>
  </si>
  <si>
    <t>Tablica 55. Informacja z wykonania budżetów miast na prawach powiatu za 4 kwartały 2020 r.</t>
  </si>
  <si>
    <t>wierzyciele</t>
  </si>
  <si>
    <t>sektora finansów publicznych (kol.5+7+8)</t>
  </si>
  <si>
    <t>Źródło:  1. Sprawozdania roczne z wykonania budżetów miast na prawach powiatu
               wg województw za 2020 r. (Min.Fin.)</t>
  </si>
  <si>
    <t>Wynik                       (4-5)</t>
  </si>
  <si>
    <t>Tablica 56. Dochody, wydatki i wynik miast na prawach powiatów na 1 mieszkańca 
                   według województw</t>
  </si>
  <si>
    <t>Źródło:   Sprawozdania roczne z wykonania budżetów miast na prawach powiatu za 2019 i 2020 r. (Min.Fin.)</t>
  </si>
  <si>
    <t>DOCHODY OGÓŁEM 
z tego:</t>
  </si>
  <si>
    <t>Wykonanie
 2020</t>
  </si>
  <si>
    <t>Tablica 58. Dochody miast na prawach powiatu według działów</t>
  </si>
  <si>
    <t>Jastrzębie-Zdrój</t>
  </si>
  <si>
    <t>m. st. Warszawa</t>
  </si>
  <si>
    <t>Tablica 59. Zestawienie dochodów, wydatków, wyniku oraz zobowiązań w poszczególnych miastach na prawach powiatu</t>
  </si>
  <si>
    <t>Źródło: Sprawozdania roczne z wykonania budżetów miast na prawach powiatu za 2020 r. (Min.Fin.)</t>
  </si>
  <si>
    <t>Gospodarka komunalna i ochrona srodowiska</t>
  </si>
  <si>
    <t>Pomoc spoleczna</t>
  </si>
  <si>
    <t>Oswiata i wychowanie</t>
  </si>
  <si>
    <t>Rózne rozliczenia</t>
  </si>
  <si>
    <t>Dochody od osób prawnych, od osób fizycznych i od innych jednostek nieposiadajacych osobowosci prawnej oraz wydatki związane z ich poborem</t>
  </si>
  <si>
    <t>Wymiar sprawiedliwiści</t>
  </si>
  <si>
    <t>Urzedy naczelnych organów wladzy panstwowej, kontroli i ochrony prawa oraz sadownictwa</t>
  </si>
  <si>
    <t>Dzialalnosc uslugowa</t>
  </si>
  <si>
    <t>Wytwarzanie i zaopatrywanie w energie elektryczna, gaz i wodę</t>
  </si>
  <si>
    <t>Rybolówstwo i rybactwo</t>
  </si>
  <si>
    <t>Lesnictwo</t>
  </si>
  <si>
    <t>Rolnictwo i lowiectwo</t>
  </si>
  <si>
    <t>Tablica 72. Wydatki miast na prawach powiatu według działów i rodzajów</t>
  </si>
  <si>
    <t>Dotacje ogółem                                            z tego:</t>
  </si>
  <si>
    <t>Tablica 75. Informacja z wykonania budżetów województw za 4 kwartały 2020 r.</t>
  </si>
  <si>
    <t>Źródło:  1. Sprawozdania roczne z wykonania budżetów województw za 2020 r. (Min.Fin.)</t>
  </si>
  <si>
    <t xml:space="preserve">Tablica 76. Dochody, wydatki i wynik województw na 1 mieszkańca </t>
  </si>
  <si>
    <t>Źródło:  Sprawozdania z wykonania budżetów województw za 2020 r.  (Min.Fin.)</t>
  </si>
  <si>
    <t>Wskaźnik 
(7:6)</t>
  </si>
  <si>
    <t>Nazwa województwa</t>
  </si>
  <si>
    <t>Tablica 77. Zestawienie dochodów, wydatków, wyniku oraz zobowiązań w poszczególnych województwach</t>
  </si>
  <si>
    <t>Źródło:  Sprawozdania roczne z wykonania budżetów województw za 2019 i 2020 r.  (Min.Fin.)</t>
  </si>
  <si>
    <t>DOCHODY OGÓŁEM
z tego:</t>
  </si>
  <si>
    <t>Wskaźnik 
(4:3)</t>
  </si>
  <si>
    <t>Wykonanie
 2019</t>
  </si>
  <si>
    <t>Tablica 79. Dochody województw według działów</t>
  </si>
  <si>
    <t>Źródło: Sprawozdania roczne z wykonania budżetów województw za 2020 r. (Min.Fin.)</t>
  </si>
  <si>
    <t>Tablica 89. Wydatki województw według działów i rodzajów</t>
  </si>
  <si>
    <r>
      <t xml:space="preserve">powstałe w roku bieżącym
</t>
    </r>
    <r>
      <rPr>
        <b/>
        <sz val="9"/>
        <rFont val="Arial"/>
        <family val="2"/>
        <charset val="238"/>
      </rPr>
      <t>R12B</t>
    </r>
  </si>
  <si>
    <r>
      <t xml:space="preserve">powstałe w latach ubiegłych
</t>
    </r>
    <r>
      <rPr>
        <b/>
        <sz val="9"/>
        <rFont val="Arial"/>
        <family val="2"/>
        <charset val="238"/>
      </rPr>
      <t>R12U</t>
    </r>
  </si>
  <si>
    <r>
      <t xml:space="preserve">ogółem
</t>
    </r>
    <r>
      <rPr>
        <b/>
        <sz val="9"/>
        <rFont val="Arial"/>
        <family val="2"/>
        <charset val="238"/>
      </rPr>
      <t>R11</t>
    </r>
  </si>
  <si>
    <r>
      <t xml:space="preserve">Wydatki, które nie wygasły 
z upływem roku budżetowego) 
(art.263 ust. 2 ustawy 
o finansach publicznych) 
</t>
    </r>
    <r>
      <rPr>
        <b/>
        <sz val="9"/>
        <rFont val="Arial"/>
        <family val="2"/>
        <charset val="238"/>
      </rPr>
      <t>R9</t>
    </r>
  </si>
  <si>
    <r>
      <t xml:space="preserve">Wydatki
 wykonane
</t>
    </r>
    <r>
      <rPr>
        <b/>
        <sz val="9"/>
        <rFont val="Arial"/>
        <family val="2"/>
        <charset val="238"/>
      </rPr>
      <t>R4</t>
    </r>
  </si>
  <si>
    <r>
      <t xml:space="preserve">Zaangażowanie
</t>
    </r>
    <r>
      <rPr>
        <b/>
        <sz val="9"/>
        <rFont val="Arial"/>
        <family val="2"/>
        <charset val="238"/>
      </rPr>
      <t>R10</t>
    </r>
  </si>
  <si>
    <r>
      <t xml:space="preserve">Plan 
(po zmianach)
</t>
    </r>
    <r>
      <rPr>
        <b/>
        <sz val="9"/>
        <rFont val="Arial"/>
        <family val="2"/>
        <charset val="238"/>
      </rPr>
      <t>R1</t>
    </r>
  </si>
  <si>
    <t>Dotacje ogółem z tego:</t>
  </si>
  <si>
    <r>
      <t xml:space="preserve">Dochody 
otrzymane
</t>
    </r>
    <r>
      <rPr>
        <b/>
        <sz val="9"/>
        <color indexed="8"/>
        <rFont val="Arial"/>
        <family val="2"/>
        <charset val="238"/>
      </rPr>
      <t>R9</t>
    </r>
  </si>
  <si>
    <r>
      <t xml:space="preserve">Dochody 
wykonane
(wpływy minus zwroty) 
</t>
    </r>
    <r>
      <rPr>
        <b/>
        <sz val="9"/>
        <color indexed="8"/>
        <rFont val="Arial"/>
        <family val="2"/>
        <charset val="238"/>
      </rPr>
      <t>R4</t>
    </r>
  </si>
  <si>
    <r>
      <t xml:space="preserve">Plan 
(po zmianach)
</t>
    </r>
    <r>
      <rPr>
        <b/>
        <sz val="9"/>
        <color indexed="8"/>
        <rFont val="Arial"/>
        <family val="2"/>
        <charset val="238"/>
      </rPr>
      <t>R1</t>
    </r>
  </si>
  <si>
    <t>Tablica 92. Informacja z wykonania budżetów związków jednostek samorządu terytorialnego za 4 kwartały 2020 r.</t>
  </si>
  <si>
    <t>Dotacje ogółem                                  z tego:</t>
  </si>
  <si>
    <t>N2.1 krótkotermionowe</t>
  </si>
  <si>
    <t>N1.1 krótkotermionowe</t>
  </si>
  <si>
    <t>E2.1 krótkotermionowe</t>
  </si>
  <si>
    <t>E1.1 krótkotermionowe</t>
  </si>
  <si>
    <t xml:space="preserve">Tablica 8. Dotacje i płatności z budżetu środków europejskich 
                  jednostek samorządu terytorialnego </t>
  </si>
  <si>
    <t>w tym: bieżące</t>
  </si>
  <si>
    <t xml:space="preserve"> zł</t>
  </si>
  <si>
    <t>Ogółem dotacje,
z  tego:</t>
  </si>
  <si>
    <t>- na zadania z zakresu administracji rządowej</t>
  </si>
  <si>
    <t>- na zadania własne</t>
  </si>
  <si>
    <t>- z tytułu pomocy finansowej udzielanej między jst</t>
  </si>
  <si>
    <t>- z funduszy celowych</t>
  </si>
  <si>
    <t>Tablica 15 . Przychody i koszty samorządowych zakładów budżetowych</t>
  </si>
  <si>
    <t>Plan po
zmianach</t>
  </si>
  <si>
    <t>Wykonanie 
planu</t>
  </si>
  <si>
    <t>Wskaźnik
3:2</t>
  </si>
  <si>
    <t>Struktura
według form</t>
  </si>
  <si>
    <t>Stan środków obrotowych na początek roku</t>
  </si>
  <si>
    <t>Przychody</t>
  </si>
  <si>
    <t xml:space="preserve">   w tym: dotacje z budżetu</t>
  </si>
  <si>
    <t>Koszty</t>
  </si>
  <si>
    <t>wpłaty do budżetu</t>
  </si>
  <si>
    <t>Stan środków obrotowych na koniec roku</t>
  </si>
  <si>
    <t>GMINY</t>
  </si>
  <si>
    <t>POWIATY</t>
  </si>
  <si>
    <t>MIASTA NA PRAWACH POWIATU</t>
  </si>
  <si>
    <t>WOJEWÓDZTWA</t>
  </si>
  <si>
    <t>ZWIĄZKI JST</t>
  </si>
  <si>
    <t>* wskaźnik powyżej 1000%</t>
  </si>
  <si>
    <t>Tablica 16. Dochody i wydatki  na rachunku, o którym mowa w art. 223 ust. 1 ustawy 
                  o finansach publicznych</t>
  </si>
  <si>
    <t>Stan środków pieniężnych na początek roku</t>
  </si>
  <si>
    <t xml:space="preserve"> Wydatki</t>
  </si>
  <si>
    <t xml:space="preserve">   w tym: wpłaty do budżetu</t>
  </si>
  <si>
    <t>Stan środków pieniężnych na koniec roku</t>
  </si>
  <si>
    <t xml:space="preserve">Tablica 25. Zestawienie wykonania części oświatowej subwencji ogólnej, dotacji celowych dla gmin w dziale 801  - Oświata i wychowanie 
                 i 854 - Edukacyjna opieka wychowawcza (w układzie wojewódzkim)   </t>
  </si>
  <si>
    <t>Część oświatowa subwencji ogólnej</t>
  </si>
  <si>
    <t>w tym:</t>
  </si>
  <si>
    <t>Dochody z tyt. części oświatowej subwencji ogólnej i dotacji wykazanych w dziale
 801 - Oświata i wychowanie i 
854 - Edukacyjna opieka wychowawcza</t>
  </si>
  <si>
    <t xml:space="preserve"> (4:3)</t>
  </si>
  <si>
    <t>z przeznaczeniem na kształcenie dzieci
 6-letnich *)</t>
  </si>
  <si>
    <t>na zadania inwestycyjne</t>
  </si>
  <si>
    <t xml:space="preserve">Ogółem </t>
  </si>
  <si>
    <t xml:space="preserve">Tablica 26. Zestawienie wykonania wydatków gmin w dziale 801  - Oświata i wychowanie i 854 - Edukacyjna opieka wychowawcza (w układzie wojewódzkim)   </t>
  </si>
  <si>
    <t>Wydatki ogółem w dziale 
801 - Oświata i wychowanie i 
854 - Edukacyjna opieka wychowawcza</t>
  </si>
  <si>
    <t xml:space="preserve"> (5:3)</t>
  </si>
  <si>
    <t>bieżące</t>
  </si>
  <si>
    <t>majątkowe</t>
  </si>
  <si>
    <t>L.p.</t>
  </si>
  <si>
    <t xml:space="preserve">Wykaz tytułów                                                                                     stanowiących podstawę do zwiększeń jednostkom samorządu terytorialnego części oświatowej subwencji ogólnej ze środków rezerwy tej części subwencji                   </t>
  </si>
  <si>
    <t>Środki dla gmin</t>
  </si>
  <si>
    <t>Kwota rezerwy przekazana jednostkom samorządu terytorialnego na poszczególne kryteria podziału rezerwy subwencji</t>
  </si>
  <si>
    <t>% rozdysponowanej kwoty rezerwy dla gmin</t>
  </si>
  <si>
    <t>Gminy wiejskie</t>
  </si>
  <si>
    <t>Gminy miejskie</t>
  </si>
  <si>
    <t>Gminy miejsko-wiejskie</t>
  </si>
  <si>
    <t xml:space="preserve"> w złotych</t>
  </si>
  <si>
    <t>1.</t>
  </si>
  <si>
    <t>2.</t>
  </si>
  <si>
    <t>Pomoc jednostkom samorządu terytorialnego w usuwaniu skutków zdarzeń losowych w budynkach szkół (placówek) publicznych prowadzonych (dotowanych) przez jednostki samorządu terytorialnego</t>
  </si>
  <si>
    <t>3.</t>
  </si>
  <si>
    <t>Pomoc jednostkom samorządu terytorialnego w usuwaniu skutków działania żywiołów w budynkach szkół (placówek) publicznych prowadzonych (dotowanych) przez jednostki samorządu terytorialnego</t>
  </si>
  <si>
    <t>4.</t>
  </si>
  <si>
    <t>Dofinansowanie kosztów związanych z wypłatą odpraw dla zwalnianych nauczycieli w szkołach i placówkach oświatowych w trybie art. 20 ustawy z dnia 26 stycznia 1982 r. Karta Nauczyciela albo przechodzących na emeryturę na podstawie art. 88 ustawy - Karta Nauczyciela w związku z art. 225 lub z art. 226 ustawy z dnia 14 grudnia 2016 r. przepisy wprowadzające ustawę - Prawo Oświatowe lub z art. 20 ww. ustawy Karta Nauczyciela</t>
  </si>
  <si>
    <t>5.</t>
  </si>
  <si>
    <t>Dofinansowanie wyposażenia w pomoce dydaktyczne niezbędne do realizacji podstawy programowej z przedmiotów przyrodniczych w publicznych szkołach podstawowych</t>
  </si>
  <si>
    <t>6.</t>
  </si>
  <si>
    <t>Dofinansowanie doposażenia publicznych szkół i placówek prowadzonych (dotowanych) przez jednostki samorządu terytorialnego, w zakresie pomieszczeń do nauki w nowo wybudowanych budynkach, nowych pomieszczeń do nauki pozyskanych w wyniku adaptacji oraz pomieszczeń dla szkół rozpoczynających kształcenie w nowych zawodach</t>
  </si>
  <si>
    <t>7.</t>
  </si>
  <si>
    <t>Korekta części oświatowej subwencji ogólnej z tytułu błędów statystycznych</t>
  </si>
  <si>
    <t>8.</t>
  </si>
  <si>
    <t>Razem</t>
  </si>
  <si>
    <t xml:space="preserve">Tablica 43. Zestawienie wykonania części oświatowej subwencji ogólnej, dotacji celowych powiatów w dziale
                      801  - Oświata i wychowanie i 854 - Edukacyjna opieka wychowawcza </t>
  </si>
  <si>
    <t>Dochody z tyt. części oświatowej subwencji ogólnej i dotacji wykazanych w dziale 801 - Oświata i wychowanie i 854 - Edukacyjna opieka wychowawcza</t>
  </si>
  <si>
    <t xml:space="preserve"> (5:4)</t>
  </si>
  <si>
    <t>z przeznaczeniem na kształcenie dzieci 6-letnich *)</t>
  </si>
  <si>
    <t>Źródło: Sprawozdania roczne z wykonania budżetów powiatów za 2019 r. (Min.Fin.)</t>
  </si>
  <si>
    <t xml:space="preserve">Tablica 44. Zestawienie wykonania wydatków powiatów w dziale 801  - Oświata i wychowanie i 
                  854 - Edukacyjna opieka wychowawcza   </t>
  </si>
  <si>
    <t xml:space="preserve"> (6:4)</t>
  </si>
  <si>
    <t xml:space="preserve">Wykaz tytułów
stanowiących podstawę do zwiększeń jednostkom samorządu terytorialnego części oświatowej subwencji ogólnej ze środków rezerwy tej części subwencji         </t>
  </si>
  <si>
    <t>Środki dla powiatów</t>
  </si>
  <si>
    <t>% rozdysponowanej kwoty rezerwy dla powiatów</t>
  </si>
  <si>
    <t xml:space="preserve">Tablica 60. Zestawienie wykonania części oświatowej subwencji ogólnej, dotacji celowych miast na prawach powiatu w dziale 801  - Oświata i wychowanie
                  i 854 - Edukacyjna  opieka wychowawcza </t>
  </si>
  <si>
    <t>Nazwa miasta na prawach powiatu</t>
  </si>
  <si>
    <t xml:space="preserve">Tablica 61. Zestawienie wykonania wydatków miast na prawach powiatu w dziale 
                  801  - Oświata i wychowanie i 854 - Edukacyjna opieka wychowawcza   </t>
  </si>
  <si>
    <t>Wydatki ogółem  w dziale  801 - Oświata i wychowanie i 854 - Edukacyjna opieka wychowawcza</t>
  </si>
  <si>
    <t>Środki dla miast na prawach powiatu</t>
  </si>
  <si>
    <t>% rozdysponowanej kwoty rezerwy dla miast na prawach powiatu</t>
  </si>
  <si>
    <t xml:space="preserve">Tablica 80. Zestawienie wykonania części oświatowej subwencji ogólnej, dotacji celowych województw w dziale 801  - Oświata i wychowanie oraz 
                  854 - Edukacyjna opieka wychowawcza </t>
  </si>
  <si>
    <t xml:space="preserve">Nazwa województwa </t>
  </si>
  <si>
    <t>(4:3)</t>
  </si>
  <si>
    <t xml:space="preserve">Tablica 81. Zestawienie wykonania wydatków województw w dziale 801  - Oświata i wychowanie i 854 - Edukacyjna 
                  opieka wychowawcza   </t>
  </si>
  <si>
    <t>Wydatki ogółem  w dziale 801 - Oświata i wychowanie i 854 - Edukacyjna opieka wychowawcza</t>
  </si>
  <si>
    <t>Środki dla województw</t>
  </si>
  <si>
    <t>% rozdysponowanej kwoty rezerwy dla województw</t>
  </si>
  <si>
    <t>Tablica 93. Informacja z wykonania budżetów związków jednostek samorządu terytorialnego za IV Kwartały 2020 rok                                                                                                                                                                                                                                                                                                     Górnośląsko-Zagłębiowska Metropolia[246901Z]</t>
  </si>
  <si>
    <t>Wykonanie 2020 r.</t>
  </si>
  <si>
    <r>
      <t>- przekazane w ramach programów finansowanych
  z udziałem środków europejskich oraz innych
  środków zagranicznych niepodlegających zwrotowi
  oraz płatności z budżetu środków europejskich</t>
    </r>
    <r>
      <rPr>
        <b/>
        <sz val="12"/>
        <rFont val="Arial"/>
        <family val="2"/>
        <charset val="238"/>
      </rPr>
      <t>*</t>
    </r>
  </si>
  <si>
    <t xml:space="preserve">   w tym: na zadania bieżące gmin z zakresu
             edukacyjnej opieki wychowawczej z budżetu
             państwa w ramach programów rządowych</t>
  </si>
  <si>
    <t>- na zadania realizowane na podstawie porozumień
   z organami administracji rządowej</t>
  </si>
  <si>
    <t>- na zadania realizowane na podstawie porozumień
  między  jst</t>
  </si>
  <si>
    <r>
      <rPr>
        <b/>
        <sz val="14"/>
        <rFont val="Arial"/>
        <family val="2"/>
        <charset val="238"/>
      </rPr>
      <t>*</t>
    </r>
    <r>
      <rPr>
        <sz val="9"/>
        <rFont val="Arial"/>
        <family val="2"/>
        <charset val="238"/>
      </rPr>
      <t xml:space="preserve"> w pozycji tej zostały ujęte również dotacje rozwojowe podlegające rozliczeniu w 2020 r.</t>
    </r>
  </si>
  <si>
    <t>*</t>
  </si>
  <si>
    <t>Źródło: Sprawozdania roczne jednostek samorządu terytorialnego z wykonania planów finansowych samorządowych zakładów budżetowych za 2020 rok. (Min. Fin)</t>
  </si>
  <si>
    <t>Źródło: Sprawozdania roczne jednostek samorządu terytorialnego z wykonania dochodów i wydatków na rachunku 
           z art. 223  ust.1 za 2020 r. (Min. Fin) - stan bazy na 19 marca 2021 r.</t>
  </si>
  <si>
    <t>WYKONANIE  ZA 2020 r.</t>
  </si>
  <si>
    <t xml:space="preserve">*) Kwoty naliczone i przekazane jednostkom samorządu terytorialnego w ramach części oświatowej subwencji ogólnej na kształcenie dzieci 6-letnich na podstawie danych Ministerstwa Edukacji i Nauki </t>
  </si>
  <si>
    <t>Tablica 27. Zestawienie środków  przekazanych gminom w roku 2020 ze środków rezerwy części oświatowej subwencji ogólnej dla jednostek samorządu terytorialnego</t>
  </si>
  <si>
    <t>WYKONANIE ZA 2020 r.</t>
  </si>
  <si>
    <t>Dofinansowanie z tytułu wzrostu zadań szkolnych i pozaszkolnych, polegającego na wzroście liczby uczniów przeliczeniowych w stosunku do danych przyjętych do naliczenia algorytmem części oświatowej subwencji ogólnej na 2020 r.</t>
  </si>
  <si>
    <t>Dofinansowanie innych zadań o jednorazowym charakterze nieuwzględnionych w części oświatowej subwencji ogólnej na rok 2020</t>
  </si>
  <si>
    <t>karkonoski</t>
  </si>
  <si>
    <t>Tablica 45. Zestawienie środków przekazanych powiatom w roku 2020 ze środków rezerwy części oświatowej subwencji ogólnej dla jednostek samorządu terytorialnego</t>
  </si>
  <si>
    <t>Tablica 62. Zestawienie środków  przekazanych miastom na prawach powiatu w roku 2020 ze środków rezerwy części oświatowej subwencji ogólnej
                 dla jednostek samorządu terytorialnego</t>
  </si>
  <si>
    <t>Tablica 82. Zestawienie środków  przekazanych województwom w roku 2020 ze środków rezerwy części oświatowej subwencji ogólnej dla jednostek samorządu terytorialnego</t>
  </si>
  <si>
    <t xml:space="preserve">Tablica 94. Wykaz gmin dokonujących wpłat z przeznaczeniem na część równoważącą subwencji ogólnej w 2020 roku </t>
  </si>
  <si>
    <t>GK</t>
  </si>
  <si>
    <t>GT</t>
  </si>
  <si>
    <t>Nazwa</t>
  </si>
  <si>
    <t>Wykonanie 
 2019 r.</t>
  </si>
  <si>
    <t>Plan  
2020 r.</t>
  </si>
  <si>
    <r>
      <t>Wykonanie 
 2020 r.</t>
    </r>
    <r>
      <rPr>
        <sz val="9"/>
        <rFont val="Arial"/>
        <family val="2"/>
      </rPr>
      <t xml:space="preserve"> </t>
    </r>
  </si>
  <si>
    <t>Dynamika         
8 : 6</t>
  </si>
  <si>
    <t>%</t>
  </si>
  <si>
    <t>Jerzmanowa</t>
  </si>
  <si>
    <t>Karpacz</t>
  </si>
  <si>
    <t>Legnickie Pole</t>
  </si>
  <si>
    <t>Lubin</t>
  </si>
  <si>
    <t>Rudna</t>
  </si>
  <si>
    <t>Grębocice</t>
  </si>
  <si>
    <t>Polkowice</t>
  </si>
  <si>
    <t>Radwanice</t>
  </si>
  <si>
    <t>Kąty Wrocławskie</t>
  </si>
  <si>
    <t>Kobierzyce</t>
  </si>
  <si>
    <t>Siechnice</t>
  </si>
  <si>
    <t>Bogatynia</t>
  </si>
  <si>
    <t>Osielsko</t>
  </si>
  <si>
    <t>Radzyń Chełmiński</t>
  </si>
  <si>
    <t>Inowrocław</t>
  </si>
  <si>
    <t>Radziejów</t>
  </si>
  <si>
    <t>Łysomice</t>
  </si>
  <si>
    <t>Puchaczów</t>
  </si>
  <si>
    <t>Bobrowice</t>
  </si>
  <si>
    <t>Kleszczów</t>
  </si>
  <si>
    <t>Szczerców</t>
  </si>
  <si>
    <t>Nowosolna</t>
  </si>
  <si>
    <t>Rzgów</t>
  </si>
  <si>
    <t>Działoszyn</t>
  </si>
  <si>
    <t>Rząśnia</t>
  </si>
  <si>
    <t>Sulmierzyce</t>
  </si>
  <si>
    <t>Kamieńsk</t>
  </si>
  <si>
    <t>Stryków</t>
  </si>
  <si>
    <t>Wielka Wieś</t>
  </si>
  <si>
    <t>Milanówek</t>
  </si>
  <si>
    <t xml:space="preserve">Podkowa Leśna </t>
  </si>
  <si>
    <t>Grodzisk Mazowiecki</t>
  </si>
  <si>
    <t>Jaktorów</t>
  </si>
  <si>
    <t>Żabia Wola</t>
  </si>
  <si>
    <t>Kozienice</t>
  </si>
  <si>
    <t>Nieporęt</t>
  </si>
  <si>
    <t>Wieliszew</t>
  </si>
  <si>
    <t>Czosnów</t>
  </si>
  <si>
    <t>Józefów</t>
  </si>
  <si>
    <t>Karczew</t>
  </si>
  <si>
    <t>Wiązowna</t>
  </si>
  <si>
    <t>Konstancin-Jeziorna</t>
  </si>
  <si>
    <t>Lesznowola</t>
  </si>
  <si>
    <t>Piaseczno</t>
  </si>
  <si>
    <t>Słupno</t>
  </si>
  <si>
    <t>Brwinów</t>
  </si>
  <si>
    <t>Michałowice</t>
  </si>
  <si>
    <t>Nadarzyn</t>
  </si>
  <si>
    <t>Raszyn</t>
  </si>
  <si>
    <t>Błonie</t>
  </si>
  <si>
    <t>Izabelin</t>
  </si>
  <si>
    <t>Kampinos</t>
  </si>
  <si>
    <t>Łomianki</t>
  </si>
  <si>
    <t>Ożarów Mazowiecki</t>
  </si>
  <si>
    <t>Stare Babice</t>
  </si>
  <si>
    <t>Korytnica</t>
  </si>
  <si>
    <t>Skarbimierz</t>
  </si>
  <si>
    <t>Gogolin</t>
  </si>
  <si>
    <t>Lutowiska</t>
  </si>
  <si>
    <t>Solina</t>
  </si>
  <si>
    <t>Orla</t>
  </si>
  <si>
    <t>Mielnik</t>
  </si>
  <si>
    <t>Cedry Wielkie</t>
  </si>
  <si>
    <t>Kolbudy</t>
  </si>
  <si>
    <t>Łeba</t>
  </si>
  <si>
    <t>Wicko</t>
  </si>
  <si>
    <t>Krynica Morska</t>
  </si>
  <si>
    <t>Kosakowo</t>
  </si>
  <si>
    <t>Kobylnica</t>
  </si>
  <si>
    <t>Ustka</t>
  </si>
  <si>
    <t>Gniewino</t>
  </si>
  <si>
    <t>Sławków</t>
  </si>
  <si>
    <t>Gierałtowice</t>
  </si>
  <si>
    <t>Goczałkowice-Zdrój</t>
  </si>
  <si>
    <t>Pawłowice</t>
  </si>
  <si>
    <t>Ożarowice</t>
  </si>
  <si>
    <t>Imielin</t>
  </si>
  <si>
    <t>Chełm Śląski</t>
  </si>
  <si>
    <t>Nowa Słupia</t>
  </si>
  <si>
    <t>Sitkówka-Nowiny</t>
  </si>
  <si>
    <t>Połaniec</t>
  </si>
  <si>
    <t>Kisielice</t>
  </si>
  <si>
    <t>Baranów</t>
  </si>
  <si>
    <t>Łęka Opatowska</t>
  </si>
  <si>
    <t>Perzów</t>
  </si>
  <si>
    <t>Kleczew</t>
  </si>
  <si>
    <t>Puszczykowo</t>
  </si>
  <si>
    <t>Komorniki</t>
  </si>
  <si>
    <t>Kórnik</t>
  </si>
  <si>
    <t>Suchy Las</t>
  </si>
  <si>
    <t>Tarnowo Podgórne</t>
  </si>
  <si>
    <t>Powidz</t>
  </si>
  <si>
    <t>Brudzew</t>
  </si>
  <si>
    <t>Przykona</t>
  </si>
  <si>
    <t>Karlino</t>
  </si>
  <si>
    <t>Kalisz Pomorski</t>
  </si>
  <si>
    <t>Rewal</t>
  </si>
  <si>
    <t>Dziwnów</t>
  </si>
  <si>
    <t>Międzyzdroje</t>
  </si>
  <si>
    <t>Dygowo</t>
  </si>
  <si>
    <t>Gościno</t>
  </si>
  <si>
    <t>Kołobrzeg</t>
  </si>
  <si>
    <t>Ustronie Morskie</t>
  </si>
  <si>
    <t>BIESIEKIERZ</t>
  </si>
  <si>
    <t>Mielno</t>
  </si>
  <si>
    <t>Dobra Szczecińska</t>
  </si>
  <si>
    <t>Kołbaskowo</t>
  </si>
  <si>
    <t>Darłowo</t>
  </si>
  <si>
    <t>Postomino</t>
  </si>
  <si>
    <t>Tablica 95. Wykaz powiatów dokonujących wpłat z przeznaczeniem na 
                 część równoważącą subwencji ogólnej w 2020 roku</t>
  </si>
  <si>
    <t>Wykonanie 
 2020 r.</t>
  </si>
  <si>
    <t>Dynamika         
6 : 4</t>
  </si>
  <si>
    <t xml:space="preserve">Tablica 96. Wykaz miast na prawach powiatu dokonujących wpłat z przeznaczeniem na 
                 część równoważącą subwencji ogólnej w 2020 roku  </t>
  </si>
  <si>
    <t xml:space="preserve"> -</t>
  </si>
  <si>
    <t xml:space="preserve">Płock </t>
  </si>
  <si>
    <t xml:space="preserve">m. st. Warszawa </t>
  </si>
  <si>
    <t xml:space="preserve">Opole </t>
  </si>
  <si>
    <t xml:space="preserve">Sopot </t>
  </si>
  <si>
    <t xml:space="preserve">Dąbrowa Górnicza </t>
  </si>
  <si>
    <t xml:space="preserve">Katowice </t>
  </si>
  <si>
    <t xml:space="preserve">Poznań </t>
  </si>
  <si>
    <t xml:space="preserve">Świnoujście </t>
  </si>
  <si>
    <t>Tablica 97. Wykaz województw dokonujących wpłat z przeznaczeniem na część regionalną  
                  subwencji ogólnej w 2020 roku</t>
  </si>
  <si>
    <t>Wykonanie 
 2020 r.  *</t>
  </si>
  <si>
    <t>Dynamika         
5 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</si>
</sst>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0.0"/>
    <numFmt numFmtId="165" formatCode="0.0%"/>
    <numFmt numFmtId="166" formatCode="#,##0.0"/>
    <numFmt numFmtId="167" formatCode="_-* #,##0.0\ _z_ł_-;\-* #,##0.00\ _z_ł_-;_-* &quot;-&quot;??\ _z_ł_-;_-@_-"/>
    <numFmt numFmtId="168" formatCode="#,##0.0\ _z_ł;\-#,##0.0\ _z_ł"/>
    <numFmt numFmtId="169" formatCode="_-* #,##0\ _z_ł_-;\-* #,##0.0\ _z_ł_-;_-* &quot;-&quot;??\ _z_ł_-;_-@_-"/>
    <numFmt numFmtId="170" formatCode="_-* #,##0.0\ _z_ł_-;\-* #,##0.0\ _z_ł_-;_-* &quot;-&quot;?\ _z_ł_-;_-@_-"/>
    <numFmt numFmtId="171" formatCode="_-* #,##0\ _z_ł_-;\-* #,##0\ _z_ł_-;_-* &quot;-&quot;??\ _z_ł_-;_-@_-"/>
    <numFmt numFmtId="172" formatCode="_-* #,##0.0\ _z_ł_-;\-* #,##0.0\ _z_ł_-;_-* &quot;-&quot;??\ _z_ł_-;_-@_-"/>
    <numFmt numFmtId="173" formatCode="00"/>
    <numFmt numFmtId="174" formatCode="_-* #,##0.00\ _z_ł_-;\-* #,##0.000\ _z_ł_-;_-* &quot;-&quot;??\ _z_ł_-;_-@_-"/>
    <numFmt numFmtId="175" formatCode="#,##0.00_ ;\-#,##0.00\ "/>
    <numFmt numFmtId="176" formatCode="#,##0.0_ ;\-#,##0.0\ "/>
  </numFmts>
  <fonts count="117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 CE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 CE"/>
      <charset val="238"/>
    </font>
    <font>
      <b/>
      <sz val="8"/>
      <name val="Arial CE"/>
      <family val="2"/>
      <charset val="238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 CE"/>
      <charset val="238"/>
    </font>
    <font>
      <i/>
      <sz val="9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 CE"/>
      <charset val="238"/>
    </font>
    <font>
      <b/>
      <sz val="9"/>
      <color indexed="8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.5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 CE"/>
      <charset val="238"/>
    </font>
    <font>
      <sz val="10"/>
      <name val="Arial"/>
      <charset val="238"/>
    </font>
    <font>
      <b/>
      <sz val="12"/>
      <name val="Arial CE"/>
      <family val="2"/>
      <charset val="238"/>
    </font>
    <font>
      <sz val="10"/>
      <color indexed="8"/>
      <name val="Arial"/>
      <charset val="238"/>
    </font>
    <font>
      <sz val="9"/>
      <color indexed="8"/>
      <name val="Arial CE"/>
      <charset val="238"/>
    </font>
    <font>
      <b/>
      <sz val="9"/>
      <name val="Arial CE"/>
      <family val="2"/>
      <charset val="238"/>
    </font>
    <font>
      <sz val="8"/>
      <color indexed="81"/>
      <name val="Tahoma"/>
      <family val="2"/>
      <charset val="238"/>
    </font>
    <font>
      <sz val="6"/>
      <name val="Arial"/>
      <family val="2"/>
      <charset val="238"/>
    </font>
    <font>
      <sz val="11"/>
      <name val="Arial CE"/>
      <charset val="238"/>
    </font>
    <font>
      <sz val="10"/>
      <name val="Times New Roman CE"/>
      <charset val="238"/>
    </font>
    <font>
      <sz val="10"/>
      <name val="MS Sans Serif"/>
    </font>
    <font>
      <sz val="10"/>
      <name val="MS Sans Serif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Times New Roman"/>
      <family val="1"/>
      <charset val="238"/>
    </font>
    <font>
      <sz val="9"/>
      <color theme="1"/>
      <name val="Arial"/>
      <family val="2"/>
    </font>
    <font>
      <sz val="9"/>
      <color rgb="FFFF0000"/>
      <name val="Arial"/>
      <family val="2"/>
    </font>
    <font>
      <i/>
      <sz val="10"/>
      <name val="Arial"/>
      <family val="2"/>
    </font>
    <font>
      <sz val="9"/>
      <name val="Times New Roman CE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4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6" borderId="1" applyNumberFormat="0" applyAlignment="0" applyProtection="0"/>
    <xf numFmtId="0" fontId="28" fillId="17" borderId="2" applyNumberFormat="0" applyAlignment="0" applyProtection="0"/>
    <xf numFmtId="0" fontId="29" fillId="6" borderId="1" applyNumberFormat="0" applyAlignment="0" applyProtection="0"/>
    <xf numFmtId="0" fontId="30" fillId="16" borderId="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8" borderId="0" applyNumberFormat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36" fillId="6" borderId="1" applyNumberFormat="0" applyAlignment="0" applyProtection="0"/>
    <xf numFmtId="0" fontId="37" fillId="0" borderId="7" applyNumberFormat="0" applyFill="0" applyAlignment="0" applyProtection="0"/>
    <xf numFmtId="0" fontId="38" fillId="17" borderId="2" applyNumberFormat="0" applyAlignment="0" applyProtection="0"/>
    <xf numFmtId="0" fontId="39" fillId="0" borderId="7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3" fillId="8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</xf>
    <xf numFmtId="0" fontId="67" fillId="0" borderId="0"/>
    <xf numFmtId="0" fontId="103" fillId="0" borderId="0"/>
    <xf numFmtId="0" fontId="103" fillId="0" borderId="0"/>
    <xf numFmtId="0" fontId="75" fillId="0" borderId="0"/>
    <xf numFmtId="0" fontId="80" fillId="0" borderId="0"/>
    <xf numFmtId="0" fontId="103" fillId="0" borderId="0"/>
    <xf numFmtId="0" fontId="10" fillId="0" borderId="0"/>
    <xf numFmtId="0" fontId="10" fillId="0" borderId="0"/>
    <xf numFmtId="0" fontId="82" fillId="0" borderId="0"/>
    <xf numFmtId="0" fontId="83" fillId="0" borderId="0"/>
    <xf numFmtId="0" fontId="89" fillId="0" borderId="0"/>
    <xf numFmtId="0" fontId="10" fillId="0" borderId="0"/>
    <xf numFmtId="0" fontId="97" fillId="0" borderId="0"/>
    <xf numFmtId="0" fontId="56" fillId="0" borderId="0"/>
    <xf numFmtId="0" fontId="56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2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99" fillId="0" borderId="0"/>
    <xf numFmtId="0" fontId="98" fillId="0" borderId="0"/>
    <xf numFmtId="0" fontId="99" fillId="0" borderId="0"/>
    <xf numFmtId="0" fontId="2" fillId="0" borderId="0"/>
    <xf numFmtId="0" fontId="10" fillId="0" borderId="0"/>
    <xf numFmtId="0" fontId="67" fillId="0" borderId="0"/>
    <xf numFmtId="0" fontId="10" fillId="0" borderId="0"/>
    <xf numFmtId="0" fontId="80" fillId="0" borderId="0"/>
    <xf numFmtId="0" fontId="1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91" fillId="0" borderId="0"/>
    <xf numFmtId="0" fontId="58" fillId="0" borderId="0"/>
    <xf numFmtId="0" fontId="9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89" fillId="0" borderId="0"/>
    <xf numFmtId="0" fontId="10" fillId="0" borderId="0"/>
    <xf numFmtId="0" fontId="67" fillId="0" borderId="0"/>
    <xf numFmtId="0" fontId="67" fillId="0" borderId="0"/>
    <xf numFmtId="0" fontId="67" fillId="0" borderId="0"/>
    <xf numFmtId="0" fontId="80" fillId="0" borderId="0"/>
    <xf numFmtId="0" fontId="10" fillId="0" borderId="0"/>
    <xf numFmtId="0" fontId="1" fillId="4" borderId="8" applyNumberFormat="0" applyFont="0" applyAlignment="0" applyProtection="0"/>
    <xf numFmtId="0" fontId="1" fillId="4" borderId="8" applyNumberFormat="0" applyFont="0" applyAlignment="0" applyProtection="0"/>
    <xf numFmtId="0" fontId="67" fillId="4" borderId="8" applyNumberFormat="0" applyFont="0" applyAlignment="0" applyProtection="0"/>
    <xf numFmtId="0" fontId="67" fillId="4" borderId="8" applyNumberFormat="0" applyFont="0" applyAlignment="0" applyProtection="0"/>
    <xf numFmtId="0" fontId="44" fillId="16" borderId="1" applyNumberFormat="0" applyAlignment="0" applyProtection="0"/>
    <xf numFmtId="0" fontId="45" fillId="16" borderId="3" applyNumberFormat="0" applyAlignment="0" applyProtection="0"/>
    <xf numFmtId="9" fontId="1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51" fillId="0" borderId="0" applyNumberFormat="0" applyFill="0" applyBorder="0" applyAlignment="0" applyProtection="0"/>
    <xf numFmtId="0" fontId="97" fillId="0" borderId="0"/>
    <xf numFmtId="0" fontId="67" fillId="0" borderId="0"/>
  </cellStyleXfs>
  <cellXfs count="3071">
    <xf numFmtId="0" fontId="0" fillId="0" borderId="0" xfId="0"/>
    <xf numFmtId="0" fontId="6" fillId="0" borderId="0" xfId="0" applyFont="1"/>
    <xf numFmtId="0" fontId="0" fillId="0" borderId="0" xfId="0" applyAlignment="1">
      <alignment vertical="top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top" wrapText="1"/>
    </xf>
    <xf numFmtId="0" fontId="4" fillId="0" borderId="12" xfId="0" applyFont="1" applyBorder="1" applyAlignment="1">
      <alignment horizontal="center"/>
    </xf>
    <xf numFmtId="37" fontId="0" fillId="0" borderId="0" xfId="0" applyNumberFormat="1"/>
    <xf numFmtId="0" fontId="11" fillId="0" borderId="0" xfId="116" applyFont="1" applyAlignment="1"/>
    <xf numFmtId="0" fontId="2" fillId="0" borderId="0" xfId="116" applyAlignment="1">
      <alignment horizontal="centerContinuous" wrapText="1"/>
    </xf>
    <xf numFmtId="0" fontId="2" fillId="0" borderId="0" xfId="116"/>
    <xf numFmtId="0" fontId="2" fillId="0" borderId="13" xfId="116" applyBorder="1"/>
    <xf numFmtId="0" fontId="2" fillId="0" borderId="10" xfId="116" applyBorder="1" applyAlignment="1">
      <alignment vertical="center"/>
    </xf>
    <xf numFmtId="0" fontId="2" fillId="0" borderId="11" xfId="116" applyBorder="1" applyAlignment="1">
      <alignment horizontal="left" vertical="center" wrapText="1"/>
    </xf>
    <xf numFmtId="0" fontId="2" fillId="0" borderId="14" xfId="116" applyBorder="1" applyAlignment="1">
      <alignment horizontal="center" vertical="top"/>
    </xf>
    <xf numFmtId="0" fontId="2" fillId="0" borderId="15" xfId="116" applyBorder="1" applyAlignment="1">
      <alignment horizontal="centerContinuous" vertical="top" wrapText="1"/>
    </xf>
    <xf numFmtId="0" fontId="2" fillId="0" borderId="16" xfId="116" applyBorder="1" applyAlignment="1">
      <alignment horizontal="center"/>
    </xf>
    <xf numFmtId="0" fontId="2" fillId="0" borderId="0" xfId="116" applyBorder="1"/>
    <xf numFmtId="0" fontId="2" fillId="0" borderId="0" xfId="116" applyAlignment="1">
      <alignment horizontal="center"/>
    </xf>
    <xf numFmtId="37" fontId="2" fillId="0" borderId="0" xfId="116" applyNumberFormat="1" applyBorder="1"/>
    <xf numFmtId="0" fontId="2" fillId="0" borderId="0" xfId="93"/>
    <xf numFmtId="0" fontId="2" fillId="0" borderId="10" xfId="93" applyBorder="1" applyAlignment="1">
      <alignment vertical="center"/>
    </xf>
    <xf numFmtId="0" fontId="2" fillId="0" borderId="11" xfId="93" applyBorder="1" applyAlignment="1">
      <alignment horizontal="left" vertical="center" wrapText="1"/>
    </xf>
    <xf numFmtId="0" fontId="2" fillId="0" borderId="15" xfId="93" applyBorder="1" applyAlignment="1">
      <alignment horizontal="centerContinuous" vertical="top" wrapText="1"/>
    </xf>
    <xf numFmtId="0" fontId="2" fillId="0" borderId="16" xfId="93" applyBorder="1" applyAlignment="1">
      <alignment horizontal="center"/>
    </xf>
    <xf numFmtId="0" fontId="2" fillId="0" borderId="0" xfId="93" applyBorder="1"/>
    <xf numFmtId="37" fontId="2" fillId="0" borderId="0" xfId="93" applyNumberFormat="1" applyBorder="1"/>
    <xf numFmtId="167" fontId="2" fillId="0" borderId="0" xfId="93" applyNumberFormat="1" applyFont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93" applyFont="1"/>
    <xf numFmtId="0" fontId="15" fillId="0" borderId="10" xfId="93" applyFont="1" applyBorder="1" applyAlignment="1">
      <alignment vertical="center"/>
    </xf>
    <xf numFmtId="0" fontId="15" fillId="0" borderId="11" xfId="93" applyFont="1" applyBorder="1" applyAlignment="1">
      <alignment horizontal="left" vertical="center" wrapText="1"/>
    </xf>
    <xf numFmtId="0" fontId="15" fillId="0" borderId="15" xfId="93" applyFont="1" applyBorder="1" applyAlignment="1">
      <alignment horizontal="centerContinuous" vertical="top" wrapText="1"/>
    </xf>
    <xf numFmtId="0" fontId="15" fillId="0" borderId="16" xfId="93" applyFont="1" applyBorder="1" applyAlignment="1">
      <alignment horizontal="center"/>
    </xf>
    <xf numFmtId="0" fontId="15" fillId="0" borderId="0" xfId="93" applyFont="1" applyBorder="1"/>
    <xf numFmtId="0" fontId="4" fillId="0" borderId="0" xfId="0" applyFont="1"/>
    <xf numFmtId="0" fontId="18" fillId="0" borderId="0" xfId="116" applyFont="1"/>
    <xf numFmtId="0" fontId="18" fillId="0" borderId="10" xfId="116" applyFont="1" applyBorder="1" applyAlignment="1">
      <alignment vertical="center"/>
    </xf>
    <xf numFmtId="0" fontId="18" fillId="0" borderId="11" xfId="116" applyFont="1" applyBorder="1" applyAlignment="1">
      <alignment horizontal="left" vertical="center" wrapText="1"/>
    </xf>
    <xf numFmtId="0" fontId="18" fillId="0" borderId="15" xfId="116" applyFont="1" applyBorder="1" applyAlignment="1">
      <alignment horizontal="centerContinuous" vertical="top" wrapText="1"/>
    </xf>
    <xf numFmtId="0" fontId="18" fillId="0" borderId="16" xfId="116" applyFont="1" applyBorder="1" applyAlignment="1">
      <alignment horizontal="center"/>
    </xf>
    <xf numFmtId="0" fontId="18" fillId="0" borderId="0" xfId="116" applyFont="1" applyBorder="1"/>
    <xf numFmtId="0" fontId="2" fillId="0" borderId="11" xfId="116" applyBorder="1" applyAlignment="1">
      <alignment horizontal="center" vertical="center" wrapText="1"/>
    </xf>
    <xf numFmtId="0" fontId="21" fillId="0" borderId="0" xfId="0" applyFont="1"/>
    <xf numFmtId="0" fontId="10" fillId="0" borderId="0" xfId="0" applyFont="1"/>
    <xf numFmtId="49" fontId="18" fillId="0" borderId="17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6" fillId="0" borderId="10" xfId="0" applyFont="1" applyBorder="1"/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Continuous" vertical="top" wrapText="1"/>
    </xf>
    <xf numFmtId="0" fontId="6" fillId="0" borderId="12" xfId="0" applyFont="1" applyBorder="1" applyAlignment="1">
      <alignment horizontal="center"/>
    </xf>
    <xf numFmtId="37" fontId="4" fillId="0" borderId="0" xfId="0" applyNumberFormat="1" applyFont="1"/>
    <xf numFmtId="0" fontId="53" fillId="0" borderId="0" xfId="93" applyFont="1"/>
    <xf numFmtId="0" fontId="52" fillId="0" borderId="0" xfId="116" applyFont="1"/>
    <xf numFmtId="0" fontId="52" fillId="0" borderId="0" xfId="93" applyFont="1"/>
    <xf numFmtId="0" fontId="20" fillId="0" borderId="0" xfId="116" applyFont="1"/>
    <xf numFmtId="0" fontId="18" fillId="0" borderId="0" xfId="116" applyFont="1" applyAlignment="1">
      <alignment horizontal="center" vertical="center"/>
    </xf>
    <xf numFmtId="0" fontId="52" fillId="0" borderId="0" xfId="93" applyFont="1" applyBorder="1"/>
    <xf numFmtId="37" fontId="52" fillId="0" borderId="0" xfId="93" applyNumberFormat="1" applyFont="1" applyBorder="1"/>
    <xf numFmtId="37" fontId="21" fillId="0" borderId="0" xfId="0" applyNumberFormat="1" applyFont="1"/>
    <xf numFmtId="0" fontId="2" fillId="0" borderId="22" xfId="116" applyFont="1" applyBorder="1" applyAlignment="1">
      <alignment horizontal="center" vertical="top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4" fontId="2" fillId="0" borderId="0" xfId="79" applyNumberFormat="1" applyFont="1" applyFill="1" applyBorder="1" applyAlignment="1">
      <alignment horizontal="right" wrapText="1"/>
    </xf>
    <xf numFmtId="4" fontId="0" fillId="0" borderId="0" xfId="0" applyNumberFormat="1"/>
    <xf numFmtId="0" fontId="7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8" fillId="0" borderId="27" xfId="0" applyFont="1" applyBorder="1"/>
    <xf numFmtId="3" fontId="2" fillId="0" borderId="28" xfId="0" applyNumberFormat="1" applyFont="1" applyFill="1" applyBorder="1" applyAlignment="1">
      <alignment horizontal="right" wrapText="1"/>
    </xf>
    <xf numFmtId="4" fontId="2" fillId="0" borderId="28" xfId="79" applyNumberFormat="1" applyFont="1" applyFill="1" applyBorder="1" applyAlignment="1">
      <alignment horizontal="right" wrapText="1"/>
    </xf>
    <xf numFmtId="49" fontId="18" fillId="0" borderId="29" xfId="0" applyNumberFormat="1" applyFont="1" applyBorder="1" applyAlignment="1">
      <alignment horizontal="center"/>
    </xf>
    <xf numFmtId="0" fontId="18" fillId="0" borderId="29" xfId="0" applyFont="1" applyBorder="1"/>
    <xf numFmtId="3" fontId="2" fillId="0" borderId="29" xfId="0" applyNumberFormat="1" applyFont="1" applyFill="1" applyBorder="1" applyAlignment="1">
      <alignment horizontal="right" wrapText="1"/>
    </xf>
    <xf numFmtId="4" fontId="2" fillId="0" borderId="29" xfId="79" applyNumberFormat="1" applyFont="1" applyFill="1" applyBorder="1" applyAlignment="1">
      <alignment horizontal="right" wrapText="1"/>
    </xf>
    <xf numFmtId="0" fontId="18" fillId="0" borderId="30" xfId="0" applyFont="1" applyBorder="1"/>
    <xf numFmtId="3" fontId="2" fillId="0" borderId="31" xfId="0" applyNumberFormat="1" applyFont="1" applyFill="1" applyBorder="1" applyAlignment="1">
      <alignment horizontal="right" wrapText="1"/>
    </xf>
    <xf numFmtId="4" fontId="2" fillId="0" borderId="32" xfId="79" applyNumberFormat="1" applyFont="1" applyFill="1" applyBorder="1" applyAlignment="1">
      <alignment horizontal="right" wrapText="1"/>
    </xf>
    <xf numFmtId="4" fontId="17" fillId="0" borderId="25" xfId="0" applyNumberFormat="1" applyFont="1" applyFill="1" applyBorder="1" applyAlignment="1">
      <alignment horizontal="right" wrapText="1"/>
    </xf>
    <xf numFmtId="1" fontId="7" fillId="0" borderId="0" xfId="0" applyNumberFormat="1" applyFont="1"/>
    <xf numFmtId="0" fontId="10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0" fillId="0" borderId="35" xfId="0" applyNumberFormat="1" applyFont="1" applyFill="1" applyBorder="1"/>
    <xf numFmtId="4" fontId="10" fillId="0" borderId="28" xfId="0" applyNumberFormat="1" applyFont="1" applyBorder="1"/>
    <xf numFmtId="3" fontId="10" fillId="0" borderId="36" xfId="0" applyNumberFormat="1" applyFont="1" applyFill="1" applyBorder="1"/>
    <xf numFmtId="4" fontId="10" fillId="0" borderId="29" xfId="0" applyNumberFormat="1" applyFont="1" applyBorder="1"/>
    <xf numFmtId="4" fontId="10" fillId="0" borderId="31" xfId="0" applyNumberFormat="1" applyFont="1" applyBorder="1"/>
    <xf numFmtId="4" fontId="7" fillId="0" borderId="26" xfId="0" applyNumberFormat="1" applyFont="1" applyBorder="1"/>
    <xf numFmtId="166" fontId="7" fillId="0" borderId="26" xfId="0" applyNumberFormat="1" applyFont="1" applyBorder="1"/>
    <xf numFmtId="0" fontId="6" fillId="0" borderId="0" xfId="0" applyFont="1" applyAlignment="1"/>
    <xf numFmtId="3" fontId="6" fillId="0" borderId="0" xfId="0" applyNumberFormat="1" applyFont="1"/>
    <xf numFmtId="4" fontId="6" fillId="0" borderId="0" xfId="0" applyNumberFormat="1" applyFont="1"/>
    <xf numFmtId="0" fontId="9" fillId="0" borderId="34" xfId="0" applyFont="1" applyBorder="1" applyAlignment="1">
      <alignment horizontal="center"/>
    </xf>
    <xf numFmtId="4" fontId="2" fillId="0" borderId="37" xfId="78" applyNumberFormat="1" applyFont="1" applyFill="1" applyBorder="1" applyAlignment="1">
      <alignment horizontal="right" wrapText="1"/>
    </xf>
    <xf numFmtId="4" fontId="2" fillId="0" borderId="29" xfId="78" applyNumberFormat="1" applyFont="1" applyFill="1" applyBorder="1" applyAlignment="1">
      <alignment horizontal="right" wrapText="1"/>
    </xf>
    <xf numFmtId="4" fontId="2" fillId="0" borderId="31" xfId="78" applyNumberFormat="1" applyFont="1" applyFill="1" applyBorder="1" applyAlignment="1">
      <alignment horizontal="right" wrapText="1"/>
    </xf>
    <xf numFmtId="4" fontId="2" fillId="0" borderId="0" xfId="78" applyNumberFormat="1" applyFont="1" applyFill="1" applyBorder="1" applyAlignment="1">
      <alignment horizontal="right" wrapText="1"/>
    </xf>
    <xf numFmtId="4" fontId="7" fillId="0" borderId="25" xfId="0" applyNumberFormat="1" applyFont="1" applyBorder="1"/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0" fillId="0" borderId="18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49" fontId="61" fillId="0" borderId="39" xfId="0" applyNumberFormat="1" applyFont="1" applyBorder="1" applyAlignment="1">
      <alignment horizontal="center"/>
    </xf>
    <xf numFmtId="0" fontId="61" fillId="0" borderId="0" xfId="0" applyFont="1" applyBorder="1"/>
    <xf numFmtId="49" fontId="61" fillId="0" borderId="36" xfId="0" applyNumberFormat="1" applyFont="1" applyBorder="1" applyAlignment="1">
      <alignment horizontal="center"/>
    </xf>
    <xf numFmtId="0" fontId="61" fillId="0" borderId="40" xfId="0" applyFont="1" applyBorder="1"/>
    <xf numFmtId="49" fontId="61" fillId="0" borderId="41" xfId="0" applyNumberFormat="1" applyFont="1" applyBorder="1" applyAlignment="1">
      <alignment horizontal="center"/>
    </xf>
    <xf numFmtId="3" fontId="7" fillId="0" borderId="26" xfId="0" applyNumberFormat="1" applyFont="1" applyBorder="1"/>
    <xf numFmtId="4" fontId="60" fillId="0" borderId="25" xfId="0" applyNumberFormat="1" applyFont="1" applyBorder="1"/>
    <xf numFmtId="4" fontId="62" fillId="0" borderId="0" xfId="0" applyNumberFormat="1" applyFont="1" applyBorder="1"/>
    <xf numFmtId="4" fontId="60" fillId="0" borderId="0" xfId="0" applyNumberFormat="1" applyFont="1" applyBorder="1"/>
    <xf numFmtId="0" fontId="9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6" fillId="0" borderId="0" xfId="0" applyFont="1" applyBorder="1"/>
    <xf numFmtId="166" fontId="7" fillId="0" borderId="0" xfId="0" applyNumberFormat="1" applyFont="1" applyBorder="1"/>
    <xf numFmtId="164" fontId="7" fillId="0" borderId="0" xfId="0" applyNumberFormat="1" applyFont="1" applyBorder="1"/>
    <xf numFmtId="0" fontId="3" fillId="0" borderId="4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24" xfId="0" applyFont="1" applyBorder="1" applyAlignment="1">
      <alignment horizontal="center"/>
    </xf>
    <xf numFmtId="0" fontId="64" fillId="0" borderId="25" xfId="0" applyFont="1" applyBorder="1" applyAlignment="1">
      <alignment horizontal="center"/>
    </xf>
    <xf numFmtId="0" fontId="64" fillId="0" borderId="26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/>
    </xf>
    <xf numFmtId="0" fontId="64" fillId="0" borderId="18" xfId="0" applyFont="1" applyFill="1" applyBorder="1" applyAlignment="1">
      <alignment horizontal="center"/>
    </xf>
    <xf numFmtId="0" fontId="64" fillId="0" borderId="24" xfId="0" applyFont="1" applyFill="1" applyBorder="1" applyAlignment="1">
      <alignment horizontal="center"/>
    </xf>
    <xf numFmtId="0" fontId="61" fillId="0" borderId="23" xfId="0" applyFont="1" applyBorder="1"/>
    <xf numFmtId="3" fontId="14" fillId="0" borderId="0" xfId="0" applyNumberFormat="1" applyFont="1"/>
    <xf numFmtId="0" fontId="61" fillId="0" borderId="36" xfId="0" applyFont="1" applyBorder="1"/>
    <xf numFmtId="3" fontId="14" fillId="0" borderId="40" xfId="0" applyNumberFormat="1" applyFont="1" applyBorder="1"/>
    <xf numFmtId="0" fontId="61" fillId="0" borderId="41" xfId="0" applyFont="1" applyBorder="1"/>
    <xf numFmtId="0" fontId="9" fillId="0" borderId="43" xfId="0" applyFont="1" applyBorder="1" applyAlignment="1">
      <alignment horizontal="center" vertical="center"/>
    </xf>
    <xf numFmtId="0" fontId="18" fillId="0" borderId="44" xfId="82" applyFont="1" applyFill="1" applyBorder="1" applyAlignment="1">
      <alignment horizontal="left" wrapText="1"/>
    </xf>
    <xf numFmtId="0" fontId="18" fillId="0" borderId="37" xfId="76" applyFont="1" applyFill="1" applyBorder="1" applyAlignment="1">
      <alignment horizontal="left" wrapText="1"/>
    </xf>
    <xf numFmtId="3" fontId="10" fillId="0" borderId="35" xfId="0" applyNumberFormat="1" applyFont="1" applyBorder="1"/>
    <xf numFmtId="4" fontId="18" fillId="0" borderId="23" xfId="113" applyNumberFormat="1" applyFont="1" applyFill="1" applyBorder="1" applyAlignment="1">
      <alignment horizontal="right" wrapText="1"/>
    </xf>
    <xf numFmtId="4" fontId="10" fillId="0" borderId="45" xfId="0" applyNumberFormat="1" applyFont="1" applyBorder="1"/>
    <xf numFmtId="4" fontId="10" fillId="0" borderId="10" xfId="0" applyNumberFormat="1" applyFont="1" applyBorder="1"/>
    <xf numFmtId="0" fontId="18" fillId="0" borderId="36" xfId="82" applyFont="1" applyFill="1" applyBorder="1" applyAlignment="1">
      <alignment horizontal="left" wrapText="1"/>
    </xf>
    <xf numFmtId="0" fontId="18" fillId="0" borderId="29" xfId="76" applyFont="1" applyFill="1" applyBorder="1" applyAlignment="1">
      <alignment horizontal="left" wrapText="1"/>
    </xf>
    <xf numFmtId="3" fontId="10" fillId="0" borderId="36" xfId="0" applyNumberFormat="1" applyFont="1" applyBorder="1"/>
    <xf numFmtId="4" fontId="18" fillId="0" borderId="36" xfId="113" applyNumberFormat="1" applyFont="1" applyFill="1" applyBorder="1" applyAlignment="1">
      <alignment horizontal="right" wrapText="1"/>
    </xf>
    <xf numFmtId="4" fontId="18" fillId="0" borderId="29" xfId="113" applyNumberFormat="1" applyFont="1" applyFill="1" applyBorder="1" applyAlignment="1">
      <alignment horizontal="right" wrapText="1"/>
    </xf>
    <xf numFmtId="4" fontId="10" fillId="0" borderId="40" xfId="0" applyNumberFormat="1" applyFont="1" applyBorder="1"/>
    <xf numFmtId="0" fontId="18" fillId="0" borderId="46" xfId="82" applyFont="1" applyFill="1" applyBorder="1" applyAlignment="1">
      <alignment horizontal="left" wrapText="1"/>
    </xf>
    <xf numFmtId="0" fontId="18" fillId="0" borderId="31" xfId="76" applyFont="1" applyFill="1" applyBorder="1" applyAlignment="1">
      <alignment horizontal="left" wrapText="1"/>
    </xf>
    <xf numFmtId="4" fontId="10" fillId="0" borderId="47" xfId="0" applyNumberFormat="1" applyFont="1" applyBorder="1"/>
    <xf numFmtId="0" fontId="9" fillId="0" borderId="0" xfId="0" applyFont="1"/>
    <xf numFmtId="0" fontId="60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64" fillId="0" borderId="21" xfId="0" applyFont="1" applyBorder="1" applyAlignment="1">
      <alignment horizontal="center"/>
    </xf>
    <xf numFmtId="0" fontId="64" fillId="0" borderId="34" xfId="0" applyFont="1" applyFill="1" applyBorder="1" applyAlignment="1">
      <alignment horizontal="center"/>
    </xf>
    <xf numFmtId="0" fontId="64" fillId="0" borderId="23" xfId="0" applyFont="1" applyFill="1" applyBorder="1" applyAlignment="1">
      <alignment horizontal="center"/>
    </xf>
    <xf numFmtId="0" fontId="64" fillId="0" borderId="27" xfId="0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right" wrapText="1"/>
    </xf>
    <xf numFmtId="4" fontId="55" fillId="0" borderId="23" xfId="115" applyNumberFormat="1" applyFont="1" applyFill="1" applyBorder="1" applyAlignment="1">
      <alignment horizontal="right" wrapText="1"/>
    </xf>
    <xf numFmtId="4" fontId="14" fillId="0" borderId="34" xfId="0" applyNumberFormat="1" applyFont="1" applyBorder="1"/>
    <xf numFmtId="3" fontId="2" fillId="0" borderId="36" xfId="0" applyNumberFormat="1" applyFont="1" applyFill="1" applyBorder="1" applyAlignment="1">
      <alignment horizontal="right" wrapText="1"/>
    </xf>
    <xf numFmtId="4" fontId="55" fillId="0" borderId="36" xfId="115" applyNumberFormat="1" applyFont="1" applyFill="1" applyBorder="1" applyAlignment="1">
      <alignment horizontal="right" wrapText="1"/>
    </xf>
    <xf numFmtId="3" fontId="2" fillId="0" borderId="39" xfId="0" applyNumberFormat="1" applyFont="1" applyFill="1" applyBorder="1" applyAlignment="1">
      <alignment horizontal="right" wrapText="1"/>
    </xf>
    <xf numFmtId="4" fontId="55" fillId="0" borderId="41" xfId="115" applyNumberFormat="1" applyFont="1" applyFill="1" applyBorder="1" applyAlignment="1">
      <alignment horizontal="right" wrapText="1"/>
    </xf>
    <xf numFmtId="3" fontId="60" fillId="0" borderId="26" xfId="0" applyNumberFormat="1" applyFont="1" applyBorder="1"/>
    <xf numFmtId="4" fontId="60" fillId="0" borderId="26" xfId="0" applyNumberFormat="1" applyFont="1" applyBorder="1"/>
    <xf numFmtId="0" fontId="7" fillId="0" borderId="2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21" fillId="0" borderId="0" xfId="0" applyFont="1" applyBorder="1"/>
    <xf numFmtId="0" fontId="60" fillId="0" borderId="20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4" fontId="15" fillId="0" borderId="27" xfId="115" applyNumberFormat="1" applyFont="1" applyFill="1" applyBorder="1" applyAlignment="1">
      <alignment horizontal="right" wrapText="1"/>
    </xf>
    <xf numFmtId="4" fontId="15" fillId="0" borderId="27" xfId="114" applyNumberFormat="1" applyFont="1" applyFill="1" applyBorder="1" applyAlignment="1">
      <alignment horizontal="right" wrapText="1"/>
    </xf>
    <xf numFmtId="4" fontId="15" fillId="0" borderId="29" xfId="115" applyNumberFormat="1" applyFont="1" applyFill="1" applyBorder="1" applyAlignment="1">
      <alignment horizontal="right" wrapText="1"/>
    </xf>
    <xf numFmtId="4" fontId="15" fillId="0" borderId="29" xfId="114" applyNumberFormat="1" applyFont="1" applyFill="1" applyBorder="1" applyAlignment="1">
      <alignment horizontal="right" wrapText="1"/>
    </xf>
    <xf numFmtId="4" fontId="15" fillId="0" borderId="17" xfId="115" applyNumberFormat="1" applyFont="1" applyFill="1" applyBorder="1" applyAlignment="1">
      <alignment horizontal="right" wrapText="1"/>
    </xf>
    <xf numFmtId="4" fontId="15" fillId="0" borderId="17" xfId="114" applyNumberFormat="1" applyFont="1" applyFill="1" applyBorder="1" applyAlignment="1">
      <alignment horizontal="right" wrapText="1"/>
    </xf>
    <xf numFmtId="4" fontId="55" fillId="0" borderId="34" xfId="114" applyNumberFormat="1" applyFont="1" applyFill="1" applyBorder="1" applyAlignment="1">
      <alignment horizontal="right" wrapText="1"/>
    </xf>
    <xf numFmtId="4" fontId="55" fillId="0" borderId="40" xfId="114" applyNumberFormat="1" applyFont="1" applyFill="1" applyBorder="1" applyAlignment="1">
      <alignment horizontal="right" wrapText="1"/>
    </xf>
    <xf numFmtId="4" fontId="55" fillId="0" borderId="15" xfId="114" applyNumberFormat="1" applyFont="1" applyFill="1" applyBorder="1" applyAlignment="1">
      <alignment horizontal="right" wrapText="1"/>
    </xf>
    <xf numFmtId="4" fontId="14" fillId="0" borderId="0" xfId="0" applyNumberFormat="1" applyFont="1" applyBorder="1"/>
    <xf numFmtId="0" fontId="7" fillId="0" borderId="21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/>
    </xf>
    <xf numFmtId="4" fontId="2" fillId="0" borderId="10" xfId="79" applyNumberFormat="1" applyFont="1" applyFill="1" applyBorder="1" applyAlignment="1">
      <alignment horizontal="right" wrapText="1"/>
    </xf>
    <xf numFmtId="4" fontId="2" fillId="0" borderId="40" xfId="79" applyNumberFormat="1" applyFont="1" applyFill="1" applyBorder="1" applyAlignment="1">
      <alignment horizontal="right" wrapText="1"/>
    </xf>
    <xf numFmtId="4" fontId="2" fillId="0" borderId="47" xfId="79" applyNumberFormat="1" applyFont="1" applyFill="1" applyBorder="1" applyAlignment="1">
      <alignment horizontal="right" wrapText="1"/>
    </xf>
    <xf numFmtId="4" fontId="17" fillId="0" borderId="21" xfId="0" applyNumberFormat="1" applyFont="1" applyFill="1" applyBorder="1" applyAlignment="1">
      <alignment horizontal="right" wrapText="1"/>
    </xf>
    <xf numFmtId="2" fontId="56" fillId="0" borderId="0" xfId="75" applyNumberFormat="1" applyBorder="1"/>
    <xf numFmtId="3" fontId="17" fillId="0" borderId="25" xfId="0" applyNumberFormat="1" applyFont="1" applyFill="1" applyBorder="1" applyAlignment="1">
      <alignment horizontal="right" wrapText="1"/>
    </xf>
    <xf numFmtId="0" fontId="20" fillId="0" borderId="35" xfId="110" applyFont="1" applyFill="1" applyBorder="1" applyAlignment="1">
      <alignment horizontal="left" wrapText="1"/>
    </xf>
    <xf numFmtId="0" fontId="20" fillId="0" borderId="10" xfId="110" applyFont="1" applyFill="1" applyBorder="1" applyAlignment="1">
      <alignment horizontal="left" wrapText="1"/>
    </xf>
    <xf numFmtId="3" fontId="6" fillId="0" borderId="35" xfId="0" applyNumberFormat="1" applyFont="1" applyFill="1" applyBorder="1"/>
    <xf numFmtId="4" fontId="6" fillId="0" borderId="23" xfId="0" applyNumberFormat="1" applyFont="1" applyBorder="1"/>
    <xf numFmtId="4" fontId="6" fillId="0" borderId="27" xfId="0" applyNumberFormat="1" applyFont="1" applyBorder="1"/>
    <xf numFmtId="4" fontId="6" fillId="0" borderId="48" xfId="0" applyNumberFormat="1" applyFont="1" applyBorder="1"/>
    <xf numFmtId="4" fontId="6" fillId="0" borderId="28" xfId="0" applyNumberFormat="1" applyFont="1" applyBorder="1"/>
    <xf numFmtId="0" fontId="20" fillId="0" borderId="36" xfId="110" applyFont="1" applyFill="1" applyBorder="1" applyAlignment="1">
      <alignment horizontal="left" wrapText="1"/>
    </xf>
    <xf numFmtId="0" fontId="20" fillId="0" borderId="40" xfId="110" applyFont="1" applyFill="1" applyBorder="1" applyAlignment="1">
      <alignment horizontal="left" wrapText="1"/>
    </xf>
    <xf numFmtId="3" fontId="6" fillId="0" borderId="36" xfId="0" applyNumberFormat="1" applyFont="1" applyFill="1" applyBorder="1"/>
    <xf numFmtId="4" fontId="6" fillId="0" borderId="36" xfId="0" applyNumberFormat="1" applyFont="1" applyBorder="1"/>
    <xf numFmtId="4" fontId="6" fillId="0" borderId="29" xfId="0" applyNumberFormat="1" applyFont="1" applyBorder="1"/>
    <xf numFmtId="166" fontId="6" fillId="0" borderId="36" xfId="0" applyNumberFormat="1" applyFont="1" applyBorder="1"/>
    <xf numFmtId="4" fontId="6" fillId="0" borderId="36" xfId="0" applyNumberFormat="1" applyFont="1" applyFill="1" applyBorder="1"/>
    <xf numFmtId="4" fontId="6" fillId="0" borderId="49" xfId="0" applyNumberFormat="1" applyFont="1" applyBorder="1"/>
    <xf numFmtId="164" fontId="6" fillId="0" borderId="36" xfId="0" applyNumberFormat="1" applyFont="1" applyBorder="1"/>
    <xf numFmtId="4" fontId="6" fillId="0" borderId="39" xfId="0" applyNumberFormat="1" applyFont="1" applyBorder="1"/>
    <xf numFmtId="4" fontId="6" fillId="0" borderId="17" xfId="0" applyNumberFormat="1" applyFont="1" applyBorder="1"/>
    <xf numFmtId="0" fontId="20" fillId="0" borderId="50" xfId="110" applyFont="1" applyFill="1" applyBorder="1" applyAlignment="1">
      <alignment horizontal="left" wrapText="1"/>
    </xf>
    <xf numFmtId="0" fontId="20" fillId="0" borderId="51" xfId="110" applyFont="1" applyFill="1" applyBorder="1" applyAlignment="1">
      <alignment horizontal="left" wrapText="1"/>
    </xf>
    <xf numFmtId="4" fontId="6" fillId="0" borderId="50" xfId="0" applyNumberFormat="1" applyFont="1" applyBorder="1"/>
    <xf numFmtId="4" fontId="6" fillId="0" borderId="32" xfId="0" applyNumberFormat="1" applyFont="1" applyBorder="1"/>
    <xf numFmtId="4" fontId="6" fillId="0" borderId="46" xfId="0" applyNumberFormat="1" applyFont="1" applyFill="1" applyBorder="1"/>
    <xf numFmtId="4" fontId="6" fillId="0" borderId="52" xfId="0" applyNumberFormat="1" applyFont="1" applyBorder="1"/>
    <xf numFmtId="4" fontId="6" fillId="0" borderId="31" xfId="0" applyNumberFormat="1" applyFont="1" applyBorder="1"/>
    <xf numFmtId="3" fontId="8" fillId="0" borderId="26" xfId="0" applyNumberFormat="1" applyFont="1" applyFill="1" applyBorder="1"/>
    <xf numFmtId="4" fontId="8" fillId="0" borderId="26" xfId="0" applyNumberFormat="1" applyFont="1" applyBorder="1"/>
    <xf numFmtId="4" fontId="8" fillId="0" borderId="26" xfId="0" applyNumberFormat="1" applyFont="1" applyFill="1" applyBorder="1"/>
    <xf numFmtId="4" fontId="8" fillId="0" borderId="24" xfId="0" applyNumberFormat="1" applyFont="1" applyBorder="1"/>
    <xf numFmtId="0" fontId="6" fillId="0" borderId="28" xfId="0" quotePrefix="1" applyNumberFormat="1" applyFont="1" applyBorder="1"/>
    <xf numFmtId="0" fontId="6" fillId="0" borderId="35" xfId="0" quotePrefix="1" applyNumberFormat="1" applyFont="1" applyBorder="1"/>
    <xf numFmtId="0" fontId="6" fillId="0" borderId="48" xfId="0" quotePrefix="1" applyNumberFormat="1" applyFont="1" applyBorder="1"/>
    <xf numFmtId="3" fontId="6" fillId="0" borderId="35" xfId="0" quotePrefix="1" applyNumberFormat="1" applyFont="1" applyBorder="1"/>
    <xf numFmtId="4" fontId="6" fillId="0" borderId="53" xfId="0" applyNumberFormat="1" applyFont="1" applyBorder="1"/>
    <xf numFmtId="0" fontId="6" fillId="0" borderId="29" xfId="0" quotePrefix="1" applyNumberFormat="1" applyFont="1" applyBorder="1"/>
    <xf numFmtId="0" fontId="6" fillId="0" borderId="36" xfId="0" quotePrefix="1" applyNumberFormat="1" applyFont="1" applyBorder="1"/>
    <xf numFmtId="0" fontId="6" fillId="0" borderId="49" xfId="0" quotePrefix="1" applyNumberFormat="1" applyFont="1" applyBorder="1"/>
    <xf numFmtId="3" fontId="6" fillId="0" borderId="36" xfId="0" quotePrefix="1" applyNumberFormat="1" applyFont="1" applyBorder="1"/>
    <xf numFmtId="4" fontId="6" fillId="0" borderId="54" xfId="0" quotePrefix="1" applyNumberFormat="1" applyFont="1" applyBorder="1"/>
    <xf numFmtId="4" fontId="6" fillId="0" borderId="55" xfId="0" applyNumberFormat="1" applyFont="1" applyBorder="1"/>
    <xf numFmtId="4" fontId="8" fillId="0" borderId="20" xfId="0" applyNumberFormat="1" applyFont="1" applyBorder="1" applyAlignment="1">
      <alignment vertical="center"/>
    </xf>
    <xf numFmtId="49" fontId="65" fillId="0" borderId="39" xfId="0" applyNumberFormat="1" applyFont="1" applyBorder="1" applyAlignment="1">
      <alignment horizontal="center"/>
    </xf>
    <xf numFmtId="0" fontId="65" fillId="0" borderId="0" xfId="0" applyFont="1" applyBorder="1"/>
    <xf numFmtId="3" fontId="66" fillId="0" borderId="36" xfId="0" applyNumberFormat="1" applyFont="1" applyBorder="1"/>
    <xf numFmtId="4" fontId="21" fillId="0" borderId="11" xfId="0" quotePrefix="1" applyNumberFormat="1" applyFont="1" applyBorder="1"/>
    <xf numFmtId="4" fontId="66" fillId="0" borderId="56" xfId="0" applyNumberFormat="1" applyFont="1" applyBorder="1"/>
    <xf numFmtId="49" fontId="65" fillId="0" borderId="36" xfId="0" applyNumberFormat="1" applyFont="1" applyBorder="1" applyAlignment="1">
      <alignment horizontal="center"/>
    </xf>
    <xf numFmtId="0" fontId="65" fillId="0" borderId="40" xfId="0" applyFont="1" applyBorder="1"/>
    <xf numFmtId="4" fontId="66" fillId="0" borderId="53" xfId="0" applyNumberFormat="1" applyFont="1" applyBorder="1"/>
    <xf numFmtId="49" fontId="65" fillId="0" borderId="41" xfId="0" applyNumberFormat="1" applyFont="1" applyBorder="1" applyAlignment="1">
      <alignment horizontal="center"/>
    </xf>
    <xf numFmtId="3" fontId="66" fillId="0" borderId="46" xfId="0" applyNumberFormat="1" applyFont="1" applyBorder="1"/>
    <xf numFmtId="4" fontId="21" fillId="0" borderId="57" xfId="0" quotePrefix="1" applyNumberFormat="1" applyFont="1" applyBorder="1"/>
    <xf numFmtId="4" fontId="66" fillId="0" borderId="55" xfId="0" applyNumberFormat="1" applyFont="1" applyBorder="1"/>
    <xf numFmtId="0" fontId="6" fillId="0" borderId="10" xfId="0" quotePrefix="1" applyNumberFormat="1" applyFont="1" applyBorder="1"/>
    <xf numFmtId="4" fontId="6" fillId="0" borderId="35" xfId="0" quotePrefix="1" applyNumberFormat="1" applyFont="1" applyBorder="1"/>
    <xf numFmtId="0" fontId="6" fillId="0" borderId="40" xfId="0" quotePrefix="1" applyNumberFormat="1" applyFont="1" applyBorder="1"/>
    <xf numFmtId="4" fontId="6" fillId="0" borderId="36" xfId="0" quotePrefix="1" applyNumberFormat="1" applyFont="1" applyBorder="1"/>
    <xf numFmtId="0" fontId="10" fillId="0" borderId="0" xfId="96"/>
    <xf numFmtId="0" fontId="8" fillId="0" borderId="11" xfId="96" applyFont="1" applyBorder="1" applyAlignment="1">
      <alignment horizontal="center" vertical="center" wrapText="1"/>
    </xf>
    <xf numFmtId="20" fontId="8" fillId="0" borderId="58" xfId="96" quotePrefix="1" applyNumberFormat="1" applyFont="1" applyBorder="1" applyAlignment="1">
      <alignment horizontal="center" vertical="center" wrapText="1"/>
    </xf>
    <xf numFmtId="0" fontId="6" fillId="0" borderId="58" xfId="96" applyFont="1" applyBorder="1" applyAlignment="1">
      <alignment horizontal="center" vertical="center" wrapText="1"/>
    </xf>
    <xf numFmtId="0" fontId="69" fillId="0" borderId="59" xfId="96" applyFont="1" applyBorder="1" applyAlignment="1">
      <alignment horizontal="center" vertical="center" wrapText="1"/>
    </xf>
    <xf numFmtId="0" fontId="69" fillId="0" borderId="16" xfId="96" applyFont="1" applyBorder="1" applyAlignment="1">
      <alignment horizontal="center" vertical="center" wrapText="1"/>
    </xf>
    <xf numFmtId="0" fontId="10" fillId="0" borderId="0" xfId="96" applyAlignment="1">
      <alignment vertical="center"/>
    </xf>
    <xf numFmtId="0" fontId="6" fillId="0" borderId="0" xfId="96" applyFont="1" applyAlignment="1"/>
    <xf numFmtId="0" fontId="10" fillId="0" borderId="0" xfId="94"/>
    <xf numFmtId="0" fontId="8" fillId="0" borderId="11" xfId="94" applyFont="1" applyBorder="1" applyAlignment="1">
      <alignment horizontal="center" vertical="center" wrapText="1"/>
    </xf>
    <xf numFmtId="20" fontId="8" fillId="0" borderId="58" xfId="94" quotePrefix="1" applyNumberFormat="1" applyFont="1" applyBorder="1" applyAlignment="1">
      <alignment horizontal="center" vertical="center" wrapText="1"/>
    </xf>
    <xf numFmtId="0" fontId="6" fillId="0" borderId="58" xfId="94" applyFont="1" applyBorder="1" applyAlignment="1">
      <alignment horizontal="center" vertical="center" wrapText="1"/>
    </xf>
    <xf numFmtId="0" fontId="69" fillId="0" borderId="59" xfId="94" applyFont="1" applyBorder="1" applyAlignment="1">
      <alignment horizontal="center" vertical="center" wrapText="1"/>
    </xf>
    <xf numFmtId="0" fontId="69" fillId="0" borderId="16" xfId="94" applyFont="1" applyBorder="1" applyAlignment="1">
      <alignment horizontal="center" vertical="center" wrapText="1"/>
    </xf>
    <xf numFmtId="0" fontId="69" fillId="0" borderId="60" xfId="94" applyFont="1" applyBorder="1" applyAlignment="1">
      <alignment horizontal="center" vertical="center" wrapText="1"/>
    </xf>
    <xf numFmtId="0" fontId="8" fillId="0" borderId="53" xfId="94" applyFont="1" applyBorder="1" applyAlignment="1">
      <alignment horizontal="center" vertical="center" wrapText="1"/>
    </xf>
    <xf numFmtId="0" fontId="69" fillId="0" borderId="60" xfId="96" applyFont="1" applyBorder="1" applyAlignment="1">
      <alignment horizontal="center" vertical="center" wrapText="1"/>
    </xf>
    <xf numFmtId="0" fontId="8" fillId="0" borderId="53" xfId="96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65" xfId="0" applyFont="1" applyBorder="1" applyAlignment="1">
      <alignment horizontal="center"/>
    </xf>
    <xf numFmtId="167" fontId="6" fillId="0" borderId="66" xfId="0" applyNumberFormat="1" applyFont="1" applyBorder="1" applyAlignment="1">
      <alignment vertical="center"/>
    </xf>
    <xf numFmtId="167" fontId="6" fillId="0" borderId="67" xfId="0" applyNumberFormat="1" applyFont="1" applyBorder="1" applyAlignment="1">
      <alignment vertical="center"/>
    </xf>
    <xf numFmtId="0" fontId="10" fillId="0" borderId="48" xfId="0" applyFont="1" applyBorder="1"/>
    <xf numFmtId="0" fontId="6" fillId="0" borderId="5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Continuous" vertical="top" wrapText="1"/>
    </xf>
    <xf numFmtId="0" fontId="6" fillId="0" borderId="68" xfId="0" applyFont="1" applyBorder="1" applyAlignment="1">
      <alignment horizontal="centerContinuous" vertical="top" wrapText="1"/>
    </xf>
    <xf numFmtId="0" fontId="18" fillId="0" borderId="38" xfId="116" applyFont="1" applyBorder="1"/>
    <xf numFmtId="0" fontId="18" fillId="0" borderId="69" xfId="116" applyFont="1" applyBorder="1" applyAlignment="1">
      <alignment horizontal="center" vertical="top"/>
    </xf>
    <xf numFmtId="0" fontId="18" fillId="0" borderId="70" xfId="116" applyFont="1" applyBorder="1" applyAlignment="1">
      <alignment horizontal="center" vertical="top"/>
    </xf>
    <xf numFmtId="0" fontId="18" fillId="0" borderId="71" xfId="116" applyFont="1" applyBorder="1" applyAlignment="1">
      <alignment horizontal="center"/>
    </xf>
    <xf numFmtId="0" fontId="18" fillId="0" borderId="66" xfId="116" applyFont="1" applyBorder="1" applyAlignment="1">
      <alignment horizontal="center" vertical="top"/>
    </xf>
    <xf numFmtId="0" fontId="18" fillId="0" borderId="72" xfId="116" applyFont="1" applyBorder="1" applyAlignment="1">
      <alignment horizontal="center"/>
    </xf>
    <xf numFmtId="0" fontId="18" fillId="0" borderId="48" xfId="116" applyFont="1" applyBorder="1"/>
    <xf numFmtId="0" fontId="18" fillId="0" borderId="58" xfId="116" applyFont="1" applyBorder="1" applyAlignment="1">
      <alignment horizontal="center" wrapText="1"/>
    </xf>
    <xf numFmtId="0" fontId="18" fillId="0" borderId="73" xfId="116" applyFont="1" applyBorder="1" applyAlignment="1">
      <alignment horizontal="centerContinuous" vertical="top" wrapText="1"/>
    </xf>
    <xf numFmtId="0" fontId="19" fillId="0" borderId="13" xfId="116" applyFont="1" applyBorder="1" applyAlignment="1">
      <alignment horizontal="center"/>
    </xf>
    <xf numFmtId="0" fontId="19" fillId="0" borderId="38" xfId="116" applyFont="1" applyBorder="1" applyAlignment="1">
      <alignment horizontal="center"/>
    </xf>
    <xf numFmtId="0" fontId="19" fillId="0" borderId="33" xfId="116" applyFont="1" applyBorder="1" applyAlignment="1">
      <alignment horizontal="center"/>
    </xf>
    <xf numFmtId="0" fontId="19" fillId="0" borderId="34" xfId="116" applyFont="1" applyBorder="1" applyAlignment="1">
      <alignment horizontal="center"/>
    </xf>
    <xf numFmtId="167" fontId="20" fillId="0" borderId="61" xfId="116" applyNumberFormat="1" applyFont="1" applyBorder="1" applyAlignment="1">
      <alignment vertical="center"/>
    </xf>
    <xf numFmtId="167" fontId="20" fillId="0" borderId="53" xfId="116" applyNumberFormat="1" applyFont="1" applyBorder="1" applyAlignment="1">
      <alignment vertical="center"/>
    </xf>
    <xf numFmtId="167" fontId="20" fillId="0" borderId="55" xfId="116" applyNumberFormat="1" applyFont="1" applyBorder="1" applyAlignment="1">
      <alignment vertical="center"/>
    </xf>
    <xf numFmtId="0" fontId="20" fillId="0" borderId="61" xfId="116" applyFont="1" applyBorder="1" applyAlignment="1">
      <alignment horizontal="center" vertical="center"/>
    </xf>
    <xf numFmtId="0" fontId="20" fillId="0" borderId="74" xfId="116" applyFont="1" applyBorder="1" applyAlignment="1">
      <alignment vertical="center"/>
    </xf>
    <xf numFmtId="0" fontId="20" fillId="0" borderId="53" xfId="116" applyFont="1" applyBorder="1" applyAlignment="1">
      <alignment horizontal="center" vertical="center"/>
    </xf>
    <xf numFmtId="0" fontId="20" fillId="0" borderId="58" xfId="116" applyFont="1" applyBorder="1" applyAlignment="1">
      <alignment vertical="center"/>
    </xf>
    <xf numFmtId="0" fontId="20" fillId="0" borderId="60" xfId="116" applyFont="1" applyBorder="1" applyAlignment="1">
      <alignment horizontal="center" vertical="center"/>
    </xf>
    <xf numFmtId="0" fontId="20" fillId="0" borderId="16" xfId="116" applyFont="1" applyBorder="1" applyAlignment="1">
      <alignment vertical="center"/>
    </xf>
    <xf numFmtId="0" fontId="12" fillId="0" borderId="13" xfId="93" applyFont="1" applyBorder="1" applyAlignment="1">
      <alignment horizontal="center"/>
    </xf>
    <xf numFmtId="0" fontId="12" fillId="0" borderId="38" xfId="93" applyFont="1" applyBorder="1" applyAlignment="1">
      <alignment horizontal="center"/>
    </xf>
    <xf numFmtId="0" fontId="12" fillId="0" borderId="75" xfId="93" applyFont="1" applyBorder="1" applyAlignment="1">
      <alignment horizontal="center"/>
    </xf>
    <xf numFmtId="0" fontId="12" fillId="0" borderId="34" xfId="93" applyFont="1" applyBorder="1" applyAlignment="1">
      <alignment horizontal="center"/>
    </xf>
    <xf numFmtId="0" fontId="12" fillId="0" borderId="33" xfId="93" applyFont="1" applyBorder="1" applyAlignment="1">
      <alignment horizontal="center"/>
    </xf>
    <xf numFmtId="0" fontId="52" fillId="0" borderId="61" xfId="93" applyFont="1" applyBorder="1" applyAlignment="1">
      <alignment horizontal="center" vertical="center"/>
    </xf>
    <xf numFmtId="0" fontId="52" fillId="0" borderId="53" xfId="93" applyFont="1" applyBorder="1" applyAlignment="1">
      <alignment horizontal="center" vertical="center"/>
    </xf>
    <xf numFmtId="0" fontId="52" fillId="0" borderId="60" xfId="93" applyFont="1" applyBorder="1" applyAlignment="1">
      <alignment horizontal="center" vertical="center"/>
    </xf>
    <xf numFmtId="0" fontId="52" fillId="0" borderId="45" xfId="93" applyFont="1" applyBorder="1" applyAlignment="1">
      <alignment vertical="center"/>
    </xf>
    <xf numFmtId="0" fontId="52" fillId="0" borderId="63" xfId="93" applyFont="1" applyBorder="1" applyAlignment="1">
      <alignment vertical="center"/>
    </xf>
    <xf numFmtId="0" fontId="52" fillId="0" borderId="76" xfId="93" applyFont="1" applyBorder="1" applyAlignment="1">
      <alignment vertical="center"/>
    </xf>
    <xf numFmtId="0" fontId="2" fillId="0" borderId="72" xfId="93" applyBorder="1" applyAlignment="1">
      <alignment horizontal="center"/>
    </xf>
    <xf numFmtId="168" fontId="52" fillId="0" borderId="77" xfId="93" applyNumberFormat="1" applyFont="1" applyBorder="1" applyAlignment="1">
      <alignment vertical="center"/>
    </xf>
    <xf numFmtId="168" fontId="52" fillId="0" borderId="54" xfId="93" applyNumberFormat="1" applyFont="1" applyBorder="1" applyAlignment="1">
      <alignment vertical="center"/>
    </xf>
    <xf numFmtId="168" fontId="52" fillId="0" borderId="72" xfId="93" applyNumberFormat="1" applyFont="1" applyBorder="1" applyAlignment="1">
      <alignment vertical="center"/>
    </xf>
    <xf numFmtId="0" fontId="2" fillId="0" borderId="48" xfId="93" applyBorder="1"/>
    <xf numFmtId="0" fontId="2" fillId="0" borderId="58" xfId="93" applyBorder="1" applyAlignment="1">
      <alignment horizontal="center" vertical="center" wrapText="1"/>
    </xf>
    <xf numFmtId="0" fontId="2" fillId="0" borderId="30" xfId="93" applyBorder="1" applyAlignment="1">
      <alignment horizontal="centerContinuous" vertical="top" wrapText="1"/>
    </xf>
    <xf numFmtId="0" fontId="2" fillId="0" borderId="73" xfId="93" applyBorder="1" applyAlignment="1">
      <alignment horizontal="centerContinuous" vertical="top" wrapText="1"/>
    </xf>
    <xf numFmtId="0" fontId="5" fillId="0" borderId="1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65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/>
    </xf>
    <xf numFmtId="0" fontId="14" fillId="0" borderId="48" xfId="0" applyFont="1" applyBorder="1"/>
    <xf numFmtId="0" fontId="4" fillId="0" borderId="5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Continuous" vertical="top" wrapText="1"/>
    </xf>
    <xf numFmtId="0" fontId="4" fillId="0" borderId="68" xfId="0" applyFont="1" applyBorder="1" applyAlignment="1">
      <alignment horizontal="centerContinuous" vertical="top" wrapText="1"/>
    </xf>
    <xf numFmtId="0" fontId="16" fillId="0" borderId="13" xfId="93" applyFont="1" applyBorder="1" applyAlignment="1">
      <alignment horizontal="center"/>
    </xf>
    <xf numFmtId="0" fontId="16" fillId="0" borderId="75" xfId="93" applyFont="1" applyBorder="1" applyAlignment="1">
      <alignment horizontal="center"/>
    </xf>
    <xf numFmtId="0" fontId="53" fillId="0" borderId="30" xfId="93" applyFont="1" applyBorder="1"/>
    <xf numFmtId="0" fontId="53" fillId="0" borderId="61" xfId="93" applyFont="1" applyBorder="1" applyAlignment="1">
      <alignment horizontal="center" vertical="center"/>
    </xf>
    <xf numFmtId="0" fontId="53" fillId="0" borderId="53" xfId="93" applyFont="1" applyBorder="1" applyAlignment="1">
      <alignment horizontal="center" vertical="center"/>
    </xf>
    <xf numFmtId="0" fontId="53" fillId="0" borderId="60" xfId="93" applyFont="1" applyBorder="1" applyAlignment="1">
      <alignment horizontal="center" vertical="center"/>
    </xf>
    <xf numFmtId="0" fontId="16" fillId="0" borderId="38" xfId="93" applyFont="1" applyBorder="1" applyAlignment="1">
      <alignment horizontal="center"/>
    </xf>
    <xf numFmtId="0" fontId="53" fillId="0" borderId="45" xfId="93" applyFont="1" applyBorder="1" applyAlignment="1">
      <alignment vertical="center"/>
    </xf>
    <xf numFmtId="0" fontId="53" fillId="0" borderId="63" xfId="93" applyFont="1" applyBorder="1" applyAlignment="1">
      <alignment vertical="center"/>
    </xf>
    <xf numFmtId="0" fontId="53" fillId="0" borderId="76" xfId="93" applyFont="1" applyBorder="1" applyAlignment="1">
      <alignment vertical="center"/>
    </xf>
    <xf numFmtId="0" fontId="15" fillId="0" borderId="72" xfId="93" applyFont="1" applyBorder="1" applyAlignment="1">
      <alignment horizontal="center"/>
    </xf>
    <xf numFmtId="0" fontId="15" fillId="0" borderId="48" xfId="93" applyFont="1" applyBorder="1"/>
    <xf numFmtId="0" fontId="15" fillId="0" borderId="58" xfId="93" applyFont="1" applyBorder="1" applyAlignment="1">
      <alignment horizontal="center" vertical="center" wrapText="1"/>
    </xf>
    <xf numFmtId="0" fontId="15" fillId="0" borderId="30" xfId="93" applyFont="1" applyBorder="1" applyAlignment="1">
      <alignment horizontal="centerContinuous" vertical="top" wrapText="1"/>
    </xf>
    <xf numFmtId="0" fontId="15" fillId="0" borderId="73" xfId="93" applyFont="1" applyBorder="1" applyAlignment="1">
      <alignment horizontal="centerContinuous" vertical="top" wrapText="1"/>
    </xf>
    <xf numFmtId="164" fontId="6" fillId="0" borderId="74" xfId="94" applyNumberFormat="1" applyFont="1" applyFill="1" applyBorder="1" applyAlignment="1">
      <alignment horizontal="right" vertical="center" wrapText="1"/>
    </xf>
    <xf numFmtId="164" fontId="6" fillId="0" borderId="58" xfId="94" applyNumberFormat="1" applyFont="1" applyFill="1" applyBorder="1" applyAlignment="1">
      <alignment horizontal="right" vertical="center" wrapText="1"/>
    </xf>
    <xf numFmtId="164" fontId="6" fillId="0" borderId="16" xfId="94" applyNumberFormat="1" applyFont="1" applyFill="1" applyBorder="1" applyAlignment="1">
      <alignment horizontal="right" vertical="center" wrapText="1"/>
    </xf>
    <xf numFmtId="0" fontId="8" fillId="0" borderId="54" xfId="94" applyFont="1" applyBorder="1" applyAlignment="1">
      <alignment horizontal="center" vertical="center" wrapText="1"/>
    </xf>
    <xf numFmtId="0" fontId="69" fillId="0" borderId="72" xfId="94" applyFont="1" applyBorder="1" applyAlignment="1">
      <alignment horizontal="center" vertical="center" wrapText="1"/>
    </xf>
    <xf numFmtId="20" fontId="8" fillId="0" borderId="63" xfId="94" quotePrefix="1" applyNumberFormat="1" applyFont="1" applyBorder="1" applyAlignment="1">
      <alignment horizontal="center" vertical="center" wrapText="1"/>
    </xf>
    <xf numFmtId="0" fontId="6" fillId="0" borderId="63" xfId="94" applyFont="1" applyBorder="1" applyAlignment="1">
      <alignment horizontal="center" vertical="center" wrapText="1"/>
    </xf>
    <xf numFmtId="0" fontId="69" fillId="0" borderId="76" xfId="94" applyFont="1" applyBorder="1" applyAlignment="1">
      <alignment horizontal="center" vertical="center" wrapText="1"/>
    </xf>
    <xf numFmtId="164" fontId="8" fillId="0" borderId="19" xfId="94" applyNumberFormat="1" applyFont="1" applyFill="1" applyBorder="1" applyAlignment="1">
      <alignment horizontal="right" vertical="center" wrapText="1"/>
    </xf>
    <xf numFmtId="0" fontId="8" fillId="0" borderId="54" xfId="96" applyFont="1" applyBorder="1" applyAlignment="1">
      <alignment horizontal="center" vertical="center" wrapText="1"/>
    </xf>
    <xf numFmtId="0" fontId="69" fillId="0" borderId="72" xfId="96" applyFont="1" applyBorder="1" applyAlignment="1">
      <alignment horizontal="center" vertical="center" wrapText="1"/>
    </xf>
    <xf numFmtId="0" fontId="6" fillId="0" borderId="37" xfId="96" applyNumberFormat="1" applyFont="1" applyBorder="1" applyAlignment="1">
      <alignment horizontal="left" vertical="center" wrapText="1"/>
    </xf>
    <xf numFmtId="0" fontId="6" fillId="0" borderId="30" xfId="96" applyNumberFormat="1" applyFont="1" applyBorder="1" applyAlignment="1">
      <alignment horizontal="left" vertical="center" wrapText="1"/>
    </xf>
    <xf numFmtId="164" fontId="6" fillId="0" borderId="78" xfId="96" applyNumberFormat="1" applyFont="1" applyBorder="1" applyAlignment="1">
      <alignment horizontal="right" vertical="center" wrapText="1"/>
    </xf>
    <xf numFmtId="164" fontId="6" fillId="0" borderId="79" xfId="96" applyNumberFormat="1" applyFont="1" applyBorder="1" applyAlignment="1">
      <alignment horizontal="right" vertical="center" wrapText="1"/>
    </xf>
    <xf numFmtId="164" fontId="8" fillId="0" borderId="19" xfId="96" applyNumberFormat="1" applyFont="1" applyBorder="1" applyAlignment="1">
      <alignment horizontal="right" vertical="center" wrapText="1"/>
    </xf>
    <xf numFmtId="0" fontId="6" fillId="0" borderId="37" xfId="96" applyFont="1" applyBorder="1" applyAlignment="1">
      <alignment horizontal="left" vertical="center" wrapText="1"/>
    </xf>
    <xf numFmtId="0" fontId="6" fillId="0" borderId="30" xfId="96" applyFont="1" applyBorder="1" applyAlignment="1">
      <alignment horizontal="left" vertical="center" wrapText="1"/>
    </xf>
    <xf numFmtId="0" fontId="21" fillId="0" borderId="61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45" xfId="0" applyFont="1" applyBorder="1" applyAlignment="1">
      <alignment vertical="center"/>
    </xf>
    <xf numFmtId="0" fontId="21" fillId="0" borderId="63" xfId="0" applyFont="1" applyBorder="1" applyAlignment="1">
      <alignment vertical="center"/>
    </xf>
    <xf numFmtId="0" fontId="21" fillId="0" borderId="76" xfId="0" applyFont="1" applyBorder="1" applyAlignment="1">
      <alignment vertical="center"/>
    </xf>
    <xf numFmtId="167" fontId="21" fillId="0" borderId="77" xfId="0" applyNumberFormat="1" applyFont="1" applyBorder="1" applyAlignment="1">
      <alignment vertical="center"/>
    </xf>
    <xf numFmtId="167" fontId="21" fillId="0" borderId="54" xfId="0" applyNumberFormat="1" applyFont="1" applyBorder="1" applyAlignment="1">
      <alignment vertical="center"/>
    </xf>
    <xf numFmtId="167" fontId="21" fillId="0" borderId="72" xfId="0" applyNumberFormat="1" applyFont="1" applyBorder="1" applyAlignment="1">
      <alignment vertical="center"/>
    </xf>
    <xf numFmtId="0" fontId="0" fillId="0" borderId="48" xfId="0" applyBorder="1"/>
    <xf numFmtId="0" fontId="12" fillId="0" borderId="13" xfId="116" applyFont="1" applyBorder="1" applyAlignment="1">
      <alignment horizontal="center"/>
    </xf>
    <xf numFmtId="0" fontId="12" fillId="0" borderId="75" xfId="116" applyFont="1" applyBorder="1" applyAlignment="1">
      <alignment horizontal="center"/>
    </xf>
    <xf numFmtId="0" fontId="12" fillId="0" borderId="33" xfId="116" applyFont="1" applyBorder="1" applyAlignment="1">
      <alignment horizontal="center"/>
    </xf>
    <xf numFmtId="0" fontId="52" fillId="0" borderId="61" xfId="116" applyFont="1" applyBorder="1" applyAlignment="1">
      <alignment horizontal="center" vertical="center"/>
    </xf>
    <xf numFmtId="0" fontId="52" fillId="0" borderId="53" xfId="116" applyFont="1" applyBorder="1" applyAlignment="1">
      <alignment horizontal="center" vertical="center"/>
    </xf>
    <xf numFmtId="0" fontId="52" fillId="0" borderId="60" xfId="116" applyFont="1" applyBorder="1" applyAlignment="1">
      <alignment horizontal="center" vertical="center"/>
    </xf>
    <xf numFmtId="0" fontId="2" fillId="0" borderId="38" xfId="116" applyBorder="1"/>
    <xf numFmtId="0" fontId="2" fillId="0" borderId="69" xfId="116" applyBorder="1" applyAlignment="1">
      <alignment horizontal="center" vertical="top"/>
    </xf>
    <xf numFmtId="0" fontId="2" fillId="0" borderId="70" xfId="116" applyBorder="1" applyAlignment="1">
      <alignment horizontal="center" vertical="top"/>
    </xf>
    <xf numFmtId="0" fontId="12" fillId="0" borderId="38" xfId="116" applyFont="1" applyBorder="1" applyAlignment="1">
      <alignment horizontal="center"/>
    </xf>
    <xf numFmtId="0" fontId="52" fillId="0" borderId="45" xfId="116" applyFont="1" applyBorder="1" applyAlignment="1">
      <alignment vertical="center"/>
    </xf>
    <xf numFmtId="0" fontId="52" fillId="0" borderId="63" xfId="116" applyFont="1" applyBorder="1" applyAlignment="1">
      <alignment vertical="center"/>
    </xf>
    <xf numFmtId="0" fontId="52" fillId="0" borderId="76" xfId="116" applyFont="1" applyBorder="1" applyAlignment="1">
      <alignment vertical="center"/>
    </xf>
    <xf numFmtId="0" fontId="2" fillId="0" borderId="71" xfId="116" applyBorder="1" applyAlignment="1">
      <alignment horizontal="center"/>
    </xf>
    <xf numFmtId="0" fontId="2" fillId="0" borderId="66" xfId="116" applyBorder="1" applyAlignment="1">
      <alignment horizontal="center" vertical="top"/>
    </xf>
    <xf numFmtId="0" fontId="2" fillId="0" borderId="72" xfId="116" applyBorder="1" applyAlignment="1">
      <alignment horizontal="center"/>
    </xf>
    <xf numFmtId="0" fontId="12" fillId="0" borderId="71" xfId="116" applyFont="1" applyBorder="1" applyAlignment="1">
      <alignment horizontal="center"/>
    </xf>
    <xf numFmtId="167" fontId="52" fillId="0" borderId="77" xfId="116" applyNumberFormat="1" applyFont="1" applyBorder="1" applyAlignment="1">
      <alignment vertical="center"/>
    </xf>
    <xf numFmtId="167" fontId="52" fillId="0" borderId="54" xfId="116" applyNumberFormat="1" applyFont="1" applyBorder="1" applyAlignment="1">
      <alignment vertical="center"/>
    </xf>
    <xf numFmtId="167" fontId="52" fillId="0" borderId="72" xfId="116" applyNumberFormat="1" applyFont="1" applyBorder="1" applyAlignment="1">
      <alignment vertical="center"/>
    </xf>
    <xf numFmtId="0" fontId="2" fillId="0" borderId="48" xfId="116" applyBorder="1"/>
    <xf numFmtId="0" fontId="2" fillId="0" borderId="58" xfId="116" applyBorder="1" applyAlignment="1">
      <alignment horizontal="center" wrapText="1"/>
    </xf>
    <xf numFmtId="0" fontId="2" fillId="0" borderId="30" xfId="116" applyFont="1" applyBorder="1" applyAlignment="1">
      <alignment horizontal="centerContinuous" vertical="top" wrapText="1"/>
    </xf>
    <xf numFmtId="0" fontId="2" fillId="0" borderId="73" xfId="116" applyBorder="1" applyAlignment="1">
      <alignment horizontal="centerContinuous" vertical="top" wrapText="1"/>
    </xf>
    <xf numFmtId="0" fontId="12" fillId="0" borderId="71" xfId="93" applyFont="1" applyBorder="1" applyAlignment="1">
      <alignment horizontal="center"/>
    </xf>
    <xf numFmtId="167" fontId="52" fillId="0" borderId="77" xfId="93" applyNumberFormat="1" applyFont="1" applyBorder="1" applyAlignment="1">
      <alignment vertical="center"/>
    </xf>
    <xf numFmtId="167" fontId="52" fillId="0" borderId="54" xfId="93" applyNumberFormat="1" applyFont="1" applyBorder="1" applyAlignment="1">
      <alignment vertical="center"/>
    </xf>
    <xf numFmtId="167" fontId="52" fillId="0" borderId="72" xfId="93" applyNumberFormat="1" applyFont="1" applyBorder="1" applyAlignment="1">
      <alignment vertical="center"/>
    </xf>
    <xf numFmtId="0" fontId="2" fillId="0" borderId="30" xfId="93" applyFont="1" applyBorder="1" applyAlignment="1">
      <alignment horizontal="centerContinuous" vertical="top" wrapText="1"/>
    </xf>
    <xf numFmtId="0" fontId="6" fillId="0" borderId="31" xfId="0" quotePrefix="1" applyNumberFormat="1" applyFont="1" applyBorder="1"/>
    <xf numFmtId="0" fontId="6" fillId="0" borderId="46" xfId="0" quotePrefix="1" applyNumberFormat="1" applyFont="1" applyBorder="1"/>
    <xf numFmtId="0" fontId="6" fillId="0" borderId="52" xfId="0" quotePrefix="1" applyNumberFormat="1" applyFont="1" applyBorder="1"/>
    <xf numFmtId="3" fontId="6" fillId="0" borderId="46" xfId="0" quotePrefix="1" applyNumberFormat="1" applyFont="1" applyBorder="1"/>
    <xf numFmtId="4" fontId="6" fillId="0" borderId="65" xfId="0" quotePrefix="1" applyNumberFormat="1" applyFont="1" applyBorder="1"/>
    <xf numFmtId="166" fontId="66" fillId="0" borderId="36" xfId="0" applyNumberFormat="1" applyFont="1" applyBorder="1"/>
    <xf numFmtId="166" fontId="66" fillId="0" borderId="46" xfId="0" applyNumberFormat="1" applyFont="1" applyBorder="1"/>
    <xf numFmtId="166" fontId="66" fillId="0" borderId="35" xfId="0" applyNumberFormat="1" applyFont="1" applyBorder="1"/>
    <xf numFmtId="166" fontId="66" fillId="0" borderId="44" xfId="0" applyNumberFormat="1" applyFont="1" applyBorder="1"/>
    <xf numFmtId="166" fontId="66" fillId="0" borderId="39" xfId="0" applyNumberFormat="1" applyFont="1" applyBorder="1"/>
    <xf numFmtId="0" fontId="6" fillId="0" borderId="28" xfId="96" applyNumberFormat="1" applyFont="1" applyBorder="1" applyAlignment="1">
      <alignment horizontal="left" vertical="center" wrapText="1"/>
    </xf>
    <xf numFmtId="164" fontId="6" fillId="0" borderId="74" xfId="96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/>
    </xf>
    <xf numFmtId="0" fontId="12" fillId="0" borderId="34" xfId="116" applyFont="1" applyBorder="1" applyAlignment="1">
      <alignment horizontal="center"/>
    </xf>
    <xf numFmtId="0" fontId="6" fillId="0" borderId="4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167" fontId="6" fillId="0" borderId="77" xfId="0" applyNumberFormat="1" applyFont="1" applyBorder="1" applyAlignment="1">
      <alignment vertical="center"/>
    </xf>
    <xf numFmtId="167" fontId="6" fillId="0" borderId="54" xfId="0" applyNumberFormat="1" applyFont="1" applyBorder="1" applyAlignment="1">
      <alignment vertical="center"/>
    </xf>
    <xf numFmtId="167" fontId="6" fillId="0" borderId="72" xfId="0" applyNumberFormat="1" applyFont="1" applyBorder="1" applyAlignment="1">
      <alignment vertical="center"/>
    </xf>
    <xf numFmtId="0" fontId="19" fillId="0" borderId="13" xfId="116" applyFont="1" applyBorder="1" applyAlignment="1">
      <alignment horizontal="center" vertical="center"/>
    </xf>
    <xf numFmtId="0" fontId="19" fillId="0" borderId="38" xfId="116" applyFont="1" applyBorder="1" applyAlignment="1">
      <alignment horizontal="center" vertical="center"/>
    </xf>
    <xf numFmtId="0" fontId="19" fillId="0" borderId="34" xfId="116" applyFont="1" applyBorder="1" applyAlignment="1">
      <alignment horizontal="center" vertical="center"/>
    </xf>
    <xf numFmtId="0" fontId="19" fillId="0" borderId="33" xfId="116" applyFont="1" applyBorder="1" applyAlignment="1">
      <alignment horizontal="center" vertical="center"/>
    </xf>
    <xf numFmtId="0" fontId="20" fillId="0" borderId="45" xfId="116" applyFont="1" applyBorder="1" applyAlignment="1">
      <alignment vertical="center"/>
    </xf>
    <xf numFmtId="0" fontId="20" fillId="0" borderId="63" xfId="116" applyFont="1" applyBorder="1" applyAlignment="1">
      <alignment vertical="center"/>
    </xf>
    <xf numFmtId="0" fontId="20" fillId="0" borderId="76" xfId="116" applyFont="1" applyBorder="1" applyAlignment="1">
      <alignment vertical="center"/>
    </xf>
    <xf numFmtId="167" fontId="20" fillId="0" borderId="77" xfId="116" applyNumberFormat="1" applyFont="1" applyBorder="1" applyAlignment="1">
      <alignment vertical="center"/>
    </xf>
    <xf numFmtId="167" fontId="20" fillId="0" borderId="54" xfId="116" applyNumberFormat="1" applyFont="1" applyBorder="1" applyAlignment="1">
      <alignment vertical="center"/>
    </xf>
    <xf numFmtId="167" fontId="20" fillId="0" borderId="72" xfId="116" applyNumberFormat="1" applyFont="1" applyBorder="1" applyAlignment="1">
      <alignment vertical="center"/>
    </xf>
    <xf numFmtId="0" fontId="6" fillId="0" borderId="47" xfId="0" quotePrefix="1" applyNumberFormat="1" applyFont="1" applyBorder="1"/>
    <xf numFmtId="4" fontId="6" fillId="0" borderId="46" xfId="0" quotePrefix="1" applyNumberFormat="1" applyFont="1" applyBorder="1"/>
    <xf numFmtId="3" fontId="7" fillId="0" borderId="26" xfId="0" applyNumberFormat="1" applyFont="1" applyBorder="1" applyAlignment="1">
      <alignment vertical="center"/>
    </xf>
    <xf numFmtId="4" fontId="7" fillId="0" borderId="26" xfId="0" applyNumberFormat="1" applyFont="1" applyBorder="1" applyAlignment="1">
      <alignment vertical="center"/>
    </xf>
    <xf numFmtId="166" fontId="7" fillId="0" borderId="26" xfId="0" applyNumberFormat="1" applyFont="1" applyBorder="1" applyAlignment="1">
      <alignment vertical="center"/>
    </xf>
    <xf numFmtId="166" fontId="6" fillId="0" borderId="46" xfId="0" applyNumberFormat="1" applyFont="1" applyBorder="1"/>
    <xf numFmtId="166" fontId="14" fillId="0" borderId="23" xfId="0" applyNumberFormat="1" applyFont="1" applyBorder="1"/>
    <xf numFmtId="166" fontId="14" fillId="0" borderId="36" xfId="0" applyNumberFormat="1" applyFont="1" applyBorder="1"/>
    <xf numFmtId="166" fontId="14" fillId="0" borderId="39" xfId="0" applyNumberFormat="1" applyFont="1" applyBorder="1"/>
    <xf numFmtId="166" fontId="60" fillId="0" borderId="26" xfId="0" applyNumberFormat="1" applyFont="1" applyBorder="1"/>
    <xf numFmtId="164" fontId="71" fillId="0" borderId="78" xfId="96" applyNumberFormat="1" applyFont="1" applyBorder="1" applyAlignment="1">
      <alignment horizontal="right" vertical="center" wrapText="1"/>
    </xf>
    <xf numFmtId="164" fontId="8" fillId="0" borderId="80" xfId="96" applyNumberFormat="1" applyFont="1" applyBorder="1" applyAlignment="1">
      <alignment horizontal="right" vertical="center" wrapText="1"/>
    </xf>
    <xf numFmtId="166" fontId="21" fillId="0" borderId="77" xfId="0" applyNumberFormat="1" applyFont="1" applyBorder="1" applyAlignment="1">
      <alignment horizontal="center" vertical="center"/>
    </xf>
    <xf numFmtId="166" fontId="21" fillId="0" borderId="54" xfId="0" applyNumberFormat="1" applyFont="1" applyBorder="1" applyAlignment="1">
      <alignment horizontal="center" vertical="center"/>
    </xf>
    <xf numFmtId="166" fontId="21" fillId="0" borderId="72" xfId="0" applyNumberFormat="1" applyFont="1" applyBorder="1" applyAlignment="1">
      <alignment horizontal="center" vertical="center"/>
    </xf>
    <xf numFmtId="164" fontId="10" fillId="0" borderId="35" xfId="0" applyNumberFormat="1" applyFont="1" applyFill="1" applyBorder="1"/>
    <xf numFmtId="164" fontId="10" fillId="0" borderId="36" xfId="0" applyNumberFormat="1" applyFont="1" applyFill="1" applyBorder="1"/>
    <xf numFmtId="164" fontId="10" fillId="0" borderId="46" xfId="0" applyNumberFormat="1" applyFont="1" applyFill="1" applyBorder="1"/>
    <xf numFmtId="166" fontId="56" fillId="0" borderId="44" xfId="74" applyNumberFormat="1" applyBorder="1"/>
    <xf numFmtId="166" fontId="56" fillId="0" borderId="39" xfId="74" applyNumberFormat="1" applyBorder="1"/>
    <xf numFmtId="166" fontId="2" fillId="0" borderId="44" xfId="78" applyNumberFormat="1" applyFont="1" applyFill="1" applyBorder="1" applyAlignment="1">
      <alignment horizontal="right" wrapText="1"/>
    </xf>
    <xf numFmtId="166" fontId="2" fillId="0" borderId="39" xfId="78" applyNumberFormat="1" applyFont="1" applyFill="1" applyBorder="1" applyAlignment="1">
      <alignment horizontal="right" wrapText="1"/>
    </xf>
    <xf numFmtId="166" fontId="56" fillId="0" borderId="23" xfId="75" applyNumberFormat="1" applyBorder="1"/>
    <xf numFmtId="166" fontId="56" fillId="0" borderId="36" xfId="75" applyNumberFormat="1" applyBorder="1"/>
    <xf numFmtId="166" fontId="56" fillId="0" borderId="39" xfId="75" applyNumberFormat="1" applyBorder="1"/>
    <xf numFmtId="166" fontId="7" fillId="0" borderId="26" xfId="75" applyNumberFormat="1" applyFont="1" applyBorder="1"/>
    <xf numFmtId="166" fontId="56" fillId="0" borderId="35" xfId="75" applyNumberFormat="1" applyBorder="1"/>
    <xf numFmtId="166" fontId="56" fillId="0" borderId="46" xfId="75" applyNumberFormat="1" applyBorder="1"/>
    <xf numFmtId="168" fontId="72" fillId="0" borderId="21" xfId="93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167" fontId="72" fillId="0" borderId="18" xfId="116" applyNumberFormat="1" applyFont="1" applyBorder="1" applyAlignment="1">
      <alignment vertical="center"/>
    </xf>
    <xf numFmtId="4" fontId="8" fillId="0" borderId="21" xfId="0" applyNumberFormat="1" applyFont="1" applyBorder="1" applyAlignment="1">
      <alignment vertical="center"/>
    </xf>
    <xf numFmtId="4" fontId="8" fillId="0" borderId="19" xfId="0" applyNumberFormat="1" applyFont="1" applyBorder="1" applyAlignment="1">
      <alignment vertical="center"/>
    </xf>
    <xf numFmtId="167" fontId="8" fillId="0" borderId="42" xfId="0" applyNumberFormat="1" applyFont="1" applyBorder="1" applyAlignment="1">
      <alignment vertical="center"/>
    </xf>
    <xf numFmtId="0" fontId="74" fillId="0" borderId="15" xfId="93" applyFont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vertical="center"/>
    </xf>
    <xf numFmtId="166" fontId="17" fillId="0" borderId="26" xfId="78" applyNumberFormat="1" applyFont="1" applyFill="1" applyBorder="1" applyAlignment="1">
      <alignment horizontal="right" vertical="center" wrapText="1"/>
    </xf>
    <xf numFmtId="4" fontId="7" fillId="0" borderId="25" xfId="0" applyNumberFormat="1" applyFont="1" applyBorder="1" applyAlignment="1">
      <alignment vertical="center"/>
    </xf>
    <xf numFmtId="166" fontId="7" fillId="0" borderId="26" xfId="74" applyNumberFormat="1" applyFont="1" applyBorder="1" applyAlignment="1">
      <alignment vertical="center"/>
    </xf>
    <xf numFmtId="167" fontId="72" fillId="0" borderId="42" xfId="116" applyNumberFormat="1" applyFont="1" applyBorder="1" applyAlignment="1">
      <alignment vertical="center"/>
    </xf>
    <xf numFmtId="167" fontId="72" fillId="0" borderId="42" xfId="93" applyNumberFormat="1" applyFont="1" applyBorder="1" applyAlignment="1">
      <alignment vertical="center"/>
    </xf>
    <xf numFmtId="166" fontId="73" fillId="0" borderId="4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16" applyFont="1"/>
    <xf numFmtId="0" fontId="2" fillId="0" borderId="0" xfId="116" applyFont="1" applyBorder="1"/>
    <xf numFmtId="0" fontId="2" fillId="0" borderId="0" xfId="116" applyFont="1" applyAlignment="1">
      <alignment horizontal="center"/>
    </xf>
    <xf numFmtId="0" fontId="2" fillId="0" borderId="16" xfId="116" applyFont="1" applyBorder="1" applyAlignment="1">
      <alignment horizontal="center"/>
    </xf>
    <xf numFmtId="0" fontId="2" fillId="0" borderId="72" xfId="116" applyFont="1" applyBorder="1" applyAlignment="1">
      <alignment horizontal="center"/>
    </xf>
    <xf numFmtId="0" fontId="2" fillId="0" borderId="73" xfId="116" applyFont="1" applyBorder="1" applyAlignment="1">
      <alignment horizontal="centerContinuous" vertical="top" wrapText="1"/>
    </xf>
    <xf numFmtId="0" fontId="2" fillId="0" borderId="15" xfId="116" applyFont="1" applyBorder="1" applyAlignment="1">
      <alignment horizontal="centerContinuous" vertical="top" wrapText="1"/>
    </xf>
    <xf numFmtId="0" fontId="2" fillId="0" borderId="70" xfId="116" applyFont="1" applyBorder="1" applyAlignment="1">
      <alignment horizontal="center" vertical="top"/>
    </xf>
    <xf numFmtId="0" fontId="2" fillId="0" borderId="66" xfId="116" applyFont="1" applyBorder="1" applyAlignment="1">
      <alignment horizontal="center" vertical="top"/>
    </xf>
    <xf numFmtId="0" fontId="2" fillId="0" borderId="58" xfId="116" applyFont="1" applyBorder="1" applyAlignment="1">
      <alignment horizontal="center" wrapText="1"/>
    </xf>
    <xf numFmtId="0" fontId="2" fillId="0" borderId="11" xfId="116" applyFont="1" applyBorder="1" applyAlignment="1">
      <alignment horizontal="center" vertical="center" wrapText="1"/>
    </xf>
    <xf numFmtId="0" fontId="2" fillId="0" borderId="69" xfId="116" applyFont="1" applyBorder="1" applyAlignment="1">
      <alignment horizontal="center" vertical="top"/>
    </xf>
    <xf numFmtId="0" fontId="2" fillId="0" borderId="71" xfId="116" applyFont="1" applyBorder="1" applyAlignment="1">
      <alignment horizontal="center"/>
    </xf>
    <xf numFmtId="0" fontId="2" fillId="0" borderId="48" xfId="116" applyFont="1" applyBorder="1"/>
    <xf numFmtId="0" fontId="2" fillId="0" borderId="10" xfId="116" applyFont="1" applyBorder="1" applyAlignment="1">
      <alignment vertical="center"/>
    </xf>
    <xf numFmtId="0" fontId="2" fillId="0" borderId="38" xfId="116" applyFont="1" applyBorder="1"/>
    <xf numFmtId="164" fontId="6" fillId="0" borderId="76" xfId="94" applyNumberFormat="1" applyFont="1" applyFill="1" applyBorder="1" applyAlignment="1">
      <alignment horizontal="right" vertical="center" wrapText="1"/>
    </xf>
    <xf numFmtId="164" fontId="6" fillId="0" borderId="63" xfId="94" applyNumberFormat="1" applyFont="1" applyFill="1" applyBorder="1" applyAlignment="1">
      <alignment horizontal="right" vertical="center" wrapText="1"/>
    </xf>
    <xf numFmtId="164" fontId="6" fillId="0" borderId="45" xfId="94" applyNumberFormat="1" applyFont="1" applyFill="1" applyBorder="1" applyAlignment="1">
      <alignment horizontal="right" vertical="center" wrapText="1"/>
    </xf>
    <xf numFmtId="164" fontId="6" fillId="0" borderId="16" xfId="96" applyNumberFormat="1" applyFont="1" applyBorder="1" applyAlignment="1">
      <alignment horizontal="right" vertical="center" wrapText="1"/>
    </xf>
    <xf numFmtId="164" fontId="6" fillId="0" borderId="76" xfId="96" applyNumberFormat="1" applyFont="1" applyBorder="1" applyAlignment="1">
      <alignment horizontal="right" vertical="center" wrapText="1"/>
    </xf>
    <xf numFmtId="164" fontId="6" fillId="0" borderId="58" xfId="96" applyNumberFormat="1" applyFont="1" applyBorder="1" applyAlignment="1">
      <alignment horizontal="right" vertical="center" wrapText="1"/>
    </xf>
    <xf numFmtId="164" fontId="6" fillId="0" borderId="63" xfId="96" applyNumberFormat="1" applyFont="1" applyBorder="1" applyAlignment="1">
      <alignment horizontal="right" vertical="center" wrapText="1"/>
    </xf>
    <xf numFmtId="164" fontId="6" fillId="0" borderId="45" xfId="96" applyNumberFormat="1" applyFont="1" applyBorder="1" applyAlignment="1">
      <alignment horizontal="right" vertical="center" wrapText="1"/>
    </xf>
    <xf numFmtId="164" fontId="8" fillId="0" borderId="33" xfId="96" applyNumberFormat="1" applyFont="1" applyBorder="1" applyAlignment="1">
      <alignment horizontal="right" vertical="center" wrapText="1"/>
    </xf>
    <xf numFmtId="0" fontId="7" fillId="0" borderId="0" xfId="89" applyFont="1" applyFill="1" applyBorder="1" applyAlignment="1">
      <alignment vertical="center" wrapText="1"/>
    </xf>
    <xf numFmtId="0" fontId="6" fillId="0" borderId="0" xfId="95" applyFont="1" applyAlignment="1"/>
    <xf numFmtId="0" fontId="8" fillId="0" borderId="41" xfId="94" applyFont="1" applyBorder="1" applyAlignment="1">
      <alignment vertical="top" wrapText="1"/>
    </xf>
    <xf numFmtId="174" fontId="20" fillId="0" borderId="74" xfId="116" applyNumberFormat="1" applyFont="1" applyBorder="1" applyAlignment="1">
      <alignment vertical="center"/>
    </xf>
    <xf numFmtId="174" fontId="20" fillId="0" borderId="58" xfId="116" applyNumberFormat="1" applyFont="1" applyBorder="1" applyAlignment="1">
      <alignment vertical="center"/>
    </xf>
    <xf numFmtId="174" fontId="20" fillId="0" borderId="12" xfId="116" applyNumberFormat="1" applyFont="1" applyBorder="1" applyAlignment="1">
      <alignment vertical="center"/>
    </xf>
    <xf numFmtId="174" fontId="72" fillId="0" borderId="19" xfId="116" applyNumberFormat="1" applyFont="1" applyBorder="1" applyAlignment="1">
      <alignment vertical="center"/>
    </xf>
    <xf numFmtId="0" fontId="77" fillId="0" borderId="0" xfId="95" applyFont="1" applyBorder="1" applyAlignment="1">
      <alignment vertical="center" wrapText="1"/>
    </xf>
    <xf numFmtId="0" fontId="10" fillId="0" borderId="0" xfId="94" applyAlignment="1">
      <alignment vertical="center"/>
    </xf>
    <xf numFmtId="3" fontId="10" fillId="0" borderId="0" xfId="94" applyNumberFormat="1"/>
    <xf numFmtId="0" fontId="76" fillId="0" borderId="0" xfId="0" applyFont="1"/>
    <xf numFmtId="0" fontId="76" fillId="0" borderId="0" xfId="0" applyFont="1" applyAlignment="1">
      <alignment vertical="center"/>
    </xf>
    <xf numFmtId="0" fontId="76" fillId="0" borderId="0" xfId="0" applyFont="1" applyAlignment="1"/>
    <xf numFmtId="0" fontId="2" fillId="0" borderId="11" xfId="116" applyFont="1" applyBorder="1" applyAlignment="1">
      <alignment horizontal="left" vertical="center" wrapText="1"/>
    </xf>
    <xf numFmtId="0" fontId="2" fillId="0" borderId="58" xfId="116" applyFont="1" applyBorder="1" applyAlignment="1">
      <alignment horizontal="center" vertical="center" wrapText="1"/>
    </xf>
    <xf numFmtId="0" fontId="19" fillId="0" borderId="75" xfId="116" applyFont="1" applyBorder="1" applyAlignment="1">
      <alignment horizontal="center"/>
    </xf>
    <xf numFmtId="0" fontId="20" fillId="0" borderId="30" xfId="116" applyFont="1" applyBorder="1"/>
    <xf numFmtId="0" fontId="72" fillId="0" borderId="15" xfId="116" applyFont="1" applyBorder="1" applyAlignment="1">
      <alignment vertical="center"/>
    </xf>
    <xf numFmtId="0" fontId="10" fillId="0" borderId="0" xfId="96" applyFont="1"/>
    <xf numFmtId="0" fontId="6" fillId="0" borderId="35" xfId="94" applyFont="1" applyBorder="1" applyAlignment="1">
      <alignment horizontal="left" vertical="center" wrapText="1"/>
    </xf>
    <xf numFmtId="0" fontId="6" fillId="0" borderId="44" xfId="94" applyFont="1" applyBorder="1" applyAlignment="1">
      <alignment horizontal="left" vertical="center" wrapText="1"/>
    </xf>
    <xf numFmtId="0" fontId="6" fillId="0" borderId="41" xfId="94" applyFont="1" applyBorder="1" applyAlignment="1">
      <alignment horizontal="left" vertical="center" wrapText="1"/>
    </xf>
    <xf numFmtId="0" fontId="6" fillId="0" borderId="35" xfId="96" applyFont="1" applyBorder="1" applyAlignment="1">
      <alignment horizontal="left" vertical="center" wrapText="1"/>
    </xf>
    <xf numFmtId="0" fontId="6" fillId="0" borderId="44" xfId="96" applyFont="1" applyBorder="1" applyAlignment="1">
      <alignment horizontal="left" vertical="center" wrapText="1"/>
    </xf>
    <xf numFmtId="0" fontId="6" fillId="0" borderId="35" xfId="96" applyNumberFormat="1" applyFont="1" applyBorder="1" applyAlignment="1">
      <alignment horizontal="left" vertical="center" wrapText="1"/>
    </xf>
    <xf numFmtId="0" fontId="6" fillId="0" borderId="0" xfId="96" applyFont="1" applyAlignment="1">
      <alignment vertical="center"/>
    </xf>
    <xf numFmtId="0" fontId="10" fillId="0" borderId="0" xfId="96" applyBorder="1" applyAlignment="1">
      <alignment vertical="center"/>
    </xf>
    <xf numFmtId="0" fontId="6" fillId="0" borderId="0" xfId="96" applyFont="1" applyBorder="1" applyAlignment="1">
      <alignment vertical="center"/>
    </xf>
    <xf numFmtId="0" fontId="69" fillId="0" borderId="32" xfId="96" applyFont="1" applyBorder="1" applyAlignment="1">
      <alignment horizontal="center" vertical="center" wrapText="1"/>
    </xf>
    <xf numFmtId="0" fontId="69" fillId="0" borderId="50" xfId="96" applyFont="1" applyBorder="1" applyAlignment="1">
      <alignment horizontal="center" vertical="center" wrapText="1"/>
    </xf>
    <xf numFmtId="0" fontId="8" fillId="0" borderId="26" xfId="96" applyFont="1" applyBorder="1" applyAlignment="1">
      <alignment vertical="center" wrapText="1"/>
    </xf>
    <xf numFmtId="0" fontId="69" fillId="0" borderId="76" xfId="96" applyFont="1" applyBorder="1" applyAlignment="1">
      <alignment horizontal="center" vertical="center" wrapText="1"/>
    </xf>
    <xf numFmtId="0" fontId="8" fillId="0" borderId="25" xfId="96" applyNumberFormat="1" applyFont="1" applyBorder="1" applyAlignment="1">
      <alignment vertical="top" wrapText="1"/>
    </xf>
    <xf numFmtId="0" fontId="8" fillId="0" borderId="25" xfId="96" applyFont="1" applyBorder="1" applyAlignment="1">
      <alignment vertical="top" wrapText="1"/>
    </xf>
    <xf numFmtId="0" fontId="69" fillId="0" borderId="50" xfId="94" applyFont="1" applyBorder="1" applyAlignment="1">
      <alignment horizontal="center" vertical="center" wrapText="1"/>
    </xf>
    <xf numFmtId="166" fontId="8" fillId="0" borderId="38" xfId="94" applyNumberFormat="1" applyFont="1" applyFill="1" applyBorder="1" applyAlignment="1">
      <alignment horizontal="right" vertical="center" wrapText="1"/>
    </xf>
    <xf numFmtId="166" fontId="8" fillId="0" borderId="33" xfId="94" applyNumberFormat="1" applyFont="1" applyFill="1" applyBorder="1" applyAlignment="1">
      <alignment horizontal="right" vertical="center" wrapText="1"/>
    </xf>
    <xf numFmtId="166" fontId="6" fillId="0" borderId="74" xfId="94" applyNumberFormat="1" applyFont="1" applyFill="1" applyBorder="1" applyAlignment="1">
      <alignment horizontal="right" vertical="center" wrapText="1"/>
    </xf>
    <xf numFmtId="166" fontId="6" fillId="0" borderId="58" xfId="94" applyNumberFormat="1" applyFont="1" applyFill="1" applyBorder="1" applyAlignment="1">
      <alignment horizontal="right" vertical="center" wrapText="1"/>
    </xf>
    <xf numFmtId="166" fontId="6" fillId="0" borderId="16" xfId="94" applyNumberFormat="1" applyFont="1" applyFill="1" applyBorder="1" applyAlignment="1">
      <alignment horizontal="right" vertical="center" wrapText="1"/>
    </xf>
    <xf numFmtId="166" fontId="8" fillId="0" borderId="19" xfId="94" applyNumberFormat="1" applyFont="1" applyFill="1" applyBorder="1" applyAlignment="1">
      <alignment horizontal="right" vertical="center" wrapText="1"/>
    </xf>
    <xf numFmtId="0" fontId="8" fillId="0" borderId="25" xfId="94" applyFont="1" applyBorder="1" applyAlignment="1">
      <alignment vertical="top" wrapText="1"/>
    </xf>
    <xf numFmtId="0" fontId="69" fillId="0" borderId="32" xfId="94" applyFont="1" applyBorder="1" applyAlignment="1">
      <alignment horizontal="center" vertical="center" wrapText="1"/>
    </xf>
    <xf numFmtId="0" fontId="8" fillId="0" borderId="27" xfId="96" applyFont="1" applyBorder="1" applyAlignment="1">
      <alignment vertical="top" wrapText="1"/>
    </xf>
    <xf numFmtId="0" fontId="6" fillId="0" borderId="28" xfId="96" applyFont="1" applyBorder="1" applyAlignment="1">
      <alignment horizontal="left" vertical="center" wrapText="1"/>
    </xf>
    <xf numFmtId="0" fontId="6" fillId="0" borderId="29" xfId="96" applyFont="1" applyBorder="1" applyAlignment="1">
      <alignment horizontal="left" vertical="center" wrapText="1"/>
    </xf>
    <xf numFmtId="166" fontId="8" fillId="0" borderId="80" xfId="96" applyNumberFormat="1" applyFont="1" applyBorder="1" applyAlignment="1">
      <alignment horizontal="right" vertical="center" wrapText="1"/>
    </xf>
    <xf numFmtId="166" fontId="71" fillId="0" borderId="78" xfId="96" applyNumberFormat="1" applyFont="1" applyBorder="1" applyAlignment="1">
      <alignment horizontal="right" vertical="center" wrapText="1"/>
    </xf>
    <xf numFmtId="166" fontId="6" fillId="0" borderId="78" xfId="96" applyNumberFormat="1" applyFont="1" applyBorder="1" applyAlignment="1">
      <alignment horizontal="right" vertical="center" wrapText="1"/>
    </xf>
    <xf numFmtId="0" fontId="8" fillId="0" borderId="81" xfId="96" applyFont="1" applyBorder="1" applyAlignment="1">
      <alignment vertical="top" wrapText="1"/>
    </xf>
    <xf numFmtId="0" fontId="71" fillId="0" borderId="44" xfId="96" applyNumberFormat="1" applyFont="1" applyBorder="1" applyAlignment="1">
      <alignment vertical="center" wrapText="1"/>
    </xf>
    <xf numFmtId="0" fontId="6" fillId="0" borderId="36" xfId="96" applyFont="1" applyBorder="1" applyAlignment="1">
      <alignment horizontal="left" vertical="center" wrapText="1"/>
    </xf>
    <xf numFmtId="166" fontId="6" fillId="0" borderId="58" xfId="96" applyNumberFormat="1" applyFont="1" applyBorder="1" applyAlignment="1">
      <alignment horizontal="right" vertical="center" wrapText="1"/>
    </xf>
    <xf numFmtId="166" fontId="6" fillId="0" borderId="16" xfId="96" applyNumberFormat="1" applyFont="1" applyBorder="1" applyAlignment="1">
      <alignment horizontal="right" vertical="center" wrapText="1"/>
    </xf>
    <xf numFmtId="166" fontId="6" fillId="0" borderId="78" xfId="94" applyNumberFormat="1" applyFont="1" applyFill="1" applyBorder="1" applyAlignment="1">
      <alignment horizontal="right" vertical="center" wrapText="1"/>
    </xf>
    <xf numFmtId="0" fontId="8" fillId="0" borderId="25" xfId="94" applyFont="1" applyBorder="1" applyAlignment="1">
      <alignment vertical="center" wrapText="1"/>
    </xf>
    <xf numFmtId="4" fontId="6" fillId="0" borderId="0" xfId="96" applyNumberFormat="1" applyFont="1" applyBorder="1" applyAlignment="1">
      <alignment horizontal="right" vertical="center" wrapText="1"/>
    </xf>
    <xf numFmtId="166" fontId="8" fillId="0" borderId="19" xfId="96" applyNumberFormat="1" applyFont="1" applyBorder="1" applyAlignment="1">
      <alignment horizontal="right" vertical="center" wrapText="1"/>
    </xf>
    <xf numFmtId="166" fontId="6" fillId="0" borderId="74" xfId="96" applyNumberFormat="1" applyFont="1" applyBorder="1" applyAlignment="1">
      <alignment horizontal="right" vertical="center" wrapText="1"/>
    </xf>
    <xf numFmtId="0" fontId="8" fillId="0" borderId="23" xfId="96" applyNumberFormat="1" applyFont="1" applyBorder="1" applyAlignment="1">
      <alignment vertical="center" wrapText="1"/>
    </xf>
    <xf numFmtId="166" fontId="8" fillId="0" borderId="33" xfId="96" applyNumberFormat="1" applyFont="1" applyBorder="1" applyAlignment="1">
      <alignment horizontal="right" vertical="center" wrapText="1"/>
    </xf>
    <xf numFmtId="0" fontId="6" fillId="0" borderId="36" xfId="96" applyNumberFormat="1" applyFont="1" applyBorder="1" applyAlignment="1">
      <alignment horizontal="left" vertical="center" wrapText="1"/>
    </xf>
    <xf numFmtId="0" fontId="6" fillId="0" borderId="50" xfId="96" applyNumberFormat="1" applyFont="1" applyBorder="1" applyAlignment="1">
      <alignment horizontal="left" vertical="center" wrapText="1"/>
    </xf>
    <xf numFmtId="20" fontId="8" fillId="0" borderId="63" xfId="96" quotePrefix="1" applyNumberFormat="1" applyFont="1" applyBorder="1" applyAlignment="1">
      <alignment horizontal="center" vertical="center" wrapText="1"/>
    </xf>
    <xf numFmtId="0" fontId="6" fillId="0" borderId="63" xfId="96" applyFont="1" applyBorder="1" applyAlignment="1">
      <alignment horizontal="center" vertical="center" wrapText="1"/>
    </xf>
    <xf numFmtId="166" fontId="8" fillId="0" borderId="38" xfId="96" applyNumberFormat="1" applyFont="1" applyBorder="1" applyAlignment="1">
      <alignment horizontal="right" vertical="center" wrapText="1"/>
    </xf>
    <xf numFmtId="166" fontId="6" fillId="0" borderId="45" xfId="96" applyNumberFormat="1" applyFont="1" applyBorder="1" applyAlignment="1">
      <alignment horizontal="right" vertical="center" wrapText="1"/>
    </xf>
    <xf numFmtId="166" fontId="6" fillId="0" borderId="63" xfId="96" applyNumberFormat="1" applyFont="1" applyBorder="1" applyAlignment="1">
      <alignment horizontal="right" vertical="center" wrapText="1"/>
    </xf>
    <xf numFmtId="166" fontId="6" fillId="0" borderId="76" xfId="96" applyNumberFormat="1" applyFont="1" applyBorder="1" applyAlignment="1">
      <alignment horizontal="right" vertical="center" wrapText="1"/>
    </xf>
    <xf numFmtId="167" fontId="4" fillId="0" borderId="53" xfId="0" applyNumberFormat="1" applyFont="1" applyBorder="1" applyAlignment="1">
      <alignment vertical="center"/>
    </xf>
    <xf numFmtId="167" fontId="4" fillId="0" borderId="5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7" fontId="4" fillId="0" borderId="55" xfId="0" applyNumberFormat="1" applyFont="1" applyBorder="1" applyAlignment="1">
      <alignment vertical="center"/>
    </xf>
    <xf numFmtId="167" fontId="73" fillId="0" borderId="18" xfId="0" applyNumberFormat="1" applyFont="1" applyBorder="1" applyAlignment="1">
      <alignment vertical="center"/>
    </xf>
    <xf numFmtId="167" fontId="20" fillId="0" borderId="56" xfId="116" applyNumberFormat="1" applyFont="1" applyBorder="1" applyAlignment="1">
      <alignment vertical="center"/>
    </xf>
    <xf numFmtId="0" fontId="19" fillId="0" borderId="18" xfId="116" applyFont="1" applyBorder="1" applyAlignment="1">
      <alignment horizontal="center"/>
    </xf>
    <xf numFmtId="0" fontId="19" fillId="0" borderId="19" xfId="116" applyFont="1" applyBorder="1" applyAlignment="1">
      <alignment horizontal="center"/>
    </xf>
    <xf numFmtId="167" fontId="53" fillId="0" borderId="53" xfId="93" applyNumberFormat="1" applyFont="1" applyBorder="1" applyAlignment="1">
      <alignment vertical="center"/>
    </xf>
    <xf numFmtId="167" fontId="53" fillId="0" borderId="56" xfId="93" applyNumberFormat="1" applyFont="1" applyBorder="1" applyAlignment="1">
      <alignment vertical="center"/>
    </xf>
    <xf numFmtId="0" fontId="16" fillId="0" borderId="18" xfId="93" applyFont="1" applyBorder="1" applyAlignment="1">
      <alignment horizontal="center"/>
    </xf>
    <xf numFmtId="0" fontId="16" fillId="0" borderId="19" xfId="93" applyFont="1" applyBorder="1" applyAlignment="1">
      <alignment horizontal="center"/>
    </xf>
    <xf numFmtId="167" fontId="53" fillId="0" borderId="55" xfId="93" applyNumberFormat="1" applyFont="1" applyBorder="1" applyAlignment="1">
      <alignment vertical="center"/>
    </xf>
    <xf numFmtId="167" fontId="74" fillId="0" borderId="18" xfId="93" applyNumberFormat="1" applyFont="1" applyBorder="1" applyAlignment="1">
      <alignment vertical="center"/>
    </xf>
    <xf numFmtId="0" fontId="6" fillId="0" borderId="82" xfId="96" applyFont="1" applyBorder="1" applyAlignment="1">
      <alignment horizontal="left" vertical="center" wrapText="1"/>
    </xf>
    <xf numFmtId="164" fontId="6" fillId="0" borderId="83" xfId="96" applyNumberFormat="1" applyFont="1" applyBorder="1" applyAlignment="1">
      <alignment horizontal="right" vertical="center" wrapText="1"/>
    </xf>
    <xf numFmtId="166" fontId="6" fillId="0" borderId="58" xfId="0" applyNumberFormat="1" applyFont="1" applyBorder="1" applyAlignment="1">
      <alignment horizontal="right" vertical="center" wrapText="1"/>
    </xf>
    <xf numFmtId="166" fontId="6" fillId="0" borderId="16" xfId="0" applyNumberFormat="1" applyFont="1" applyBorder="1" applyAlignment="1">
      <alignment horizontal="right" vertical="center" wrapText="1"/>
    </xf>
    <xf numFmtId="49" fontId="6" fillId="0" borderId="36" xfId="94" applyNumberFormat="1" applyFont="1" applyBorder="1" applyAlignment="1">
      <alignment vertical="center" wrapText="1"/>
    </xf>
    <xf numFmtId="49" fontId="21" fillId="0" borderId="36" xfId="94" applyNumberFormat="1" applyFont="1" applyBorder="1" applyAlignment="1">
      <alignment vertical="center" wrapText="1"/>
    </xf>
    <xf numFmtId="49" fontId="6" fillId="0" borderId="36" xfId="0" applyNumberFormat="1" applyFont="1" applyBorder="1" applyAlignment="1">
      <alignment vertical="center" wrapText="1"/>
    </xf>
    <xf numFmtId="49" fontId="21" fillId="0" borderId="36" xfId="0" applyNumberFormat="1" applyFont="1" applyBorder="1" applyAlignment="1">
      <alignment vertical="center" wrapText="1"/>
    </xf>
    <xf numFmtId="166" fontId="6" fillId="0" borderId="63" xfId="0" applyNumberFormat="1" applyFont="1" applyBorder="1" applyAlignment="1">
      <alignment horizontal="right" vertical="center" wrapText="1"/>
    </xf>
    <xf numFmtId="166" fontId="6" fillId="0" borderId="76" xfId="0" applyNumberFormat="1" applyFont="1" applyBorder="1" applyAlignment="1">
      <alignment horizontal="right" vertical="center" wrapText="1"/>
    </xf>
    <xf numFmtId="0" fontId="69" fillId="0" borderId="55" xfId="96" applyFont="1" applyBorder="1" applyAlignment="1">
      <alignment horizontal="center" vertical="center" wrapText="1"/>
    </xf>
    <xf numFmtId="0" fontId="69" fillId="0" borderId="57" xfId="96" applyFont="1" applyBorder="1" applyAlignment="1">
      <alignment horizontal="center" vertical="center" wrapText="1"/>
    </xf>
    <xf numFmtId="0" fontId="69" fillId="0" borderId="12" xfId="96" applyFont="1" applyBorder="1" applyAlignment="1">
      <alignment horizontal="center" vertical="center" wrapText="1"/>
    </xf>
    <xf numFmtId="0" fontId="69" fillId="0" borderId="65" xfId="96" applyFont="1" applyBorder="1" applyAlignment="1">
      <alignment horizontal="center" vertical="center" wrapText="1"/>
    </xf>
    <xf numFmtId="0" fontId="69" fillId="0" borderId="46" xfId="96" applyFont="1" applyBorder="1" applyAlignment="1">
      <alignment horizontal="center" vertical="center" wrapText="1"/>
    </xf>
    <xf numFmtId="49" fontId="104" fillId="0" borderId="36" xfId="66" applyNumberFormat="1" applyFont="1" applyBorder="1" applyAlignment="1">
      <alignment vertical="center" wrapText="1"/>
    </xf>
    <xf numFmtId="49" fontId="6" fillId="0" borderId="29" xfId="0" applyNumberFormat="1" applyFont="1" applyBorder="1" applyAlignment="1">
      <alignment vertical="center" wrapText="1"/>
    </xf>
    <xf numFmtId="49" fontId="6" fillId="0" borderId="32" xfId="0" applyNumberFormat="1" applyFont="1" applyBorder="1" applyAlignment="1">
      <alignment vertical="center" wrapText="1"/>
    </xf>
    <xf numFmtId="49" fontId="6" fillId="0" borderId="50" xfId="0" applyNumberFormat="1" applyFont="1" applyBorder="1" applyAlignment="1">
      <alignment vertical="center" wrapText="1"/>
    </xf>
    <xf numFmtId="166" fontId="6" fillId="0" borderId="58" xfId="66" applyNumberFormat="1" applyFont="1" applyBorder="1" applyAlignment="1">
      <alignment horizontal="right" vertical="center" wrapText="1"/>
    </xf>
    <xf numFmtId="166" fontId="6" fillId="0" borderId="16" xfId="66" applyNumberFormat="1" applyFont="1" applyBorder="1" applyAlignment="1">
      <alignment horizontal="right" vertical="center" wrapText="1"/>
    </xf>
    <xf numFmtId="4" fontId="21" fillId="0" borderId="61" xfId="0" applyNumberFormat="1" applyFont="1" applyBorder="1" applyAlignment="1">
      <alignment vertical="center"/>
    </xf>
    <xf numFmtId="4" fontId="21" fillId="0" borderId="84" xfId="0" applyNumberFormat="1" applyFont="1" applyBorder="1" applyAlignment="1">
      <alignment vertical="center"/>
    </xf>
    <xf numFmtId="4" fontId="21" fillId="0" borderId="74" xfId="0" applyNumberFormat="1" applyFont="1" applyBorder="1" applyAlignment="1">
      <alignment vertical="center"/>
    </xf>
    <xf numFmtId="4" fontId="21" fillId="0" borderId="53" xfId="0" applyNumberFormat="1" applyFont="1" applyBorder="1" applyAlignment="1">
      <alignment vertical="center"/>
    </xf>
    <xf numFmtId="4" fontId="21" fillId="0" borderId="11" xfId="0" applyNumberFormat="1" applyFont="1" applyBorder="1" applyAlignment="1">
      <alignment vertical="center"/>
    </xf>
    <xf numFmtId="4" fontId="21" fillId="0" borderId="58" xfId="0" applyNumberFormat="1" applyFont="1" applyBorder="1" applyAlignment="1">
      <alignment vertical="center"/>
    </xf>
    <xf numFmtId="4" fontId="21" fillId="0" borderId="60" xfId="0" applyNumberFormat="1" applyFont="1" applyBorder="1" applyAlignment="1">
      <alignment vertical="center"/>
    </xf>
    <xf numFmtId="4" fontId="21" fillId="0" borderId="59" xfId="0" applyNumberFormat="1" applyFont="1" applyBorder="1" applyAlignment="1">
      <alignment vertical="center"/>
    </xf>
    <xf numFmtId="4" fontId="21" fillId="0" borderId="16" xfId="0" applyNumberFormat="1" applyFont="1" applyBorder="1" applyAlignment="1">
      <alignment vertical="center"/>
    </xf>
    <xf numFmtId="4" fontId="73" fillId="0" borderId="18" xfId="0" applyNumberFormat="1" applyFont="1" applyBorder="1" applyAlignment="1">
      <alignment vertical="center"/>
    </xf>
    <xf numFmtId="4" fontId="73" fillId="0" borderId="42" xfId="0" applyNumberFormat="1" applyFont="1" applyBorder="1" applyAlignment="1">
      <alignment vertical="center"/>
    </xf>
    <xf numFmtId="4" fontId="73" fillId="0" borderId="19" xfId="0" applyNumberFormat="1" applyFont="1" applyBorder="1" applyAlignment="1">
      <alignment vertical="center"/>
    </xf>
    <xf numFmtId="167" fontId="72" fillId="0" borderId="72" xfId="116" applyNumberFormat="1" applyFont="1" applyBorder="1" applyAlignment="1">
      <alignment vertical="center"/>
    </xf>
    <xf numFmtId="167" fontId="72" fillId="0" borderId="72" xfId="93" applyNumberFormat="1" applyFont="1" applyBorder="1" applyAlignment="1">
      <alignment vertical="center"/>
    </xf>
    <xf numFmtId="4" fontId="52" fillId="0" borderId="61" xfId="93" applyNumberFormat="1" applyFont="1" applyBorder="1" applyAlignment="1">
      <alignment horizontal="right" vertical="center"/>
    </xf>
    <xf numFmtId="4" fontId="52" fillId="0" borderId="84" xfId="93" applyNumberFormat="1" applyFont="1" applyBorder="1" applyAlignment="1">
      <alignment vertical="center"/>
    </xf>
    <xf numFmtId="4" fontId="52" fillId="0" borderId="74" xfId="93" applyNumberFormat="1" applyFont="1" applyBorder="1" applyAlignment="1">
      <alignment vertical="center"/>
    </xf>
    <xf numFmtId="4" fontId="52" fillId="0" borderId="53" xfId="93" applyNumberFormat="1" applyFont="1" applyBorder="1" applyAlignment="1">
      <alignment horizontal="right" vertical="center"/>
    </xf>
    <xf numFmtId="4" fontId="52" fillId="0" borderId="11" xfId="93" applyNumberFormat="1" applyFont="1" applyBorder="1" applyAlignment="1">
      <alignment horizontal="right" vertical="center"/>
    </xf>
    <xf numFmtId="4" fontId="52" fillId="0" borderId="58" xfId="93" applyNumberFormat="1" applyFont="1" applyBorder="1" applyAlignment="1">
      <alignment horizontal="right" vertical="center"/>
    </xf>
    <xf numFmtId="4" fontId="20" fillId="0" borderId="11" xfId="93" applyNumberFormat="1" applyFont="1" applyBorder="1" applyAlignment="1">
      <alignment horizontal="right" vertical="center"/>
    </xf>
    <xf numFmtId="4" fontId="72" fillId="0" borderId="18" xfId="93" applyNumberFormat="1" applyFont="1" applyBorder="1" applyAlignment="1">
      <alignment horizontal="right" vertical="center"/>
    </xf>
    <xf numFmtId="4" fontId="72" fillId="0" borderId="85" xfId="93" applyNumberFormat="1" applyFont="1" applyBorder="1" applyAlignment="1">
      <alignment horizontal="right" vertical="center"/>
    </xf>
    <xf numFmtId="4" fontId="72" fillId="0" borderId="19" xfId="93" applyNumberFormat="1" applyFont="1" applyBorder="1" applyAlignment="1">
      <alignment horizontal="right" vertical="center"/>
    </xf>
    <xf numFmtId="43" fontId="20" fillId="0" borderId="56" xfId="36" applyNumberFormat="1" applyFont="1" applyFill="1" applyBorder="1" applyAlignment="1">
      <alignment horizontal="right" wrapText="1"/>
    </xf>
    <xf numFmtId="43" fontId="20" fillId="0" borderId="86" xfId="36" applyNumberFormat="1" applyFont="1" applyFill="1" applyBorder="1" applyAlignment="1">
      <alignment horizontal="right" wrapText="1"/>
    </xf>
    <xf numFmtId="43" fontId="20" fillId="0" borderId="78" xfId="80" applyNumberFormat="1" applyFont="1" applyFill="1" applyBorder="1" applyAlignment="1">
      <alignment horizontal="right" wrapText="1"/>
    </xf>
    <xf numFmtId="43" fontId="20" fillId="0" borderId="53" xfId="36" applyNumberFormat="1" applyFont="1" applyFill="1" applyBorder="1" applyAlignment="1">
      <alignment horizontal="right" wrapText="1"/>
    </xf>
    <xf numFmtId="43" fontId="20" fillId="0" borderId="11" xfId="36" applyNumberFormat="1" applyFont="1" applyFill="1" applyBorder="1" applyAlignment="1">
      <alignment horizontal="right" wrapText="1"/>
    </xf>
    <xf numFmtId="43" fontId="20" fillId="0" borderId="58" xfId="80" applyNumberFormat="1" applyFont="1" applyFill="1" applyBorder="1" applyAlignment="1">
      <alignment horizontal="right" wrapText="1"/>
    </xf>
    <xf numFmtId="43" fontId="20" fillId="0" borderId="55" xfId="36" applyNumberFormat="1" applyFont="1" applyFill="1" applyBorder="1" applyAlignment="1">
      <alignment horizontal="right" wrapText="1"/>
    </xf>
    <xf numFmtId="43" fontId="20" fillId="0" borderId="57" xfId="36" applyNumberFormat="1" applyFont="1" applyFill="1" applyBorder="1" applyAlignment="1">
      <alignment horizontal="right" wrapText="1"/>
    </xf>
    <xf numFmtId="43" fontId="20" fillId="0" borderId="12" xfId="80" applyNumberFormat="1" applyFont="1" applyFill="1" applyBorder="1" applyAlignment="1">
      <alignment horizontal="right" wrapText="1"/>
    </xf>
    <xf numFmtId="43" fontId="20" fillId="0" borderId="77" xfId="38" applyNumberFormat="1" applyFont="1" applyFill="1" applyBorder="1" applyAlignment="1">
      <alignment horizontal="right" vertical="center" wrapText="1"/>
    </xf>
    <xf numFmtId="43" fontId="20" fillId="0" borderId="84" xfId="38" applyNumberFormat="1" applyFont="1" applyFill="1" applyBorder="1" applyAlignment="1">
      <alignment horizontal="right" vertical="center" wrapText="1"/>
    </xf>
    <xf numFmtId="43" fontId="20" fillId="0" borderId="45" xfId="80" applyNumberFormat="1" applyFont="1" applyFill="1" applyBorder="1" applyAlignment="1">
      <alignment horizontal="right" vertical="center" wrapText="1"/>
    </xf>
    <xf numFmtId="43" fontId="20" fillId="0" borderId="54" xfId="38" applyNumberFormat="1" applyFont="1" applyFill="1" applyBorder="1" applyAlignment="1">
      <alignment horizontal="right" vertical="center" wrapText="1"/>
    </xf>
    <xf numFmtId="43" fontId="20" fillId="0" borderId="11" xfId="38" applyNumberFormat="1" applyFont="1" applyFill="1" applyBorder="1" applyAlignment="1">
      <alignment horizontal="right" vertical="center" wrapText="1"/>
    </xf>
    <xf numFmtId="43" fontId="20" fillId="0" borderId="63" xfId="80" applyNumberFormat="1" applyFont="1" applyFill="1" applyBorder="1" applyAlignment="1">
      <alignment horizontal="right" vertical="center" wrapText="1"/>
    </xf>
    <xf numFmtId="43" fontId="20" fillId="0" borderId="65" xfId="38" applyNumberFormat="1" applyFont="1" applyFill="1" applyBorder="1" applyAlignment="1">
      <alignment horizontal="right" vertical="center" wrapText="1"/>
    </xf>
    <xf numFmtId="43" fontId="20" fillId="0" borderId="57" xfId="38" applyNumberFormat="1" applyFont="1" applyFill="1" applyBorder="1" applyAlignment="1">
      <alignment horizontal="right" vertical="center" wrapText="1"/>
    </xf>
    <xf numFmtId="43" fontId="20" fillId="0" borderId="64" xfId="80" applyNumberFormat="1" applyFont="1" applyFill="1" applyBorder="1" applyAlignment="1">
      <alignment horizontal="right" vertical="center" wrapText="1"/>
    </xf>
    <xf numFmtId="4" fontId="52" fillId="0" borderId="61" xfId="93" applyNumberFormat="1" applyFont="1" applyBorder="1" applyAlignment="1">
      <alignment vertical="center"/>
    </xf>
    <xf numFmtId="4" fontId="52" fillId="0" borderId="53" xfId="93" applyNumberFormat="1" applyFont="1" applyBorder="1" applyAlignment="1">
      <alignment vertical="center"/>
    </xf>
    <xf numFmtId="4" fontId="52" fillId="0" borderId="11" xfId="93" applyNumberFormat="1" applyFont="1" applyBorder="1" applyAlignment="1">
      <alignment vertical="center"/>
    </xf>
    <xf numFmtId="4" fontId="52" fillId="0" borderId="58" xfId="93" applyNumberFormat="1" applyFont="1" applyBorder="1" applyAlignment="1">
      <alignment vertical="center"/>
    </xf>
    <xf numFmtId="4" fontId="52" fillId="0" borderId="60" xfId="93" applyNumberFormat="1" applyFont="1" applyBorder="1" applyAlignment="1">
      <alignment vertical="center"/>
    </xf>
    <xf numFmtId="4" fontId="52" fillId="0" borderId="59" xfId="93" applyNumberFormat="1" applyFont="1" applyBorder="1" applyAlignment="1">
      <alignment vertical="center"/>
    </xf>
    <xf numFmtId="4" fontId="52" fillId="0" borderId="16" xfId="93" applyNumberFormat="1" applyFont="1" applyBorder="1" applyAlignment="1">
      <alignment vertical="center"/>
    </xf>
    <xf numFmtId="4" fontId="72" fillId="0" borderId="18" xfId="93" applyNumberFormat="1" applyFont="1" applyBorder="1" applyAlignment="1">
      <alignment vertical="center"/>
    </xf>
    <xf numFmtId="4" fontId="72" fillId="0" borderId="85" xfId="93" applyNumberFormat="1" applyFont="1" applyBorder="1" applyAlignment="1">
      <alignment vertical="center"/>
    </xf>
    <xf numFmtId="4" fontId="72" fillId="0" borderId="19" xfId="93" applyNumberFormat="1" applyFont="1" applyBorder="1" applyAlignment="1">
      <alignment vertical="center"/>
    </xf>
    <xf numFmtId="39" fontId="52" fillId="0" borderId="74" xfId="93" applyNumberFormat="1" applyFont="1" applyBorder="1" applyAlignment="1">
      <alignment horizontal="center" vertical="center"/>
    </xf>
    <xf numFmtId="39" fontId="52" fillId="0" borderId="58" xfId="93" applyNumberFormat="1" applyFont="1" applyBorder="1" applyAlignment="1">
      <alignment horizontal="center" vertical="center"/>
    </xf>
    <xf numFmtId="39" fontId="52" fillId="0" borderId="16" xfId="93" applyNumberFormat="1" applyFont="1" applyBorder="1" applyAlignment="1">
      <alignment horizontal="center" vertical="center"/>
    </xf>
    <xf numFmtId="39" fontId="72" fillId="0" borderId="19" xfId="93" applyNumberFormat="1" applyFont="1" applyBorder="1" applyAlignment="1">
      <alignment horizontal="center" vertical="center"/>
    </xf>
    <xf numFmtId="4" fontId="6" fillId="0" borderId="53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horizontal="right" vertical="center" wrapText="1"/>
    </xf>
    <xf numFmtId="4" fontId="6" fillId="0" borderId="59" xfId="0" applyNumberFormat="1" applyFont="1" applyBorder="1" applyAlignment="1">
      <alignment horizontal="right" vertical="center" wrapText="1"/>
    </xf>
    <xf numFmtId="4" fontId="6" fillId="0" borderId="54" xfId="0" applyNumberFormat="1" applyFont="1" applyBorder="1" applyAlignment="1">
      <alignment horizontal="right" vertical="center" wrapText="1"/>
    </xf>
    <xf numFmtId="4" fontId="6" fillId="0" borderId="72" xfId="0" applyNumberFormat="1" applyFont="1" applyBorder="1" applyAlignment="1">
      <alignment horizontal="right" vertical="center" wrapText="1"/>
    </xf>
    <xf numFmtId="4" fontId="6" fillId="0" borderId="53" xfId="66" applyNumberFormat="1" applyFont="1" applyBorder="1" applyAlignment="1">
      <alignment horizontal="right" vertical="center" wrapText="1"/>
    </xf>
    <xf numFmtId="4" fontId="6" fillId="0" borderId="11" xfId="66" applyNumberFormat="1" applyFont="1" applyBorder="1" applyAlignment="1">
      <alignment horizontal="right" vertical="center" wrapText="1"/>
    </xf>
    <xf numFmtId="4" fontId="10" fillId="0" borderId="38" xfId="0" applyNumberFormat="1" applyFont="1" applyBorder="1"/>
    <xf numFmtId="4" fontId="10" fillId="0" borderId="63" xfId="0" applyNumberFormat="1" applyFont="1" applyBorder="1"/>
    <xf numFmtId="4" fontId="10" fillId="0" borderId="70" xfId="0" applyNumberFormat="1" applyFont="1" applyBorder="1"/>
    <xf numFmtId="4" fontId="7" fillId="0" borderId="20" xfId="0" applyNumberFormat="1" applyFont="1" applyBorder="1"/>
    <xf numFmtId="4" fontId="10" fillId="0" borderId="64" xfId="0" applyNumberFormat="1" applyFont="1" applyBorder="1"/>
    <xf numFmtId="4" fontId="4" fillId="0" borderId="61" xfId="0" applyNumberFormat="1" applyFont="1" applyBorder="1" applyAlignment="1">
      <alignment vertical="center"/>
    </xf>
    <xf numFmtId="4" fontId="4" fillId="0" borderId="84" xfId="0" applyNumberFormat="1" applyFont="1" applyBorder="1" applyAlignment="1">
      <alignment vertical="center"/>
    </xf>
    <xf numFmtId="4" fontId="4" fillId="0" borderId="45" xfId="0" applyNumberFormat="1" applyFont="1" applyBorder="1" applyAlignment="1">
      <alignment vertical="center"/>
    </xf>
    <xf numFmtId="4" fontId="4" fillId="0" borderId="53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63" xfId="0" applyNumberFormat="1" applyFont="1" applyBorder="1" applyAlignment="1">
      <alignment vertical="center"/>
    </xf>
    <xf numFmtId="4" fontId="4" fillId="0" borderId="60" xfId="0" applyNumberFormat="1" applyFont="1" applyBorder="1" applyAlignment="1">
      <alignment vertical="center"/>
    </xf>
    <xf numFmtId="4" fontId="4" fillId="0" borderId="59" xfId="0" applyNumberFormat="1" applyFont="1" applyBorder="1" applyAlignment="1">
      <alignment vertical="center"/>
    </xf>
    <xf numFmtId="4" fontId="4" fillId="0" borderId="76" xfId="0" applyNumberFormat="1" applyFont="1" applyBorder="1" applyAlignment="1">
      <alignment vertical="center"/>
    </xf>
    <xf numFmtId="4" fontId="73" fillId="0" borderId="14" xfId="0" applyNumberFormat="1" applyFont="1" applyBorder="1" applyAlignment="1">
      <alignment vertical="center"/>
    </xf>
    <xf numFmtId="4" fontId="73" fillId="0" borderId="87" xfId="0" applyNumberFormat="1" applyFont="1" applyBorder="1" applyAlignment="1">
      <alignment vertical="center"/>
    </xf>
    <xf numFmtId="4" fontId="73" fillId="0" borderId="70" xfId="0" applyNumberFormat="1" applyFont="1" applyBorder="1" applyAlignment="1">
      <alignment vertical="center"/>
    </xf>
    <xf numFmtId="174" fontId="4" fillId="0" borderId="78" xfId="0" applyNumberFormat="1" applyFont="1" applyBorder="1" applyAlignment="1">
      <alignment vertical="center"/>
    </xf>
    <xf numFmtId="174" fontId="4" fillId="0" borderId="58" xfId="0" applyNumberFormat="1" applyFont="1" applyBorder="1" applyAlignment="1">
      <alignment vertical="center"/>
    </xf>
    <xf numFmtId="174" fontId="4" fillId="0" borderId="12" xfId="0" applyNumberFormat="1" applyFont="1" applyBorder="1" applyAlignment="1">
      <alignment vertical="center"/>
    </xf>
    <xf numFmtId="174" fontId="73" fillId="0" borderId="24" xfId="0" applyNumberFormat="1" applyFont="1" applyBorder="1" applyAlignment="1">
      <alignment vertical="center"/>
    </xf>
    <xf numFmtId="4" fontId="20" fillId="0" borderId="61" xfId="116" applyNumberFormat="1" applyFont="1" applyBorder="1" applyAlignment="1">
      <alignment vertical="center"/>
    </xf>
    <xf numFmtId="4" fontId="20" fillId="0" borderId="84" xfId="116" applyNumberFormat="1" applyFont="1" applyBorder="1" applyAlignment="1">
      <alignment vertical="center"/>
    </xf>
    <xf numFmtId="4" fontId="20" fillId="0" borderId="45" xfId="116" applyNumberFormat="1" applyFont="1" applyBorder="1" applyAlignment="1">
      <alignment vertical="center"/>
    </xf>
    <xf numFmtId="4" fontId="20" fillId="0" borderId="53" xfId="116" applyNumberFormat="1" applyFont="1" applyBorder="1" applyAlignment="1">
      <alignment vertical="center"/>
    </xf>
    <xf numFmtId="4" fontId="20" fillId="0" borderId="11" xfId="116" applyNumberFormat="1" applyFont="1" applyBorder="1" applyAlignment="1">
      <alignment vertical="center"/>
    </xf>
    <xf numFmtId="4" fontId="20" fillId="0" borderId="63" xfId="116" applyNumberFormat="1" applyFont="1" applyBorder="1" applyAlignment="1">
      <alignment vertical="center"/>
    </xf>
    <xf numFmtId="4" fontId="20" fillId="0" borderId="60" xfId="116" applyNumberFormat="1" applyFont="1" applyBorder="1" applyAlignment="1">
      <alignment vertical="center"/>
    </xf>
    <xf numFmtId="4" fontId="20" fillId="0" borderId="59" xfId="116" applyNumberFormat="1" applyFont="1" applyBorder="1" applyAlignment="1">
      <alignment vertical="center"/>
    </xf>
    <xf numFmtId="4" fontId="20" fillId="0" borderId="76" xfId="116" applyNumberFormat="1" applyFont="1" applyBorder="1" applyAlignment="1">
      <alignment vertical="center"/>
    </xf>
    <xf numFmtId="4" fontId="72" fillId="0" borderId="14" xfId="116" applyNumberFormat="1" applyFont="1" applyBorder="1" applyAlignment="1">
      <alignment vertical="center"/>
    </xf>
    <xf numFmtId="4" fontId="72" fillId="0" borderId="88" xfId="116" applyNumberFormat="1" applyFont="1" applyBorder="1" applyAlignment="1">
      <alignment vertical="center"/>
    </xf>
    <xf numFmtId="4" fontId="72" fillId="0" borderId="70" xfId="116" applyNumberFormat="1" applyFont="1" applyBorder="1" applyAlignment="1">
      <alignment vertical="center"/>
    </xf>
    <xf numFmtId="174" fontId="20" fillId="0" borderId="78" xfId="116" applyNumberFormat="1" applyFont="1" applyBorder="1" applyAlignment="1">
      <alignment vertical="center"/>
    </xf>
    <xf numFmtId="174" fontId="72" fillId="0" borderId="24" xfId="116" applyNumberFormat="1" applyFont="1" applyBorder="1" applyAlignment="1">
      <alignment vertical="center"/>
    </xf>
    <xf numFmtId="4" fontId="53" fillId="0" borderId="61" xfId="93" applyNumberFormat="1" applyFont="1" applyBorder="1" applyAlignment="1">
      <alignment vertical="center"/>
    </xf>
    <xf numFmtId="4" fontId="53" fillId="0" borderId="84" xfId="93" applyNumberFormat="1" applyFont="1" applyBorder="1" applyAlignment="1">
      <alignment vertical="center"/>
    </xf>
    <xf numFmtId="4" fontId="53" fillId="0" borderId="45" xfId="93" applyNumberFormat="1" applyFont="1" applyBorder="1" applyAlignment="1">
      <alignment vertical="center"/>
    </xf>
    <xf numFmtId="4" fontId="53" fillId="0" borderId="53" xfId="93" applyNumberFormat="1" applyFont="1" applyBorder="1" applyAlignment="1">
      <alignment vertical="center"/>
    </xf>
    <xf numFmtId="4" fontId="53" fillId="0" borderId="11" xfId="93" applyNumberFormat="1" applyFont="1" applyBorder="1" applyAlignment="1">
      <alignment vertical="center"/>
    </xf>
    <xf numFmtId="4" fontId="53" fillId="0" borderId="63" xfId="93" applyNumberFormat="1" applyFont="1" applyBorder="1" applyAlignment="1">
      <alignment vertical="center"/>
    </xf>
    <xf numFmtId="4" fontId="53" fillId="0" borderId="55" xfId="93" applyNumberFormat="1" applyFont="1" applyBorder="1" applyAlignment="1">
      <alignment vertical="center"/>
    </xf>
    <xf numFmtId="4" fontId="53" fillId="0" borderId="57" xfId="93" applyNumberFormat="1" applyFont="1" applyBorder="1" applyAlignment="1">
      <alignment vertical="center"/>
    </xf>
    <xf numFmtId="4" fontId="53" fillId="0" borderId="64" xfId="93" applyNumberFormat="1" applyFont="1" applyBorder="1" applyAlignment="1">
      <alignment vertical="center"/>
    </xf>
    <xf numFmtId="4" fontId="74" fillId="0" borderId="18" xfId="93" applyNumberFormat="1" applyFont="1" applyBorder="1" applyAlignment="1">
      <alignment vertical="center"/>
    </xf>
    <xf numFmtId="4" fontId="74" fillId="0" borderId="85" xfId="93" applyNumberFormat="1" applyFont="1" applyBorder="1" applyAlignment="1">
      <alignment vertical="center"/>
    </xf>
    <xf numFmtId="174" fontId="53" fillId="0" borderId="78" xfId="93" applyNumberFormat="1" applyFont="1" applyBorder="1" applyAlignment="1">
      <alignment vertical="center"/>
    </xf>
    <xf numFmtId="174" fontId="53" fillId="0" borderId="58" xfId="93" applyNumberFormat="1" applyFont="1" applyBorder="1" applyAlignment="1">
      <alignment vertical="center"/>
    </xf>
    <xf numFmtId="174" fontId="53" fillId="0" borderId="12" xfId="93" applyNumberFormat="1" applyFont="1" applyBorder="1" applyAlignment="1">
      <alignment vertical="center"/>
    </xf>
    <xf numFmtId="174" fontId="74" fillId="0" borderId="24" xfId="93" applyNumberFormat="1" applyFont="1" applyBorder="1" applyAlignment="1">
      <alignment vertical="center"/>
    </xf>
    <xf numFmtId="4" fontId="8" fillId="0" borderId="13" xfId="96" applyNumberFormat="1" applyFont="1" applyBorder="1" applyAlignment="1">
      <alignment horizontal="right" vertical="center" wrapText="1"/>
    </xf>
    <xf numFmtId="4" fontId="8" fillId="0" borderId="75" xfId="96" applyNumberFormat="1" applyFont="1" applyBorder="1" applyAlignment="1">
      <alignment horizontal="right" vertical="center" wrapText="1"/>
    </xf>
    <xf numFmtId="4" fontId="6" fillId="0" borderId="61" xfId="96" applyNumberFormat="1" applyFont="1" applyBorder="1" applyAlignment="1">
      <alignment horizontal="right" vertical="center" wrapText="1"/>
    </xf>
    <xf numFmtId="4" fontId="6" fillId="0" borderId="84" xfId="96" applyNumberFormat="1" applyFont="1" applyBorder="1" applyAlignment="1">
      <alignment horizontal="right" vertical="center" wrapText="1"/>
    </xf>
    <xf numFmtId="4" fontId="6" fillId="0" borderId="53" xfId="96" applyNumberFormat="1" applyFont="1" applyBorder="1" applyAlignment="1">
      <alignment horizontal="right" vertical="center" wrapText="1"/>
    </xf>
    <xf numFmtId="4" fontId="6" fillId="0" borderId="11" xfId="96" applyNumberFormat="1" applyFont="1" applyBorder="1" applyAlignment="1">
      <alignment horizontal="right" vertical="center" wrapText="1"/>
    </xf>
    <xf numFmtId="4" fontId="6" fillId="0" borderId="60" xfId="96" applyNumberFormat="1" applyFont="1" applyBorder="1" applyAlignment="1">
      <alignment horizontal="right" vertical="center" wrapText="1"/>
    </xf>
    <xf numFmtId="4" fontId="6" fillId="0" borderId="59" xfId="96" applyNumberFormat="1" applyFont="1" applyBorder="1" applyAlignment="1">
      <alignment horizontal="right" vertical="center" wrapText="1"/>
    </xf>
    <xf numFmtId="4" fontId="8" fillId="0" borderId="71" xfId="96" applyNumberFormat="1" applyFont="1" applyBorder="1" applyAlignment="1">
      <alignment horizontal="right" vertical="center" wrapText="1"/>
    </xf>
    <xf numFmtId="4" fontId="10" fillId="0" borderId="69" xfId="0" applyNumberFormat="1" applyFont="1" applyBorder="1"/>
    <xf numFmtId="4" fontId="7" fillId="0" borderId="20" xfId="0" applyNumberFormat="1" applyFont="1" applyBorder="1" applyAlignment="1">
      <alignment vertical="center"/>
    </xf>
    <xf numFmtId="4" fontId="10" fillId="0" borderId="62" xfId="0" applyNumberFormat="1" applyFont="1" applyBorder="1"/>
    <xf numFmtId="174" fontId="21" fillId="0" borderId="74" xfId="0" applyNumberFormat="1" applyFont="1" applyBorder="1" applyAlignment="1">
      <alignment vertical="center"/>
    </xf>
    <xf numFmtId="174" fontId="21" fillId="0" borderId="58" xfId="0" applyNumberFormat="1" applyFont="1" applyBorder="1" applyAlignment="1">
      <alignment vertical="center"/>
    </xf>
    <xf numFmtId="174" fontId="21" fillId="0" borderId="16" xfId="0" applyNumberFormat="1" applyFont="1" applyBorder="1" applyAlignment="1">
      <alignment vertical="center"/>
    </xf>
    <xf numFmtId="167" fontId="73" fillId="0" borderId="72" xfId="0" applyNumberFormat="1" applyFont="1" applyBorder="1" applyAlignment="1">
      <alignment vertical="center"/>
    </xf>
    <xf numFmtId="4" fontId="52" fillId="0" borderId="61" xfId="116" applyNumberFormat="1" applyFont="1" applyBorder="1" applyAlignment="1">
      <alignment vertical="center"/>
    </xf>
    <xf numFmtId="4" fontId="52" fillId="0" borderId="84" xfId="116" applyNumberFormat="1" applyFont="1" applyBorder="1" applyAlignment="1">
      <alignment vertical="center"/>
    </xf>
    <xf numFmtId="4" fontId="52" fillId="0" borderId="74" xfId="116" applyNumberFormat="1" applyFont="1" applyBorder="1" applyAlignment="1">
      <alignment vertical="center"/>
    </xf>
    <xf numFmtId="4" fontId="52" fillId="0" borderId="53" xfId="116" applyNumberFormat="1" applyFont="1" applyBorder="1" applyAlignment="1">
      <alignment vertical="center"/>
    </xf>
    <xf numFmtId="4" fontId="52" fillId="0" borderId="11" xfId="116" applyNumberFormat="1" applyFont="1" applyBorder="1" applyAlignment="1">
      <alignment vertical="center"/>
    </xf>
    <xf numFmtId="4" fontId="52" fillId="0" borderId="58" xfId="116" applyNumberFormat="1" applyFont="1" applyBorder="1" applyAlignment="1">
      <alignment vertical="center"/>
    </xf>
    <xf numFmtId="4" fontId="72" fillId="0" borderId="18" xfId="116" applyNumberFormat="1" applyFont="1" applyBorder="1" applyAlignment="1">
      <alignment vertical="center"/>
    </xf>
    <xf numFmtId="4" fontId="72" fillId="0" borderId="85" xfId="116" applyNumberFormat="1" applyFont="1" applyBorder="1" applyAlignment="1">
      <alignment vertical="center"/>
    </xf>
    <xf numFmtId="4" fontId="72" fillId="0" borderId="19" xfId="116" applyNumberFormat="1" applyFont="1" applyBorder="1" applyAlignment="1">
      <alignment vertical="center"/>
    </xf>
    <xf numFmtId="174" fontId="52" fillId="0" borderId="74" xfId="116" applyNumberFormat="1" applyFont="1" applyBorder="1" applyAlignment="1">
      <alignment vertical="center"/>
    </xf>
    <xf numFmtId="174" fontId="52" fillId="0" borderId="58" xfId="116" applyNumberFormat="1" applyFont="1" applyBorder="1" applyAlignment="1">
      <alignment vertical="center"/>
    </xf>
    <xf numFmtId="174" fontId="52" fillId="0" borderId="16" xfId="116" applyNumberFormat="1" applyFont="1" applyBorder="1" applyAlignment="1">
      <alignment vertical="center"/>
    </xf>
    <xf numFmtId="174" fontId="52" fillId="0" borderId="74" xfId="93" applyNumberFormat="1" applyFont="1" applyBorder="1" applyAlignment="1">
      <alignment vertical="center"/>
    </xf>
    <xf numFmtId="174" fontId="52" fillId="0" borderId="58" xfId="93" applyNumberFormat="1" applyFont="1" applyBorder="1" applyAlignment="1">
      <alignment vertical="center"/>
    </xf>
    <xf numFmtId="174" fontId="52" fillId="0" borderId="16" xfId="93" applyNumberFormat="1" applyFont="1" applyBorder="1" applyAlignment="1">
      <alignment vertical="center"/>
    </xf>
    <xf numFmtId="174" fontId="72" fillId="0" borderId="24" xfId="93" applyNumberFormat="1" applyFont="1" applyBorder="1" applyAlignment="1">
      <alignment vertical="center"/>
    </xf>
    <xf numFmtId="4" fontId="8" fillId="0" borderId="18" xfId="96" applyNumberFormat="1" applyFont="1" applyBorder="1" applyAlignment="1">
      <alignment horizontal="right" vertical="center" wrapText="1"/>
    </xf>
    <xf numFmtId="4" fontId="8" fillId="0" borderId="85" xfId="96" applyNumberFormat="1" applyFont="1" applyBorder="1" applyAlignment="1">
      <alignment horizontal="right" vertical="center" wrapText="1"/>
    </xf>
    <xf numFmtId="4" fontId="6" fillId="0" borderId="56" xfId="96" applyNumberFormat="1" applyFont="1" applyBorder="1" applyAlignment="1">
      <alignment horizontal="right" vertical="center" wrapText="1"/>
    </xf>
    <xf numFmtId="4" fontId="6" fillId="0" borderId="86" xfId="96" applyNumberFormat="1" applyFont="1" applyBorder="1" applyAlignment="1">
      <alignment horizontal="right" vertical="center" wrapText="1"/>
    </xf>
    <xf numFmtId="4" fontId="6" fillId="0" borderId="14" xfId="96" applyNumberFormat="1" applyFont="1" applyBorder="1" applyAlignment="1">
      <alignment horizontal="right" vertical="center" wrapText="1"/>
    </xf>
    <xf numFmtId="4" fontId="6" fillId="0" borderId="88" xfId="96" applyNumberFormat="1" applyFont="1" applyBorder="1" applyAlignment="1">
      <alignment horizontal="right" vertical="center" wrapText="1"/>
    </xf>
    <xf numFmtId="4" fontId="8" fillId="0" borderId="42" xfId="96" applyNumberFormat="1" applyFont="1" applyBorder="1" applyAlignment="1">
      <alignment horizontal="right" vertical="center" wrapText="1"/>
    </xf>
    <xf numFmtId="4" fontId="6" fillId="0" borderId="77" xfId="96" applyNumberFormat="1" applyFont="1" applyBorder="1" applyAlignment="1">
      <alignment horizontal="right" vertical="center" wrapText="1"/>
    </xf>
    <xf numFmtId="4" fontId="6" fillId="0" borderId="66" xfId="96" applyNumberFormat="1" applyFont="1" applyBorder="1" applyAlignment="1">
      <alignment horizontal="right" vertical="center" wrapText="1"/>
    </xf>
    <xf numFmtId="4" fontId="6" fillId="0" borderId="87" xfId="96" applyNumberFormat="1" applyFont="1" applyBorder="1" applyAlignment="1">
      <alignment horizontal="right" vertical="center" wrapText="1"/>
    </xf>
    <xf numFmtId="4" fontId="6" fillId="0" borderId="54" xfId="96" applyNumberFormat="1" applyFont="1" applyBorder="1" applyAlignment="1">
      <alignment horizontal="right" vertical="center" wrapText="1"/>
    </xf>
    <xf numFmtId="4" fontId="6" fillId="0" borderId="72" xfId="96" applyNumberFormat="1" applyFont="1" applyBorder="1" applyAlignment="1">
      <alignment horizontal="right" vertical="center" wrapText="1"/>
    </xf>
    <xf numFmtId="4" fontId="6" fillId="0" borderId="77" xfId="0" quotePrefix="1" applyNumberFormat="1" applyFont="1" applyBorder="1"/>
    <xf numFmtId="4" fontId="8" fillId="0" borderId="21" xfId="0" applyNumberFormat="1" applyFont="1" applyBorder="1"/>
    <xf numFmtId="4" fontId="66" fillId="0" borderId="63" xfId="0" applyNumberFormat="1" applyFont="1" applyBorder="1"/>
    <xf numFmtId="4" fontId="66" fillId="0" borderId="64" xfId="0" applyNumberFormat="1" applyFont="1" applyBorder="1"/>
    <xf numFmtId="4" fontId="66" fillId="0" borderId="62" xfId="0" applyNumberFormat="1" applyFont="1" applyBorder="1"/>
    <xf numFmtId="4" fontId="66" fillId="0" borderId="69" xfId="0" applyNumberFormat="1" applyFont="1" applyBorder="1"/>
    <xf numFmtId="4" fontId="20" fillId="0" borderId="74" xfId="116" applyNumberFormat="1" applyFont="1" applyBorder="1" applyAlignment="1">
      <alignment vertical="center"/>
    </xf>
    <xf numFmtId="4" fontId="20" fillId="0" borderId="58" xfId="116" applyNumberFormat="1" applyFont="1" applyBorder="1" applyAlignment="1">
      <alignment vertical="center"/>
    </xf>
    <xf numFmtId="4" fontId="21" fillId="0" borderId="11" xfId="0" applyNumberFormat="1" applyFont="1" applyBorder="1" applyAlignment="1">
      <alignment horizontal="right" vertical="center"/>
    </xf>
    <xf numFmtId="174" fontId="20" fillId="0" borderId="16" xfId="116" applyNumberFormat="1" applyFont="1" applyBorder="1" applyAlignment="1">
      <alignment vertical="center"/>
    </xf>
    <xf numFmtId="4" fontId="20" fillId="0" borderId="84" xfId="93" applyNumberFormat="1" applyFont="1" applyBorder="1" applyAlignment="1">
      <alignment horizontal="right" vertical="center"/>
    </xf>
    <xf numFmtId="4" fontId="6" fillId="0" borderId="61" xfId="0" applyNumberFormat="1" applyFont="1" applyBorder="1" applyAlignment="1">
      <alignment vertical="center"/>
    </xf>
    <xf numFmtId="4" fontId="6" fillId="0" borderId="84" xfId="0" applyNumberFormat="1" applyFont="1" applyBorder="1" applyAlignment="1">
      <alignment vertical="center"/>
    </xf>
    <xf numFmtId="4" fontId="6" fillId="0" borderId="74" xfId="0" applyNumberFormat="1" applyFont="1" applyBorder="1" applyAlignment="1">
      <alignment vertical="center"/>
    </xf>
    <xf numFmtId="4" fontId="6" fillId="0" borderId="53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6" fillId="0" borderId="58" xfId="0" applyNumberFormat="1" applyFont="1" applyBorder="1" applyAlignment="1">
      <alignment vertical="center"/>
    </xf>
    <xf numFmtId="174" fontId="6" fillId="0" borderId="74" xfId="0" applyNumberFormat="1" applyFont="1" applyBorder="1" applyAlignment="1">
      <alignment vertical="center"/>
    </xf>
    <xf numFmtId="174" fontId="6" fillId="0" borderId="58" xfId="0" applyNumberFormat="1" applyFont="1" applyBorder="1" applyAlignment="1">
      <alignment vertical="center"/>
    </xf>
    <xf numFmtId="174" fontId="6" fillId="0" borderId="16" xfId="0" applyNumberFormat="1" applyFont="1" applyBorder="1" applyAlignment="1">
      <alignment vertical="center"/>
    </xf>
    <xf numFmtId="174" fontId="8" fillId="0" borderId="24" xfId="0" applyNumberFormat="1" applyFont="1" applyBorder="1" applyAlignment="1">
      <alignment vertical="center"/>
    </xf>
    <xf numFmtId="4" fontId="20" fillId="0" borderId="84" xfId="116" applyNumberFormat="1" applyFont="1" applyBorder="1" applyAlignment="1">
      <alignment horizontal="right" vertical="center"/>
    </xf>
    <xf numFmtId="4" fontId="20" fillId="0" borderId="11" xfId="116" applyNumberFormat="1" applyFont="1" applyBorder="1" applyAlignment="1">
      <alignment horizontal="right" vertical="center"/>
    </xf>
    <xf numFmtId="39" fontId="52" fillId="0" borderId="74" xfId="93" applyNumberFormat="1" applyFont="1" applyBorder="1" applyAlignment="1">
      <alignment horizontal="right" vertical="center"/>
    </xf>
    <xf numFmtId="39" fontId="52" fillId="0" borderId="58" xfId="93" applyNumberFormat="1" applyFont="1" applyBorder="1" applyAlignment="1">
      <alignment horizontal="right" vertical="center"/>
    </xf>
    <xf numFmtId="39" fontId="52" fillId="0" borderId="16" xfId="93" applyNumberFormat="1" applyFont="1" applyBorder="1" applyAlignment="1">
      <alignment horizontal="right" vertical="center"/>
    </xf>
    <xf numFmtId="39" fontId="72" fillId="0" borderId="19" xfId="93" applyNumberFormat="1" applyFont="1" applyBorder="1" applyAlignment="1">
      <alignment horizontal="right" vertical="center"/>
    </xf>
    <xf numFmtId="4" fontId="52" fillId="0" borderId="74" xfId="93" applyNumberFormat="1" applyFont="1" applyBorder="1" applyAlignment="1">
      <alignment horizontal="right" vertical="center"/>
    </xf>
    <xf numFmtId="4" fontId="20" fillId="0" borderId="53" xfId="93" applyNumberFormat="1" applyFont="1" applyBorder="1" applyAlignment="1">
      <alignment horizontal="right" vertical="center"/>
    </xf>
    <xf numFmtId="4" fontId="20" fillId="0" borderId="58" xfId="93" applyNumberFormat="1" applyFont="1" applyBorder="1" applyAlignment="1">
      <alignment horizontal="right" vertical="center"/>
    </xf>
    <xf numFmtId="168" fontId="52" fillId="0" borderId="77" xfId="93" applyNumberFormat="1" applyFont="1" applyBorder="1" applyAlignment="1">
      <alignment horizontal="right" vertical="center"/>
    </xf>
    <xf numFmtId="168" fontId="52" fillId="0" borderId="54" xfId="93" applyNumberFormat="1" applyFont="1" applyBorder="1" applyAlignment="1">
      <alignment horizontal="right" vertical="center"/>
    </xf>
    <xf numFmtId="168" fontId="52" fillId="0" borderId="72" xfId="93" applyNumberFormat="1" applyFont="1" applyBorder="1" applyAlignment="1">
      <alignment horizontal="right" vertical="center"/>
    </xf>
    <xf numFmtId="168" fontId="72" fillId="0" borderId="21" xfId="93" applyNumberFormat="1" applyFont="1" applyBorder="1" applyAlignment="1">
      <alignment horizontal="right" vertical="center"/>
    </xf>
    <xf numFmtId="4" fontId="8" fillId="0" borderId="42" xfId="94" applyNumberFormat="1" applyFont="1" applyFill="1" applyBorder="1" applyAlignment="1">
      <alignment horizontal="right" vertical="center" wrapText="1"/>
    </xf>
    <xf numFmtId="4" fontId="8" fillId="0" borderId="85" xfId="94" applyNumberFormat="1" applyFont="1" applyFill="1" applyBorder="1" applyAlignment="1">
      <alignment horizontal="right" vertical="center" wrapText="1"/>
    </xf>
    <xf numFmtId="4" fontId="6" fillId="0" borderId="77" xfId="94" applyNumberFormat="1" applyFont="1" applyFill="1" applyBorder="1" applyAlignment="1">
      <alignment horizontal="right" vertical="center" wrapText="1"/>
    </xf>
    <xf numFmtId="4" fontId="6" fillId="0" borderId="84" xfId="94" applyNumberFormat="1" applyFont="1" applyFill="1" applyBorder="1" applyAlignment="1">
      <alignment horizontal="right" vertical="center" wrapText="1"/>
    </xf>
    <xf numFmtId="4" fontId="6" fillId="0" borderId="66" xfId="94" applyNumberFormat="1" applyFont="1" applyFill="1" applyBorder="1" applyAlignment="1">
      <alignment horizontal="right" vertical="center" wrapText="1"/>
    </xf>
    <xf numFmtId="4" fontId="6" fillId="0" borderId="86" xfId="94" applyNumberFormat="1" applyFont="1" applyFill="1" applyBorder="1" applyAlignment="1">
      <alignment horizontal="right" vertical="center" wrapText="1"/>
    </xf>
    <xf numFmtId="4" fontId="8" fillId="0" borderId="18" xfId="94" applyNumberFormat="1" applyFont="1" applyFill="1" applyBorder="1" applyAlignment="1">
      <alignment horizontal="right" vertical="center" wrapText="1"/>
    </xf>
    <xf numFmtId="4" fontId="6" fillId="0" borderId="61" xfId="94" applyNumberFormat="1" applyFont="1" applyFill="1" applyBorder="1" applyAlignment="1">
      <alignment horizontal="right" vertical="center" wrapText="1"/>
    </xf>
    <xf numFmtId="4" fontId="6" fillId="0" borderId="87" xfId="94" applyNumberFormat="1" applyFont="1" applyFill="1" applyBorder="1" applyAlignment="1">
      <alignment horizontal="right" vertical="center" wrapText="1"/>
    </xf>
    <xf numFmtId="4" fontId="6" fillId="0" borderId="88" xfId="94" applyNumberFormat="1" applyFont="1" applyFill="1" applyBorder="1" applyAlignment="1">
      <alignment horizontal="right" vertical="center" wrapText="1"/>
    </xf>
    <xf numFmtId="4" fontId="8" fillId="0" borderId="89" xfId="96" applyNumberFormat="1" applyFont="1" applyBorder="1" applyAlignment="1">
      <alignment horizontal="right" vertical="center" wrapText="1"/>
    </xf>
    <xf numFmtId="4" fontId="8" fillId="0" borderId="90" xfId="96" applyNumberFormat="1" applyFont="1" applyBorder="1" applyAlignment="1">
      <alignment horizontal="right" vertical="center" wrapText="1"/>
    </xf>
    <xf numFmtId="4" fontId="8" fillId="0" borderId="91" xfId="96" applyNumberFormat="1" applyFont="1" applyBorder="1" applyAlignment="1">
      <alignment horizontal="right" vertical="center" wrapText="1"/>
    </xf>
    <xf numFmtId="4" fontId="71" fillId="0" borderId="86" xfId="40" applyNumberFormat="1" applyFont="1" applyBorder="1" applyAlignment="1">
      <alignment horizontal="right" vertical="center" wrapText="1"/>
    </xf>
    <xf numFmtId="4" fontId="6" fillId="0" borderId="92" xfId="96" applyNumberFormat="1" applyFont="1" applyBorder="1" applyAlignment="1">
      <alignment horizontal="right" vertical="center" wrapText="1"/>
    </xf>
    <xf numFmtId="4" fontId="6" fillId="0" borderId="93" xfId="96" applyNumberFormat="1" applyFont="1" applyBorder="1" applyAlignment="1">
      <alignment horizontal="right" vertical="center" wrapText="1"/>
    </xf>
    <xf numFmtId="4" fontId="6" fillId="0" borderId="94" xfId="96" applyNumberFormat="1" applyFont="1" applyBorder="1" applyAlignment="1">
      <alignment horizontal="right" vertical="center" wrapText="1"/>
    </xf>
    <xf numFmtId="4" fontId="71" fillId="0" borderId="56" xfId="96" applyNumberFormat="1" applyFont="1" applyBorder="1" applyAlignment="1">
      <alignment horizontal="right" vertical="center" wrapText="1"/>
    </xf>
    <xf numFmtId="4" fontId="71" fillId="0" borderId="86" xfId="96" applyNumberFormat="1" applyFont="1" applyBorder="1" applyAlignment="1">
      <alignment horizontal="right" vertical="center" wrapText="1"/>
    </xf>
    <xf numFmtId="4" fontId="71" fillId="0" borderId="66" xfId="96" applyNumberFormat="1" applyFont="1" applyBorder="1" applyAlignment="1">
      <alignment horizontal="right" vertical="center" wrapText="1"/>
    </xf>
    <xf numFmtId="4" fontId="6" fillId="0" borderId="46" xfId="0" applyNumberFormat="1" applyFont="1" applyBorder="1"/>
    <xf numFmtId="4" fontId="0" fillId="0" borderId="38" xfId="0" applyNumberFormat="1" applyBorder="1"/>
    <xf numFmtId="4" fontId="0" fillId="0" borderId="63" xfId="0" applyNumberFormat="1" applyBorder="1"/>
    <xf numFmtId="4" fontId="0" fillId="0" borderId="69" xfId="0" applyNumberFormat="1" applyBorder="1"/>
    <xf numFmtId="4" fontId="60" fillId="0" borderId="20" xfId="0" applyNumberFormat="1" applyFont="1" applyBorder="1"/>
    <xf numFmtId="4" fontId="14" fillId="0" borderId="45" xfId="0" applyNumberFormat="1" applyFont="1" applyBorder="1"/>
    <xf numFmtId="4" fontId="14" fillId="0" borderId="62" xfId="0" applyNumberFormat="1" applyFont="1" applyBorder="1"/>
    <xf numFmtId="4" fontId="21" fillId="0" borderId="61" xfId="0" applyNumberFormat="1" applyFont="1" applyBorder="1" applyAlignment="1">
      <alignment horizontal="right" vertical="center"/>
    </xf>
    <xf numFmtId="4" fontId="21" fillId="0" borderId="53" xfId="0" applyNumberFormat="1" applyFont="1" applyBorder="1" applyAlignment="1">
      <alignment horizontal="right" vertical="center"/>
    </xf>
    <xf numFmtId="4" fontId="73" fillId="0" borderId="85" xfId="0" applyNumberFormat="1" applyFont="1" applyBorder="1" applyAlignment="1">
      <alignment vertical="center"/>
    </xf>
    <xf numFmtId="4" fontId="21" fillId="0" borderId="74" xfId="0" applyNumberFormat="1" applyFont="1" applyBorder="1" applyAlignment="1">
      <alignment horizontal="center" vertical="center"/>
    </xf>
    <xf numFmtId="4" fontId="21" fillId="0" borderId="58" xfId="0" applyNumberFormat="1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/>
    </xf>
    <xf numFmtId="4" fontId="73" fillId="0" borderId="24" xfId="0" applyNumberFormat="1" applyFont="1" applyBorder="1" applyAlignment="1">
      <alignment horizontal="center" vertical="center"/>
    </xf>
    <xf numFmtId="174" fontId="52" fillId="0" borderId="74" xfId="116" applyNumberFormat="1" applyFont="1" applyBorder="1" applyAlignment="1">
      <alignment horizontal="center" vertical="center"/>
    </xf>
    <xf numFmtId="174" fontId="52" fillId="0" borderId="58" xfId="116" applyNumberFormat="1" applyFont="1" applyBorder="1" applyAlignment="1">
      <alignment horizontal="center" vertical="center"/>
    </xf>
    <xf numFmtId="174" fontId="52" fillId="0" borderId="16" xfId="116" applyNumberFormat="1" applyFont="1" applyBorder="1" applyAlignment="1">
      <alignment horizontal="center" vertical="center"/>
    </xf>
    <xf numFmtId="174" fontId="72" fillId="0" borderId="24" xfId="116" applyNumberFormat="1" applyFont="1" applyBorder="1" applyAlignment="1">
      <alignment horizontal="center" vertical="center"/>
    </xf>
    <xf numFmtId="167" fontId="52" fillId="0" borderId="54" xfId="93" applyNumberFormat="1" applyFont="1" applyBorder="1" applyAlignment="1">
      <alignment horizontal="center" vertical="center"/>
    </xf>
    <xf numFmtId="4" fontId="10" fillId="0" borderId="36" xfId="0" applyNumberFormat="1" applyFont="1" applyBorder="1"/>
    <xf numFmtId="4" fontId="14" fillId="0" borderId="23" xfId="0" applyNumberFormat="1" applyFont="1" applyBorder="1"/>
    <xf numFmtId="4" fontId="14" fillId="0" borderId="36" xfId="0" applyNumberFormat="1" applyFont="1" applyBorder="1"/>
    <xf numFmtId="4" fontId="14" fillId="0" borderId="44" xfId="0" applyNumberFormat="1" applyFont="1" applyBorder="1"/>
    <xf numFmtId="4" fontId="14" fillId="0" borderId="27" xfId="0" applyNumberFormat="1" applyFont="1" applyBorder="1"/>
    <xf numFmtId="4" fontId="14" fillId="0" borderId="29" xfId="0" applyNumberFormat="1" applyFont="1" applyBorder="1"/>
    <xf numFmtId="4" fontId="14" fillId="0" borderId="30" xfId="0" applyNumberFormat="1" applyFont="1" applyBorder="1"/>
    <xf numFmtId="4" fontId="8" fillId="0" borderId="71" xfId="94" applyNumberFormat="1" applyFont="1" applyFill="1" applyBorder="1" applyAlignment="1">
      <alignment horizontal="right" vertical="center" wrapText="1"/>
    </xf>
    <xf numFmtId="4" fontId="8" fillId="0" borderId="75" xfId="94" applyNumberFormat="1" applyFont="1" applyFill="1" applyBorder="1" applyAlignment="1">
      <alignment horizontal="right" vertical="center" wrapText="1"/>
    </xf>
    <xf numFmtId="4" fontId="6" fillId="0" borderId="53" xfId="94" applyNumberFormat="1" applyFont="1" applyFill="1" applyBorder="1" applyAlignment="1">
      <alignment horizontal="right" vertical="center" wrapText="1"/>
    </xf>
    <xf numFmtId="4" fontId="6" fillId="0" borderId="11" xfId="94" applyNumberFormat="1" applyFont="1" applyFill="1" applyBorder="1" applyAlignment="1">
      <alignment horizontal="right" vertical="center" wrapText="1"/>
    </xf>
    <xf numFmtId="4" fontId="6" fillId="0" borderId="60" xfId="94" applyNumberFormat="1" applyFont="1" applyFill="1" applyBorder="1" applyAlignment="1">
      <alignment horizontal="right" vertical="center" wrapText="1"/>
    </xf>
    <xf numFmtId="4" fontId="6" fillId="0" borderId="59" xfId="94" applyNumberFormat="1" applyFont="1" applyFill="1" applyBorder="1" applyAlignment="1">
      <alignment horizontal="right" vertical="center" wrapText="1"/>
    </xf>
    <xf numFmtId="4" fontId="8" fillId="0" borderId="13" xfId="94" applyNumberFormat="1" applyFont="1" applyFill="1" applyBorder="1" applyAlignment="1">
      <alignment horizontal="right" vertical="center" wrapText="1"/>
    </xf>
    <xf numFmtId="4" fontId="6" fillId="0" borderId="54" xfId="94" applyNumberFormat="1" applyFont="1" applyFill="1" applyBorder="1" applyAlignment="1">
      <alignment horizontal="right" vertical="center" wrapText="1"/>
    </xf>
    <xf numFmtId="4" fontId="6" fillId="0" borderId="72" xfId="94" applyNumberFormat="1" applyFont="1" applyFill="1" applyBorder="1" applyAlignment="1">
      <alignment horizontal="right" vertical="center" wrapText="1"/>
    </xf>
    <xf numFmtId="39" fontId="20" fillId="0" borderId="58" xfId="93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vertical="center"/>
    </xf>
    <xf numFmtId="4" fontId="60" fillId="0" borderId="26" xfId="0" applyNumberFormat="1" applyFont="1" applyFill="1" applyBorder="1"/>
    <xf numFmtId="4" fontId="60" fillId="0" borderId="21" xfId="0" applyNumberFormat="1" applyFont="1" applyFill="1" applyBorder="1"/>
    <xf numFmtId="4" fontId="71" fillId="0" borderId="86" xfId="40" applyNumberFormat="1" applyFont="1" applyFill="1" applyBorder="1" applyAlignment="1">
      <alignment horizontal="right" vertical="center" wrapText="1"/>
    </xf>
    <xf numFmtId="4" fontId="71" fillId="0" borderId="86" xfId="96" applyNumberFormat="1" applyFont="1" applyFill="1" applyBorder="1" applyAlignment="1">
      <alignment horizontal="right" vertical="center" wrapText="1"/>
    </xf>
    <xf numFmtId="4" fontId="8" fillId="0" borderId="18" xfId="0" applyNumberFormat="1" applyFont="1" applyFill="1" applyBorder="1" applyAlignment="1">
      <alignment vertical="center"/>
    </xf>
    <xf numFmtId="4" fontId="8" fillId="0" borderId="85" xfId="0" applyNumberFormat="1" applyFont="1" applyFill="1" applyBorder="1" applyAlignment="1">
      <alignment vertical="center"/>
    </xf>
    <xf numFmtId="0" fontId="67" fillId="0" borderId="0" xfId="120"/>
    <xf numFmtId="0" fontId="9" fillId="0" borderId="25" xfId="65" applyFont="1" applyBorder="1" applyAlignment="1">
      <alignment horizontal="center" vertical="center" wrapText="1"/>
    </xf>
    <xf numFmtId="0" fontId="9" fillId="0" borderId="21" xfId="65" applyFont="1" applyBorder="1" applyAlignment="1">
      <alignment horizontal="center" vertical="center" wrapText="1"/>
    </xf>
    <xf numFmtId="0" fontId="9" fillId="0" borderId="24" xfId="65" applyFont="1" applyBorder="1" applyAlignment="1">
      <alignment horizontal="center" vertical="center" wrapText="1"/>
    </xf>
    <xf numFmtId="0" fontId="9" fillId="0" borderId="26" xfId="65" applyFont="1" applyBorder="1" applyAlignment="1">
      <alignment horizontal="center" vertical="center" wrapText="1"/>
    </xf>
    <xf numFmtId="0" fontId="8" fillId="0" borderId="23" xfId="65" applyFont="1" applyBorder="1" applyAlignment="1">
      <alignment horizontal="left" wrapText="1"/>
    </xf>
    <xf numFmtId="4" fontId="8" fillId="0" borderId="23" xfId="65" applyNumberFormat="1" applyFont="1" applyBorder="1" applyAlignment="1">
      <alignment horizontal="right" vertical="center" wrapText="1" indent="1"/>
    </xf>
    <xf numFmtId="0" fontId="8" fillId="0" borderId="36" xfId="65" applyFont="1" applyBorder="1" applyAlignment="1">
      <alignment horizontal="left" wrapText="1"/>
    </xf>
    <xf numFmtId="4" fontId="8" fillId="0" borderId="36" xfId="65" applyNumberFormat="1" applyFont="1" applyBorder="1" applyAlignment="1">
      <alignment horizontal="right" vertical="center" wrapText="1" indent="1"/>
    </xf>
    <xf numFmtId="0" fontId="6" fillId="0" borderId="36" xfId="65" applyFont="1" applyBorder="1" applyAlignment="1">
      <alignment horizontal="left" wrapText="1" indent="1"/>
    </xf>
    <xf numFmtId="4" fontId="20" fillId="0" borderId="36" xfId="65" applyNumberFormat="1" applyFont="1" applyBorder="1" applyAlignment="1">
      <alignment horizontal="right" vertical="center" wrapText="1" indent="1"/>
    </xf>
    <xf numFmtId="4" fontId="6" fillId="0" borderId="36" xfId="65" applyNumberFormat="1" applyFont="1" applyBorder="1" applyAlignment="1">
      <alignment horizontal="right" vertical="center" wrapText="1" indent="1"/>
    </xf>
    <xf numFmtId="0" fontId="6" fillId="0" borderId="36" xfId="65" applyFont="1" applyBorder="1" applyAlignment="1">
      <alignment horizontal="left" vertical="center" wrapText="1" indent="1"/>
    </xf>
    <xf numFmtId="4" fontId="6" fillId="0" borderId="36" xfId="65" applyNumberFormat="1" applyFont="1" applyFill="1" applyBorder="1" applyAlignment="1">
      <alignment horizontal="right" vertical="center" wrapText="1" indent="1"/>
    </xf>
    <xf numFmtId="0" fontId="8" fillId="0" borderId="41" xfId="65" applyFont="1" applyBorder="1" applyAlignment="1">
      <alignment horizontal="left" vertical="center" wrapText="1"/>
    </xf>
    <xf numFmtId="4" fontId="8" fillId="0" borderId="41" xfId="65" applyNumberFormat="1" applyFont="1" applyBorder="1" applyAlignment="1">
      <alignment horizontal="left" vertical="center" wrapText="1" indent="1"/>
    </xf>
    <xf numFmtId="0" fontId="21" fillId="0" borderId="0" xfId="121" applyFont="1"/>
    <xf numFmtId="0" fontId="80" fillId="0" borderId="0" xfId="65"/>
    <xf numFmtId="4" fontId="8" fillId="0" borderId="34" xfId="65" applyNumberFormat="1" applyFont="1" applyBorder="1" applyAlignment="1">
      <alignment horizontal="right" vertical="center" wrapText="1" indent="1"/>
    </xf>
    <xf numFmtId="4" fontId="8" fillId="0" borderId="40" xfId="65" applyNumberFormat="1" applyFont="1" applyBorder="1" applyAlignment="1">
      <alignment horizontal="right" vertical="center" wrapText="1" indent="1"/>
    </xf>
    <xf numFmtId="4" fontId="20" fillId="0" borderId="40" xfId="65" applyNumberFormat="1" applyFont="1" applyBorder="1" applyAlignment="1">
      <alignment horizontal="right" vertical="center" wrapText="1" indent="1"/>
    </xf>
    <xf numFmtId="4" fontId="6" fillId="0" borderId="40" xfId="65" applyNumberFormat="1" applyFont="1" applyBorder="1" applyAlignment="1">
      <alignment horizontal="right" vertical="center" wrapText="1" indent="1"/>
    </xf>
    <xf numFmtId="4" fontId="6" fillId="0" borderId="40" xfId="65" applyNumberFormat="1" applyFont="1" applyFill="1" applyBorder="1" applyAlignment="1">
      <alignment horizontal="right" vertical="center" wrapText="1" indent="1"/>
    </xf>
    <xf numFmtId="0" fontId="8" fillId="0" borderId="41" xfId="65" applyFont="1" applyBorder="1" applyAlignment="1">
      <alignment horizontal="justify" wrapText="1"/>
    </xf>
    <xf numFmtId="4" fontId="8" fillId="0" borderId="41" xfId="65" applyNumberFormat="1" applyFont="1" applyBorder="1" applyAlignment="1">
      <alignment horizontal="right" vertical="center" wrapText="1" indent="1"/>
    </xf>
    <xf numFmtId="4" fontId="8" fillId="0" borderId="15" xfId="65" applyNumberFormat="1" applyFont="1" applyBorder="1" applyAlignment="1">
      <alignment horizontal="right" vertical="center" wrapText="1" indent="1"/>
    </xf>
    <xf numFmtId="0" fontId="6" fillId="0" borderId="0" xfId="121" applyFont="1"/>
    <xf numFmtId="164" fontId="80" fillId="0" borderId="0" xfId="65" applyNumberFormat="1"/>
    <xf numFmtId="4" fontId="72" fillId="0" borderId="36" xfId="65" applyNumberFormat="1" applyFont="1" applyBorder="1" applyAlignment="1">
      <alignment horizontal="right" vertical="center" wrapText="1" indent="1"/>
    </xf>
    <xf numFmtId="0" fontId="8" fillId="0" borderId="41" xfId="65" applyFont="1" applyBorder="1" applyAlignment="1">
      <alignment horizontal="justify" vertical="center" wrapText="1"/>
    </xf>
    <xf numFmtId="4" fontId="8" fillId="0" borderId="41" xfId="41" applyNumberFormat="1" applyFont="1" applyBorder="1" applyAlignment="1">
      <alignment horizontal="right" vertical="center" wrapText="1" indent="1"/>
    </xf>
    <xf numFmtId="4" fontId="80" fillId="0" borderId="0" xfId="65" applyNumberFormat="1"/>
    <xf numFmtId="4" fontId="6" fillId="0" borderId="40" xfId="65" applyNumberFormat="1" applyFont="1" applyBorder="1" applyAlignment="1">
      <alignment horizontal="right" wrapText="1" indent="1"/>
    </xf>
    <xf numFmtId="4" fontId="72" fillId="0" borderId="40" xfId="65" applyNumberFormat="1" applyFont="1" applyBorder="1" applyAlignment="1">
      <alignment horizontal="right" vertical="center" wrapText="1" indent="1"/>
    </xf>
    <xf numFmtId="0" fontId="80" fillId="0" borderId="0" xfId="65" applyAlignment="1">
      <alignment horizontal="left" vertical="center"/>
    </xf>
    <xf numFmtId="166" fontId="6" fillId="0" borderId="35" xfId="0" applyNumberFormat="1" applyFont="1" applyBorder="1"/>
    <xf numFmtId="166" fontId="6" fillId="0" borderId="28" xfId="0" applyNumberFormat="1" applyFont="1" applyBorder="1"/>
    <xf numFmtId="166" fontId="6" fillId="0" borderId="29" xfId="0" applyNumberFormat="1" applyFont="1" applyBorder="1"/>
    <xf numFmtId="4" fontId="6" fillId="0" borderId="35" xfId="0" applyNumberFormat="1" applyFont="1" applyFill="1" applyBorder="1"/>
    <xf numFmtId="164" fontId="6" fillId="0" borderId="35" xfId="0" applyNumberFormat="1" applyFont="1" applyBorder="1"/>
    <xf numFmtId="4" fontId="6" fillId="0" borderId="45" xfId="0" quotePrefix="1" applyNumberFormat="1" applyFont="1" applyBorder="1"/>
    <xf numFmtId="4" fontId="6" fillId="0" borderId="63" xfId="0" quotePrefix="1" applyNumberFormat="1" applyFont="1" applyBorder="1"/>
    <xf numFmtId="4" fontId="6" fillId="0" borderId="64" xfId="0" quotePrefix="1" applyNumberFormat="1" applyFont="1" applyBorder="1"/>
    <xf numFmtId="4" fontId="6" fillId="0" borderId="35" xfId="0" applyNumberFormat="1" applyFont="1" applyBorder="1"/>
    <xf numFmtId="4" fontId="6" fillId="0" borderId="44" xfId="0" applyNumberFormat="1" applyFont="1" applyBorder="1"/>
    <xf numFmtId="4" fontId="6" fillId="0" borderId="63" xfId="0" applyNumberFormat="1" applyFont="1" applyBorder="1"/>
    <xf numFmtId="4" fontId="6" fillId="0" borderId="64" xfId="0" applyNumberFormat="1" applyFont="1" applyBorder="1"/>
    <xf numFmtId="166" fontId="6" fillId="0" borderId="44" xfId="0" applyNumberFormat="1" applyFont="1" applyBorder="1"/>
    <xf numFmtId="166" fontId="6" fillId="0" borderId="39" xfId="0" applyNumberFormat="1" applyFont="1" applyBorder="1"/>
    <xf numFmtId="3" fontId="8" fillId="0" borderId="26" xfId="0" applyNumberFormat="1" applyFont="1" applyBorder="1" applyAlignment="1">
      <alignment vertical="center"/>
    </xf>
    <xf numFmtId="166" fontId="8" fillId="0" borderId="26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7" fillId="0" borderId="42" xfId="0" applyNumberFormat="1" applyFont="1" applyBorder="1" applyAlignment="1">
      <alignment vertical="center"/>
    </xf>
    <xf numFmtId="4" fontId="6" fillId="0" borderId="10" xfId="0" quotePrefix="1" applyNumberFormat="1" applyFont="1" applyBorder="1"/>
    <xf numFmtId="4" fontId="6" fillId="0" borderId="40" xfId="0" quotePrefix="1" applyNumberFormat="1" applyFont="1" applyBorder="1"/>
    <xf numFmtId="4" fontId="6" fillId="0" borderId="47" xfId="0" quotePrefix="1" applyNumberFormat="1" applyFont="1" applyBorder="1"/>
    <xf numFmtId="4" fontId="7" fillId="0" borderId="21" xfId="0" applyNumberFormat="1" applyFont="1" applyBorder="1" applyAlignment="1">
      <alignment vertical="center"/>
    </xf>
    <xf numFmtId="166" fontId="6" fillId="0" borderId="31" xfId="0" applyNumberFormat="1" applyFont="1" applyBorder="1"/>
    <xf numFmtId="166" fontId="7" fillId="0" borderId="25" xfId="0" applyNumberFormat="1" applyFont="1" applyBorder="1" applyAlignment="1">
      <alignment vertical="center"/>
    </xf>
    <xf numFmtId="166" fontId="10" fillId="0" borderId="28" xfId="0" applyNumberFormat="1" applyFont="1" applyBorder="1"/>
    <xf numFmtId="166" fontId="10" fillId="0" borderId="29" xfId="0" applyNumberFormat="1" applyFont="1" applyBorder="1"/>
    <xf numFmtId="4" fontId="10" fillId="0" borderId="35" xfId="0" applyNumberFormat="1" applyFont="1" applyBorder="1"/>
    <xf numFmtId="3" fontId="10" fillId="0" borderId="46" xfId="0" applyNumberFormat="1" applyFont="1" applyBorder="1"/>
    <xf numFmtId="4" fontId="18" fillId="0" borderId="39" xfId="113" applyNumberFormat="1" applyFont="1" applyFill="1" applyBorder="1" applyAlignment="1">
      <alignment horizontal="right" wrapText="1"/>
    </xf>
    <xf numFmtId="4" fontId="18" fillId="0" borderId="17" xfId="113" applyNumberFormat="1" applyFont="1" applyFill="1" applyBorder="1" applyAlignment="1">
      <alignment horizontal="right" wrapText="1"/>
    </xf>
    <xf numFmtId="166" fontId="10" fillId="0" borderId="31" xfId="0" applyNumberFormat="1" applyFont="1" applyBorder="1"/>
    <xf numFmtId="4" fontId="10" fillId="0" borderId="46" xfId="0" applyNumberFormat="1" applyFont="1" applyBorder="1"/>
    <xf numFmtId="4" fontId="7" fillId="0" borderId="25" xfId="0" applyNumberFormat="1" applyFont="1" applyFill="1" applyBorder="1" applyAlignment="1">
      <alignment vertical="center"/>
    </xf>
    <xf numFmtId="0" fontId="6" fillId="0" borderId="28" xfId="94" applyFont="1" applyBorder="1" applyAlignment="1">
      <alignment horizontal="left" vertical="center" wrapText="1"/>
    </xf>
    <xf numFmtId="0" fontId="6" fillId="0" borderId="37" xfId="94" applyFont="1" applyBorder="1" applyAlignment="1">
      <alignment horizontal="left" vertical="center" wrapText="1"/>
    </xf>
    <xf numFmtId="0" fontId="6" fillId="0" borderId="30" xfId="94" applyFont="1" applyBorder="1" applyAlignment="1">
      <alignment horizontal="left" vertical="center" wrapText="1"/>
    </xf>
    <xf numFmtId="0" fontId="8" fillId="0" borderId="23" xfId="94" applyFont="1" applyBorder="1" applyAlignment="1">
      <alignment vertical="top" wrapText="1"/>
    </xf>
    <xf numFmtId="164" fontId="6" fillId="0" borderId="58" xfId="36" applyNumberFormat="1" applyFont="1" applyFill="1" applyBorder="1" applyAlignment="1">
      <alignment horizontal="right" vertical="center" wrapText="1"/>
    </xf>
    <xf numFmtId="0" fontId="6" fillId="0" borderId="36" xfId="94" applyFont="1" applyBorder="1" applyAlignment="1">
      <alignment horizontal="left" vertical="center" wrapText="1"/>
    </xf>
    <xf numFmtId="0" fontId="10" fillId="0" borderId="50" xfId="94" applyBorder="1"/>
    <xf numFmtId="172" fontId="6" fillId="0" borderId="16" xfId="36" applyNumberFormat="1" applyFont="1" applyFill="1" applyBorder="1" applyAlignment="1">
      <alignment horizontal="right" vertical="center" wrapText="1"/>
    </xf>
    <xf numFmtId="4" fontId="71" fillId="0" borderId="66" xfId="40" applyNumberFormat="1" applyFont="1" applyFill="1" applyBorder="1" applyAlignment="1">
      <alignment horizontal="right" vertical="center" wrapText="1"/>
    </xf>
    <xf numFmtId="4" fontId="71" fillId="0" borderId="66" xfId="96" applyNumberFormat="1" applyFont="1" applyFill="1" applyBorder="1" applyAlignment="1">
      <alignment horizontal="right" vertical="center" wrapText="1"/>
    </xf>
    <xf numFmtId="0" fontId="8" fillId="0" borderId="81" xfId="96" applyNumberFormat="1" applyFont="1" applyBorder="1" applyAlignment="1">
      <alignment vertical="top" wrapText="1"/>
    </xf>
    <xf numFmtId="0" fontId="71" fillId="0" borderId="95" xfId="96" applyNumberFormat="1" applyFont="1" applyBorder="1" applyAlignment="1">
      <alignment vertical="center" wrapText="1"/>
    </xf>
    <xf numFmtId="0" fontId="6" fillId="0" borderId="44" xfId="96" applyNumberFormat="1" applyFont="1" applyBorder="1" applyAlignment="1">
      <alignment horizontal="left" vertical="center" wrapText="1"/>
    </xf>
    <xf numFmtId="0" fontId="6" fillId="0" borderId="82" xfId="96" applyNumberFormat="1" applyFont="1" applyBorder="1" applyAlignment="1">
      <alignment horizontal="left" vertical="center" wrapText="1"/>
    </xf>
    <xf numFmtId="4" fontId="8" fillId="0" borderId="96" xfId="96" applyNumberFormat="1" applyFont="1" applyBorder="1" applyAlignment="1">
      <alignment horizontal="right" vertical="center" wrapText="1"/>
    </xf>
    <xf numFmtId="4" fontId="71" fillId="0" borderId="62" xfId="96" applyNumberFormat="1" applyFont="1" applyBorder="1" applyAlignment="1">
      <alignment horizontal="right" vertical="center" wrapText="1"/>
    </xf>
    <xf numFmtId="4" fontId="6" fillId="0" borderId="62" xfId="96" applyNumberFormat="1" applyFont="1" applyBorder="1" applyAlignment="1">
      <alignment horizontal="right" vertical="center" wrapText="1"/>
    </xf>
    <xf numFmtId="4" fontId="6" fillId="0" borderId="97" xfId="96" applyNumberFormat="1" applyFont="1" applyBorder="1" applyAlignment="1">
      <alignment horizontal="right" vertical="center" wrapText="1"/>
    </xf>
    <xf numFmtId="166" fontId="71" fillId="0" borderId="62" xfId="96" applyNumberFormat="1" applyFont="1" applyBorder="1" applyAlignment="1">
      <alignment horizontal="right" vertical="center" wrapText="1"/>
    </xf>
    <xf numFmtId="4" fontId="71" fillId="0" borderId="56" xfId="40" applyNumberFormat="1" applyFont="1" applyBorder="1" applyAlignment="1">
      <alignment horizontal="right" vertical="center" wrapText="1"/>
    </xf>
    <xf numFmtId="166" fontId="8" fillId="0" borderId="96" xfId="96" applyNumberFormat="1" applyFont="1" applyBorder="1" applyAlignment="1">
      <alignment horizontal="right" vertical="center" wrapText="1"/>
    </xf>
    <xf numFmtId="166" fontId="6" fillId="0" borderId="97" xfId="96" applyNumberFormat="1" applyFont="1" applyBorder="1" applyAlignment="1">
      <alignment horizontal="right" vertical="center" wrapText="1"/>
    </xf>
    <xf numFmtId="0" fontId="69" fillId="0" borderId="31" xfId="96" applyFont="1" applyBorder="1" applyAlignment="1">
      <alignment horizontal="center" vertical="center" wrapText="1"/>
    </xf>
    <xf numFmtId="4" fontId="8" fillId="0" borderId="27" xfId="65" applyNumberFormat="1" applyFont="1" applyBorder="1" applyAlignment="1">
      <alignment horizontal="right" vertical="center" wrapText="1" indent="1"/>
    </xf>
    <xf numFmtId="4" fontId="8" fillId="0" borderId="29" xfId="65" applyNumberFormat="1" applyFont="1" applyBorder="1" applyAlignment="1">
      <alignment horizontal="right" vertical="center" wrapText="1" indent="1"/>
    </xf>
    <xf numFmtId="4" fontId="20" fillId="0" borderId="29" xfId="65" applyNumberFormat="1" applyFont="1" applyBorder="1" applyAlignment="1">
      <alignment horizontal="right" vertical="center" wrapText="1" indent="1"/>
    </xf>
    <xf numFmtId="4" fontId="6" fillId="0" borderId="29" xfId="65" applyNumberFormat="1" applyFont="1" applyBorder="1" applyAlignment="1">
      <alignment horizontal="right" vertical="center" wrapText="1" indent="1"/>
    </xf>
    <xf numFmtId="4" fontId="6" fillId="0" borderId="29" xfId="65" applyNumberFormat="1" applyFont="1" applyFill="1" applyBorder="1" applyAlignment="1">
      <alignment horizontal="right" vertical="center" wrapText="1" indent="1"/>
    </xf>
    <xf numFmtId="4" fontId="8" fillId="0" borderId="30" xfId="41" applyNumberFormat="1" applyFont="1" applyBorder="1" applyAlignment="1">
      <alignment horizontal="left" vertical="center" wrapText="1" indent="1"/>
    </xf>
    <xf numFmtId="164" fontId="8" fillId="0" borderId="11" xfId="65" applyNumberFormat="1" applyFont="1" applyBorder="1" applyAlignment="1">
      <alignment horizontal="right" vertical="center" wrapText="1" indent="1"/>
    </xf>
    <xf numFmtId="164" fontId="8" fillId="0" borderId="61" xfId="65" applyNumberFormat="1" applyFont="1" applyBorder="1" applyAlignment="1">
      <alignment horizontal="right" vertical="center" wrapText="1" indent="1"/>
    </xf>
    <xf numFmtId="164" fontId="8" fillId="0" borderId="84" xfId="65" applyNumberFormat="1" applyFont="1" applyBorder="1" applyAlignment="1">
      <alignment horizontal="right" vertical="center" wrapText="1" indent="1"/>
    </xf>
    <xf numFmtId="164" fontId="8" fillId="0" borderId="74" xfId="65" applyNumberFormat="1" applyFont="1" applyBorder="1" applyAlignment="1">
      <alignment horizontal="right" vertical="center" wrapText="1" indent="1"/>
    </xf>
    <xf numFmtId="164" fontId="8" fillId="0" borderId="53" xfId="65" applyNumberFormat="1" applyFont="1" applyBorder="1" applyAlignment="1">
      <alignment horizontal="right" vertical="center" wrapText="1" indent="1"/>
    </xf>
    <xf numFmtId="164" fontId="8" fillId="0" borderId="58" xfId="65" applyNumberFormat="1" applyFont="1" applyBorder="1" applyAlignment="1">
      <alignment horizontal="right" vertical="center" wrapText="1" indent="1"/>
    </xf>
    <xf numFmtId="164" fontId="8" fillId="0" borderId="60" xfId="65" applyNumberFormat="1" applyFont="1" applyBorder="1" applyAlignment="1">
      <alignment horizontal="right" vertical="center" wrapText="1" indent="1"/>
    </xf>
    <xf numFmtId="164" fontId="8" fillId="0" borderId="59" xfId="65" applyNumberFormat="1" applyFont="1" applyBorder="1" applyAlignment="1">
      <alignment horizontal="right" vertical="center" wrapText="1" indent="1"/>
    </xf>
    <xf numFmtId="164" fontId="8" fillId="0" borderId="16" xfId="65" applyNumberFormat="1" applyFont="1" applyBorder="1" applyAlignment="1">
      <alignment horizontal="right" vertical="center" wrapText="1" indent="1"/>
    </xf>
    <xf numFmtId="164" fontId="6" fillId="0" borderId="53" xfId="65" applyNumberFormat="1" applyFont="1" applyBorder="1" applyAlignment="1">
      <alignment horizontal="right" vertical="center" wrapText="1" indent="1"/>
    </xf>
    <xf numFmtId="164" fontId="6" fillId="0" borderId="11" xfId="65" applyNumberFormat="1" applyFont="1" applyBorder="1" applyAlignment="1">
      <alignment horizontal="right" vertical="center" wrapText="1" indent="1"/>
    </xf>
    <xf numFmtId="164" fontId="6" fillId="0" borderId="58" xfId="65" applyNumberFormat="1" applyFont="1" applyBorder="1" applyAlignment="1">
      <alignment horizontal="right" vertical="center" wrapText="1" indent="1"/>
    </xf>
    <xf numFmtId="164" fontId="8" fillId="0" borderId="56" xfId="65" applyNumberFormat="1" applyFont="1" applyBorder="1" applyAlignment="1">
      <alignment horizontal="right" vertical="center" wrapText="1" indent="1"/>
    </xf>
    <xf numFmtId="164" fontId="8" fillId="0" borderId="86" xfId="65" applyNumberFormat="1" applyFont="1" applyBorder="1" applyAlignment="1">
      <alignment horizontal="right" vertical="center" wrapText="1" indent="1"/>
    </xf>
    <xf numFmtId="164" fontId="8" fillId="0" borderId="78" xfId="65" applyNumberFormat="1" applyFont="1" applyBorder="1" applyAlignment="1">
      <alignment horizontal="right" vertical="center" wrapText="1" indent="1"/>
    </xf>
    <xf numFmtId="0" fontId="9" fillId="0" borderId="18" xfId="65" applyFont="1" applyBorder="1" applyAlignment="1">
      <alignment horizontal="center" vertical="center" wrapText="1"/>
    </xf>
    <xf numFmtId="0" fontId="9" fillId="0" borderId="85" xfId="65" applyFont="1" applyBorder="1" applyAlignment="1">
      <alignment horizontal="center" vertical="center" wrapText="1"/>
    </xf>
    <xf numFmtId="0" fontId="9" fillId="0" borderId="19" xfId="65" applyFont="1" applyBorder="1" applyAlignment="1">
      <alignment horizontal="center" vertical="center" wrapText="1"/>
    </xf>
    <xf numFmtId="164" fontId="6" fillId="0" borderId="86" xfId="65" applyNumberFormat="1" applyFont="1" applyBorder="1" applyAlignment="1">
      <alignment horizontal="right" vertical="center" wrapText="1" indent="1"/>
    </xf>
    <xf numFmtId="164" fontId="8" fillId="0" borderId="88" xfId="65" applyNumberFormat="1" applyFont="1" applyBorder="1" applyAlignment="1">
      <alignment horizontal="right" vertical="center" wrapText="1" indent="1"/>
    </xf>
    <xf numFmtId="0" fontId="9" fillId="0" borderId="22" xfId="65" applyFont="1" applyBorder="1" applyAlignment="1">
      <alignment horizontal="center" vertical="center" wrapText="1"/>
    </xf>
    <xf numFmtId="0" fontId="9" fillId="0" borderId="98" xfId="65" applyFont="1" applyBorder="1" applyAlignment="1">
      <alignment horizontal="center" vertical="center" wrapText="1"/>
    </xf>
    <xf numFmtId="0" fontId="9" fillId="0" borderId="99" xfId="65" applyFont="1" applyBorder="1" applyAlignment="1">
      <alignment horizontal="center" vertical="center" wrapText="1"/>
    </xf>
    <xf numFmtId="4" fontId="8" fillId="0" borderId="30" xfId="65" applyNumberFormat="1" applyFont="1" applyBorder="1" applyAlignment="1">
      <alignment horizontal="right" vertical="center" wrapText="1" indent="1"/>
    </xf>
    <xf numFmtId="4" fontId="8" fillId="0" borderId="27" xfId="41" applyNumberFormat="1" applyFont="1" applyBorder="1" applyAlignment="1">
      <alignment horizontal="right" vertical="center" wrapText="1" indent="1"/>
    </xf>
    <xf numFmtId="4" fontId="8" fillId="0" borderId="29" xfId="41" applyNumberFormat="1" applyFont="1" applyBorder="1" applyAlignment="1">
      <alignment horizontal="right" vertical="center" wrapText="1" indent="1"/>
    </xf>
    <xf numFmtId="4" fontId="20" fillId="0" borderId="29" xfId="41" applyNumberFormat="1" applyFont="1" applyBorder="1" applyAlignment="1">
      <alignment horizontal="right" vertical="center" wrapText="1" indent="1"/>
    </xf>
    <xf numFmtId="4" fontId="6" fillId="0" borderId="29" xfId="41" applyNumberFormat="1" applyFont="1" applyBorder="1" applyAlignment="1">
      <alignment horizontal="right" vertical="center" wrapText="1" indent="1"/>
    </xf>
    <xf numFmtId="4" fontId="72" fillId="0" borderId="29" xfId="41" applyNumberFormat="1" applyFont="1" applyBorder="1" applyAlignment="1">
      <alignment horizontal="right" vertical="center" wrapText="1" indent="1"/>
    </xf>
    <xf numFmtId="4" fontId="8" fillId="0" borderId="30" xfId="41" applyNumberFormat="1" applyFont="1" applyBorder="1" applyAlignment="1">
      <alignment horizontal="right" vertical="center" wrapText="1" indent="1"/>
    </xf>
    <xf numFmtId="4" fontId="6" fillId="0" borderId="29" xfId="65" applyNumberFormat="1" applyFont="1" applyBorder="1" applyAlignment="1">
      <alignment horizontal="right" wrapText="1" indent="1"/>
    </xf>
    <xf numFmtId="164" fontId="6" fillId="0" borderId="78" xfId="94" applyNumberFormat="1" applyFont="1" applyFill="1" applyBorder="1" applyAlignment="1">
      <alignment horizontal="right" vertical="center" wrapText="1"/>
    </xf>
    <xf numFmtId="43" fontId="6" fillId="0" borderId="86" xfId="36" applyFont="1" applyBorder="1" applyAlignment="1">
      <alignment horizontal="center"/>
    </xf>
    <xf numFmtId="43" fontId="6" fillId="0" borderId="11" xfId="36" applyFont="1" applyBorder="1" applyAlignment="1">
      <alignment horizontal="center"/>
    </xf>
    <xf numFmtId="43" fontId="6" fillId="0" borderId="57" xfId="36" applyFont="1" applyBorder="1" applyAlignment="1">
      <alignment horizontal="center"/>
    </xf>
    <xf numFmtId="43" fontId="8" fillId="0" borderId="19" xfId="36" applyFont="1" applyBorder="1" applyAlignment="1">
      <alignment horizontal="center" vertical="center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86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166" fontId="6" fillId="0" borderId="78" xfId="0" applyNumberFormat="1" applyFont="1" applyBorder="1" applyAlignment="1">
      <alignment horizontal="right" vertical="center" wrapText="1"/>
    </xf>
    <xf numFmtId="0" fontId="8" fillId="0" borderId="26" xfId="0" applyNumberFormat="1" applyFont="1" applyBorder="1" applyAlignment="1">
      <alignment vertical="top" wrapText="1"/>
    </xf>
    <xf numFmtId="4" fontId="8" fillId="0" borderId="42" xfId="0" applyNumberFormat="1" applyFont="1" applyBorder="1" applyAlignment="1">
      <alignment horizontal="right" vertical="center" wrapText="1"/>
    </xf>
    <xf numFmtId="4" fontId="8" fillId="0" borderId="85" xfId="0" applyNumberFormat="1" applyFont="1" applyBorder="1" applyAlignment="1">
      <alignment horizontal="right" vertical="center" wrapText="1"/>
    </xf>
    <xf numFmtId="166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 wrapText="1"/>
    </xf>
    <xf numFmtId="166" fontId="8" fillId="0" borderId="19" xfId="0" applyNumberFormat="1" applyFont="1" applyBorder="1" applyAlignment="1">
      <alignment horizontal="right" vertical="center" wrapText="1"/>
    </xf>
    <xf numFmtId="0" fontId="8" fillId="0" borderId="26" xfId="94" applyFont="1" applyBorder="1" applyAlignment="1">
      <alignment vertical="top" wrapText="1"/>
    </xf>
    <xf numFmtId="49" fontId="6" fillId="0" borderId="37" xfId="0" applyNumberFormat="1" applyFont="1" applyBorder="1" applyAlignment="1">
      <alignment vertical="center" wrapText="1"/>
    </xf>
    <xf numFmtId="0" fontId="8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4" fontId="8" fillId="0" borderId="18" xfId="66" applyNumberFormat="1" applyFont="1" applyBorder="1" applyAlignment="1">
      <alignment horizontal="right" vertical="center" wrapText="1"/>
    </xf>
    <xf numFmtId="4" fontId="8" fillId="0" borderId="85" xfId="66" applyNumberFormat="1" applyFont="1" applyBorder="1" applyAlignment="1">
      <alignment horizontal="right" vertical="center" wrapText="1"/>
    </xf>
    <xf numFmtId="166" fontId="8" fillId="0" borderId="19" xfId="66" applyNumberFormat="1" applyFont="1" applyBorder="1" applyAlignment="1">
      <alignment horizontal="right" vertical="center" wrapText="1"/>
    </xf>
    <xf numFmtId="4" fontId="8" fillId="0" borderId="42" xfId="66" applyNumberFormat="1" applyFont="1" applyBorder="1" applyAlignment="1">
      <alignment horizontal="right" vertical="center" wrapText="1"/>
    </xf>
    <xf numFmtId="4" fontId="8" fillId="0" borderId="24" xfId="0" applyNumberFormat="1" applyFont="1" applyBorder="1" applyAlignment="1">
      <alignment vertical="center"/>
    </xf>
    <xf numFmtId="4" fontId="52" fillId="0" borderId="55" xfId="116" applyNumberFormat="1" applyFont="1" applyBorder="1" applyAlignment="1">
      <alignment vertical="center"/>
    </xf>
    <xf numFmtId="4" fontId="52" fillId="0" borderId="57" xfId="116" applyNumberFormat="1" applyFont="1" applyBorder="1" applyAlignment="1">
      <alignment vertical="center"/>
    </xf>
    <xf numFmtId="4" fontId="52" fillId="0" borderId="12" xfId="116" applyNumberFormat="1" applyFont="1" applyBorder="1" applyAlignment="1">
      <alignment vertical="center"/>
    </xf>
    <xf numFmtId="4" fontId="52" fillId="0" borderId="55" xfId="93" applyNumberFormat="1" applyFont="1" applyBorder="1" applyAlignment="1">
      <alignment horizontal="right" vertical="center"/>
    </xf>
    <xf numFmtId="4" fontId="52" fillId="0" borderId="57" xfId="93" applyNumberFormat="1" applyFont="1" applyBorder="1" applyAlignment="1">
      <alignment horizontal="right" vertical="center"/>
    </xf>
    <xf numFmtId="4" fontId="52" fillId="0" borderId="12" xfId="93" applyNumberFormat="1" applyFont="1" applyBorder="1" applyAlignment="1">
      <alignment horizontal="right" vertical="center"/>
    </xf>
    <xf numFmtId="4" fontId="21" fillId="0" borderId="55" xfId="0" applyNumberFormat="1" applyFont="1" applyBorder="1" applyAlignment="1">
      <alignment vertical="center"/>
    </xf>
    <xf numFmtId="4" fontId="21" fillId="0" borderId="57" xfId="0" applyNumberFormat="1" applyFont="1" applyBorder="1" applyAlignment="1">
      <alignment horizontal="right" vertical="center"/>
    </xf>
    <xf numFmtId="4" fontId="21" fillId="0" borderId="12" xfId="0" applyNumberFormat="1" applyFont="1" applyBorder="1" applyAlignment="1">
      <alignment vertical="center"/>
    </xf>
    <xf numFmtId="4" fontId="20" fillId="0" borderId="55" xfId="116" applyNumberFormat="1" applyFont="1" applyBorder="1" applyAlignment="1">
      <alignment vertical="center"/>
    </xf>
    <xf numFmtId="4" fontId="20" fillId="0" borderId="57" xfId="116" applyNumberFormat="1" applyFont="1" applyBorder="1" applyAlignment="1">
      <alignment vertical="center"/>
    </xf>
    <xf numFmtId="4" fontId="20" fillId="0" borderId="12" xfId="116" applyNumberFormat="1" applyFont="1" applyBorder="1" applyAlignment="1">
      <alignment vertical="center"/>
    </xf>
    <xf numFmtId="4" fontId="52" fillId="0" borderId="55" xfId="93" applyNumberFormat="1" applyFont="1" applyBorder="1" applyAlignment="1">
      <alignment vertical="center"/>
    </xf>
    <xf numFmtId="4" fontId="20" fillId="0" borderId="57" xfId="93" applyNumberFormat="1" applyFont="1" applyBorder="1" applyAlignment="1">
      <alignment horizontal="right" vertical="center"/>
    </xf>
    <xf numFmtId="4" fontId="52" fillId="0" borderId="12" xfId="93" applyNumberFormat="1" applyFont="1" applyBorder="1" applyAlignment="1">
      <alignment vertical="center"/>
    </xf>
    <xf numFmtId="168" fontId="72" fillId="0" borderId="72" xfId="93" applyNumberFormat="1" applyFont="1" applyBorder="1" applyAlignment="1">
      <alignment vertical="center"/>
    </xf>
    <xf numFmtId="4" fontId="6" fillId="0" borderId="55" xfId="0" applyNumberFormat="1" applyFont="1" applyBorder="1" applyAlignment="1">
      <alignment vertical="center"/>
    </xf>
    <xf numFmtId="4" fontId="6" fillId="0" borderId="57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8" fillId="0" borderId="85" xfId="0" applyNumberFormat="1" applyFont="1" applyBorder="1" applyAlignment="1">
      <alignment vertical="center"/>
    </xf>
    <xf numFmtId="167" fontId="8" fillId="0" borderId="72" xfId="0" applyNumberFormat="1" applyFont="1" applyBorder="1" applyAlignment="1">
      <alignment vertical="center"/>
    </xf>
    <xf numFmtId="4" fontId="20" fillId="0" borderId="57" xfId="116" applyNumberFormat="1" applyFont="1" applyBorder="1" applyAlignment="1">
      <alignment horizontal="right" vertical="center"/>
    </xf>
    <xf numFmtId="4" fontId="21" fillId="0" borderId="55" xfId="0" applyNumberFormat="1" applyFont="1" applyBorder="1" applyAlignment="1">
      <alignment horizontal="right" vertical="center"/>
    </xf>
    <xf numFmtId="4" fontId="21" fillId="0" borderId="57" xfId="0" applyNumberFormat="1" applyFont="1" applyBorder="1" applyAlignment="1">
      <alignment vertical="center"/>
    </xf>
    <xf numFmtId="4" fontId="20" fillId="0" borderId="61" xfId="93" applyNumberFormat="1" applyFont="1" applyBorder="1" applyAlignment="1">
      <alignment horizontal="right" vertical="center"/>
    </xf>
    <xf numFmtId="4" fontId="20" fillId="0" borderId="74" xfId="93" applyNumberFormat="1" applyFont="1" applyBorder="1" applyAlignment="1">
      <alignment horizontal="right" vertical="center"/>
    </xf>
    <xf numFmtId="49" fontId="6" fillId="0" borderId="35" xfId="0" applyNumberFormat="1" applyFont="1" applyBorder="1" applyAlignment="1">
      <alignment vertical="center" wrapText="1"/>
    </xf>
    <xf numFmtId="4" fontId="6" fillId="0" borderId="61" xfId="66" applyNumberFormat="1" applyFont="1" applyBorder="1" applyAlignment="1">
      <alignment horizontal="right" vertical="center" wrapText="1"/>
    </xf>
    <xf numFmtId="4" fontId="6" fillId="0" borderId="84" xfId="66" applyNumberFormat="1" applyFont="1" applyBorder="1" applyAlignment="1">
      <alignment horizontal="right" vertical="center" wrapText="1"/>
    </xf>
    <xf numFmtId="166" fontId="6" fillId="0" borderId="74" xfId="66" applyNumberFormat="1" applyFont="1" applyBorder="1" applyAlignment="1">
      <alignment horizontal="right" vertical="center" wrapText="1"/>
    </xf>
    <xf numFmtId="4" fontId="8" fillId="0" borderId="27" xfId="41" applyNumberFormat="1" applyFont="1" applyFill="1" applyBorder="1" applyAlignment="1">
      <alignment horizontal="right" vertical="center" wrapText="1" indent="1"/>
    </xf>
    <xf numFmtId="4" fontId="8" fillId="0" borderId="29" xfId="41" applyNumberFormat="1" applyFont="1" applyFill="1" applyBorder="1" applyAlignment="1">
      <alignment horizontal="right" vertical="center" wrapText="1" indent="1"/>
    </xf>
    <xf numFmtId="4" fontId="20" fillId="0" borderId="29" xfId="41" applyNumberFormat="1" applyFont="1" applyFill="1" applyBorder="1" applyAlignment="1">
      <alignment horizontal="right" vertical="center" wrapText="1" indent="1"/>
    </xf>
    <xf numFmtId="4" fontId="6" fillId="0" borderId="29" xfId="41" applyNumberFormat="1" applyFont="1" applyFill="1" applyBorder="1" applyAlignment="1">
      <alignment horizontal="right" vertical="center" wrapText="1" indent="1"/>
    </xf>
    <xf numFmtId="4" fontId="72" fillId="0" borderId="29" xfId="41" applyNumberFormat="1" applyFont="1" applyFill="1" applyBorder="1" applyAlignment="1">
      <alignment horizontal="right" vertical="center" wrapText="1" indent="1"/>
    </xf>
    <xf numFmtId="4" fontId="8" fillId="0" borderId="30" xfId="41" applyNumberFormat="1" applyFont="1" applyFill="1" applyBorder="1" applyAlignment="1">
      <alignment horizontal="right" vertical="center" wrapText="1" indent="1"/>
    </xf>
    <xf numFmtId="4" fontId="8" fillId="0" borderId="23" xfId="65" applyNumberFormat="1" applyFont="1" applyFill="1" applyBorder="1" applyAlignment="1">
      <alignment horizontal="right" vertical="center" wrapText="1" indent="1"/>
    </xf>
    <xf numFmtId="4" fontId="8" fillId="0" borderId="36" xfId="65" applyNumberFormat="1" applyFont="1" applyFill="1" applyBorder="1" applyAlignment="1">
      <alignment horizontal="right" vertical="center" wrapText="1" indent="1"/>
    </xf>
    <xf numFmtId="4" fontId="20" fillId="0" borderId="36" xfId="65" applyNumberFormat="1" applyFont="1" applyFill="1" applyBorder="1" applyAlignment="1">
      <alignment horizontal="right" vertical="center" wrapText="1" indent="1"/>
    </xf>
    <xf numFmtId="4" fontId="6" fillId="0" borderId="36" xfId="65" applyNumberFormat="1" applyFont="1" applyFill="1" applyBorder="1" applyAlignment="1">
      <alignment horizontal="right" wrapText="1" indent="1"/>
    </xf>
    <xf numFmtId="4" fontId="72" fillId="0" borderId="36" xfId="41" applyNumberFormat="1" applyFont="1" applyFill="1" applyBorder="1" applyAlignment="1">
      <alignment horizontal="right" vertical="center" wrapText="1" indent="1"/>
    </xf>
    <xf numFmtId="4" fontId="8" fillId="0" borderId="41" xfId="65" applyNumberFormat="1" applyFont="1" applyFill="1" applyBorder="1" applyAlignment="1">
      <alignment horizontal="right" vertical="center" wrapText="1" indent="1"/>
    </xf>
    <xf numFmtId="4" fontId="74" fillId="0" borderId="24" xfId="93" applyNumberFormat="1" applyFont="1" applyBorder="1" applyAlignment="1">
      <alignment vertical="center"/>
    </xf>
    <xf numFmtId="4" fontId="6" fillId="0" borderId="14" xfId="94" applyNumberFormat="1" applyFont="1" applyFill="1" applyBorder="1" applyAlignment="1">
      <alignment horizontal="right" vertical="center" wrapText="1"/>
    </xf>
    <xf numFmtId="49" fontId="6" fillId="0" borderId="35" xfId="94" applyNumberFormat="1" applyFont="1" applyBorder="1" applyAlignment="1">
      <alignment vertical="center" wrapText="1"/>
    </xf>
    <xf numFmtId="4" fontId="6" fillId="0" borderId="77" xfId="0" applyNumberFormat="1" applyFont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166" fontId="6" fillId="0" borderId="45" xfId="0" applyNumberFormat="1" applyFont="1" applyBorder="1" applyAlignment="1">
      <alignment horizontal="right" vertical="center" wrapText="1"/>
    </xf>
    <xf numFmtId="166" fontId="6" fillId="0" borderId="74" xfId="0" applyNumberFormat="1" applyFont="1" applyBorder="1" applyAlignment="1">
      <alignment horizontal="right" vertical="center" wrapText="1"/>
    </xf>
    <xf numFmtId="49" fontId="21" fillId="0" borderId="35" xfId="0" applyNumberFormat="1" applyFont="1" applyBorder="1" applyAlignment="1">
      <alignment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9" fontId="6" fillId="0" borderId="41" xfId="0" applyNumberFormat="1" applyFont="1" applyBorder="1" applyAlignment="1">
      <alignment vertical="center" wrapText="1"/>
    </xf>
    <xf numFmtId="4" fontId="6" fillId="0" borderId="14" xfId="66" applyNumberFormat="1" applyFont="1" applyBorder="1" applyAlignment="1">
      <alignment horizontal="right" vertical="center" wrapText="1"/>
    </xf>
    <xf numFmtId="4" fontId="6" fillId="0" borderId="88" xfId="66" applyNumberFormat="1" applyFont="1" applyBorder="1" applyAlignment="1">
      <alignment horizontal="right" vertical="center" wrapText="1"/>
    </xf>
    <xf numFmtId="166" fontId="7" fillId="0" borderId="25" xfId="0" applyNumberFormat="1" applyFont="1" applyBorder="1"/>
    <xf numFmtId="164" fontId="7" fillId="0" borderId="26" xfId="0" applyNumberFormat="1" applyFont="1" applyFill="1" applyBorder="1"/>
    <xf numFmtId="3" fontId="0" fillId="0" borderId="0" xfId="0" applyNumberFormat="1"/>
    <xf numFmtId="164" fontId="6" fillId="0" borderId="46" xfId="0" applyNumberFormat="1" applyFont="1" applyBorder="1"/>
    <xf numFmtId="164" fontId="8" fillId="0" borderId="26" xfId="0" applyNumberFormat="1" applyFont="1" applyBorder="1"/>
    <xf numFmtId="166" fontId="8" fillId="0" borderId="25" xfId="0" applyNumberFormat="1" applyFont="1" applyBorder="1"/>
    <xf numFmtId="49" fontId="21" fillId="0" borderId="50" xfId="0" applyNumberFormat="1" applyFont="1" applyBorder="1" applyAlignment="1">
      <alignment vertical="center" wrapText="1"/>
    </xf>
    <xf numFmtId="164" fontId="6" fillId="0" borderId="79" xfId="94" applyNumberFormat="1" applyFont="1" applyFill="1" applyBorder="1" applyAlignment="1">
      <alignment horizontal="right" vertical="center" wrapText="1"/>
    </xf>
    <xf numFmtId="0" fontId="6" fillId="0" borderId="32" xfId="96" applyFont="1" applyBorder="1" applyAlignment="1">
      <alignment horizontal="left" vertical="center" wrapText="1"/>
    </xf>
    <xf numFmtId="0" fontId="6" fillId="0" borderId="50" xfId="96" applyFont="1" applyBorder="1" applyAlignment="1">
      <alignment horizontal="left" vertical="center" wrapText="1"/>
    </xf>
    <xf numFmtId="4" fontId="10" fillId="0" borderId="0" xfId="65" applyNumberFormat="1" applyFont="1"/>
    <xf numFmtId="164" fontId="6" fillId="0" borderId="14" xfId="65" applyNumberFormat="1" applyFont="1" applyBorder="1" applyAlignment="1">
      <alignment horizontal="right" vertical="center" wrapText="1" indent="1"/>
    </xf>
    <xf numFmtId="164" fontId="6" fillId="0" borderId="88" xfId="65" applyNumberFormat="1" applyFont="1" applyBorder="1" applyAlignment="1">
      <alignment horizontal="right" vertical="center" wrapText="1" indent="1"/>
    </xf>
    <xf numFmtId="164" fontId="6" fillId="0" borderId="79" xfId="65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 wrapText="1"/>
    </xf>
    <xf numFmtId="4" fontId="76" fillId="0" borderId="0" xfId="0" applyNumberFormat="1" applyFont="1" applyAlignment="1"/>
    <xf numFmtId="4" fontId="6" fillId="0" borderId="0" xfId="95" applyNumberFormat="1" applyFont="1" applyAlignment="1"/>
    <xf numFmtId="0" fontId="10" fillId="0" borderId="0" xfId="0" applyFont="1" applyFill="1"/>
    <xf numFmtId="0" fontId="7" fillId="0" borderId="0" xfId="89" applyFont="1" applyFill="1" applyAlignment="1">
      <alignment horizontal="left" vertical="center"/>
    </xf>
    <xf numFmtId="0" fontId="10" fillId="0" borderId="0" xfId="0" applyFont="1" applyFill="1" applyAlignment="1">
      <alignment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 wrapText="1"/>
    </xf>
    <xf numFmtId="4" fontId="81" fillId="0" borderId="11" xfId="0" applyNumberFormat="1" applyFont="1" applyFill="1" applyBorder="1" applyAlignment="1">
      <alignment horizontal="right" vertical="center"/>
    </xf>
    <xf numFmtId="166" fontId="81" fillId="0" borderId="11" xfId="0" applyNumberFormat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left" vertical="center" wrapText="1"/>
    </xf>
    <xf numFmtId="4" fontId="19" fillId="0" borderId="11" xfId="0" applyNumberFormat="1" applyFont="1" applyFill="1" applyBorder="1" applyAlignment="1">
      <alignment horizontal="right" vertical="center"/>
    </xf>
    <xf numFmtId="166" fontId="19" fillId="0" borderId="11" xfId="0" applyNumberFormat="1" applyFont="1" applyFill="1" applyBorder="1" applyAlignment="1">
      <alignment horizontal="right" vertical="center"/>
    </xf>
    <xf numFmtId="4" fontId="9" fillId="0" borderId="11" xfId="0" applyNumberFormat="1" applyFont="1" applyFill="1" applyBorder="1" applyAlignment="1">
      <alignment horizontal="right" vertical="center"/>
    </xf>
    <xf numFmtId="166" fontId="19" fillId="0" borderId="0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0" fontId="9" fillId="0" borderId="11" xfId="0" applyFont="1" applyFill="1" applyBorder="1" applyAlignment="1">
      <alignment horizontal="left" vertical="center" wrapText="1"/>
    </xf>
    <xf numFmtId="166" fontId="9" fillId="0" borderId="1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left" vertical="center"/>
    </xf>
    <xf numFmtId="3" fontId="2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/>
    <xf numFmtId="0" fontId="9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center" vertical="center" wrapText="1"/>
    </xf>
    <xf numFmtId="4" fontId="85" fillId="0" borderId="11" xfId="0" applyNumberFormat="1" applyFont="1" applyFill="1" applyBorder="1" applyAlignment="1">
      <alignment horizontal="right" vertical="center"/>
    </xf>
    <xf numFmtId="166" fontId="85" fillId="0" borderId="11" xfId="0" applyNumberFormat="1" applyFont="1" applyFill="1" applyBorder="1" applyAlignment="1">
      <alignment horizontal="right" vertical="center"/>
    </xf>
    <xf numFmtId="4" fontId="81" fillId="0" borderId="11" xfId="0" applyNumberFormat="1" applyFont="1" applyFill="1" applyBorder="1" applyAlignment="1">
      <alignment horizontal="right" vertical="center" wrapText="1"/>
    </xf>
    <xf numFmtId="4" fontId="19" fillId="0" borderId="11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4" fontId="81" fillId="0" borderId="0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vertical="center" wrapText="1"/>
    </xf>
    <xf numFmtId="4" fontId="85" fillId="0" borderId="63" xfId="0" applyNumberFormat="1" applyFont="1" applyFill="1" applyBorder="1" applyAlignment="1">
      <alignment horizontal="right" vertical="center"/>
    </xf>
    <xf numFmtId="4" fontId="85" fillId="0" borderId="54" xfId="0" applyNumberFormat="1" applyFont="1" applyFill="1" applyBorder="1" applyAlignment="1">
      <alignment horizontal="right" vertical="center"/>
    </xf>
    <xf numFmtId="166" fontId="85" fillId="0" borderId="11" xfId="40" applyNumberFormat="1" applyFont="1" applyFill="1" applyBorder="1" applyAlignment="1">
      <alignment horizontal="right" vertical="center"/>
    </xf>
    <xf numFmtId="4" fontId="9" fillId="0" borderId="63" xfId="0" applyNumberFormat="1" applyFont="1" applyBorder="1" applyAlignment="1">
      <alignment horizontal="right" vertical="center"/>
    </xf>
    <xf numFmtId="4" fontId="9" fillId="0" borderId="54" xfId="0" applyNumberFormat="1" applyFont="1" applyBorder="1" applyAlignment="1">
      <alignment horizontal="right" vertical="center"/>
    </xf>
    <xf numFmtId="166" fontId="9" fillId="20" borderId="11" xfId="40" applyNumberFormat="1" applyFont="1" applyFill="1" applyBorder="1" applyAlignment="1">
      <alignment horizontal="right" vertical="center"/>
    </xf>
    <xf numFmtId="166" fontId="9" fillId="20" borderId="11" xfId="0" applyNumberFormat="1" applyFont="1" applyFill="1" applyBorder="1" applyAlignment="1">
      <alignment horizontal="right" vertical="center"/>
    </xf>
    <xf numFmtId="4" fontId="9" fillId="0" borderId="63" xfId="0" applyNumberFormat="1" applyFont="1" applyFill="1" applyBorder="1" applyAlignment="1">
      <alignment horizontal="right" vertical="center"/>
    </xf>
    <xf numFmtId="4" fontId="9" fillId="0" borderId="54" xfId="0" applyNumberFormat="1" applyFont="1" applyFill="1" applyBorder="1" applyAlignment="1">
      <alignment horizontal="right" vertical="center"/>
    </xf>
    <xf numFmtId="166" fontId="9" fillId="0" borderId="11" xfId="40" applyNumberFormat="1" applyFont="1" applyFill="1" applyBorder="1" applyAlignment="1">
      <alignment horizontal="right" vertical="center"/>
    </xf>
    <xf numFmtId="4" fontId="9" fillId="20" borderId="54" xfId="0" applyNumberFormat="1" applyFont="1" applyFill="1" applyBorder="1" applyAlignment="1">
      <alignment horizontal="right" vertical="center"/>
    </xf>
    <xf numFmtId="4" fontId="9" fillId="20" borderId="63" xfId="0" applyNumberFormat="1" applyFont="1" applyFill="1" applyBorder="1" applyAlignment="1">
      <alignment horizontal="right" vertical="center"/>
    </xf>
    <xf numFmtId="0" fontId="17" fillId="0" borderId="11" xfId="63" applyFont="1" applyFill="1" applyBorder="1" applyAlignment="1">
      <alignment horizontal="left" vertical="center" wrapText="1"/>
    </xf>
    <xf numFmtId="4" fontId="85" fillId="20" borderId="54" xfId="0" applyNumberFormat="1" applyFont="1" applyFill="1" applyBorder="1" applyAlignment="1">
      <alignment horizontal="right" vertical="center"/>
    </xf>
    <xf numFmtId="0" fontId="19" fillId="0" borderId="11" xfId="63" applyFont="1" applyFill="1" applyBorder="1" applyAlignment="1">
      <alignment horizontal="left" vertical="center" wrapText="1"/>
    </xf>
    <xf numFmtId="0" fontId="10" fillId="0" borderId="0" xfId="124" applyFill="1" applyAlignment="1">
      <alignment horizontal="center" vertical="center" wrapText="1"/>
    </xf>
    <xf numFmtId="0" fontId="7" fillId="0" borderId="0" xfId="124" applyFont="1" applyFill="1" applyAlignment="1">
      <alignment horizontal="left" vertical="center" wrapText="1"/>
    </xf>
    <xf numFmtId="0" fontId="9" fillId="0" borderId="86" xfId="124" applyFont="1" applyFill="1" applyBorder="1" applyAlignment="1">
      <alignment horizontal="center" vertical="center" wrapText="1"/>
    </xf>
    <xf numFmtId="0" fontId="9" fillId="0" borderId="11" xfId="124" applyFont="1" applyFill="1" applyBorder="1" applyAlignment="1">
      <alignment horizontal="center" vertical="center" wrapText="1"/>
    </xf>
    <xf numFmtId="0" fontId="85" fillId="0" borderId="11" xfId="124" applyFont="1" applyFill="1" applyBorder="1" applyAlignment="1">
      <alignment horizontal="left" vertical="center" wrapText="1"/>
    </xf>
    <xf numFmtId="4" fontId="85" fillId="0" borderId="11" xfId="124" applyNumberFormat="1" applyFont="1" applyFill="1" applyBorder="1" applyAlignment="1">
      <alignment horizontal="right" vertical="center" wrapText="1"/>
    </xf>
    <xf numFmtId="4" fontId="9" fillId="0" borderId="11" xfId="124" applyNumberFormat="1" applyFont="1" applyFill="1" applyBorder="1" applyAlignment="1">
      <alignment horizontal="right" vertical="center" wrapText="1"/>
    </xf>
    <xf numFmtId="0" fontId="9" fillId="0" borderId="11" xfId="124" applyFont="1" applyFill="1" applyBorder="1" applyAlignment="1">
      <alignment horizontal="left" vertical="center" wrapText="1" indent="1"/>
    </xf>
    <xf numFmtId="0" fontId="7" fillId="0" borderId="0" xfId="124" applyFont="1" applyFill="1" applyAlignment="1">
      <alignment horizontal="center" vertical="center" wrapText="1"/>
    </xf>
    <xf numFmtId="0" fontId="10" fillId="0" borderId="0" xfId="124" applyFont="1" applyFill="1" applyAlignment="1">
      <alignment horizontal="left" vertical="center" wrapText="1"/>
    </xf>
    <xf numFmtId="4" fontId="9" fillId="0" borderId="11" xfId="124" applyNumberFormat="1" applyFont="1" applyFill="1" applyBorder="1" applyAlignment="1">
      <alignment vertical="center" wrapText="1"/>
    </xf>
    <xf numFmtId="0" fontId="85" fillId="0" borderId="37" xfId="0" applyFont="1" applyFill="1" applyBorder="1" applyAlignment="1">
      <alignment vertical="center" wrapText="1"/>
    </xf>
    <xf numFmtId="4" fontId="85" fillId="0" borderId="11" xfId="124" applyNumberFormat="1" applyFont="1" applyFill="1" applyBorder="1" applyAlignment="1">
      <alignment vertical="center" wrapText="1"/>
    </xf>
    <xf numFmtId="0" fontId="9" fillId="0" borderId="37" xfId="0" applyFont="1" applyFill="1" applyBorder="1" applyAlignment="1">
      <alignment horizontal="left" vertical="center" wrapText="1" indent="1"/>
    </xf>
    <xf numFmtId="0" fontId="86" fillId="0" borderId="0" xfId="124" applyFont="1" applyFill="1" applyAlignment="1">
      <alignment horizontal="center" vertical="center" wrapText="1"/>
    </xf>
    <xf numFmtId="0" fontId="67" fillId="0" borderId="0" xfId="89"/>
    <xf numFmtId="0" fontId="7" fillId="0" borderId="24" xfId="89" applyFont="1" applyBorder="1" applyAlignment="1">
      <alignment horizontal="center" vertical="center"/>
    </xf>
    <xf numFmtId="0" fontId="7" fillId="0" borderId="26" xfId="89" applyFont="1" applyBorder="1" applyAlignment="1">
      <alignment horizontal="center" vertical="center"/>
    </xf>
    <xf numFmtId="0" fontId="9" fillId="0" borderId="26" xfId="89" applyFont="1" applyBorder="1" applyAlignment="1">
      <alignment horizontal="center"/>
    </xf>
    <xf numFmtId="0" fontId="9" fillId="0" borderId="25" xfId="89" applyFont="1" applyBorder="1" applyAlignment="1">
      <alignment horizontal="center"/>
    </xf>
    <xf numFmtId="0" fontId="9" fillId="0" borderId="24" xfId="89" applyFont="1" applyBorder="1" applyAlignment="1">
      <alignment horizontal="center"/>
    </xf>
    <xf numFmtId="49" fontId="20" fillId="0" borderId="56" xfId="89" applyNumberFormat="1" applyFont="1" applyBorder="1" applyAlignment="1">
      <alignment horizontal="center"/>
    </xf>
    <xf numFmtId="0" fontId="20" fillId="0" borderId="86" xfId="89" applyFont="1" applyBorder="1"/>
    <xf numFmtId="3" fontId="20" fillId="0" borderId="86" xfId="89" applyNumberFormat="1" applyFont="1" applyFill="1" applyBorder="1" applyAlignment="1">
      <alignment horizontal="right" wrapText="1"/>
    </xf>
    <xf numFmtId="4" fontId="20" fillId="0" borderId="86" xfId="87" applyNumberFormat="1" applyFont="1" applyFill="1" applyBorder="1" applyAlignment="1">
      <alignment horizontal="right" wrapText="1"/>
    </xf>
    <xf numFmtId="4" fontId="20" fillId="0" borderId="78" xfId="87" applyNumberFormat="1" applyFont="1" applyFill="1" applyBorder="1" applyAlignment="1">
      <alignment horizontal="right" wrapText="1"/>
    </xf>
    <xf numFmtId="3" fontId="72" fillId="0" borderId="26" xfId="89" applyNumberFormat="1" applyFont="1" applyBorder="1"/>
    <xf numFmtId="4" fontId="72" fillId="0" borderId="26" xfId="89" applyNumberFormat="1" applyFont="1" applyBorder="1"/>
    <xf numFmtId="4" fontId="72" fillId="0" borderId="26" xfId="87" applyNumberFormat="1" applyFont="1" applyFill="1" applyBorder="1" applyAlignment="1">
      <alignment horizontal="right" wrapText="1"/>
    </xf>
    <xf numFmtId="0" fontId="6" fillId="0" borderId="0" xfId="89" applyFont="1"/>
    <xf numFmtId="0" fontId="21" fillId="0" borderId="0" xfId="89" applyFont="1"/>
    <xf numFmtId="49" fontId="2" fillId="0" borderId="25" xfId="0" applyNumberFormat="1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0" fontId="17" fillId="0" borderId="28" xfId="0" applyFont="1" applyBorder="1" applyAlignment="1">
      <alignment wrapText="1"/>
    </xf>
    <xf numFmtId="4" fontId="7" fillId="0" borderId="35" xfId="0" applyNumberFormat="1" applyFont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0" borderId="23" xfId="0" applyNumberFormat="1" applyFont="1" applyBorder="1" applyAlignment="1">
      <alignment vertical="center"/>
    </xf>
    <xf numFmtId="164" fontId="7" fillId="0" borderId="43" xfId="0" applyNumberFormat="1" applyFont="1" applyBorder="1" applyAlignment="1">
      <alignment vertical="center"/>
    </xf>
    <xf numFmtId="0" fontId="2" fillId="0" borderId="29" xfId="81" applyFont="1" applyFill="1" applyBorder="1" applyAlignment="1">
      <alignment wrapText="1"/>
    </xf>
    <xf numFmtId="4" fontId="10" fillId="0" borderId="36" xfId="0" applyNumberFormat="1" applyFont="1" applyBorder="1" applyAlignment="1">
      <alignment vertical="center"/>
    </xf>
    <xf numFmtId="4" fontId="10" fillId="0" borderId="49" xfId="0" applyNumberFormat="1" applyFont="1" applyBorder="1" applyAlignment="1">
      <alignment vertical="center"/>
    </xf>
    <xf numFmtId="164" fontId="10" fillId="0" borderId="36" xfId="0" applyNumberFormat="1" applyFont="1" applyBorder="1" applyAlignment="1">
      <alignment vertical="center"/>
    </xf>
    <xf numFmtId="164" fontId="10" fillId="0" borderId="49" xfId="0" applyNumberFormat="1" applyFont="1" applyBorder="1" applyAlignment="1">
      <alignment vertical="center"/>
    </xf>
    <xf numFmtId="4" fontId="10" fillId="0" borderId="46" xfId="0" applyNumberFormat="1" applyFont="1" applyBorder="1" applyAlignment="1">
      <alignment vertical="center"/>
    </xf>
    <xf numFmtId="4" fontId="10" fillId="0" borderId="52" xfId="0" applyNumberFormat="1" applyFont="1" applyBorder="1" applyAlignment="1">
      <alignment vertical="center"/>
    </xf>
    <xf numFmtId="0" fontId="2" fillId="0" borderId="32" xfId="81" applyFont="1" applyFill="1" applyBorder="1" applyAlignment="1">
      <alignment wrapText="1"/>
    </xf>
    <xf numFmtId="4" fontId="10" fillId="0" borderId="50" xfId="0" applyNumberFormat="1" applyFont="1" applyBorder="1" applyAlignment="1">
      <alignment vertical="center"/>
    </xf>
    <xf numFmtId="4" fontId="10" fillId="0" borderId="100" xfId="0" applyNumberFormat="1" applyFont="1" applyBorder="1" applyAlignment="1">
      <alignment vertical="center"/>
    </xf>
    <xf numFmtId="164" fontId="10" fillId="0" borderId="50" xfId="0" applyNumberFormat="1" applyFont="1" applyBorder="1" applyAlignment="1">
      <alignment vertical="center"/>
    </xf>
    <xf numFmtId="164" fontId="10" fillId="0" borderId="100" xfId="0" applyNumberFormat="1" applyFont="1" applyBorder="1" applyAlignment="1">
      <alignment vertical="center"/>
    </xf>
    <xf numFmtId="0" fontId="0" fillId="0" borderId="0" xfId="0" applyAlignment="1"/>
    <xf numFmtId="164" fontId="10" fillId="0" borderId="30" xfId="0" applyNumberFormat="1" applyFont="1" applyBorder="1" applyAlignment="1">
      <alignment vertical="center"/>
    </xf>
    <xf numFmtId="4" fontId="10" fillId="0" borderId="51" xfId="0" applyNumberFormat="1" applyFont="1" applyBorder="1" applyAlignment="1">
      <alignment vertical="center"/>
    </xf>
    <xf numFmtId="4" fontId="10" fillId="0" borderId="32" xfId="0" applyNumberFormat="1" applyFont="1" applyBorder="1" applyAlignment="1">
      <alignment vertical="center"/>
    </xf>
    <xf numFmtId="0" fontId="2" fillId="0" borderId="30" xfId="81" applyFont="1" applyFill="1" applyBorder="1" applyAlignment="1">
      <alignment vertical="center" wrapText="1"/>
    </xf>
    <xf numFmtId="164" fontId="10" fillId="0" borderId="37" xfId="0" applyNumberFormat="1" applyFont="1" applyBorder="1" applyAlignment="1">
      <alignment vertical="center"/>
    </xf>
    <xf numFmtId="4" fontId="10" fillId="0" borderId="40" xfId="0" applyNumberFormat="1" applyFont="1" applyBorder="1" applyAlignment="1">
      <alignment vertical="center"/>
    </xf>
    <xf numFmtId="4" fontId="10" fillId="0" borderId="31" xfId="0" applyNumberFormat="1" applyFont="1" applyBorder="1" applyAlignment="1">
      <alignment vertical="center"/>
    </xf>
    <xf numFmtId="0" fontId="2" fillId="0" borderId="29" xfId="81" applyFont="1" applyFill="1" applyBorder="1" applyAlignment="1">
      <alignment vertical="center" wrapText="1"/>
    </xf>
    <xf numFmtId="4" fontId="10" fillId="0" borderId="29" xfId="0" applyNumberFormat="1" applyFont="1" applyBorder="1" applyAlignment="1">
      <alignment vertical="center"/>
    </xf>
    <xf numFmtId="4" fontId="10" fillId="0" borderId="17" xfId="0" applyNumberFormat="1" applyFont="1" applyBorder="1"/>
    <xf numFmtId="0" fontId="10" fillId="0" borderId="17" xfId="0" applyFont="1" applyBorder="1" applyAlignment="1">
      <alignment vertical="center"/>
    </xf>
    <xf numFmtId="164" fontId="10" fillId="0" borderId="37" xfId="0" applyNumberFormat="1" applyFont="1" applyBorder="1" applyAlignment="1">
      <alignment vertical="top"/>
    </xf>
    <xf numFmtId="4" fontId="10" fillId="0" borderId="40" xfId="0" applyNumberFormat="1" applyFont="1" applyBorder="1" applyAlignment="1">
      <alignment vertical="top"/>
    </xf>
    <xf numFmtId="4" fontId="10" fillId="0" borderId="29" xfId="0" applyNumberFormat="1" applyFont="1" applyBorder="1" applyAlignment="1">
      <alignment vertical="top"/>
    </xf>
    <xf numFmtId="0" fontId="2" fillId="0" borderId="29" xfId="81" applyFont="1" applyFill="1" applyBorder="1" applyAlignment="1">
      <alignment vertical="top" wrapText="1"/>
    </xf>
    <xf numFmtId="4" fontId="10" fillId="0" borderId="101" xfId="0" applyNumberFormat="1" applyFont="1" applyBorder="1" applyAlignment="1">
      <alignment vertical="center"/>
    </xf>
    <xf numFmtId="4" fontId="10" fillId="0" borderId="44" xfId="0" applyNumberFormat="1" applyFont="1" applyBorder="1" applyAlignment="1">
      <alignment vertical="center"/>
    </xf>
    <xf numFmtId="4" fontId="10" fillId="0" borderId="37" xfId="0" applyNumberFormat="1" applyFont="1" applyBorder="1" applyAlignment="1">
      <alignment vertical="center"/>
    </xf>
    <xf numFmtId="0" fontId="2" fillId="0" borderId="37" xfId="81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vertical="center"/>
    </xf>
    <xf numFmtId="0" fontId="17" fillId="0" borderId="25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/>
    </xf>
    <xf numFmtId="0" fontId="19" fillId="0" borderId="11" xfId="62" applyFont="1" applyFill="1" applyBorder="1" applyAlignment="1">
      <alignment horizontal="left" vertical="center" wrapText="1"/>
    </xf>
    <xf numFmtId="4" fontId="85" fillId="20" borderId="63" xfId="0" applyNumberFormat="1" applyFont="1" applyFill="1" applyBorder="1" applyAlignment="1">
      <alignment horizontal="right" vertical="center"/>
    </xf>
    <xf numFmtId="0" fontId="81" fillId="0" borderId="11" xfId="62" applyFont="1" applyFill="1" applyBorder="1" applyAlignment="1">
      <alignment horizontal="left" vertical="center" wrapText="1"/>
    </xf>
    <xf numFmtId="166" fontId="85" fillId="0" borderId="11" xfId="38" applyNumberFormat="1" applyFont="1" applyFill="1" applyBorder="1" applyAlignment="1">
      <alignment horizontal="right" vertical="center"/>
    </xf>
    <xf numFmtId="166" fontId="9" fillId="0" borderId="11" xfId="38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 wrapText="1" indent="1"/>
    </xf>
    <xf numFmtId="0" fontId="85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wrapText="1" indent="1"/>
    </xf>
    <xf numFmtId="0" fontId="17" fillId="0" borderId="11" xfId="0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left" wrapText="1" indent="2"/>
    </xf>
    <xf numFmtId="0" fontId="10" fillId="0" borderId="11" xfId="124" applyFill="1" applyBorder="1" applyAlignment="1">
      <alignment horizontal="center" vertical="center" wrapText="1"/>
    </xf>
    <xf numFmtId="0" fontId="69" fillId="0" borderId="11" xfId="124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left" vertical="center" wrapText="1" indent="1"/>
    </xf>
    <xf numFmtId="0" fontId="73" fillId="0" borderId="37" xfId="0" applyFont="1" applyFill="1" applyBorder="1" applyAlignment="1">
      <alignment vertical="center" wrapText="1"/>
    </xf>
    <xf numFmtId="0" fontId="21" fillId="0" borderId="37" xfId="0" applyFont="1" applyFill="1" applyBorder="1" applyAlignment="1">
      <alignment horizontal="left" vertical="center" indent="1"/>
    </xf>
    <xf numFmtId="0" fontId="73" fillId="0" borderId="37" xfId="0" applyFont="1" applyFill="1" applyBorder="1" applyAlignment="1">
      <alignment vertical="center"/>
    </xf>
    <xf numFmtId="0" fontId="69" fillId="0" borderId="86" xfId="124" applyFont="1" applyFill="1" applyBorder="1" applyAlignment="1">
      <alignment horizontal="center" vertical="center" wrapText="1"/>
    </xf>
    <xf numFmtId="4" fontId="69" fillId="0" borderId="0" xfId="124" applyNumberFormat="1" applyFont="1" applyFill="1" applyBorder="1" applyAlignment="1">
      <alignment horizontal="right" vertical="center" wrapText="1"/>
    </xf>
    <xf numFmtId="0" fontId="69" fillId="0" borderId="0" xfId="0" applyFont="1" applyFill="1" applyBorder="1" applyAlignment="1">
      <alignment horizontal="left" indent="1"/>
    </xf>
    <xf numFmtId="0" fontId="6" fillId="0" borderId="11" xfId="0" applyFont="1" applyFill="1" applyBorder="1" applyAlignment="1">
      <alignment horizontal="left" vertical="center" indent="1"/>
    </xf>
    <xf numFmtId="0" fontId="6" fillId="0" borderId="37" xfId="0" applyFont="1" applyFill="1" applyBorder="1" applyAlignment="1">
      <alignment horizontal="left" vertical="center" wrapText="1" indent="1"/>
    </xf>
    <xf numFmtId="0" fontId="8" fillId="0" borderId="37" xfId="0" applyFont="1" applyFill="1" applyBorder="1" applyAlignment="1">
      <alignment horizontal="left" wrapText="1"/>
    </xf>
    <xf numFmtId="0" fontId="8" fillId="0" borderId="29" xfId="0" applyFont="1" applyFill="1" applyBorder="1" applyAlignment="1">
      <alignment vertical="center"/>
    </xf>
    <xf numFmtId="0" fontId="6" fillId="0" borderId="37" xfId="0" applyFont="1" applyFill="1" applyBorder="1" applyAlignment="1">
      <alignment horizontal="left" vertical="center" indent="1"/>
    </xf>
    <xf numFmtId="0" fontId="6" fillId="0" borderId="29" xfId="0" applyFont="1" applyFill="1" applyBorder="1" applyAlignment="1">
      <alignment horizontal="left" vertical="center" wrapText="1" indent="1"/>
    </xf>
    <xf numFmtId="0" fontId="8" fillId="0" borderId="29" xfId="0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0" fontId="8" fillId="0" borderId="11" xfId="124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 indent="1"/>
    </xf>
    <xf numFmtId="166" fontId="9" fillId="20" borderId="11" xfId="38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left" vertical="top" wrapText="1"/>
    </xf>
    <xf numFmtId="166" fontId="85" fillId="20" borderId="11" xfId="38" applyNumberFormat="1" applyFont="1" applyFill="1" applyBorder="1" applyAlignment="1">
      <alignment horizontal="right" vertical="center"/>
    </xf>
    <xf numFmtId="4" fontId="85" fillId="21" borderId="54" xfId="0" applyNumberFormat="1" applyFont="1" applyFill="1" applyBorder="1" applyAlignment="1">
      <alignment horizontal="right" vertical="center"/>
    </xf>
    <xf numFmtId="4" fontId="85" fillId="21" borderId="63" xfId="0" applyNumberFormat="1" applyFont="1" applyFill="1" applyBorder="1" applyAlignment="1">
      <alignment horizontal="right" vertical="center"/>
    </xf>
    <xf numFmtId="0" fontId="85" fillId="0" borderId="11" xfId="0" applyFont="1" applyFill="1" applyBorder="1" applyAlignment="1">
      <alignment horizontal="left" vertical="top" wrapText="1"/>
    </xf>
    <xf numFmtId="0" fontId="85" fillId="0" borderId="11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indent="1"/>
    </xf>
    <xf numFmtId="0" fontId="85" fillId="0" borderId="37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center" indent="1"/>
    </xf>
    <xf numFmtId="0" fontId="85" fillId="0" borderId="37" xfId="0" applyFont="1" applyFill="1" applyBorder="1" applyAlignment="1">
      <alignment horizontal="left" wrapText="1"/>
    </xf>
    <xf numFmtId="0" fontId="85" fillId="0" borderId="29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left" vertical="center" wrapText="1" indent="1"/>
    </xf>
    <xf numFmtId="0" fontId="85" fillId="0" borderId="29" xfId="0" applyFont="1" applyFill="1" applyBorder="1" applyAlignment="1">
      <alignment wrapText="1"/>
    </xf>
    <xf numFmtId="0" fontId="85" fillId="0" borderId="37" xfId="0" applyFont="1" applyFill="1" applyBorder="1" applyAlignment="1">
      <alignment wrapText="1"/>
    </xf>
    <xf numFmtId="0" fontId="105" fillId="0" borderId="11" xfId="62" applyFont="1" applyFill="1" applyBorder="1" applyAlignment="1">
      <alignment horizontal="left" vertical="top" wrapText="1"/>
    </xf>
    <xf numFmtId="166" fontId="85" fillId="20" borderId="11" xfId="0" applyNumberFormat="1" applyFont="1" applyFill="1" applyBorder="1" applyAlignment="1">
      <alignment horizontal="right" vertical="center"/>
    </xf>
    <xf numFmtId="0" fontId="49" fillId="0" borderId="0" xfId="136" applyFill="1" applyAlignment="1">
      <alignment horizontal="center" vertical="center" wrapText="1"/>
    </xf>
    <xf numFmtId="4" fontId="69" fillId="0" borderId="11" xfId="124" applyNumberFormat="1" applyFont="1" applyFill="1" applyBorder="1" applyAlignment="1">
      <alignment vertical="center" wrapText="1"/>
    </xf>
    <xf numFmtId="0" fontId="87" fillId="0" borderId="11" xfId="124" applyFont="1" applyFill="1" applyBorder="1" applyAlignment="1">
      <alignment horizontal="left" vertical="center" wrapText="1"/>
    </xf>
    <xf numFmtId="4" fontId="9" fillId="0" borderId="0" xfId="124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indent="1"/>
    </xf>
    <xf numFmtId="0" fontId="85" fillId="0" borderId="37" xfId="0" applyFont="1" applyFill="1" applyBorder="1" applyAlignment="1">
      <alignment horizontal="left" vertical="center" wrapText="1"/>
    </xf>
    <xf numFmtId="0" fontId="85" fillId="0" borderId="29" xfId="0" applyFont="1" applyFill="1" applyBorder="1" applyAlignment="1">
      <alignment vertical="center" wrapText="1"/>
    </xf>
    <xf numFmtId="0" fontId="106" fillId="0" borderId="11" xfId="62" applyFont="1" applyFill="1" applyBorder="1" applyAlignment="1">
      <alignment horizontal="left" vertical="top" wrapText="1"/>
    </xf>
    <xf numFmtId="0" fontId="81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 indent="1"/>
    </xf>
    <xf numFmtId="0" fontId="19" fillId="0" borderId="11" xfId="0" applyFont="1" applyFill="1" applyBorder="1" applyAlignment="1">
      <alignment horizontal="left" vertical="center" wrapText="1" indent="2"/>
    </xf>
    <xf numFmtId="0" fontId="22" fillId="0" borderId="37" xfId="0" applyFont="1" applyFill="1" applyBorder="1" applyAlignment="1">
      <alignment horizontal="left" vertical="center" wrapText="1" indent="1"/>
    </xf>
    <xf numFmtId="0" fontId="88" fillId="0" borderId="37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horizontal="left" vertical="center" indent="1"/>
    </xf>
    <xf numFmtId="0" fontId="88" fillId="0" borderId="37" xfId="0" applyFont="1" applyFill="1" applyBorder="1" applyAlignment="1">
      <alignment vertical="center"/>
    </xf>
    <xf numFmtId="0" fontId="85" fillId="0" borderId="11" xfId="124" applyFont="1" applyFill="1" applyBorder="1" applyAlignment="1">
      <alignment horizontal="left" wrapText="1"/>
    </xf>
    <xf numFmtId="0" fontId="10" fillId="0" borderId="0" xfId="89" applyFont="1"/>
    <xf numFmtId="4" fontId="7" fillId="0" borderId="26" xfId="89" applyNumberFormat="1" applyFont="1" applyBorder="1"/>
    <xf numFmtId="4" fontId="7" fillId="0" borderId="24" xfId="89" applyNumberFormat="1" applyFont="1" applyBorder="1"/>
    <xf numFmtId="3" fontId="17" fillId="0" borderId="26" xfId="0" applyNumberFormat="1" applyFont="1" applyBorder="1"/>
    <xf numFmtId="4" fontId="10" fillId="0" borderId="78" xfId="89" applyNumberFormat="1" applyFont="1" applyBorder="1"/>
    <xf numFmtId="4" fontId="10" fillId="0" borderId="86" xfId="89" applyNumberFormat="1" applyFont="1" applyBorder="1"/>
    <xf numFmtId="3" fontId="10" fillId="0" borderId="11" xfId="0" applyNumberFormat="1" applyFont="1" applyBorder="1"/>
    <xf numFmtId="0" fontId="2" fillId="0" borderId="86" xfId="89" applyFont="1" applyBorder="1"/>
    <xf numFmtId="49" fontId="2" fillId="0" borderId="56" xfId="89" applyNumberFormat="1" applyFont="1" applyBorder="1" applyAlignment="1">
      <alignment horizontal="center"/>
    </xf>
    <xf numFmtId="0" fontId="9" fillId="0" borderId="21" xfId="89" applyFont="1" applyBorder="1" applyAlignment="1">
      <alignment horizontal="center"/>
    </xf>
    <xf numFmtId="0" fontId="10" fillId="0" borderId="0" xfId="121" applyFont="1"/>
    <xf numFmtId="43" fontId="10" fillId="0" borderId="0" xfId="42" applyFont="1"/>
    <xf numFmtId="4" fontId="10" fillId="0" borderId="0" xfId="121" applyNumberFormat="1" applyFont="1"/>
    <xf numFmtId="166" fontId="17" fillId="0" borderId="26" xfId="121" applyNumberFormat="1" applyFont="1" applyBorder="1" applyAlignment="1">
      <alignment horizontal="right" vertical="center" indent="1"/>
    </xf>
    <xf numFmtId="4" fontId="17" fillId="0" borderId="24" xfId="121" applyNumberFormat="1" applyFont="1" applyBorder="1" applyAlignment="1">
      <alignment horizontal="left" vertical="center" indent="1"/>
    </xf>
    <xf numFmtId="4" fontId="7" fillId="0" borderId="26" xfId="121" applyNumberFormat="1" applyFont="1" applyBorder="1" applyAlignment="1">
      <alignment horizontal="right" vertical="center" indent="1"/>
    </xf>
    <xf numFmtId="4" fontId="17" fillId="0" borderId="26" xfId="121" applyNumberFormat="1" applyFont="1" applyBorder="1" applyAlignment="1">
      <alignment horizontal="left" vertical="center" indent="1"/>
    </xf>
    <xf numFmtId="164" fontId="10" fillId="0" borderId="46" xfId="121" applyNumberFormat="1" applyFont="1" applyBorder="1" applyAlignment="1">
      <alignment horizontal="right" indent="1"/>
    </xf>
    <xf numFmtId="4" fontId="10" fillId="0" borderId="15" xfId="121" applyNumberFormat="1" applyFont="1" applyBorder="1" applyAlignment="1">
      <alignment horizontal="right" indent="1"/>
    </xf>
    <xf numFmtId="4" fontId="10" fillId="0" borderId="46" xfId="121" applyNumberFormat="1" applyFont="1" applyBorder="1" applyAlignment="1">
      <alignment horizontal="right" indent="1"/>
    </xf>
    <xf numFmtId="4" fontId="10" fillId="0" borderId="29" xfId="121" applyNumberFormat="1" applyFont="1" applyBorder="1" applyAlignment="1">
      <alignment horizontal="right" indent="1"/>
    </xf>
    <xf numFmtId="4" fontId="10" fillId="0" borderId="49" xfId="121" applyNumberFormat="1" applyFont="1" applyBorder="1" applyAlignment="1">
      <alignment horizontal="right" indent="1"/>
    </xf>
    <xf numFmtId="4" fontId="10" fillId="0" borderId="0" xfId="121" applyNumberFormat="1" applyFont="1" applyBorder="1" applyAlignment="1">
      <alignment horizontal="right" indent="1"/>
    </xf>
    <xf numFmtId="4" fontId="10" fillId="0" borderId="41" xfId="121" applyNumberFormat="1" applyFont="1" applyBorder="1" applyAlignment="1">
      <alignment horizontal="right" indent="1"/>
    </xf>
    <xf numFmtId="0" fontId="2" fillId="0" borderId="41" xfId="121" applyFont="1" applyBorder="1"/>
    <xf numFmtId="49" fontId="2" fillId="0" borderId="41" xfId="121" applyNumberFormat="1" applyFont="1" applyBorder="1" applyAlignment="1">
      <alignment horizontal="center"/>
    </xf>
    <xf numFmtId="164" fontId="10" fillId="0" borderId="36" xfId="121" applyNumberFormat="1" applyFont="1" applyBorder="1" applyAlignment="1">
      <alignment horizontal="right" indent="1"/>
    </xf>
    <xf numFmtId="4" fontId="10" fillId="0" borderId="40" xfId="121" applyNumberFormat="1" applyFont="1" applyBorder="1" applyAlignment="1">
      <alignment horizontal="right" indent="1"/>
    </xf>
    <xf numFmtId="4" fontId="10" fillId="0" borderId="36" xfId="121" applyNumberFormat="1" applyFont="1" applyBorder="1" applyAlignment="1">
      <alignment horizontal="right" indent="1"/>
    </xf>
    <xf numFmtId="0" fontId="2" fillId="0" borderId="36" xfId="121" applyFont="1" applyBorder="1"/>
    <xf numFmtId="49" fontId="2" fillId="0" borderId="36" xfId="121" applyNumberFormat="1" applyFont="1" applyBorder="1" applyAlignment="1">
      <alignment horizontal="center"/>
    </xf>
    <xf numFmtId="164" fontId="10" fillId="0" borderId="44" xfId="121" applyNumberFormat="1" applyFont="1" applyBorder="1" applyAlignment="1">
      <alignment horizontal="right" indent="1"/>
    </xf>
    <xf numFmtId="4" fontId="10" fillId="0" borderId="34" xfId="121" applyNumberFormat="1" applyFont="1" applyBorder="1" applyAlignment="1">
      <alignment horizontal="right" indent="1"/>
    </xf>
    <xf numFmtId="4" fontId="10" fillId="0" borderId="44" xfId="121" applyNumberFormat="1" applyFont="1" applyBorder="1" applyAlignment="1">
      <alignment horizontal="right" indent="1"/>
    </xf>
    <xf numFmtId="4" fontId="10" fillId="0" borderId="27" xfId="121" applyNumberFormat="1" applyFont="1" applyBorder="1" applyAlignment="1">
      <alignment horizontal="right" indent="1"/>
    </xf>
    <xf numFmtId="4" fontId="10" fillId="0" borderId="43" xfId="121" applyNumberFormat="1" applyFont="1" applyBorder="1" applyAlignment="1">
      <alignment horizontal="right" indent="1"/>
    </xf>
    <xf numFmtId="4" fontId="10" fillId="0" borderId="23" xfId="121" applyNumberFormat="1" applyFont="1" applyBorder="1" applyAlignment="1">
      <alignment horizontal="right" indent="1"/>
    </xf>
    <xf numFmtId="0" fontId="2" fillId="0" borderId="23" xfId="121" applyFont="1" applyBorder="1"/>
    <xf numFmtId="49" fontId="2" fillId="0" borderId="23" xfId="121" applyNumberFormat="1" applyFont="1" applyBorder="1" applyAlignment="1">
      <alignment horizontal="center"/>
    </xf>
    <xf numFmtId="49" fontId="20" fillId="0" borderId="26" xfId="121" applyNumberFormat="1" applyFont="1" applyBorder="1" applyAlignment="1">
      <alignment horizontal="center" vertical="center"/>
    </xf>
    <xf numFmtId="49" fontId="20" fillId="0" borderId="21" xfId="121" applyNumberFormat="1" applyFont="1" applyBorder="1" applyAlignment="1">
      <alignment horizontal="center" vertical="center"/>
    </xf>
    <xf numFmtId="49" fontId="20" fillId="0" borderId="25" xfId="121" applyNumberFormat="1" applyFont="1" applyBorder="1" applyAlignment="1">
      <alignment horizontal="center" vertical="center"/>
    </xf>
    <xf numFmtId="3" fontId="10" fillId="0" borderId="26" xfId="121" applyNumberFormat="1" applyFont="1" applyBorder="1" applyAlignment="1">
      <alignment horizontal="center"/>
    </xf>
    <xf numFmtId="0" fontId="7" fillId="0" borderId="41" xfId="121" applyFont="1" applyBorder="1" applyAlignment="1">
      <alignment horizontal="center" vertical="center"/>
    </xf>
    <xf numFmtId="0" fontId="10" fillId="0" borderId="0" xfId="99" applyFont="1"/>
    <xf numFmtId="0" fontId="6" fillId="0" borderId="0" xfId="99" applyFont="1"/>
    <xf numFmtId="4" fontId="10" fillId="0" borderId="0" xfId="99" applyNumberFormat="1" applyFont="1"/>
    <xf numFmtId="164" fontId="10" fillId="0" borderId="16" xfId="99" applyNumberFormat="1" applyFont="1" applyBorder="1" applyAlignment="1">
      <alignment vertical="center"/>
    </xf>
    <xf numFmtId="164" fontId="10" fillId="0" borderId="76" xfId="99" applyNumberFormat="1" applyFont="1" applyBorder="1" applyAlignment="1">
      <alignment vertical="center"/>
    </xf>
    <xf numFmtId="164" fontId="10" fillId="0" borderId="15" xfId="99" applyNumberFormat="1" applyFont="1" applyBorder="1" applyAlignment="1">
      <alignment vertical="center"/>
    </xf>
    <xf numFmtId="4" fontId="10" fillId="0" borderId="32" xfId="99" applyNumberFormat="1" applyFont="1" applyBorder="1" applyAlignment="1">
      <alignment vertical="center"/>
    </xf>
    <xf numFmtId="0" fontId="2" fillId="0" borderId="30" xfId="83" applyFont="1" applyFill="1" applyBorder="1" applyAlignment="1">
      <alignment vertical="center" wrapText="1"/>
    </xf>
    <xf numFmtId="164" fontId="10" fillId="0" borderId="58" xfId="99" applyNumberFormat="1" applyFont="1" applyBorder="1" applyAlignment="1">
      <alignment vertical="center"/>
    </xf>
    <xf numFmtId="164" fontId="10" fillId="0" borderId="63" xfId="99" applyNumberFormat="1" applyFont="1" applyBorder="1" applyAlignment="1">
      <alignment vertical="center"/>
    </xf>
    <xf numFmtId="164" fontId="10" fillId="0" borderId="101" xfId="99" applyNumberFormat="1" applyFont="1" applyBorder="1" applyAlignment="1">
      <alignment vertical="center"/>
    </xf>
    <xf numFmtId="4" fontId="10" fillId="0" borderId="29" xfId="99" applyNumberFormat="1" applyFont="1" applyBorder="1" applyAlignment="1">
      <alignment vertical="center"/>
    </xf>
    <xf numFmtId="0" fontId="2" fillId="0" borderId="29" xfId="83" applyFont="1" applyFill="1" applyBorder="1" applyAlignment="1">
      <alignment vertical="center" wrapText="1"/>
    </xf>
    <xf numFmtId="0" fontId="2" fillId="0" borderId="102" xfId="84" applyFont="1" applyFill="1" applyBorder="1" applyAlignment="1">
      <alignment vertical="center" wrapText="1"/>
    </xf>
    <xf numFmtId="164" fontId="10" fillId="0" borderId="23" xfId="99" applyNumberFormat="1" applyFont="1" applyBorder="1" applyAlignment="1">
      <alignment vertical="center"/>
    </xf>
    <xf numFmtId="164" fontId="10" fillId="0" borderId="103" xfId="99" applyNumberFormat="1" applyFont="1" applyBorder="1" applyAlignment="1">
      <alignment vertical="center"/>
    </xf>
    <xf numFmtId="4" fontId="10" fillId="0" borderId="37" xfId="99" applyNumberFormat="1" applyFont="1" applyBorder="1" applyAlignment="1">
      <alignment vertical="center"/>
    </xf>
    <xf numFmtId="0" fontId="2" fillId="0" borderId="17" xfId="83" applyFont="1" applyFill="1" applyBorder="1" applyAlignment="1">
      <alignment vertical="center" wrapText="1"/>
    </xf>
    <xf numFmtId="164" fontId="7" fillId="0" borderId="26" xfId="99" applyNumberFormat="1" applyFont="1" applyBorder="1" applyAlignment="1">
      <alignment vertical="center"/>
    </xf>
    <xf numFmtId="164" fontId="7" fillId="0" borderId="24" xfId="99" applyNumberFormat="1" applyFont="1" applyBorder="1" applyAlignment="1">
      <alignment vertical="center"/>
    </xf>
    <xf numFmtId="4" fontId="7" fillId="0" borderId="26" xfId="99" applyNumberFormat="1" applyFont="1" applyBorder="1" applyAlignment="1">
      <alignment vertical="center"/>
    </xf>
    <xf numFmtId="4" fontId="7" fillId="0" borderId="25" xfId="99" applyNumberFormat="1" applyFont="1" applyBorder="1" applyAlignment="1">
      <alignment vertical="center"/>
    </xf>
    <xf numFmtId="0" fontId="17" fillId="0" borderId="25" xfId="99" applyFont="1" applyBorder="1" applyAlignment="1">
      <alignment vertical="center" wrapText="1"/>
    </xf>
    <xf numFmtId="49" fontId="2" fillId="0" borderId="23" xfId="99" applyNumberFormat="1" applyFont="1" applyBorder="1" applyAlignment="1">
      <alignment horizontal="center"/>
    </xf>
    <xf numFmtId="49" fontId="2" fillId="0" borderId="26" xfId="99" applyNumberFormat="1" applyFont="1" applyBorder="1" applyAlignment="1">
      <alignment horizontal="center"/>
    </xf>
    <xf numFmtId="49" fontId="2" fillId="0" borderId="25" xfId="99" applyNumberFormat="1" applyFont="1" applyBorder="1" applyAlignment="1">
      <alignment horizontal="center"/>
    </xf>
    <xf numFmtId="0" fontId="60" fillId="0" borderId="0" xfId="0" applyFont="1"/>
    <xf numFmtId="0" fontId="89" fillId="0" borderId="0" xfId="100"/>
    <xf numFmtId="0" fontId="6" fillId="0" borderId="0" xfId="100" applyFont="1"/>
    <xf numFmtId="4" fontId="6" fillId="0" borderId="16" xfId="118" applyNumberFormat="1" applyFont="1" applyBorder="1" applyAlignment="1">
      <alignment vertical="center"/>
    </xf>
    <xf numFmtId="4" fontId="6" fillId="0" borderId="72" xfId="118" applyNumberFormat="1" applyFont="1" applyBorder="1" applyAlignment="1">
      <alignment vertical="center"/>
    </xf>
    <xf numFmtId="4" fontId="6" fillId="0" borderId="60" xfId="118" applyNumberFormat="1" applyFont="1" applyBorder="1" applyAlignment="1">
      <alignment vertical="center"/>
    </xf>
    <xf numFmtId="4" fontId="6" fillId="0" borderId="76" xfId="118" applyNumberFormat="1" applyFont="1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4" fontId="6" fillId="0" borderId="60" xfId="0" applyNumberFormat="1" applyFont="1" applyBorder="1" applyAlignment="1">
      <alignment vertical="center"/>
    </xf>
    <xf numFmtId="0" fontId="6" fillId="0" borderId="32" xfId="0" applyFont="1" applyBorder="1" applyAlignment="1">
      <alignment wrapText="1"/>
    </xf>
    <xf numFmtId="4" fontId="6" fillId="0" borderId="58" xfId="118" applyNumberFormat="1" applyFont="1" applyBorder="1" applyAlignment="1">
      <alignment vertical="center"/>
    </xf>
    <xf numFmtId="4" fontId="6" fillId="0" borderId="54" xfId="118" applyNumberFormat="1" applyFont="1" applyBorder="1" applyAlignment="1">
      <alignment vertical="center"/>
    </xf>
    <xf numFmtId="4" fontId="6" fillId="0" borderId="53" xfId="118" applyNumberFormat="1" applyFont="1" applyBorder="1" applyAlignment="1">
      <alignment vertical="center"/>
    </xf>
    <xf numFmtId="4" fontId="6" fillId="0" borderId="63" xfId="118" applyNumberFormat="1" applyFont="1" applyBorder="1" applyAlignment="1">
      <alignment vertical="center"/>
    </xf>
    <xf numFmtId="0" fontId="6" fillId="0" borderId="29" xfId="0" applyFont="1" applyBorder="1" applyAlignment="1">
      <alignment wrapText="1"/>
    </xf>
    <xf numFmtId="0" fontId="6" fillId="0" borderId="29" xfId="0" applyFont="1" applyBorder="1" applyAlignment="1">
      <alignment vertical="center" wrapText="1"/>
    </xf>
    <xf numFmtId="4" fontId="6" fillId="0" borderId="78" xfId="118" applyNumberFormat="1" applyFont="1" applyBorder="1" applyAlignment="1">
      <alignment vertical="center"/>
    </xf>
    <xf numFmtId="4" fontId="6" fillId="0" borderId="66" xfId="118" applyNumberFormat="1" applyFont="1" applyBorder="1" applyAlignment="1">
      <alignment vertical="center"/>
    </xf>
    <xf numFmtId="4" fontId="6" fillId="0" borderId="56" xfId="118" applyNumberFormat="1" applyFont="1" applyBorder="1" applyAlignment="1">
      <alignment vertical="center"/>
    </xf>
    <xf numFmtId="4" fontId="6" fillId="0" borderId="62" xfId="118" applyNumberFormat="1" applyFont="1" applyBorder="1" applyAlignment="1">
      <alignment vertical="center"/>
    </xf>
    <xf numFmtId="4" fontId="6" fillId="0" borderId="78" xfId="0" applyNumberFormat="1" applyFont="1" applyBorder="1" applyAlignment="1">
      <alignment vertical="center"/>
    </xf>
    <xf numFmtId="4" fontId="6" fillId="0" borderId="56" xfId="0" applyNumberFormat="1" applyFont="1" applyBorder="1" applyAlignment="1">
      <alignment vertical="center"/>
    </xf>
    <xf numFmtId="0" fontId="6" fillId="0" borderId="37" xfId="0" applyFont="1" applyBorder="1" applyAlignment="1">
      <alignment wrapText="1"/>
    </xf>
    <xf numFmtId="4" fontId="8" fillId="0" borderId="18" xfId="118" applyNumberFormat="1" applyFont="1" applyBorder="1"/>
    <xf numFmtId="4" fontId="8" fillId="0" borderId="18" xfId="118" applyNumberFormat="1" applyFont="1" applyFill="1" applyBorder="1"/>
    <xf numFmtId="0" fontId="8" fillId="0" borderId="26" xfId="118" applyFont="1" applyBorder="1" applyAlignment="1"/>
    <xf numFmtId="0" fontId="9" fillId="0" borderId="43" xfId="100" quotePrefix="1" applyFont="1" applyBorder="1" applyAlignment="1">
      <alignment horizontal="center"/>
    </xf>
    <xf numFmtId="0" fontId="9" fillId="0" borderId="13" xfId="100" quotePrefix="1" applyFont="1" applyBorder="1" applyAlignment="1">
      <alignment horizontal="center"/>
    </xf>
    <xf numFmtId="0" fontId="9" fillId="0" borderId="34" xfId="100" quotePrefix="1" applyFont="1" applyBorder="1" applyAlignment="1">
      <alignment horizontal="center"/>
    </xf>
    <xf numFmtId="0" fontId="9" fillId="0" borderId="71" xfId="100" quotePrefix="1" applyFont="1" applyBorder="1" applyAlignment="1">
      <alignment horizontal="center"/>
    </xf>
    <xf numFmtId="3" fontId="9" fillId="0" borderId="13" xfId="100" quotePrefix="1" applyNumberFormat="1" applyFont="1" applyBorder="1" applyAlignment="1">
      <alignment horizontal="center"/>
    </xf>
    <xf numFmtId="0" fontId="9" fillId="0" borderId="39" xfId="100" quotePrefix="1" applyFont="1" applyBorder="1" applyAlignment="1">
      <alignment horizontal="center"/>
    </xf>
    <xf numFmtId="0" fontId="85" fillId="0" borderId="41" xfId="100" applyFont="1" applyBorder="1"/>
    <xf numFmtId="0" fontId="85" fillId="0" borderId="100" xfId="100" applyFont="1" applyBorder="1" applyAlignment="1">
      <alignment horizontal="center"/>
    </xf>
    <xf numFmtId="0" fontId="85" fillId="0" borderId="60" xfId="100" applyFont="1" applyBorder="1" applyAlignment="1">
      <alignment horizontal="center"/>
    </xf>
    <xf numFmtId="0" fontId="85" fillId="0" borderId="50" xfId="100" applyFont="1" applyBorder="1" applyAlignment="1">
      <alignment horizontal="center"/>
    </xf>
    <xf numFmtId="0" fontId="85" fillId="0" borderId="72" xfId="100" applyFont="1" applyBorder="1" applyAlignment="1">
      <alignment horizontal="center"/>
    </xf>
    <xf numFmtId="3" fontId="85" fillId="0" borderId="60" xfId="100" applyNumberFormat="1" applyFont="1" applyBorder="1" applyAlignment="1">
      <alignment horizontal="center"/>
    </xf>
    <xf numFmtId="0" fontId="85" fillId="0" borderId="39" xfId="100" applyFont="1" applyBorder="1"/>
    <xf numFmtId="0" fontId="85" fillId="0" borderId="48" xfId="100" applyFont="1" applyBorder="1" applyAlignment="1">
      <alignment horizontal="centerContinuous" vertical="center"/>
    </xf>
    <xf numFmtId="0" fontId="85" fillId="0" borderId="28" xfId="100" applyFont="1" applyBorder="1" applyAlignment="1">
      <alignment horizontal="centerContinuous" vertical="center"/>
    </xf>
    <xf numFmtId="0" fontId="85" fillId="0" borderId="39" xfId="100" applyFont="1" applyBorder="1" applyAlignment="1" applyProtection="1">
      <alignment horizontal="center" vertical="center"/>
    </xf>
    <xf numFmtId="0" fontId="85" fillId="0" borderId="43" xfId="100" applyFont="1" applyBorder="1" applyAlignment="1">
      <alignment horizontal="right"/>
    </xf>
    <xf numFmtId="0" fontId="85" fillId="0" borderId="34" xfId="100" applyFont="1" applyBorder="1"/>
    <xf numFmtId="0" fontId="85" fillId="0" borderId="23" xfId="100" applyFont="1" applyBorder="1"/>
    <xf numFmtId="0" fontId="89" fillId="0" borderId="0" xfId="101"/>
    <xf numFmtId="0" fontId="6" fillId="0" borderId="0" xfId="101" applyFont="1"/>
    <xf numFmtId="4" fontId="6" fillId="0" borderId="0" xfId="118" applyNumberFormat="1" applyFont="1" applyBorder="1" applyAlignment="1">
      <alignment vertical="center"/>
    </xf>
    <xf numFmtId="0" fontId="6" fillId="0" borderId="0" xfId="118" applyFont="1" applyBorder="1" applyAlignment="1">
      <alignment wrapText="1"/>
    </xf>
    <xf numFmtId="4" fontId="6" fillId="0" borderId="49" xfId="118" applyNumberFormat="1" applyFont="1" applyBorder="1" applyAlignment="1">
      <alignment vertical="center"/>
    </xf>
    <xf numFmtId="4" fontId="6" fillId="0" borderId="40" xfId="118" applyNumberFormat="1" applyFont="1" applyBorder="1" applyAlignment="1">
      <alignment vertical="center"/>
    </xf>
    <xf numFmtId="4" fontId="6" fillId="0" borderId="58" xfId="0" applyNumberFormat="1" applyFont="1" applyBorder="1" applyAlignment="1"/>
    <xf numFmtId="4" fontId="6" fillId="0" borderId="53" xfId="0" applyNumberFormat="1" applyFont="1" applyBorder="1" applyAlignment="1"/>
    <xf numFmtId="4" fontId="6" fillId="0" borderId="78" xfId="118" applyNumberFormat="1" applyFont="1" applyBorder="1" applyAlignment="1"/>
    <xf numFmtId="4" fontId="6" fillId="0" borderId="56" xfId="118" applyNumberFormat="1" applyFont="1" applyBorder="1" applyAlignment="1"/>
    <xf numFmtId="4" fontId="6" fillId="0" borderId="62" xfId="118" applyNumberFormat="1" applyFont="1" applyBorder="1" applyAlignment="1"/>
    <xf numFmtId="4" fontId="6" fillId="0" borderId="66" xfId="118" applyNumberFormat="1" applyFont="1" applyBorder="1" applyAlignment="1"/>
    <xf numFmtId="4" fontId="6" fillId="0" borderId="78" xfId="0" applyNumberFormat="1" applyFont="1" applyBorder="1" applyAlignment="1"/>
    <xf numFmtId="4" fontId="6" fillId="0" borderId="56" xfId="0" applyNumberFormat="1" applyFont="1" applyBorder="1" applyAlignment="1"/>
    <xf numFmtId="4" fontId="8" fillId="0" borderId="26" xfId="118" applyNumberFormat="1" applyFont="1" applyBorder="1"/>
    <xf numFmtId="4" fontId="8" fillId="0" borderId="25" xfId="118" applyNumberFormat="1" applyFont="1" applyBorder="1"/>
    <xf numFmtId="4" fontId="8" fillId="0" borderId="42" xfId="118" applyNumberFormat="1" applyFont="1" applyBorder="1"/>
    <xf numFmtId="0" fontId="8" fillId="0" borderId="25" xfId="118" applyFont="1" applyBorder="1" applyAlignment="1"/>
    <xf numFmtId="0" fontId="9" fillId="0" borderId="43" xfId="118" quotePrefix="1" applyFont="1" applyBorder="1" applyAlignment="1">
      <alignment horizontal="center"/>
    </xf>
    <xf numFmtId="0" fontId="9" fillId="0" borderId="13" xfId="118" quotePrefix="1" applyFont="1" applyBorder="1" applyAlignment="1">
      <alignment horizontal="center"/>
    </xf>
    <xf numFmtId="0" fontId="9" fillId="0" borderId="34" xfId="118" quotePrefix="1" applyFont="1" applyBorder="1" applyAlignment="1">
      <alignment horizontal="center"/>
    </xf>
    <xf numFmtId="0" fontId="9" fillId="0" borderId="71" xfId="118" quotePrefix="1" applyFont="1" applyBorder="1" applyAlignment="1">
      <alignment horizontal="center"/>
    </xf>
    <xf numFmtId="3" fontId="9" fillId="0" borderId="13" xfId="118" quotePrefix="1" applyNumberFormat="1" applyFont="1" applyBorder="1" applyAlignment="1">
      <alignment horizontal="center"/>
    </xf>
    <xf numFmtId="0" fontId="9" fillId="0" borderId="17" xfId="118" quotePrefix="1" applyFont="1" applyBorder="1" applyAlignment="1">
      <alignment horizontal="center"/>
    </xf>
    <xf numFmtId="0" fontId="85" fillId="0" borderId="41" xfId="118" applyFont="1" applyBorder="1"/>
    <xf numFmtId="0" fontId="85" fillId="0" borderId="100" xfId="118" applyFont="1" applyBorder="1" applyAlignment="1">
      <alignment horizontal="center"/>
    </xf>
    <xf numFmtId="0" fontId="85" fillId="0" borderId="60" xfId="118" applyFont="1" applyBorder="1" applyAlignment="1">
      <alignment horizontal="center"/>
    </xf>
    <xf numFmtId="0" fontId="85" fillId="0" borderId="50" xfId="118" applyFont="1" applyBorder="1" applyAlignment="1">
      <alignment horizontal="center"/>
    </xf>
    <xf numFmtId="0" fontId="85" fillId="0" borderId="72" xfId="118" applyFont="1" applyBorder="1" applyAlignment="1">
      <alignment horizontal="center"/>
    </xf>
    <xf numFmtId="3" fontId="85" fillId="0" borderId="60" xfId="118" applyNumberFormat="1" applyFont="1" applyBorder="1" applyAlignment="1">
      <alignment horizontal="center"/>
    </xf>
    <xf numFmtId="0" fontId="85" fillId="0" borderId="39" xfId="118" applyFont="1" applyBorder="1"/>
    <xf numFmtId="0" fontId="85" fillId="0" borderId="39" xfId="118" applyFont="1" applyBorder="1" applyAlignment="1" applyProtection="1">
      <alignment horizontal="center"/>
    </xf>
    <xf numFmtId="0" fontId="85" fillId="0" borderId="43" xfId="118" applyFont="1" applyBorder="1" applyAlignment="1">
      <alignment horizontal="right"/>
    </xf>
    <xf numFmtId="0" fontId="85" fillId="0" borderId="34" xfId="118" applyFont="1" applyBorder="1"/>
    <xf numFmtId="0" fontId="85" fillId="0" borderId="23" xfId="118" applyFont="1" applyBorder="1"/>
    <xf numFmtId="0" fontId="10" fillId="0" borderId="0" xfId="0" applyFont="1" applyFill="1" applyAlignment="1"/>
    <xf numFmtId="4" fontId="69" fillId="0" borderId="54" xfId="0" applyNumberFormat="1" applyFont="1" applyFill="1" applyBorder="1" applyAlignment="1">
      <alignment horizontal="right" vertical="center"/>
    </xf>
    <xf numFmtId="0" fontId="9" fillId="0" borderId="11" xfId="62" applyFont="1" applyFill="1" applyBorder="1" applyAlignment="1">
      <alignment horizontal="left" vertical="top" wrapText="1"/>
    </xf>
    <xf numFmtId="4" fontId="87" fillId="0" borderId="54" xfId="0" applyNumberFormat="1" applyFont="1" applyFill="1" applyBorder="1" applyAlignment="1">
      <alignment horizontal="right" vertical="center"/>
    </xf>
    <xf numFmtId="0" fontId="9" fillId="0" borderId="0" xfId="0" applyFont="1" applyFill="1"/>
    <xf numFmtId="4" fontId="81" fillId="0" borderId="0" xfId="0" applyNumberFormat="1" applyFont="1" applyFill="1" applyBorder="1" applyAlignment="1">
      <alignment horizontal="right" vertical="center"/>
    </xf>
    <xf numFmtId="0" fontId="72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indent="1"/>
    </xf>
    <xf numFmtId="4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72" fillId="0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6" fillId="0" borderId="0" xfId="0" applyFont="1" applyFill="1" applyAlignment="1">
      <alignment horizontal="center" vertical="center"/>
    </xf>
    <xf numFmtId="0" fontId="22" fillId="0" borderId="86" xfId="0" applyFont="1" applyFill="1" applyBorder="1" applyAlignment="1">
      <alignment horizontal="left" vertical="center" wrapText="1" indent="1"/>
    </xf>
    <xf numFmtId="0" fontId="88" fillId="0" borderId="86" xfId="0" applyFont="1" applyFill="1" applyBorder="1" applyAlignment="1">
      <alignment vertical="center" wrapText="1"/>
    </xf>
    <xf numFmtId="4" fontId="90" fillId="0" borderId="26" xfId="119" applyNumberFormat="1" applyFont="1" applyBorder="1"/>
    <xf numFmtId="4" fontId="54" fillId="0" borderId="26" xfId="119" applyNumberFormat="1" applyFont="1" applyBorder="1"/>
    <xf numFmtId="3" fontId="54" fillId="0" borderId="26" xfId="119" applyNumberFormat="1" applyFont="1" applyBorder="1"/>
    <xf numFmtId="4" fontId="6" fillId="0" borderId="52" xfId="119" applyNumberFormat="1" applyFont="1" applyBorder="1"/>
    <xf numFmtId="4" fontId="6" fillId="0" borderId="41" xfId="119" applyNumberFormat="1" applyFont="1" applyBorder="1"/>
    <xf numFmtId="3" fontId="20" fillId="0" borderId="0" xfId="119" applyNumberFormat="1" applyFont="1" applyFill="1" applyBorder="1" applyAlignment="1">
      <alignment horizontal="right" wrapText="1"/>
    </xf>
    <xf numFmtId="0" fontId="20" fillId="0" borderId="41" xfId="89" applyFont="1" applyBorder="1"/>
    <xf numFmtId="49" fontId="20" fillId="0" borderId="17" xfId="89" applyNumberFormat="1" applyFont="1" applyBorder="1" applyAlignment="1">
      <alignment horizontal="center"/>
    </xf>
    <xf numFmtId="4" fontId="6" fillId="0" borderId="49" xfId="119" applyNumberFormat="1" applyFont="1" applyBorder="1"/>
    <xf numFmtId="4" fontId="6" fillId="0" borderId="36" xfId="119" applyNumberFormat="1" applyFont="1" applyBorder="1"/>
    <xf numFmtId="3" fontId="20" fillId="0" borderId="40" xfId="119" applyNumberFormat="1" applyFont="1" applyFill="1" applyBorder="1" applyAlignment="1">
      <alignment horizontal="right" wrapText="1"/>
    </xf>
    <xf numFmtId="0" fontId="20" fillId="0" borderId="36" xfId="89" applyFont="1" applyBorder="1"/>
    <xf numFmtId="49" fontId="20" fillId="0" borderId="29" xfId="89" applyNumberFormat="1" applyFont="1" applyBorder="1" applyAlignment="1">
      <alignment horizontal="center"/>
    </xf>
    <xf numFmtId="4" fontId="6" fillId="0" borderId="103" xfId="119" applyNumberFormat="1" applyFont="1" applyBorder="1"/>
    <xf numFmtId="4" fontId="6" fillId="0" borderId="39" xfId="119" applyNumberFormat="1" applyFont="1" applyBorder="1"/>
    <xf numFmtId="0" fontId="20" fillId="0" borderId="39" xfId="89" applyFont="1" applyBorder="1"/>
    <xf numFmtId="0" fontId="10" fillId="0" borderId="0" xfId="102" applyFont="1"/>
    <xf numFmtId="0" fontId="6" fillId="0" borderId="0" xfId="102" applyFont="1"/>
    <xf numFmtId="164" fontId="10" fillId="0" borderId="0" xfId="102" applyNumberFormat="1" applyFont="1" applyBorder="1" applyAlignment="1">
      <alignment vertical="center"/>
    </xf>
    <xf numFmtId="4" fontId="10" fillId="0" borderId="0" xfId="102" applyNumberFormat="1" applyFont="1" applyBorder="1" applyAlignment="1">
      <alignment vertical="center"/>
    </xf>
    <xf numFmtId="0" fontId="2" fillId="0" borderId="0" xfId="83" applyFont="1" applyFill="1" applyBorder="1" applyAlignment="1">
      <alignment wrapText="1"/>
    </xf>
    <xf numFmtId="164" fontId="10" fillId="0" borderId="73" xfId="102" applyNumberFormat="1" applyFont="1" applyBorder="1" applyAlignment="1">
      <alignment vertical="center"/>
    </xf>
    <xf numFmtId="164" fontId="10" fillId="0" borderId="41" xfId="102" applyNumberFormat="1" applyFont="1" applyBorder="1" applyAlignment="1">
      <alignment vertical="center"/>
    </xf>
    <xf numFmtId="164" fontId="10" fillId="0" borderId="15" xfId="102" applyNumberFormat="1" applyFont="1" applyBorder="1" applyAlignment="1">
      <alignment vertical="center"/>
    </xf>
    <xf numFmtId="4" fontId="10" fillId="0" borderId="50" xfId="102" applyNumberFormat="1" applyFont="1" applyBorder="1" applyAlignment="1">
      <alignment vertical="center"/>
    </xf>
    <xf numFmtId="4" fontId="10" fillId="0" borderId="51" xfId="102" applyNumberFormat="1" applyFont="1" applyBorder="1" applyAlignment="1">
      <alignment vertical="center"/>
    </xf>
    <xf numFmtId="164" fontId="10" fillId="0" borderId="103" xfId="102" applyNumberFormat="1" applyFont="1" applyBorder="1" applyAlignment="1">
      <alignment vertical="center"/>
    </xf>
    <xf numFmtId="164" fontId="10" fillId="0" borderId="44" xfId="102" applyNumberFormat="1" applyFont="1" applyBorder="1" applyAlignment="1">
      <alignment vertical="center"/>
    </xf>
    <xf numFmtId="164" fontId="10" fillId="0" borderId="101" xfId="102" applyNumberFormat="1" applyFont="1" applyBorder="1" applyAlignment="1">
      <alignment vertical="center"/>
    </xf>
    <xf numFmtId="4" fontId="10" fillId="0" borderId="36" xfId="102" applyNumberFormat="1" applyFont="1" applyBorder="1" applyAlignment="1">
      <alignment vertical="center"/>
    </xf>
    <xf numFmtId="4" fontId="10" fillId="0" borderId="40" xfId="102" applyNumberFormat="1" applyFont="1" applyBorder="1" applyAlignment="1">
      <alignment vertical="center"/>
    </xf>
    <xf numFmtId="0" fontId="2" fillId="0" borderId="102" xfId="85" applyFont="1" applyFill="1" applyBorder="1" applyAlignment="1">
      <alignment vertical="center" wrapText="1"/>
    </xf>
    <xf numFmtId="4" fontId="10" fillId="0" borderId="39" xfId="102" applyNumberFormat="1" applyFont="1" applyFill="1" applyBorder="1" applyAlignment="1">
      <alignment vertical="center"/>
    </xf>
    <xf numFmtId="4" fontId="10" fillId="0" borderId="0" xfId="102" applyNumberFormat="1" applyFont="1" applyFill="1" applyBorder="1" applyAlignment="1">
      <alignment vertical="center"/>
    </xf>
    <xf numFmtId="0" fontId="2" fillId="0" borderId="102" xfId="86" applyFont="1" applyFill="1" applyBorder="1" applyAlignment="1">
      <alignment vertical="center" wrapText="1"/>
    </xf>
    <xf numFmtId="0" fontId="2" fillId="0" borderId="29" xfId="77" applyFont="1" applyFill="1" applyBorder="1" applyAlignment="1">
      <alignment vertical="center" wrapText="1"/>
    </xf>
    <xf numFmtId="0" fontId="2" fillId="0" borderId="102" xfId="109" applyFont="1" applyFill="1" applyBorder="1" applyAlignment="1">
      <alignment vertical="center" wrapText="1"/>
    </xf>
    <xf numFmtId="4" fontId="10" fillId="0" borderId="44" xfId="102" applyNumberFormat="1" applyFont="1" applyBorder="1" applyAlignment="1">
      <alignment vertical="center"/>
    </xf>
    <xf numFmtId="4" fontId="10" fillId="0" borderId="101" xfId="102" applyNumberFormat="1" applyFont="1" applyBorder="1" applyAlignment="1">
      <alignment vertical="center"/>
    </xf>
    <xf numFmtId="4" fontId="10" fillId="0" borderId="35" xfId="102" applyNumberFormat="1" applyFont="1" applyBorder="1" applyAlignment="1">
      <alignment vertical="center"/>
    </xf>
    <xf numFmtId="164" fontId="7" fillId="0" borderId="24" xfId="102" applyNumberFormat="1" applyFont="1" applyBorder="1" applyAlignment="1">
      <alignment vertical="center"/>
    </xf>
    <xf numFmtId="164" fontId="7" fillId="0" borderId="26" xfId="102" applyNumberFormat="1" applyFont="1" applyBorder="1" applyAlignment="1">
      <alignment vertical="center"/>
    </xf>
    <xf numFmtId="164" fontId="7" fillId="0" borderId="21" xfId="102" applyNumberFormat="1" applyFont="1" applyBorder="1" applyAlignment="1">
      <alignment vertical="center"/>
    </xf>
    <xf numFmtId="4" fontId="7" fillId="0" borderId="26" xfId="102" applyNumberFormat="1" applyFont="1" applyBorder="1" applyAlignment="1">
      <alignment vertical="center"/>
    </xf>
    <xf numFmtId="4" fontId="7" fillId="0" borderId="21" xfId="102" applyNumberFormat="1" applyFont="1" applyBorder="1" applyAlignment="1">
      <alignment vertical="center"/>
    </xf>
    <xf numFmtId="0" fontId="17" fillId="0" borderId="25" xfId="102" applyFont="1" applyBorder="1" applyAlignment="1">
      <alignment vertical="center" wrapText="1"/>
    </xf>
    <xf numFmtId="49" fontId="2" fillId="0" borderId="23" xfId="102" applyNumberFormat="1" applyFont="1" applyBorder="1" applyAlignment="1">
      <alignment horizontal="center"/>
    </xf>
    <xf numFmtId="49" fontId="2" fillId="0" borderId="25" xfId="102" applyNumberFormat="1" applyFont="1" applyBorder="1" applyAlignment="1">
      <alignment horizontal="center"/>
    </xf>
    <xf numFmtId="49" fontId="2" fillId="0" borderId="27" xfId="102" applyNumberFormat="1" applyFont="1" applyBorder="1" applyAlignment="1">
      <alignment horizontal="center"/>
    </xf>
    <xf numFmtId="49" fontId="2" fillId="0" borderId="26" xfId="102" applyNumberFormat="1" applyFont="1" applyBorder="1" applyAlignment="1">
      <alignment horizontal="center"/>
    </xf>
    <xf numFmtId="49" fontId="2" fillId="0" borderId="24" xfId="102" applyNumberFormat="1" applyFont="1" applyBorder="1" applyAlignment="1">
      <alignment horizontal="center"/>
    </xf>
    <xf numFmtId="0" fontId="67" fillId="0" borderId="0" xfId="122" applyAlignment="1"/>
    <xf numFmtId="0" fontId="67" fillId="0" borderId="0" xfId="122"/>
    <xf numFmtId="0" fontId="67" fillId="0" borderId="0" xfId="122" applyAlignment="1">
      <alignment horizontal="left"/>
    </xf>
    <xf numFmtId="49" fontId="67" fillId="0" borderId="0" xfId="122" applyNumberFormat="1" applyAlignment="1">
      <alignment horizontal="center"/>
    </xf>
    <xf numFmtId="176" fontId="8" fillId="0" borderId="26" xfId="38" applyNumberFormat="1" applyFont="1" applyBorder="1" applyAlignment="1">
      <alignment horizontal="right" vertical="center" indent="1"/>
    </xf>
    <xf numFmtId="4" fontId="8" fillId="0" borderId="24" xfId="122" applyNumberFormat="1" applyFont="1" applyBorder="1" applyAlignment="1">
      <alignment vertical="center"/>
    </xf>
    <xf numFmtId="172" fontId="20" fillId="0" borderId="44" xfId="38" applyNumberFormat="1" applyFont="1" applyBorder="1" applyAlignment="1"/>
    <xf numFmtId="175" fontId="6" fillId="0" borderId="36" xfId="38" applyNumberFormat="1" applyFont="1" applyBorder="1" applyAlignment="1">
      <alignment horizontal="right"/>
    </xf>
    <xf numFmtId="172" fontId="6" fillId="0" borderId="36" xfId="38" applyNumberFormat="1" applyFont="1" applyBorder="1" applyAlignment="1">
      <alignment horizontal="right" indent="1"/>
    </xf>
    <xf numFmtId="172" fontId="6" fillId="0" borderId="46" xfId="38" applyNumberFormat="1" applyFont="1" applyBorder="1" applyAlignment="1">
      <alignment horizontal="right" indent="1"/>
    </xf>
    <xf numFmtId="175" fontId="6" fillId="0" borderId="40" xfId="38" applyNumberFormat="1" applyFont="1" applyBorder="1" applyAlignment="1">
      <alignment horizontal="right"/>
    </xf>
    <xf numFmtId="4" fontId="10" fillId="0" borderId="36" xfId="121" applyNumberFormat="1" applyFont="1" applyBorder="1" applyAlignment="1">
      <alignment horizontal="left" indent="1"/>
    </xf>
    <xf numFmtId="49" fontId="12" fillId="0" borderId="26" xfId="122" applyNumberFormat="1" applyFont="1" applyBorder="1" applyAlignment="1">
      <alignment horizontal="center" vertical="center"/>
    </xf>
    <xf numFmtId="49" fontId="12" fillId="0" borderId="25" xfId="122" applyNumberFormat="1" applyFont="1" applyBorder="1" applyAlignment="1">
      <alignment horizontal="center" vertical="center"/>
    </xf>
    <xf numFmtId="3" fontId="67" fillId="0" borderId="23" xfId="122" applyNumberFormat="1" applyFont="1" applyBorder="1" applyAlignment="1">
      <alignment horizontal="center" vertical="center"/>
    </xf>
    <xf numFmtId="0" fontId="67" fillId="0" borderId="25" xfId="122" applyFont="1" applyBorder="1" applyAlignment="1">
      <alignment horizontal="center" vertical="center"/>
    </xf>
    <xf numFmtId="3" fontId="67" fillId="0" borderId="26" xfId="122" applyNumberFormat="1" applyFont="1" applyBorder="1" applyAlignment="1">
      <alignment horizontal="center" vertical="center"/>
    </xf>
    <xf numFmtId="3" fontId="67" fillId="0" borderId="25" xfId="122" applyNumberFormat="1" applyFont="1" applyBorder="1" applyAlignment="1">
      <alignment horizontal="center" vertical="center"/>
    </xf>
    <xf numFmtId="0" fontId="3" fillId="0" borderId="41" xfId="122" applyFont="1" applyBorder="1" applyAlignment="1">
      <alignment horizontal="center" vertical="center"/>
    </xf>
    <xf numFmtId="0" fontId="10" fillId="0" borderId="0" xfId="103"/>
    <xf numFmtId="0" fontId="10" fillId="0" borderId="0" xfId="118" applyFont="1"/>
    <xf numFmtId="0" fontId="20" fillId="0" borderId="0" xfId="76" applyFont="1" applyFill="1" applyBorder="1" applyAlignment="1">
      <alignment horizontal="left" wrapText="1"/>
    </xf>
    <xf numFmtId="4" fontId="6" fillId="0" borderId="50" xfId="118" applyNumberFormat="1" applyFont="1" applyBorder="1" applyAlignment="1">
      <alignment vertical="center"/>
    </xf>
    <xf numFmtId="4" fontId="6" fillId="0" borderId="51" xfId="118" applyNumberFormat="1" applyFont="1" applyBorder="1" applyAlignment="1">
      <alignment vertical="center"/>
    </xf>
    <xf numFmtId="0" fontId="20" fillId="0" borderId="32" xfId="76" applyFont="1" applyFill="1" applyBorder="1" applyAlignment="1">
      <alignment horizontal="left" wrapText="1"/>
    </xf>
    <xf numFmtId="4" fontId="20" fillId="0" borderId="58" xfId="112" applyNumberFormat="1" applyFont="1" applyFill="1" applyBorder="1" applyAlignment="1">
      <alignment horizontal="right" vertical="center" wrapText="1"/>
    </xf>
    <xf numFmtId="4" fontId="20" fillId="0" borderId="53" xfId="112" applyNumberFormat="1" applyFont="1" applyFill="1" applyBorder="1" applyAlignment="1">
      <alignment horizontal="right" vertical="center" wrapText="1"/>
    </xf>
    <xf numFmtId="4" fontId="20" fillId="0" borderId="63" xfId="112" applyNumberFormat="1" applyFont="1" applyFill="1" applyBorder="1" applyAlignment="1">
      <alignment horizontal="right" vertical="center" wrapText="1"/>
    </xf>
    <xf numFmtId="4" fontId="20" fillId="0" borderId="54" xfId="112" applyNumberFormat="1" applyFont="1" applyFill="1" applyBorder="1" applyAlignment="1">
      <alignment horizontal="right" vertical="center" wrapText="1"/>
    </xf>
    <xf numFmtId="4" fontId="6" fillId="0" borderId="36" xfId="118" applyNumberFormat="1" applyFont="1" applyBorder="1" applyAlignment="1">
      <alignment vertical="center"/>
    </xf>
    <xf numFmtId="0" fontId="20" fillId="0" borderId="29" xfId="76" applyFont="1" applyFill="1" applyBorder="1" applyAlignment="1">
      <alignment horizontal="left" wrapText="1"/>
    </xf>
    <xf numFmtId="4" fontId="20" fillId="0" borderId="36" xfId="112" applyNumberFormat="1" applyFont="1" applyFill="1" applyBorder="1" applyAlignment="1">
      <alignment horizontal="right" vertical="center" wrapText="1"/>
    </xf>
    <xf numFmtId="4" fontId="20" fillId="0" borderId="40" xfId="112" applyNumberFormat="1" applyFont="1" applyFill="1" applyBorder="1" applyAlignment="1">
      <alignment horizontal="right" vertical="center" wrapText="1"/>
    </xf>
    <xf numFmtId="0" fontId="6" fillId="0" borderId="29" xfId="118" applyFont="1" applyBorder="1" applyAlignment="1">
      <alignment wrapText="1"/>
    </xf>
    <xf numFmtId="0" fontId="20" fillId="0" borderId="31" xfId="76" applyFont="1" applyFill="1" applyBorder="1" applyAlignment="1">
      <alignment horizontal="left" wrapText="1"/>
    </xf>
    <xf numFmtId="0" fontId="20" fillId="0" borderId="8" xfId="108" applyFont="1" applyFill="1" applyBorder="1" applyAlignment="1">
      <alignment wrapText="1"/>
    </xf>
    <xf numFmtId="0" fontId="20" fillId="0" borderId="102" xfId="108" applyFont="1" applyFill="1" applyBorder="1" applyAlignment="1">
      <alignment wrapText="1"/>
    </xf>
    <xf numFmtId="4" fontId="20" fillId="0" borderId="78" xfId="112" applyNumberFormat="1" applyFont="1" applyFill="1" applyBorder="1" applyAlignment="1">
      <alignment horizontal="right" vertical="center" wrapText="1"/>
    </xf>
    <xf numFmtId="4" fontId="20" fillId="0" borderId="56" xfId="112" applyNumberFormat="1" applyFont="1" applyFill="1" applyBorder="1" applyAlignment="1">
      <alignment horizontal="right" vertical="center" wrapText="1"/>
    </xf>
    <xf numFmtId="4" fontId="20" fillId="0" borderId="62" xfId="112" applyNumberFormat="1" applyFont="1" applyFill="1" applyBorder="1" applyAlignment="1">
      <alignment horizontal="right" vertical="center" wrapText="1"/>
    </xf>
    <xf numFmtId="4" fontId="20" fillId="0" borderId="66" xfId="112" applyNumberFormat="1" applyFont="1" applyFill="1" applyBorder="1" applyAlignment="1">
      <alignment horizontal="right" vertical="center" wrapText="1"/>
    </xf>
    <xf numFmtId="4" fontId="20" fillId="0" borderId="44" xfId="112" applyNumberFormat="1" applyFont="1" applyFill="1" applyBorder="1" applyAlignment="1">
      <alignment horizontal="right" vertical="center" wrapText="1"/>
    </xf>
    <xf numFmtId="4" fontId="20" fillId="0" borderId="101" xfId="112" applyNumberFormat="1" applyFont="1" applyFill="1" applyBorder="1" applyAlignment="1">
      <alignment horizontal="right" vertical="center" wrapText="1"/>
    </xf>
    <xf numFmtId="0" fontId="20" fillId="0" borderId="37" xfId="76" applyFont="1" applyFill="1" applyBorder="1" applyAlignment="1">
      <alignment horizontal="left" wrapText="1"/>
    </xf>
    <xf numFmtId="4" fontId="8" fillId="0" borderId="42" xfId="118" applyNumberFormat="1" applyFont="1" applyFill="1" applyBorder="1"/>
    <xf numFmtId="4" fontId="8" fillId="0" borderId="21" xfId="118" applyNumberFormat="1" applyFont="1" applyBorder="1"/>
    <xf numFmtId="4" fontId="8" fillId="0" borderId="26" xfId="118" applyNumberFormat="1" applyFont="1" applyFill="1" applyBorder="1"/>
    <xf numFmtId="0" fontId="8" fillId="0" borderId="25" xfId="118" applyFont="1" applyBorder="1" applyAlignment="1">
      <alignment wrapText="1"/>
    </xf>
    <xf numFmtId="0" fontId="9" fillId="0" borderId="26" xfId="103" quotePrefix="1" applyFont="1" applyBorder="1" applyAlignment="1">
      <alignment horizontal="center"/>
    </xf>
    <xf numFmtId="0" fontId="9" fillId="0" borderId="24" xfId="103" quotePrefix="1" applyFont="1" applyBorder="1" applyAlignment="1">
      <alignment horizontal="center"/>
    </xf>
    <xf numFmtId="0" fontId="9" fillId="0" borderId="25" xfId="103" quotePrefix="1" applyFont="1" applyBorder="1" applyAlignment="1">
      <alignment horizontal="center"/>
    </xf>
    <xf numFmtId="0" fontId="9" fillId="0" borderId="43" xfId="103" quotePrefix="1" applyFont="1" applyBorder="1" applyAlignment="1">
      <alignment horizontal="center"/>
    </xf>
    <xf numFmtId="0" fontId="9" fillId="0" borderId="23" xfId="103" quotePrefix="1" applyFont="1" applyBorder="1" applyAlignment="1">
      <alignment horizontal="center"/>
    </xf>
    <xf numFmtId="3" fontId="9" fillId="0" borderId="23" xfId="103" quotePrefix="1" applyNumberFormat="1" applyFont="1" applyBorder="1" applyAlignment="1">
      <alignment horizontal="center"/>
    </xf>
    <xf numFmtId="0" fontId="9" fillId="0" borderId="17" xfId="103" quotePrefix="1" applyFont="1" applyBorder="1" applyAlignment="1">
      <alignment horizontal="center" wrapText="1"/>
    </xf>
    <xf numFmtId="0" fontId="9" fillId="0" borderId="41" xfId="103" applyFont="1" applyBorder="1" applyAlignment="1">
      <alignment wrapText="1"/>
    </xf>
    <xf numFmtId="0" fontId="6" fillId="0" borderId="100" xfId="103" applyFont="1" applyBorder="1" applyAlignment="1">
      <alignment horizontal="center"/>
    </xf>
    <xf numFmtId="0" fontId="6" fillId="0" borderId="60" xfId="103" applyFont="1" applyBorder="1" applyAlignment="1">
      <alignment horizontal="center"/>
    </xf>
    <xf numFmtId="3" fontId="6" fillId="0" borderId="60" xfId="103" applyNumberFormat="1" applyFont="1" applyBorder="1" applyAlignment="1">
      <alignment horizontal="center"/>
    </xf>
    <xf numFmtId="0" fontId="6" fillId="0" borderId="39" xfId="103" applyFont="1" applyBorder="1" applyAlignment="1">
      <alignment wrapText="1"/>
    </xf>
    <xf numFmtId="0" fontId="8" fillId="0" borderId="39" xfId="103" applyFont="1" applyBorder="1" applyAlignment="1" applyProtection="1">
      <alignment horizontal="center" wrapText="1"/>
    </xf>
    <xf numFmtId="0" fontId="8" fillId="0" borderId="43" xfId="103" applyFont="1" applyBorder="1" applyAlignment="1">
      <alignment horizontal="right"/>
    </xf>
    <xf numFmtId="0" fontId="8" fillId="0" borderId="34" xfId="103" applyFont="1" applyBorder="1"/>
    <xf numFmtId="0" fontId="8" fillId="0" borderId="23" xfId="103" applyFont="1" applyBorder="1" applyAlignment="1">
      <alignment wrapText="1"/>
    </xf>
    <xf numFmtId="0" fontId="69" fillId="0" borderId="0" xfId="0" applyFont="1" applyFill="1"/>
    <xf numFmtId="0" fontId="17" fillId="0" borderId="11" xfId="0" quotePrefix="1" applyFont="1" applyFill="1" applyBorder="1" applyAlignment="1">
      <alignment horizontal="left" vertical="center" wrapText="1" indent="1"/>
    </xf>
    <xf numFmtId="0" fontId="5" fillId="0" borderId="37" xfId="0" applyFont="1" applyFill="1" applyBorder="1" applyAlignment="1">
      <alignment horizontal="left" vertical="center" wrapText="1" indent="1"/>
    </xf>
    <xf numFmtId="4" fontId="8" fillId="0" borderId="26" xfId="119" applyNumberFormat="1" applyFont="1" applyBorder="1" applyAlignment="1">
      <alignment vertical="center"/>
    </xf>
    <xf numFmtId="4" fontId="72" fillId="0" borderId="25" xfId="119" applyNumberFormat="1" applyFont="1" applyBorder="1" applyAlignment="1">
      <alignment vertical="center"/>
    </xf>
    <xf numFmtId="3" fontId="72" fillId="0" borderId="25" xfId="119" applyNumberFormat="1" applyFont="1" applyBorder="1" applyAlignment="1">
      <alignment vertical="center"/>
    </xf>
    <xf numFmtId="4" fontId="6" fillId="0" borderId="46" xfId="119" applyNumberFormat="1" applyFont="1" applyBorder="1"/>
    <xf numFmtId="4" fontId="6" fillId="0" borderId="30" xfId="119" applyNumberFormat="1" applyFont="1" applyBorder="1"/>
    <xf numFmtId="4" fontId="6" fillId="0" borderId="0" xfId="119" applyNumberFormat="1" applyFont="1" applyBorder="1"/>
    <xf numFmtId="3" fontId="6" fillId="0" borderId="41" xfId="119" applyNumberFormat="1" applyFont="1" applyBorder="1"/>
    <xf numFmtId="4" fontId="6" fillId="0" borderId="29" xfId="119" applyNumberFormat="1" applyFont="1" applyBorder="1"/>
    <xf numFmtId="4" fontId="6" fillId="0" borderId="40" xfId="119" applyNumberFormat="1" applyFont="1" applyBorder="1"/>
    <xf numFmtId="3" fontId="6" fillId="0" borderId="36" xfId="119" applyNumberFormat="1" applyFont="1" applyBorder="1"/>
    <xf numFmtId="49" fontId="20" fillId="0" borderId="63" xfId="89" applyNumberFormat="1" applyFont="1" applyBorder="1" applyAlignment="1">
      <alignment horizontal="center"/>
    </xf>
    <xf numFmtId="4" fontId="6" fillId="0" borderId="23" xfId="119" applyNumberFormat="1" applyFont="1" applyBorder="1"/>
    <xf numFmtId="4" fontId="6" fillId="0" borderId="27" xfId="119" applyNumberFormat="1" applyFont="1" applyBorder="1"/>
    <xf numFmtId="3" fontId="6" fillId="0" borderId="23" xfId="119" applyNumberFormat="1" applyFont="1" applyBorder="1"/>
    <xf numFmtId="0" fontId="20" fillId="0" borderId="23" xfId="89" applyFont="1" applyBorder="1"/>
    <xf numFmtId="0" fontId="22" fillId="0" borderId="26" xfId="89" applyFont="1" applyBorder="1" applyAlignment="1">
      <alignment horizontal="center"/>
    </xf>
    <xf numFmtId="0" fontId="22" fillId="0" borderId="21" xfId="89" applyFont="1" applyBorder="1" applyAlignment="1">
      <alignment horizontal="center"/>
    </xf>
    <xf numFmtId="0" fontId="7" fillId="0" borderId="24" xfId="89" applyFont="1" applyBorder="1" applyAlignment="1">
      <alignment horizontal="center" vertical="center" wrapText="1"/>
    </xf>
    <xf numFmtId="0" fontId="10" fillId="0" borderId="0" xfId="104" applyFont="1"/>
    <xf numFmtId="0" fontId="6" fillId="0" borderId="0" xfId="104" applyFont="1"/>
    <xf numFmtId="166" fontId="10" fillId="0" borderId="0" xfId="104" applyNumberFormat="1" applyFont="1" applyBorder="1" applyAlignment="1">
      <alignment vertical="center"/>
    </xf>
    <xf numFmtId="164" fontId="10" fillId="0" borderId="0" xfId="104" applyNumberFormat="1" applyFont="1" applyBorder="1" applyAlignment="1">
      <alignment vertical="center"/>
    </xf>
    <xf numFmtId="4" fontId="10" fillId="0" borderId="0" xfId="104" applyNumberFormat="1" applyFont="1" applyBorder="1" applyAlignment="1">
      <alignment vertical="center"/>
    </xf>
    <xf numFmtId="0" fontId="20" fillId="0" borderId="0" xfId="104" applyNumberFormat="1" applyFont="1" applyBorder="1" applyAlignment="1">
      <alignment vertical="top" wrapText="1"/>
    </xf>
    <xf numFmtId="166" fontId="6" fillId="0" borderId="73" xfId="104" applyNumberFormat="1" applyFont="1" applyBorder="1" applyAlignment="1">
      <alignment vertical="center"/>
    </xf>
    <xf numFmtId="164" fontId="6" fillId="0" borderId="41" xfId="104" applyNumberFormat="1" applyFont="1" applyBorder="1" applyAlignment="1">
      <alignment vertical="center"/>
    </xf>
    <xf numFmtId="164" fontId="6" fillId="0" borderId="30" xfId="104" applyNumberFormat="1" applyFont="1" applyBorder="1" applyAlignment="1">
      <alignment vertical="center"/>
    </xf>
    <xf numFmtId="4" fontId="6" fillId="0" borderId="41" xfId="104" applyNumberFormat="1" applyFont="1" applyBorder="1" applyAlignment="1">
      <alignment vertical="center"/>
    </xf>
    <xf numFmtId="4" fontId="6" fillId="0" borderId="15" xfId="104" applyNumberFormat="1" applyFont="1" applyBorder="1" applyAlignment="1">
      <alignment vertical="center"/>
    </xf>
    <xf numFmtId="0" fontId="20" fillId="0" borderId="32" xfId="104" applyNumberFormat="1" applyFont="1" applyBorder="1" applyAlignment="1">
      <alignment wrapText="1"/>
    </xf>
    <xf numFmtId="166" fontId="6" fillId="0" borderId="49" xfId="104" applyNumberFormat="1" applyFont="1" applyBorder="1" applyAlignment="1">
      <alignment vertical="center"/>
    </xf>
    <xf numFmtId="164" fontId="6" fillId="0" borderId="36" xfId="104" applyNumberFormat="1" applyFont="1" applyBorder="1" applyAlignment="1">
      <alignment vertical="center"/>
    </xf>
    <xf numFmtId="164" fontId="6" fillId="0" borderId="63" xfId="104" applyNumberFormat="1" applyFont="1" applyBorder="1" applyAlignment="1">
      <alignment vertical="center"/>
    </xf>
    <xf numFmtId="4" fontId="6" fillId="0" borderId="11" xfId="104" applyNumberFormat="1" applyFont="1" applyBorder="1" applyAlignment="1">
      <alignment vertical="center"/>
    </xf>
    <xf numFmtId="4" fontId="6" fillId="0" borderId="54" xfId="104" applyNumberFormat="1" applyFont="1" applyBorder="1" applyAlignment="1">
      <alignment vertical="center"/>
    </xf>
    <xf numFmtId="4" fontId="6" fillId="0" borderId="36" xfId="104" applyNumberFormat="1" applyFont="1" applyBorder="1" applyAlignment="1">
      <alignment vertical="center"/>
    </xf>
    <xf numFmtId="0" fontId="20" fillId="0" borderId="29" xfId="104" applyNumberFormat="1" applyFont="1" applyBorder="1" applyAlignment="1">
      <alignment wrapText="1"/>
    </xf>
    <xf numFmtId="164" fontId="6" fillId="0" borderId="29" xfId="104" applyNumberFormat="1" applyFont="1" applyBorder="1" applyAlignment="1">
      <alignment vertical="center"/>
    </xf>
    <xf numFmtId="4" fontId="6" fillId="0" borderId="40" xfId="104" applyNumberFormat="1" applyFont="1" applyBorder="1" applyAlignment="1">
      <alignment vertical="center"/>
    </xf>
    <xf numFmtId="0" fontId="20" fillId="0" borderId="29" xfId="104" applyFont="1" applyBorder="1" applyAlignment="1">
      <alignment wrapText="1"/>
    </xf>
    <xf numFmtId="0" fontId="20" fillId="0" borderId="29" xfId="104" applyFont="1" applyBorder="1" applyAlignment="1"/>
    <xf numFmtId="4" fontId="6" fillId="0" borderId="44" xfId="104" applyNumberFormat="1" applyFont="1" applyBorder="1" applyAlignment="1">
      <alignment vertical="center"/>
    </xf>
    <xf numFmtId="4" fontId="6" fillId="0" borderId="101" xfId="104" applyNumberFormat="1" applyFont="1" applyBorder="1" applyAlignment="1">
      <alignment vertical="center"/>
    </xf>
    <xf numFmtId="0" fontId="20" fillId="0" borderId="102" xfId="88" applyFont="1" applyFill="1" applyBorder="1" applyAlignment="1">
      <alignment wrapText="1"/>
    </xf>
    <xf numFmtId="4" fontId="6" fillId="0" borderId="46" xfId="104" applyNumberFormat="1" applyFont="1" applyBorder="1" applyAlignment="1">
      <alignment vertical="center"/>
    </xf>
    <xf numFmtId="4" fontId="6" fillId="0" borderId="47" xfId="104" applyNumberFormat="1" applyFont="1" applyBorder="1" applyAlignment="1">
      <alignment vertical="center"/>
    </xf>
    <xf numFmtId="166" fontId="8" fillId="0" borderId="43" xfId="104" applyNumberFormat="1" applyFont="1" applyBorder="1" applyAlignment="1">
      <alignment vertical="center"/>
    </xf>
    <xf numFmtId="164" fontId="8" fillId="0" borderId="23" xfId="104" applyNumberFormat="1" applyFont="1" applyBorder="1" applyAlignment="1">
      <alignment vertical="center"/>
    </xf>
    <xf numFmtId="164" fontId="8" fillId="0" borderId="27" xfId="104" applyNumberFormat="1" applyFont="1" applyBorder="1" applyAlignment="1">
      <alignment vertical="center"/>
    </xf>
    <xf numFmtId="4" fontId="8" fillId="0" borderId="23" xfId="104" applyNumberFormat="1" applyFont="1" applyBorder="1" applyAlignment="1">
      <alignment vertical="center"/>
    </xf>
    <xf numFmtId="4" fontId="8" fillId="0" borderId="34" xfId="104" applyNumberFormat="1" applyFont="1" applyBorder="1" applyAlignment="1">
      <alignment vertical="center"/>
    </xf>
    <xf numFmtId="0" fontId="72" fillId="0" borderId="27" xfId="104" applyFont="1" applyBorder="1" applyAlignment="1">
      <alignment wrapText="1"/>
    </xf>
    <xf numFmtId="49" fontId="19" fillId="0" borderId="43" xfId="104" applyNumberFormat="1" applyFont="1" applyBorder="1" applyAlignment="1">
      <alignment horizontal="center"/>
    </xf>
    <xf numFmtId="49" fontId="19" fillId="0" borderId="26" xfId="104" applyNumberFormat="1" applyFont="1" applyBorder="1" applyAlignment="1">
      <alignment horizontal="center"/>
    </xf>
    <xf numFmtId="49" fontId="19" fillId="0" borderId="27" xfId="104" applyNumberFormat="1" applyFont="1" applyBorder="1" applyAlignment="1">
      <alignment horizontal="center"/>
    </xf>
    <xf numFmtId="49" fontId="19" fillId="0" borderId="21" xfId="104" applyNumberFormat="1" applyFont="1" applyBorder="1" applyAlignment="1">
      <alignment horizontal="center"/>
    </xf>
    <xf numFmtId="49" fontId="19" fillId="0" borderId="25" xfId="104" applyNumberFormat="1" applyFont="1" applyBorder="1" applyAlignment="1">
      <alignment horizontal="center"/>
    </xf>
    <xf numFmtId="4" fontId="8" fillId="0" borderId="21" xfId="122" applyNumberFormat="1" applyFont="1" applyBorder="1" applyAlignment="1">
      <alignment vertical="center"/>
    </xf>
    <xf numFmtId="175" fontId="6" fillId="0" borderId="29" xfId="38" applyNumberFormat="1" applyFont="1" applyBorder="1" applyAlignment="1">
      <alignment horizontal="right"/>
    </xf>
    <xf numFmtId="4" fontId="6" fillId="0" borderId="36" xfId="121" applyNumberFormat="1" applyFont="1" applyBorder="1" applyAlignment="1">
      <alignment horizontal="left" indent="1"/>
    </xf>
    <xf numFmtId="49" fontId="20" fillId="0" borderId="36" xfId="121" applyNumberFormat="1" applyFont="1" applyBorder="1" applyAlignment="1">
      <alignment horizontal="center"/>
    </xf>
    <xf numFmtId="0" fontId="67" fillId="0" borderId="0" xfId="122" applyAlignment="1">
      <alignment vertical="center"/>
    </xf>
    <xf numFmtId="49" fontId="2" fillId="0" borderId="26" xfId="122" applyNumberFormat="1" applyFont="1" applyBorder="1" applyAlignment="1">
      <alignment horizontal="center" vertical="center"/>
    </xf>
    <xf numFmtId="49" fontId="2" fillId="0" borderId="25" xfId="122" applyNumberFormat="1" applyFont="1" applyBorder="1" applyAlignment="1">
      <alignment horizontal="center" vertical="center"/>
    </xf>
    <xf numFmtId="3" fontId="10" fillId="0" borderId="23" xfId="122" applyNumberFormat="1" applyFont="1" applyBorder="1" applyAlignment="1">
      <alignment horizontal="center" vertical="center"/>
    </xf>
    <xf numFmtId="0" fontId="10" fillId="0" borderId="25" xfId="122" applyFont="1" applyBorder="1" applyAlignment="1">
      <alignment horizontal="center" vertical="center"/>
    </xf>
    <xf numFmtId="3" fontId="10" fillId="0" borderId="26" xfId="122" applyNumberFormat="1" applyFont="1" applyBorder="1" applyAlignment="1">
      <alignment horizontal="center" vertical="center"/>
    </xf>
    <xf numFmtId="3" fontId="10" fillId="0" borderId="25" xfId="122" applyNumberFormat="1" applyFont="1" applyBorder="1" applyAlignment="1">
      <alignment horizontal="center" vertical="center"/>
    </xf>
    <xf numFmtId="0" fontId="7" fillId="0" borderId="41" xfId="122" applyFont="1" applyBorder="1" applyAlignment="1">
      <alignment horizontal="center" vertical="center"/>
    </xf>
    <xf numFmtId="0" fontId="9" fillId="0" borderId="0" xfId="105" applyFont="1"/>
    <xf numFmtId="3" fontId="9" fillId="0" borderId="0" xfId="105" applyNumberFormat="1" applyFont="1"/>
    <xf numFmtId="0" fontId="6" fillId="0" borderId="0" xfId="105" applyFont="1"/>
    <xf numFmtId="4" fontId="6" fillId="0" borderId="0" xfId="118" applyNumberFormat="1" applyFont="1" applyBorder="1"/>
    <xf numFmtId="0" fontId="6" fillId="0" borderId="0" xfId="118" quotePrefix="1" applyNumberFormat="1" applyFont="1" applyBorder="1" applyAlignment="1">
      <alignment wrapText="1"/>
    </xf>
    <xf numFmtId="4" fontId="6" fillId="0" borderId="50" xfId="118" applyNumberFormat="1" applyFont="1" applyBorder="1"/>
    <xf numFmtId="4" fontId="6" fillId="0" borderId="32" xfId="118" applyNumberFormat="1" applyFont="1" applyBorder="1"/>
    <xf numFmtId="4" fontId="6" fillId="0" borderId="51" xfId="118" applyNumberFormat="1" applyFont="1" applyBorder="1"/>
    <xf numFmtId="0" fontId="6" fillId="0" borderId="50" xfId="118" quotePrefix="1" applyNumberFormat="1" applyFont="1" applyBorder="1" applyAlignment="1">
      <alignment vertical="center" wrapText="1"/>
    </xf>
    <xf numFmtId="0" fontId="6" fillId="0" borderId="36" xfId="118" quotePrefix="1" applyNumberFormat="1" applyFont="1" applyBorder="1" applyAlignment="1">
      <alignment vertical="center" wrapText="1"/>
    </xf>
    <xf numFmtId="4" fontId="6" fillId="0" borderId="36" xfId="118" quotePrefix="1" applyNumberFormat="1" applyFont="1" applyBorder="1" applyAlignment="1">
      <alignment vertical="center"/>
    </xf>
    <xf numFmtId="4" fontId="6" fillId="0" borderId="29" xfId="118" quotePrefix="1" applyNumberFormat="1" applyFont="1" applyBorder="1" applyAlignment="1">
      <alignment vertical="center"/>
    </xf>
    <xf numFmtId="4" fontId="6" fillId="0" borderId="40" xfId="118" quotePrefix="1" applyNumberFormat="1" applyFont="1" applyBorder="1" applyAlignment="1">
      <alignment vertical="center"/>
    </xf>
    <xf numFmtId="4" fontId="6" fillId="0" borderId="29" xfId="118" applyNumberFormat="1" applyFont="1" applyBorder="1" applyAlignment="1">
      <alignment vertical="center"/>
    </xf>
    <xf numFmtId="0" fontId="6" fillId="0" borderId="36" xfId="118" quotePrefix="1" applyNumberFormat="1" applyFont="1" applyBorder="1" applyAlignment="1">
      <alignment wrapText="1"/>
    </xf>
    <xf numFmtId="0" fontId="20" fillId="0" borderId="104" xfId="108" applyFont="1" applyFill="1" applyBorder="1" applyAlignment="1">
      <alignment vertical="center" wrapText="1"/>
    </xf>
    <xf numFmtId="0" fontId="6" fillId="0" borderId="36" xfId="118" applyNumberFormat="1" applyFont="1" applyBorder="1" applyAlignment="1">
      <alignment wrapText="1"/>
    </xf>
    <xf numFmtId="0" fontId="20" fillId="0" borderId="104" xfId="108" applyFont="1" applyFill="1" applyBorder="1" applyAlignment="1">
      <alignment wrapText="1"/>
    </xf>
    <xf numFmtId="4" fontId="6" fillId="0" borderId="35" xfId="118" quotePrefix="1" applyNumberFormat="1" applyFont="1" applyBorder="1" applyAlignment="1">
      <alignment vertical="center"/>
    </xf>
    <xf numFmtId="4" fontId="6" fillId="0" borderId="28" xfId="118" quotePrefix="1" applyNumberFormat="1" applyFont="1" applyBorder="1" applyAlignment="1">
      <alignment vertical="center"/>
    </xf>
    <xf numFmtId="4" fontId="6" fillId="0" borderId="10" xfId="118" quotePrefix="1" applyNumberFormat="1" applyFont="1" applyBorder="1" applyAlignment="1">
      <alignment vertical="center"/>
    </xf>
    <xf numFmtId="0" fontId="6" fillId="0" borderId="35" xfId="118" quotePrefix="1" applyNumberFormat="1" applyFont="1" applyBorder="1" applyAlignment="1">
      <alignment wrapText="1"/>
    </xf>
    <xf numFmtId="4" fontId="8" fillId="0" borderId="23" xfId="118" applyNumberFormat="1" applyFont="1" applyBorder="1"/>
    <xf numFmtId="4" fontId="8" fillId="0" borderId="17" xfId="118" applyNumberFormat="1" applyFont="1" applyBorder="1"/>
    <xf numFmtId="4" fontId="8" fillId="0" borderId="0" xfId="118" applyNumberFormat="1" applyFont="1" applyBorder="1"/>
    <xf numFmtId="4" fontId="8" fillId="0" borderId="39" xfId="118" applyNumberFormat="1" applyFont="1" applyBorder="1"/>
    <xf numFmtId="0" fontId="8" fillId="0" borderId="39" xfId="118" applyFont="1" applyBorder="1" applyAlignment="1"/>
    <xf numFmtId="0" fontId="85" fillId="0" borderId="24" xfId="105" quotePrefix="1" applyFont="1" applyBorder="1" applyAlignment="1">
      <alignment horizontal="center"/>
    </xf>
    <xf numFmtId="0" fontId="85" fillId="0" borderId="18" xfId="105" quotePrefix="1" applyFont="1" applyBorder="1" applyAlignment="1">
      <alignment horizontal="center"/>
    </xf>
    <xf numFmtId="0" fontId="85" fillId="0" borderId="42" xfId="105" quotePrefix="1" applyFont="1" applyBorder="1" applyAlignment="1">
      <alignment horizontal="center"/>
    </xf>
    <xf numFmtId="0" fontId="85" fillId="0" borderId="21" xfId="105" quotePrefix="1" applyFont="1" applyBorder="1" applyAlignment="1">
      <alignment horizontal="center"/>
    </xf>
    <xf numFmtId="0" fontId="85" fillId="0" borderId="26" xfId="105" quotePrefix="1" applyFont="1" applyBorder="1" applyAlignment="1">
      <alignment horizontal="center"/>
    </xf>
    <xf numFmtId="0" fontId="85" fillId="0" borderId="25" xfId="105" quotePrefix="1" applyFont="1" applyBorder="1" applyAlignment="1">
      <alignment horizontal="center"/>
    </xf>
    <xf numFmtId="3" fontId="85" fillId="0" borderId="25" xfId="105" quotePrefix="1" applyNumberFormat="1" applyFont="1" applyBorder="1" applyAlignment="1">
      <alignment horizontal="center"/>
    </xf>
    <xf numFmtId="0" fontId="8" fillId="0" borderId="100" xfId="105" applyFont="1" applyBorder="1" applyAlignment="1">
      <alignment horizontal="center"/>
    </xf>
    <xf numFmtId="0" fontId="8" fillId="0" borderId="60" xfId="105" applyFont="1" applyBorder="1" applyAlignment="1">
      <alignment horizontal="center"/>
    </xf>
    <xf numFmtId="0" fontId="8" fillId="0" borderId="50" xfId="105" applyFont="1" applyBorder="1" applyAlignment="1">
      <alignment horizontal="center"/>
    </xf>
    <xf numFmtId="3" fontId="8" fillId="0" borderId="60" xfId="105" applyNumberFormat="1" applyFont="1" applyBorder="1" applyAlignment="1">
      <alignment horizontal="center"/>
    </xf>
    <xf numFmtId="0" fontId="8" fillId="0" borderId="43" xfId="105" applyFont="1" applyBorder="1" applyAlignment="1">
      <alignment horizontal="right"/>
    </xf>
    <xf numFmtId="0" fontId="8" fillId="0" borderId="34" xfId="105" applyFont="1" applyBorder="1"/>
    <xf numFmtId="0" fontId="105" fillId="0" borderId="11" xfId="62" applyFont="1" applyFill="1" applyBorder="1" applyAlignment="1">
      <alignment horizontal="left" vertical="center" wrapText="1"/>
    </xf>
    <xf numFmtId="0" fontId="9" fillId="0" borderId="54" xfId="0" applyFont="1" applyFill="1" applyBorder="1" applyAlignment="1"/>
    <xf numFmtId="0" fontId="9" fillId="0" borderId="63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7" fillId="0" borderId="0" xfId="98" applyFont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9" fillId="0" borderId="11" xfId="124" applyFont="1" applyFill="1" applyBorder="1" applyAlignment="1">
      <alignment horizontal="left" vertical="center" wrapText="1"/>
    </xf>
    <xf numFmtId="4" fontId="7" fillId="0" borderId="26" xfId="119" applyNumberFormat="1" applyFont="1" applyBorder="1" applyAlignment="1">
      <alignment vertical="center"/>
    </xf>
    <xf numFmtId="4" fontId="7" fillId="0" borderId="21" xfId="119" applyNumberFormat="1" applyFont="1" applyBorder="1" applyAlignment="1">
      <alignment vertical="center"/>
    </xf>
    <xf numFmtId="4" fontId="7" fillId="0" borderId="24" xfId="119" applyNumberFormat="1" applyFont="1" applyBorder="1" applyAlignment="1">
      <alignment vertical="center"/>
    </xf>
    <xf numFmtId="3" fontId="17" fillId="0" borderId="26" xfId="119" applyNumberFormat="1" applyFont="1" applyBorder="1" applyAlignment="1">
      <alignment vertical="center"/>
    </xf>
    <xf numFmtId="3" fontId="20" fillId="0" borderId="101" xfId="119" applyNumberFormat="1" applyFont="1" applyFill="1" applyBorder="1" applyAlignment="1">
      <alignment horizontal="right" wrapText="1"/>
    </xf>
    <xf numFmtId="0" fontId="8" fillId="0" borderId="26" xfId="89" applyFont="1" applyBorder="1" applyAlignment="1">
      <alignment horizontal="center"/>
    </xf>
    <xf numFmtId="0" fontId="8" fillId="0" borderId="25" xfId="89" applyFont="1" applyBorder="1" applyAlignment="1">
      <alignment horizontal="center"/>
    </xf>
    <xf numFmtId="0" fontId="8" fillId="0" borderId="21" xfId="89" applyFont="1" applyBorder="1" applyAlignment="1">
      <alignment horizontal="center"/>
    </xf>
    <xf numFmtId="0" fontId="7" fillId="0" borderId="26" xfId="89" applyFont="1" applyBorder="1" applyAlignment="1">
      <alignment horizontal="center"/>
    </xf>
    <xf numFmtId="0" fontId="7" fillId="0" borderId="24" xfId="89" applyFont="1" applyBorder="1" applyAlignment="1">
      <alignment horizontal="center"/>
    </xf>
    <xf numFmtId="0" fontId="67" fillId="0" borderId="0" xfId="120" applyAlignment="1">
      <alignment horizontal="left"/>
    </xf>
    <xf numFmtId="0" fontId="67" fillId="0" borderId="0" xfId="120" applyAlignment="1">
      <alignment vertical="center"/>
    </xf>
    <xf numFmtId="0" fontId="21" fillId="0" borderId="0" xfId="120" applyFont="1"/>
    <xf numFmtId="0" fontId="21" fillId="0" borderId="0" xfId="120" applyFont="1" applyAlignment="1">
      <alignment horizontal="left"/>
    </xf>
    <xf numFmtId="0" fontId="21" fillId="0" borderId="0" xfId="120" applyFont="1" applyAlignment="1">
      <alignment vertical="center"/>
    </xf>
    <xf numFmtId="166" fontId="8" fillId="0" borderId="26" xfId="121" applyNumberFormat="1" applyFont="1" applyBorder="1" applyAlignment="1">
      <alignment horizontal="center"/>
    </xf>
    <xf numFmtId="4" fontId="8" fillId="0" borderId="26" xfId="120" applyNumberFormat="1" applyFont="1" applyBorder="1" applyAlignment="1">
      <alignment horizontal="center" vertical="center"/>
    </xf>
    <xf numFmtId="43" fontId="8" fillId="0" borderId="26" xfId="38" applyFont="1" applyBorder="1" applyAlignment="1">
      <alignment horizontal="right" indent="1"/>
    </xf>
    <xf numFmtId="172" fontId="8" fillId="0" borderId="26" xfId="38" applyNumberFormat="1" applyFont="1" applyBorder="1" applyAlignment="1">
      <alignment horizontal="right" indent="1"/>
    </xf>
    <xf numFmtId="166" fontId="6" fillId="0" borderId="46" xfId="121" applyNumberFormat="1" applyFont="1" applyBorder="1" applyAlignment="1">
      <alignment horizontal="center"/>
    </xf>
    <xf numFmtId="43" fontId="20" fillId="0" borderId="46" xfId="38" applyFont="1" applyBorder="1" applyAlignment="1"/>
    <xf numFmtId="43" fontId="6" fillId="0" borderId="46" xfId="38" applyFont="1" applyBorder="1" applyAlignment="1">
      <alignment horizontal="right" indent="1"/>
    </xf>
    <xf numFmtId="43" fontId="6" fillId="0" borderId="47" xfId="38" applyFont="1" applyBorder="1" applyAlignment="1">
      <alignment horizontal="left" indent="1"/>
    </xf>
    <xf numFmtId="4" fontId="6" fillId="0" borderId="46" xfId="121" applyNumberFormat="1" applyFont="1" applyBorder="1" applyAlignment="1">
      <alignment horizontal="center" vertical="center"/>
    </xf>
    <xf numFmtId="166" fontId="6" fillId="0" borderId="36" xfId="121" applyNumberFormat="1" applyFont="1" applyBorder="1" applyAlignment="1">
      <alignment horizontal="center"/>
    </xf>
    <xf numFmtId="43" fontId="20" fillId="0" borderId="36" xfId="38" applyFont="1" applyBorder="1" applyAlignment="1"/>
    <xf numFmtId="43" fontId="6" fillId="0" borderId="36" xfId="38" applyFont="1" applyBorder="1" applyAlignment="1">
      <alignment horizontal="right" indent="1"/>
    </xf>
    <xf numFmtId="43" fontId="6" fillId="0" borderId="40" xfId="38" applyFont="1" applyBorder="1" applyAlignment="1">
      <alignment horizontal="left" indent="1"/>
    </xf>
    <xf numFmtId="4" fontId="6" fillId="0" borderId="36" xfId="121" applyNumberFormat="1" applyFont="1" applyBorder="1" applyAlignment="1">
      <alignment horizontal="center" vertical="center"/>
    </xf>
    <xf numFmtId="49" fontId="12" fillId="0" borderId="26" xfId="120" applyNumberFormat="1" applyFont="1" applyBorder="1" applyAlignment="1">
      <alignment horizontal="center"/>
    </xf>
    <xf numFmtId="49" fontId="12" fillId="0" borderId="21" xfId="120" applyNumberFormat="1" applyFont="1" applyBorder="1" applyAlignment="1">
      <alignment horizontal="center"/>
    </xf>
    <xf numFmtId="49" fontId="12" fillId="0" borderId="25" xfId="120" applyNumberFormat="1" applyFont="1" applyBorder="1" applyAlignment="1">
      <alignment horizontal="center" vertical="center"/>
    </xf>
    <xf numFmtId="3" fontId="67" fillId="0" borderId="26" xfId="120" applyNumberFormat="1" applyFont="1" applyBorder="1" applyAlignment="1">
      <alignment horizontal="center"/>
    </xf>
    <xf numFmtId="0" fontId="3" fillId="0" borderId="41" xfId="120" applyFont="1" applyBorder="1" applyAlignment="1">
      <alignment horizontal="center" vertical="center"/>
    </xf>
    <xf numFmtId="0" fontId="10" fillId="0" borderId="0" xfId="106" applyFont="1"/>
    <xf numFmtId="0" fontId="6" fillId="0" borderId="0" xfId="106" applyFont="1"/>
    <xf numFmtId="166" fontId="10" fillId="0" borderId="0" xfId="106" applyNumberFormat="1" applyFont="1" applyBorder="1" applyAlignment="1">
      <alignment vertical="center"/>
    </xf>
    <xf numFmtId="164" fontId="10" fillId="0" borderId="0" xfId="106" applyNumberFormat="1" applyFont="1" applyBorder="1" applyAlignment="1">
      <alignment vertical="center"/>
    </xf>
    <xf numFmtId="4" fontId="10" fillId="0" borderId="0" xfId="106" applyNumberFormat="1" applyFont="1" applyBorder="1" applyAlignment="1">
      <alignment vertical="center"/>
    </xf>
    <xf numFmtId="0" fontId="2" fillId="0" borderId="0" xfId="106" applyFont="1" applyBorder="1"/>
    <xf numFmtId="166" fontId="10" fillId="0" borderId="50" xfId="106" applyNumberFormat="1" applyFont="1" applyBorder="1" applyAlignment="1">
      <alignment vertical="center"/>
    </xf>
    <xf numFmtId="164" fontId="10" fillId="0" borderId="50" xfId="106" applyNumberFormat="1" applyFont="1" applyBorder="1" applyAlignment="1">
      <alignment vertical="center"/>
    </xf>
    <xf numFmtId="4" fontId="10" fillId="0" borderId="32" xfId="106" applyNumberFormat="1" applyFont="1" applyBorder="1" applyAlignment="1">
      <alignment vertical="center"/>
    </xf>
    <xf numFmtId="4" fontId="10" fillId="0" borderId="50" xfId="106" applyNumberFormat="1" applyFont="1" applyBorder="1" applyAlignment="1">
      <alignment vertical="center"/>
    </xf>
    <xf numFmtId="0" fontId="2" fillId="0" borderId="30" xfId="106" applyFont="1" applyBorder="1" applyAlignment="1">
      <alignment vertical="center"/>
    </xf>
    <xf numFmtId="166" fontId="10" fillId="0" borderId="36" xfId="106" applyNumberFormat="1" applyFont="1" applyBorder="1" applyAlignment="1">
      <alignment vertical="center"/>
    </xf>
    <xf numFmtId="164" fontId="10" fillId="0" borderId="36" xfId="106" applyNumberFormat="1" applyFont="1" applyBorder="1" applyAlignment="1">
      <alignment vertical="center"/>
    </xf>
    <xf numFmtId="4" fontId="10" fillId="0" borderId="29" xfId="106" applyNumberFormat="1" applyFont="1" applyBorder="1" applyAlignment="1">
      <alignment vertical="center"/>
    </xf>
    <xf numFmtId="4" fontId="10" fillId="0" borderId="36" xfId="106" applyNumberFormat="1" applyFont="1" applyBorder="1" applyAlignment="1">
      <alignment vertical="center"/>
    </xf>
    <xf numFmtId="0" fontId="2" fillId="0" borderId="29" xfId="106" applyFont="1" applyBorder="1" applyAlignment="1">
      <alignment vertical="center" wrapText="1"/>
    </xf>
    <xf numFmtId="0" fontId="2" fillId="0" borderId="29" xfId="106" applyFont="1" applyBorder="1" applyAlignment="1">
      <alignment vertical="center"/>
    </xf>
    <xf numFmtId="4" fontId="10" fillId="0" borderId="37" xfId="106" applyNumberFormat="1" applyFont="1" applyBorder="1" applyAlignment="1">
      <alignment vertical="center"/>
    </xf>
    <xf numFmtId="4" fontId="10" fillId="0" borderId="44" xfId="106" applyNumberFormat="1" applyFont="1" applyBorder="1" applyAlignment="1">
      <alignment vertical="center"/>
    </xf>
    <xf numFmtId="166" fontId="7" fillId="0" borderId="23" xfId="106" applyNumberFormat="1" applyFont="1" applyBorder="1" applyAlignment="1">
      <alignment vertical="center"/>
    </xf>
    <xf numFmtId="164" fontId="7" fillId="0" borderId="23" xfId="106" applyNumberFormat="1" applyFont="1" applyBorder="1" applyAlignment="1">
      <alignment vertical="center"/>
    </xf>
    <xf numFmtId="4" fontId="7" fillId="0" borderId="35" xfId="106" applyNumberFormat="1" applyFont="1" applyBorder="1" applyAlignment="1">
      <alignment vertical="center"/>
    </xf>
    <xf numFmtId="0" fontId="17" fillId="0" borderId="27" xfId="106" applyFont="1" applyBorder="1" applyAlignment="1">
      <alignment wrapText="1"/>
    </xf>
    <xf numFmtId="49" fontId="19" fillId="0" borderId="23" xfId="106" applyNumberFormat="1" applyFont="1" applyBorder="1" applyAlignment="1">
      <alignment horizontal="center"/>
    </xf>
    <xf numFmtId="49" fontId="19" fillId="0" borderId="25" xfId="106" applyNumberFormat="1" applyFont="1" applyBorder="1" applyAlignment="1">
      <alignment horizontal="center"/>
    </xf>
    <xf numFmtId="49" fontId="19" fillId="0" borderId="27" xfId="106" applyNumberFormat="1" applyFont="1" applyBorder="1" applyAlignment="1">
      <alignment horizontal="center"/>
    </xf>
    <xf numFmtId="49" fontId="19" fillId="0" borderId="26" xfId="106" applyNumberFormat="1" applyFont="1" applyBorder="1" applyAlignment="1">
      <alignment horizontal="center"/>
    </xf>
    <xf numFmtId="49" fontId="19" fillId="0" borderId="21" xfId="106" applyNumberFormat="1" applyFont="1" applyBorder="1" applyAlignment="1">
      <alignment horizontal="center"/>
    </xf>
    <xf numFmtId="0" fontId="10" fillId="0" borderId="0" xfId="107"/>
    <xf numFmtId="0" fontId="6" fillId="0" borderId="0" xfId="118" applyFont="1"/>
    <xf numFmtId="4" fontId="6" fillId="0" borderId="0" xfId="118" quotePrefix="1" applyNumberFormat="1" applyFont="1" applyBorder="1" applyAlignment="1">
      <alignment vertical="center"/>
    </xf>
    <xf numFmtId="4" fontId="6" fillId="0" borderId="16" xfId="118" quotePrefix="1" applyNumberFormat="1" applyFont="1" applyBorder="1" applyAlignment="1">
      <alignment vertical="center"/>
    </xf>
    <xf numFmtId="4" fontId="6" fillId="0" borderId="60" xfId="118" quotePrefix="1" applyNumberFormat="1" applyFont="1" applyBorder="1" applyAlignment="1">
      <alignment vertical="center"/>
    </xf>
    <xf numFmtId="0" fontId="6" fillId="0" borderId="50" xfId="118" quotePrefix="1" applyNumberFormat="1" applyFont="1" applyBorder="1" applyAlignment="1">
      <alignment wrapText="1"/>
    </xf>
    <xf numFmtId="4" fontId="6" fillId="0" borderId="58" xfId="118" quotePrefix="1" applyNumberFormat="1" applyFont="1" applyBorder="1" applyAlignment="1">
      <alignment vertical="center"/>
    </xf>
    <xf numFmtId="4" fontId="6" fillId="0" borderId="53" xfId="118" quotePrefix="1" applyNumberFormat="1" applyFont="1" applyBorder="1" applyAlignment="1">
      <alignment vertical="center"/>
    </xf>
    <xf numFmtId="4" fontId="6" fillId="0" borderId="17" xfId="118" applyNumberFormat="1" applyFont="1" applyBorder="1" applyAlignment="1">
      <alignment vertical="center"/>
    </xf>
    <xf numFmtId="4" fontId="6" fillId="0" borderId="49" xfId="118" quotePrefix="1" applyNumberFormat="1" applyFont="1" applyBorder="1" applyAlignment="1">
      <alignment vertical="center"/>
    </xf>
    <xf numFmtId="0" fontId="6" fillId="0" borderId="36" xfId="118" applyFont="1" applyBorder="1" applyAlignment="1">
      <alignment wrapText="1"/>
    </xf>
    <xf numFmtId="4" fontId="6" fillId="0" borderId="74" xfId="118" quotePrefix="1" applyNumberFormat="1" applyFont="1" applyBorder="1" applyAlignment="1">
      <alignment vertical="center"/>
    </xf>
    <xf numFmtId="4" fontId="6" fillId="0" borderId="61" xfId="118" quotePrefix="1" applyNumberFormat="1" applyFont="1" applyBorder="1" applyAlignment="1">
      <alignment vertical="center"/>
    </xf>
    <xf numFmtId="0" fontId="6" fillId="0" borderId="35" xfId="118" applyNumberFormat="1" applyFont="1" applyBorder="1" applyAlignment="1">
      <alignment wrapText="1"/>
    </xf>
    <xf numFmtId="0" fontId="85" fillId="0" borderId="43" xfId="107" quotePrefix="1" applyFont="1" applyBorder="1" applyAlignment="1">
      <alignment horizontal="center"/>
    </xf>
    <xf numFmtId="0" fontId="85" fillId="0" borderId="13" xfId="107" quotePrefix="1" applyFont="1" applyBorder="1" applyAlignment="1">
      <alignment horizontal="center"/>
    </xf>
    <xf numFmtId="3" fontId="85" fillId="0" borderId="13" xfId="107" quotePrefix="1" applyNumberFormat="1" applyFont="1" applyBorder="1" applyAlignment="1">
      <alignment horizontal="center"/>
    </xf>
    <xf numFmtId="0" fontId="85" fillId="0" borderId="39" xfId="107" quotePrefix="1" applyFont="1" applyBorder="1" applyAlignment="1">
      <alignment horizontal="center"/>
    </xf>
    <xf numFmtId="0" fontId="85" fillId="0" borderId="100" xfId="107" applyFont="1" applyBorder="1" applyAlignment="1">
      <alignment horizontal="center"/>
    </xf>
    <xf numFmtId="0" fontId="85" fillId="0" borderId="60" xfId="107" applyFont="1" applyBorder="1" applyAlignment="1">
      <alignment horizontal="center"/>
    </xf>
    <xf numFmtId="0" fontId="85" fillId="0" borderId="50" xfId="107" applyFont="1" applyBorder="1" applyAlignment="1">
      <alignment horizontal="center"/>
    </xf>
    <xf numFmtId="3" fontId="85" fillId="0" borderId="60" xfId="107" applyNumberFormat="1" applyFont="1" applyBorder="1" applyAlignment="1">
      <alignment horizontal="center"/>
    </xf>
    <xf numFmtId="0" fontId="85" fillId="0" borderId="48" xfId="107" applyFont="1" applyBorder="1" applyAlignment="1">
      <alignment horizontal="centerContinuous"/>
    </xf>
    <xf numFmtId="0" fontId="85" fillId="0" borderId="28" xfId="107" applyFont="1" applyBorder="1" applyAlignment="1">
      <alignment horizontal="centerContinuous"/>
    </xf>
    <xf numFmtId="0" fontId="85" fillId="0" borderId="103" xfId="107" applyFont="1" applyBorder="1" applyAlignment="1">
      <alignment horizontal="centerContinuous"/>
    </xf>
    <xf numFmtId="3" fontId="85" fillId="0" borderId="37" xfId="107" applyNumberFormat="1" applyFont="1" applyBorder="1" applyAlignment="1">
      <alignment horizontal="centerContinuous" vertical="top"/>
    </xf>
    <xf numFmtId="0" fontId="85" fillId="0" borderId="43" xfId="107" applyFont="1" applyBorder="1" applyAlignment="1">
      <alignment horizontal="right"/>
    </xf>
    <xf numFmtId="0" fontId="85" fillId="0" borderId="34" xfId="107" applyFont="1" applyBorder="1"/>
    <xf numFmtId="0" fontId="85" fillId="0" borderId="43" xfId="107" applyFont="1" applyBorder="1"/>
    <xf numFmtId="3" fontId="85" fillId="0" borderId="27" xfId="107" applyNumberFormat="1" applyFont="1" applyBorder="1" applyAlignment="1">
      <alignment horizontal="centerContinuous"/>
    </xf>
    <xf numFmtId="0" fontId="106" fillId="0" borderId="11" xfId="62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top" wrapText="1" indent="1"/>
    </xf>
    <xf numFmtId="0" fontId="10" fillId="0" borderId="0" xfId="124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 indent="2"/>
    </xf>
    <xf numFmtId="4" fontId="9" fillId="0" borderId="0" xfId="124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95" fillId="0" borderId="0" xfId="124" applyFont="1" applyFill="1" applyAlignment="1">
      <alignment horizontal="center" vertical="center" wrapText="1"/>
    </xf>
    <xf numFmtId="0" fontId="78" fillId="0" borderId="0" xfId="61" applyFont="1" applyBorder="1" applyAlignment="1">
      <alignment vertical="center" wrapText="1"/>
    </xf>
    <xf numFmtId="0" fontId="96" fillId="0" borderId="0" xfId="61" applyFont="1"/>
    <xf numFmtId="0" fontId="78" fillId="0" borderId="57" xfId="61" applyFont="1" applyBorder="1" applyAlignment="1">
      <alignment horizontal="center" vertical="center" wrapText="1"/>
    </xf>
    <xf numFmtId="0" fontId="7" fillId="0" borderId="57" xfId="61" applyFont="1" applyBorder="1" applyAlignment="1">
      <alignment horizontal="left" vertical="center" wrapText="1"/>
    </xf>
    <xf numFmtId="0" fontId="78" fillId="0" borderId="54" xfId="61" quotePrefix="1" applyFont="1" applyBorder="1" applyAlignment="1">
      <alignment horizontal="center" vertical="center"/>
    </xf>
    <xf numFmtId="0" fontId="6" fillId="0" borderId="54" xfId="61" applyFont="1" applyBorder="1" applyAlignment="1">
      <alignment horizontal="center" vertical="top" wrapText="1"/>
    </xf>
    <xf numFmtId="0" fontId="6" fillId="0" borderId="11" xfId="61" applyFont="1" applyBorder="1" applyAlignment="1">
      <alignment horizontal="center" vertical="center" wrapText="1"/>
    </xf>
    <xf numFmtId="0" fontId="21" fillId="0" borderId="0" xfId="61" applyFont="1"/>
    <xf numFmtId="0" fontId="8" fillId="0" borderId="11" xfId="61" applyFont="1" applyBorder="1" applyAlignment="1">
      <alignment horizontal="left" vertical="center" wrapText="1"/>
    </xf>
    <xf numFmtId="4" fontId="72" fillId="0" borderId="11" xfId="61" applyNumberFormat="1" applyFont="1" applyFill="1" applyBorder="1" applyAlignment="1">
      <alignment horizontal="right" vertical="center"/>
    </xf>
    <xf numFmtId="166" fontId="8" fillId="0" borderId="11" xfId="61" applyNumberFormat="1" applyFont="1" applyBorder="1" applyAlignment="1">
      <alignment horizontal="right" vertical="center" wrapText="1"/>
    </xf>
    <xf numFmtId="166" fontId="9" fillId="0" borderId="0" xfId="61" applyNumberFormat="1" applyFont="1" applyAlignment="1">
      <alignment horizontal="right" vertical="center"/>
    </xf>
    <xf numFmtId="43" fontId="10" fillId="0" borderId="0" xfId="43" applyFont="1"/>
    <xf numFmtId="4" fontId="6" fillId="0" borderId="11" xfId="38" applyNumberFormat="1" applyFont="1" applyBorder="1" applyAlignment="1">
      <alignment vertical="center" wrapText="1"/>
    </xf>
    <xf numFmtId="166" fontId="6" fillId="0" borderId="11" xfId="61" applyNumberFormat="1" applyFont="1" applyBorder="1" applyAlignment="1">
      <alignment horizontal="right" vertical="center" wrapText="1"/>
    </xf>
    <xf numFmtId="4" fontId="96" fillId="0" borderId="0" xfId="61" applyNumberFormat="1" applyFont="1"/>
    <xf numFmtId="43" fontId="96" fillId="0" borderId="0" xfId="61" applyNumberFormat="1" applyFont="1"/>
    <xf numFmtId="0" fontId="6" fillId="0" borderId="11" xfId="61" applyFont="1" applyBorder="1" applyAlignment="1">
      <alignment horizontal="left" vertical="center" wrapText="1" indent="1"/>
    </xf>
    <xf numFmtId="43" fontId="96" fillId="0" borderId="0" xfId="132" applyNumberFormat="1" applyFont="1"/>
    <xf numFmtId="3" fontId="96" fillId="0" borderId="0" xfId="61" applyNumberFormat="1" applyFont="1"/>
    <xf numFmtId="0" fontId="6" fillId="0" borderId="11" xfId="61" quotePrefix="1" applyFont="1" applyBorder="1" applyAlignment="1">
      <alignment horizontal="left" vertical="center" wrapText="1" indent="1"/>
    </xf>
    <xf numFmtId="171" fontId="76" fillId="0" borderId="0" xfId="42" applyNumberFormat="1" applyFont="1"/>
    <xf numFmtId="0" fontId="6" fillId="0" borderId="21" xfId="89" applyFont="1" applyBorder="1" applyAlignment="1">
      <alignment horizontal="center" vertical="center" wrapText="1"/>
    </xf>
    <xf numFmtId="0" fontId="6" fillId="0" borderId="20" xfId="89" applyFont="1" applyBorder="1" applyAlignment="1">
      <alignment horizontal="center" vertical="center" wrapText="1"/>
    </xf>
    <xf numFmtId="20" fontId="6" fillId="0" borderId="18" xfId="89" applyNumberFormat="1" applyFont="1" applyBorder="1" applyAlignment="1">
      <alignment horizontal="center" vertical="center" wrapText="1"/>
    </xf>
    <xf numFmtId="0" fontId="6" fillId="0" borderId="24" xfId="89" applyFont="1" applyBorder="1" applyAlignment="1">
      <alignment horizontal="center" vertical="center" wrapText="1"/>
    </xf>
    <xf numFmtId="0" fontId="6" fillId="0" borderId="21" xfId="89" applyFont="1" applyBorder="1" applyAlignment="1">
      <alignment horizontal="centerContinuous" vertical="center"/>
    </xf>
    <xf numFmtId="0" fontId="6" fillId="0" borderId="20" xfId="89" applyFont="1" applyBorder="1" applyAlignment="1">
      <alignment horizontal="centerContinuous" vertical="center"/>
    </xf>
    <xf numFmtId="0" fontId="6" fillId="0" borderId="18" xfId="89" applyFont="1" applyBorder="1" applyAlignment="1">
      <alignment horizontal="centerContinuous" vertical="center"/>
    </xf>
    <xf numFmtId="0" fontId="6" fillId="0" borderId="24" xfId="89" applyFont="1" applyBorder="1" applyAlignment="1">
      <alignment horizontal="centerContinuous" vertical="center"/>
    </xf>
    <xf numFmtId="0" fontId="9" fillId="0" borderId="26" xfId="89" applyFont="1" applyBorder="1" applyAlignment="1">
      <alignment horizontal="center" vertical="center"/>
    </xf>
    <xf numFmtId="0" fontId="9" fillId="0" borderId="21" xfId="89" applyFont="1" applyBorder="1" applyAlignment="1">
      <alignment horizontal="center" vertical="center"/>
    </xf>
    <xf numFmtId="0" fontId="9" fillId="0" borderId="20" xfId="89" applyFont="1" applyBorder="1" applyAlignment="1">
      <alignment horizontal="center" vertical="center"/>
    </xf>
    <xf numFmtId="0" fontId="9" fillId="0" borderId="18" xfId="89" applyFont="1" applyBorder="1" applyAlignment="1">
      <alignment horizontal="center" vertical="center"/>
    </xf>
    <xf numFmtId="0" fontId="9" fillId="0" borderId="24" xfId="89" applyFont="1" applyBorder="1" applyAlignment="1">
      <alignment horizontal="center" vertical="center"/>
    </xf>
    <xf numFmtId="0" fontId="8" fillId="0" borderId="23" xfId="89" applyFont="1" applyBorder="1" applyAlignment="1">
      <alignment vertical="center"/>
    </xf>
    <xf numFmtId="0" fontId="9" fillId="0" borderId="13" xfId="89" applyFont="1" applyBorder="1" applyAlignment="1">
      <alignment vertical="center"/>
    </xf>
    <xf numFmtId="0" fontId="9" fillId="0" borderId="43" xfId="89" applyFont="1" applyBorder="1" applyAlignment="1">
      <alignment vertical="center"/>
    </xf>
    <xf numFmtId="0" fontId="6" fillId="0" borderId="39" xfId="89" applyFont="1" applyBorder="1" applyAlignment="1">
      <alignment vertical="center" wrapText="1"/>
    </xf>
    <xf numFmtId="4" fontId="6" fillId="0" borderId="22" xfId="73" applyNumberFormat="1" applyFont="1" applyBorder="1" applyAlignment="1">
      <alignment vertical="center"/>
    </xf>
    <xf numFmtId="4" fontId="6" fillId="0" borderId="68" xfId="73" applyNumberFormat="1" applyFont="1" applyBorder="1" applyAlignment="1">
      <alignment vertical="center"/>
    </xf>
    <xf numFmtId="167" fontId="6" fillId="0" borderId="22" xfId="89" applyNumberFormat="1" applyFont="1" applyBorder="1" applyAlignment="1">
      <alignment vertical="center"/>
    </xf>
    <xf numFmtId="167" fontId="6" fillId="0" borderId="68" xfId="89" applyNumberFormat="1" applyFont="1" applyBorder="1" applyAlignment="1">
      <alignment vertical="center"/>
    </xf>
    <xf numFmtId="4" fontId="6" fillId="0" borderId="0" xfId="73" applyNumberFormat="1" applyFont="1" applyAlignment="1">
      <alignment vertical="center"/>
    </xf>
    <xf numFmtId="4" fontId="10" fillId="0" borderId="0" xfId="0" applyNumberFormat="1" applyFont="1"/>
    <xf numFmtId="167" fontId="6" fillId="0" borderId="22" xfId="89" applyNumberFormat="1" applyFont="1" applyBorder="1" applyAlignment="1">
      <alignment horizontal="center" vertical="center"/>
    </xf>
    <xf numFmtId="0" fontId="6" fillId="0" borderId="22" xfId="89" applyFont="1" applyBorder="1" applyAlignment="1">
      <alignment vertical="center"/>
    </xf>
    <xf numFmtId="0" fontId="6" fillId="0" borderId="68" xfId="89" applyFont="1" applyBorder="1" applyAlignment="1">
      <alignment vertical="center"/>
    </xf>
    <xf numFmtId="0" fontId="8" fillId="0" borderId="39" xfId="89" applyFont="1" applyBorder="1" applyAlignment="1">
      <alignment vertical="center" wrapText="1"/>
    </xf>
    <xf numFmtId="165" fontId="10" fillId="0" borderId="0" xfId="131" applyNumberFormat="1" applyFont="1"/>
    <xf numFmtId="4" fontId="107" fillId="0" borderId="68" xfId="73" applyNumberFormat="1" applyFont="1" applyBorder="1" applyAlignment="1">
      <alignment vertical="center"/>
    </xf>
    <xf numFmtId="169" fontId="6" fillId="0" borderId="68" xfId="89" applyNumberFormat="1" applyFont="1" applyBorder="1" applyAlignment="1">
      <alignment vertical="center"/>
    </xf>
    <xf numFmtId="4" fontId="6" fillId="0" borderId="67" xfId="73" applyNumberFormat="1" applyFont="1" applyBorder="1" applyAlignment="1">
      <alignment vertical="center"/>
    </xf>
    <xf numFmtId="0" fontId="10" fillId="0" borderId="41" xfId="89" applyFont="1" applyBorder="1" applyAlignment="1">
      <alignment vertical="center" wrapText="1"/>
    </xf>
    <xf numFmtId="0" fontId="6" fillId="0" borderId="14" xfId="89" applyFont="1" applyBorder="1" applyAlignment="1">
      <alignment vertical="center"/>
    </xf>
    <xf numFmtId="0" fontId="6" fillId="0" borderId="73" xfId="89" applyFont="1" applyBorder="1" applyAlignment="1">
      <alignment vertical="center"/>
    </xf>
    <xf numFmtId="167" fontId="6" fillId="0" borderId="0" xfId="89" applyNumberFormat="1" applyFont="1" applyAlignment="1">
      <alignment horizontal="left"/>
    </xf>
    <xf numFmtId="1" fontId="10" fillId="0" borderId="0" xfId="0" applyNumberFormat="1" applyFont="1"/>
    <xf numFmtId="0" fontId="10" fillId="0" borderId="0" xfId="89" applyFont="1" applyAlignment="1">
      <alignment vertical="center"/>
    </xf>
    <xf numFmtId="0" fontId="10" fillId="0" borderId="15" xfId="89" applyFont="1" applyBorder="1" applyAlignment="1">
      <alignment horizontal="left" vertical="center" wrapText="1"/>
    </xf>
    <xf numFmtId="0" fontId="8" fillId="0" borderId="23" xfId="89" applyFont="1" applyBorder="1"/>
    <xf numFmtId="0" fontId="6" fillId="0" borderId="13" xfId="89" applyFont="1" applyBorder="1" applyAlignment="1"/>
    <xf numFmtId="0" fontId="6" fillId="0" borderId="43" xfId="89" applyFont="1" applyBorder="1"/>
    <xf numFmtId="0" fontId="6" fillId="0" borderId="71" xfId="89" applyFont="1" applyBorder="1"/>
    <xf numFmtId="0" fontId="6" fillId="0" borderId="39" xfId="89" applyFont="1" applyBorder="1" applyAlignment="1">
      <alignment wrapText="1"/>
    </xf>
    <xf numFmtId="39" fontId="6" fillId="0" borderId="22" xfId="89" applyNumberFormat="1" applyFont="1" applyBorder="1"/>
    <xf numFmtId="39" fontId="6" fillId="0" borderId="68" xfId="89" applyNumberFormat="1" applyFont="1" applyBorder="1"/>
    <xf numFmtId="167" fontId="6" fillId="0" borderId="67" xfId="89" applyNumberFormat="1" applyFont="1" applyBorder="1"/>
    <xf numFmtId="167" fontId="6" fillId="0" borderId="68" xfId="89" applyNumberFormat="1" applyFont="1" applyBorder="1"/>
    <xf numFmtId="175" fontId="10" fillId="0" borderId="0" xfId="0" applyNumberFormat="1" applyFont="1"/>
    <xf numFmtId="167" fontId="6" fillId="0" borderId="67" xfId="89" applyNumberFormat="1" applyFont="1" applyBorder="1" applyAlignment="1">
      <alignment horizontal="center"/>
    </xf>
    <xf numFmtId="0" fontId="6" fillId="0" borderId="22" xfId="89" applyFont="1" applyBorder="1"/>
    <xf numFmtId="0" fontId="6" fillId="0" borderId="68" xfId="89" applyFont="1" applyBorder="1"/>
    <xf numFmtId="0" fontId="6" fillId="0" borderId="67" xfId="89" applyFont="1" applyBorder="1"/>
    <xf numFmtId="0" fontId="8" fillId="0" borderId="39" xfId="89" applyFont="1" applyBorder="1" applyAlignment="1">
      <alignment wrapText="1"/>
    </xf>
    <xf numFmtId="170" fontId="10" fillId="0" borderId="0" xfId="0" applyNumberFormat="1" applyFont="1"/>
    <xf numFmtId="0" fontId="10" fillId="0" borderId="41" xfId="89" applyFont="1" applyBorder="1" applyAlignment="1">
      <alignment wrapText="1"/>
    </xf>
    <xf numFmtId="0" fontId="9" fillId="0" borderId="14" xfId="89" applyFont="1" applyBorder="1"/>
    <xf numFmtId="0" fontId="9" fillId="0" borderId="73" xfId="89" applyFont="1" applyBorder="1"/>
    <xf numFmtId="0" fontId="9" fillId="0" borderId="87" xfId="89" applyFont="1" applyBorder="1"/>
    <xf numFmtId="0" fontId="10" fillId="0" borderId="0" xfId="71" applyFont="1"/>
    <xf numFmtId="0" fontId="10" fillId="0" borderId="0" xfId="67" applyFont="1"/>
    <xf numFmtId="0" fontId="7" fillId="0" borderId="43" xfId="91" applyFont="1" applyBorder="1" applyAlignment="1">
      <alignment horizontal="left" vertical="center" wrapText="1"/>
    </xf>
    <xf numFmtId="0" fontId="7" fillId="0" borderId="16" xfId="91" applyFont="1" applyBorder="1" applyAlignment="1">
      <alignment horizontal="center" vertical="center" wrapText="1"/>
    </xf>
    <xf numFmtId="0" fontId="7" fillId="0" borderId="14" xfId="91" applyFont="1" applyBorder="1" applyAlignment="1">
      <alignment horizontal="center" vertical="center" wrapText="1"/>
    </xf>
    <xf numFmtId="0" fontId="7" fillId="0" borderId="73" xfId="91" applyFont="1" applyBorder="1" applyAlignment="1">
      <alignment horizontal="center" vertical="center" wrapText="1"/>
    </xf>
    <xf numFmtId="0" fontId="85" fillId="0" borderId="26" xfId="91" applyFont="1" applyBorder="1" applyAlignment="1">
      <alignment horizontal="center" vertical="center" wrapText="1"/>
    </xf>
    <xf numFmtId="0" fontId="9" fillId="0" borderId="26" xfId="91" applyFont="1" applyBorder="1" applyAlignment="1">
      <alignment horizontal="center" vertical="center"/>
    </xf>
    <xf numFmtId="0" fontId="9" fillId="0" borderId="24" xfId="91" applyFont="1" applyBorder="1" applyAlignment="1">
      <alignment horizontal="center" vertical="center"/>
    </xf>
    <xf numFmtId="0" fontId="9" fillId="0" borderId="43" xfId="91" applyFont="1" applyBorder="1" applyAlignment="1">
      <alignment horizontal="center" vertical="center"/>
    </xf>
    <xf numFmtId="0" fontId="10" fillId="0" borderId="35" xfId="71" quotePrefix="1" applyNumberFormat="1" applyFont="1" applyFill="1" applyBorder="1"/>
    <xf numFmtId="0" fontId="10" fillId="0" borderId="48" xfId="71" quotePrefix="1" applyNumberFormat="1" applyFont="1" applyFill="1" applyBorder="1"/>
    <xf numFmtId="43" fontId="10" fillId="0" borderId="28" xfId="38" applyFont="1" applyFill="1" applyBorder="1"/>
    <xf numFmtId="43" fontId="10" fillId="0" borderId="35" xfId="38" applyFont="1" applyFill="1" applyBorder="1"/>
    <xf numFmtId="43" fontId="10" fillId="0" borderId="10" xfId="38" applyFont="1" applyFill="1" applyBorder="1"/>
    <xf numFmtId="164" fontId="10" fillId="0" borderId="35" xfId="91" applyNumberFormat="1" applyFont="1" applyBorder="1"/>
    <xf numFmtId="0" fontId="10" fillId="0" borderId="36" xfId="71" quotePrefix="1" applyNumberFormat="1" applyFont="1" applyFill="1" applyBorder="1"/>
    <xf numFmtId="0" fontId="10" fillId="0" borderId="49" xfId="71" quotePrefix="1" applyNumberFormat="1" applyFont="1" applyFill="1" applyBorder="1"/>
    <xf numFmtId="43" fontId="10" fillId="0" borderId="29" xfId="38" applyFont="1" applyFill="1" applyBorder="1"/>
    <xf numFmtId="43" fontId="10" fillId="0" borderId="36" xfId="38" applyFont="1" applyFill="1" applyBorder="1"/>
    <xf numFmtId="43" fontId="10" fillId="0" borderId="40" xfId="38" applyFont="1" applyFill="1" applyBorder="1"/>
    <xf numFmtId="164" fontId="10" fillId="0" borderId="36" xfId="91" applyNumberFormat="1" applyFont="1" applyBorder="1"/>
    <xf numFmtId="0" fontId="10" fillId="0" borderId="50" xfId="71" quotePrefix="1" applyNumberFormat="1" applyFont="1" applyFill="1" applyBorder="1"/>
    <xf numFmtId="0" fontId="10" fillId="0" borderId="52" xfId="71" quotePrefix="1" applyNumberFormat="1" applyFont="1" applyFill="1" applyBorder="1"/>
    <xf numFmtId="43" fontId="10" fillId="0" borderId="50" xfId="38" applyFont="1" applyFill="1" applyBorder="1"/>
    <xf numFmtId="43" fontId="10" fillId="0" borderId="51" xfId="38" applyFont="1" applyFill="1" applyBorder="1"/>
    <xf numFmtId="43" fontId="7" fillId="0" borderId="26" xfId="38" applyFont="1" applyBorder="1"/>
    <xf numFmtId="164" fontId="7" fillId="0" borderId="26" xfId="91" applyNumberFormat="1" applyFont="1" applyBorder="1"/>
    <xf numFmtId="0" fontId="10" fillId="0" borderId="0" xfId="91" applyFont="1"/>
    <xf numFmtId="0" fontId="10" fillId="0" borderId="0" xfId="91" applyFont="1" applyAlignment="1"/>
    <xf numFmtId="1" fontId="10" fillId="0" borderId="0" xfId="71" applyNumberFormat="1" applyFont="1"/>
    <xf numFmtId="0" fontId="9" fillId="0" borderId="0" xfId="71" applyFont="1" applyAlignment="1">
      <alignment horizontal="left"/>
    </xf>
    <xf numFmtId="0" fontId="10" fillId="0" borderId="0" xfId="71" applyFont="1" applyAlignment="1">
      <alignment horizontal="left"/>
    </xf>
    <xf numFmtId="4" fontId="10" fillId="0" borderId="0" xfId="71" applyNumberFormat="1" applyFont="1"/>
    <xf numFmtId="43" fontId="10" fillId="0" borderId="0" xfId="71" applyNumberFormat="1" applyFont="1"/>
    <xf numFmtId="0" fontId="7" fillId="0" borderId="10" xfId="91" applyFont="1" applyBorder="1"/>
    <xf numFmtId="0" fontId="7" fillId="0" borderId="59" xfId="91" applyFont="1" applyBorder="1" applyAlignment="1">
      <alignment horizontal="center" vertical="center" wrapText="1"/>
    </xf>
    <xf numFmtId="0" fontId="7" fillId="0" borderId="51" xfId="91" applyFont="1" applyBorder="1" applyAlignment="1">
      <alignment horizontal="center" vertical="center" wrapText="1"/>
    </xf>
    <xf numFmtId="0" fontId="9" fillId="0" borderId="23" xfId="91" applyFont="1" applyBorder="1" applyAlignment="1">
      <alignment horizontal="center" vertical="center"/>
    </xf>
    <xf numFmtId="0" fontId="0" fillId="0" borderId="35" xfId="0" quotePrefix="1" applyNumberFormat="1" applyFont="1" applyFill="1" applyBorder="1"/>
    <xf numFmtId="0" fontId="0" fillId="0" borderId="48" xfId="0" quotePrefix="1" applyNumberFormat="1" applyFont="1" applyFill="1" applyBorder="1"/>
    <xf numFmtId="43" fontId="10" fillId="0" borderId="105" xfId="38" applyFont="1" applyFill="1" applyBorder="1"/>
    <xf numFmtId="43" fontId="10" fillId="0" borderId="37" xfId="38" applyFont="1" applyFill="1" applyBorder="1"/>
    <xf numFmtId="164" fontId="10" fillId="0" borderId="28" xfId="91" applyNumberFormat="1" applyFont="1" applyBorder="1"/>
    <xf numFmtId="0" fontId="0" fillId="0" borderId="36" xfId="0" quotePrefix="1" applyNumberFormat="1" applyFont="1" applyFill="1" applyBorder="1"/>
    <xf numFmtId="0" fontId="0" fillId="0" borderId="49" xfId="0" quotePrefix="1" applyNumberFormat="1" applyFont="1" applyFill="1" applyBorder="1"/>
    <xf numFmtId="164" fontId="10" fillId="0" borderId="29" xfId="91" applyNumberFormat="1" applyFont="1" applyBorder="1"/>
    <xf numFmtId="0" fontId="0" fillId="0" borderId="50" xfId="0" quotePrefix="1" applyNumberFormat="1" applyFont="1" applyFill="1" applyBorder="1"/>
    <xf numFmtId="0" fontId="0" fillId="0" borderId="52" xfId="0" quotePrefix="1" applyNumberFormat="1" applyFont="1" applyFill="1" applyBorder="1"/>
    <xf numFmtId="43" fontId="10" fillId="0" borderId="32" xfId="38" applyFont="1" applyFill="1" applyBorder="1"/>
    <xf numFmtId="164" fontId="7" fillId="0" borderId="25" xfId="91" applyNumberFormat="1" applyFont="1" applyBorder="1"/>
    <xf numFmtId="0" fontId="10" fillId="0" borderId="0" xfId="72" applyFont="1" applyFill="1"/>
    <xf numFmtId="0" fontId="10" fillId="0" borderId="0" xfId="72" applyFont="1" applyFill="1" applyAlignment="1">
      <alignment vertical="center"/>
    </xf>
    <xf numFmtId="0" fontId="7" fillId="0" borderId="59" xfId="72" applyFont="1" applyFill="1" applyBorder="1" applyAlignment="1">
      <alignment horizontal="center" vertical="center" wrapText="1"/>
    </xf>
    <xf numFmtId="0" fontId="7" fillId="0" borderId="16" xfId="72" applyFont="1" applyFill="1" applyBorder="1" applyAlignment="1">
      <alignment horizontal="center" vertical="center" wrapText="1"/>
    </xf>
    <xf numFmtId="0" fontId="10" fillId="0" borderId="0" xfId="72" applyFont="1" applyFill="1" applyAlignment="1">
      <alignment horizontal="center" vertical="center"/>
    </xf>
    <xf numFmtId="0" fontId="10" fillId="0" borderId="35" xfId="72" applyFont="1" applyFill="1" applyBorder="1" applyAlignment="1">
      <alignment horizontal="center" vertical="center"/>
    </xf>
    <xf numFmtId="0" fontId="10" fillId="0" borderId="77" xfId="72" applyFont="1" applyFill="1" applyBorder="1" applyAlignment="1">
      <alignment vertical="center" wrapText="1"/>
    </xf>
    <xf numFmtId="3" fontId="10" fillId="0" borderId="86" xfId="72" applyNumberFormat="1" applyFont="1" applyFill="1" applyBorder="1" applyAlignment="1">
      <alignment horizontal="right" vertical="center"/>
    </xf>
    <xf numFmtId="164" fontId="10" fillId="0" borderId="78" xfId="72" applyNumberFormat="1" applyFont="1" applyFill="1" applyBorder="1" applyAlignment="1">
      <alignment horizontal="right" vertical="center"/>
    </xf>
    <xf numFmtId="164" fontId="10" fillId="0" borderId="0" xfId="72" applyNumberFormat="1" applyFont="1" applyFill="1" applyAlignment="1">
      <alignment vertical="center"/>
    </xf>
    <xf numFmtId="3" fontId="10" fillId="0" borderId="0" xfId="72" applyNumberFormat="1" applyFont="1" applyFill="1" applyAlignment="1">
      <alignment vertical="center"/>
    </xf>
    <xf numFmtId="0" fontId="10" fillId="0" borderId="36" xfId="72" applyFont="1" applyFill="1" applyBorder="1" applyAlignment="1">
      <alignment horizontal="center" vertical="center"/>
    </xf>
    <xf numFmtId="0" fontId="10" fillId="0" borderId="54" xfId="72" applyFont="1" applyFill="1" applyBorder="1" applyAlignment="1">
      <alignment vertical="center" wrapText="1"/>
    </xf>
    <xf numFmtId="3" fontId="10" fillId="0" borderId="11" xfId="72" applyNumberFormat="1" applyFont="1" applyFill="1" applyBorder="1" applyAlignment="1">
      <alignment horizontal="right" vertical="center"/>
    </xf>
    <xf numFmtId="164" fontId="10" fillId="0" borderId="58" xfId="72" applyNumberFormat="1" applyFont="1" applyFill="1" applyBorder="1" applyAlignment="1">
      <alignment horizontal="right" vertical="center"/>
    </xf>
    <xf numFmtId="3" fontId="10" fillId="0" borderId="0" xfId="72" applyNumberFormat="1" applyFont="1" applyFill="1" applyBorder="1" applyAlignment="1">
      <alignment horizontal="right" vertical="center"/>
    </xf>
    <xf numFmtId="0" fontId="10" fillId="0" borderId="46" xfId="72" applyFont="1" applyFill="1" applyBorder="1" applyAlignment="1">
      <alignment horizontal="center" vertical="center"/>
    </xf>
    <xf numFmtId="0" fontId="10" fillId="0" borderId="65" xfId="72" applyFont="1" applyFill="1" applyBorder="1" applyAlignment="1">
      <alignment vertical="center" wrapText="1"/>
    </xf>
    <xf numFmtId="3" fontId="10" fillId="0" borderId="57" xfId="72" applyNumberFormat="1" applyFont="1" applyFill="1" applyBorder="1" applyAlignment="1">
      <alignment horizontal="right" vertical="center"/>
    </xf>
    <xf numFmtId="164" fontId="10" fillId="0" borderId="12" xfId="72" applyNumberFormat="1" applyFont="1" applyFill="1" applyBorder="1" applyAlignment="1">
      <alignment horizontal="right" vertical="center"/>
    </xf>
    <xf numFmtId="3" fontId="7" fillId="0" borderId="85" xfId="72" applyNumberFormat="1" applyFont="1" applyFill="1" applyBorder="1" applyAlignment="1">
      <alignment horizontal="right" vertical="center"/>
    </xf>
    <xf numFmtId="164" fontId="7" fillId="0" borderId="19" xfId="72" applyNumberFormat="1" applyFont="1" applyFill="1" applyBorder="1" applyAlignment="1">
      <alignment horizontal="right" vertical="center"/>
    </xf>
    <xf numFmtId="3" fontId="10" fillId="0" borderId="0" xfId="72" applyNumberFormat="1" applyFont="1" applyFill="1"/>
    <xf numFmtId="164" fontId="10" fillId="0" borderId="0" xfId="72" applyNumberFormat="1" applyFont="1" applyFill="1"/>
    <xf numFmtId="0" fontId="10" fillId="0" borderId="0" xfId="71" applyFont="1" applyAlignment="1">
      <alignment vertical="center"/>
    </xf>
    <xf numFmtId="0" fontId="10" fillId="0" borderId="43" xfId="91" applyFont="1" applyBorder="1" applyAlignment="1">
      <alignment horizontal="left" vertical="center" wrapText="1"/>
    </xf>
    <xf numFmtId="0" fontId="9" fillId="0" borderId="18" xfId="71" quotePrefix="1" applyNumberFormat="1" applyFont="1" applyBorder="1" applyAlignment="1">
      <alignment horizontal="center" vertical="center"/>
    </xf>
    <xf numFmtId="0" fontId="9" fillId="0" borderId="85" xfId="71" quotePrefix="1" applyNumberFormat="1" applyFont="1" applyBorder="1" applyAlignment="1">
      <alignment horizontal="center" vertical="center"/>
    </xf>
    <xf numFmtId="0" fontId="9" fillId="0" borderId="26" xfId="71" quotePrefix="1" applyNumberFormat="1" applyFont="1" applyBorder="1" applyAlignment="1">
      <alignment horizontal="center" vertical="center"/>
    </xf>
    <xf numFmtId="173" fontId="0" fillId="0" borderId="56" xfId="0" applyNumberFormat="1" applyBorder="1" applyAlignment="1">
      <alignment horizontal="left"/>
    </xf>
    <xf numFmtId="173" fontId="0" fillId="0" borderId="78" xfId="0" applyNumberFormat="1" applyBorder="1" applyAlignment="1">
      <alignment horizontal="left"/>
    </xf>
    <xf numFmtId="0" fontId="0" fillId="0" borderId="44" xfId="0" applyBorder="1" applyAlignment="1">
      <alignment horizontal="left"/>
    </xf>
    <xf numFmtId="43" fontId="0" fillId="0" borderId="66" xfId="42" applyFont="1" applyBorder="1"/>
    <xf numFmtId="43" fontId="0" fillId="0" borderId="86" xfId="42" applyFont="1" applyBorder="1"/>
    <xf numFmtId="43" fontId="0" fillId="0" borderId="62" xfId="42" applyFont="1" applyBorder="1"/>
    <xf numFmtId="43" fontId="0" fillId="0" borderId="11" xfId="42" applyFont="1" applyBorder="1"/>
    <xf numFmtId="2" fontId="10" fillId="0" borderId="86" xfId="71" applyNumberFormat="1" applyFont="1" applyBorder="1" applyAlignment="1">
      <alignment vertical="center"/>
    </xf>
    <xf numFmtId="0" fontId="9" fillId="0" borderId="0" xfId="71" applyFont="1" applyAlignment="1">
      <alignment vertical="center"/>
    </xf>
    <xf numFmtId="173" fontId="0" fillId="0" borderId="53" xfId="0" applyNumberFormat="1" applyBorder="1" applyAlignment="1">
      <alignment horizontal="left"/>
    </xf>
    <xf numFmtId="173" fontId="0" fillId="0" borderId="58" xfId="0" applyNumberFormat="1" applyBorder="1" applyAlignment="1">
      <alignment horizontal="left"/>
    </xf>
    <xf numFmtId="0" fontId="0" fillId="0" borderId="36" xfId="0" applyBorder="1" applyAlignment="1">
      <alignment horizontal="left"/>
    </xf>
    <xf numFmtId="43" fontId="0" fillId="0" borderId="54" xfId="42" applyFont="1" applyBorder="1"/>
    <xf numFmtId="43" fontId="0" fillId="0" borderId="63" xfId="42" applyFont="1" applyBorder="1"/>
    <xf numFmtId="2" fontId="10" fillId="0" borderId="11" xfId="71" applyNumberFormat="1" applyFont="1" applyBorder="1" applyAlignment="1">
      <alignment vertical="center"/>
    </xf>
    <xf numFmtId="173" fontId="0" fillId="0" borderId="60" xfId="0" applyNumberFormat="1" applyBorder="1" applyAlignment="1">
      <alignment horizontal="left"/>
    </xf>
    <xf numFmtId="173" fontId="0" fillId="0" borderId="16" xfId="0" applyNumberFormat="1" applyBorder="1" applyAlignment="1">
      <alignment horizontal="left"/>
    </xf>
    <xf numFmtId="0" fontId="0" fillId="0" borderId="50" xfId="0" applyBorder="1" applyAlignment="1">
      <alignment horizontal="left"/>
    </xf>
    <xf numFmtId="43" fontId="0" fillId="0" borderId="65" xfId="42" applyFont="1" applyBorder="1"/>
    <xf numFmtId="43" fontId="0" fillId="0" borderId="57" xfId="42" applyFont="1" applyBorder="1"/>
    <xf numFmtId="43" fontId="0" fillId="0" borderId="64" xfId="42" applyFont="1" applyBorder="1"/>
    <xf numFmtId="43" fontId="7" fillId="0" borderId="26" xfId="38" applyFont="1" applyBorder="1" applyAlignment="1">
      <alignment vertical="center"/>
    </xf>
    <xf numFmtId="2" fontId="7" fillId="0" borderId="24" xfId="71" applyNumberFormat="1" applyFont="1" applyBorder="1" applyAlignment="1">
      <alignment vertical="center"/>
    </xf>
    <xf numFmtId="0" fontId="10" fillId="0" borderId="0" xfId="92" applyFont="1" applyAlignment="1">
      <alignment vertical="center"/>
    </xf>
    <xf numFmtId="173" fontId="10" fillId="0" borderId="0" xfId="71" applyNumberFormat="1" applyFont="1" applyAlignment="1">
      <alignment vertical="center"/>
    </xf>
    <xf numFmtId="0" fontId="10" fillId="0" borderId="0" xfId="71" applyFont="1" applyAlignment="1">
      <alignment horizontal="left" vertical="center"/>
    </xf>
    <xf numFmtId="173" fontId="9" fillId="0" borderId="0" xfId="71" applyNumberFormat="1" applyFont="1" applyAlignment="1">
      <alignment vertical="center"/>
    </xf>
    <xf numFmtId="0" fontId="9" fillId="0" borderId="0" xfId="71" applyFont="1" applyAlignment="1">
      <alignment horizontal="left" vertical="center"/>
    </xf>
    <xf numFmtId="43" fontId="10" fillId="0" borderId="0" xfId="71" applyNumberFormat="1" applyFont="1" applyAlignment="1">
      <alignment vertical="center"/>
    </xf>
    <xf numFmtId="0" fontId="9" fillId="0" borderId="24" xfId="71" quotePrefix="1" applyNumberFormat="1" applyFont="1" applyBorder="1" applyAlignment="1">
      <alignment horizontal="center" vertical="center"/>
    </xf>
    <xf numFmtId="0" fontId="9" fillId="0" borderId="42" xfId="71" quotePrefix="1" applyNumberFormat="1" applyFont="1" applyBorder="1" applyAlignment="1">
      <alignment horizontal="center" vertical="center"/>
    </xf>
    <xf numFmtId="0" fontId="9" fillId="0" borderId="25" xfId="71" quotePrefix="1" applyNumberFormat="1" applyFont="1" applyBorder="1" applyAlignment="1">
      <alignment horizontal="center" vertical="center"/>
    </xf>
    <xf numFmtId="43" fontId="0" fillId="0" borderId="77" xfId="42" applyFont="1" applyBorder="1"/>
    <xf numFmtId="43" fontId="0" fillId="0" borderId="84" xfId="42" applyFont="1" applyBorder="1"/>
    <xf numFmtId="43" fontId="0" fillId="0" borderId="45" xfId="42" applyFont="1" applyBorder="1"/>
    <xf numFmtId="164" fontId="10" fillId="0" borderId="37" xfId="71" applyNumberFormat="1" applyFont="1" applyBorder="1" applyAlignment="1">
      <alignment vertical="center"/>
    </xf>
    <xf numFmtId="164" fontId="10" fillId="0" borderId="35" xfId="71" applyNumberFormat="1" applyFont="1" applyBorder="1" applyAlignment="1">
      <alignment vertical="center"/>
    </xf>
    <xf numFmtId="164" fontId="10" fillId="0" borderId="44" xfId="71" applyNumberFormat="1" applyFont="1" applyBorder="1" applyAlignment="1">
      <alignment vertical="center"/>
    </xf>
    <xf numFmtId="43" fontId="0" fillId="0" borderId="72" xfId="42" applyFont="1" applyBorder="1"/>
    <xf numFmtId="43" fontId="0" fillId="0" borderId="59" xfId="42" applyFont="1" applyBorder="1"/>
    <xf numFmtId="43" fontId="0" fillId="0" borderId="76" xfId="42" applyFont="1" applyBorder="1"/>
    <xf numFmtId="164" fontId="10" fillId="0" borderId="39" xfId="71" applyNumberFormat="1" applyFont="1" applyBorder="1" applyAlignment="1">
      <alignment vertical="center"/>
    </xf>
    <xf numFmtId="164" fontId="7" fillId="0" borderId="25" xfId="71" applyNumberFormat="1" applyFont="1" applyBorder="1" applyAlignment="1">
      <alignment vertical="center"/>
    </xf>
    <xf numFmtId="164" fontId="7" fillId="0" borderId="26" xfId="71" applyNumberFormat="1" applyFont="1" applyBorder="1" applyAlignment="1">
      <alignment vertical="center"/>
    </xf>
    <xf numFmtId="173" fontId="10" fillId="0" borderId="0" xfId="71" applyNumberFormat="1" applyFont="1" applyAlignment="1">
      <alignment horizontal="center"/>
    </xf>
    <xf numFmtId="173" fontId="9" fillId="0" borderId="0" xfId="71" applyNumberFormat="1" applyFont="1" applyAlignment="1">
      <alignment horizontal="left"/>
    </xf>
    <xf numFmtId="3" fontId="10" fillId="0" borderId="84" xfId="72" applyNumberFormat="1" applyFont="1" applyFill="1" applyBorder="1" applyAlignment="1">
      <alignment horizontal="right" vertical="center"/>
    </xf>
    <xf numFmtId="164" fontId="10" fillId="0" borderId="74" xfId="72" applyNumberFormat="1" applyFont="1" applyFill="1" applyBorder="1" applyAlignment="1">
      <alignment horizontal="right" vertical="center"/>
    </xf>
    <xf numFmtId="164" fontId="6" fillId="0" borderId="0" xfId="72" applyNumberFormat="1" applyFont="1" applyFill="1" applyAlignment="1">
      <alignment vertical="center"/>
    </xf>
    <xf numFmtId="0" fontId="10" fillId="0" borderId="50" xfId="72" applyFont="1" applyFill="1" applyBorder="1" applyAlignment="1">
      <alignment horizontal="center" vertical="center"/>
    </xf>
    <xf numFmtId="3" fontId="10" fillId="0" borderId="59" xfId="72" applyNumberFormat="1" applyFont="1" applyFill="1" applyBorder="1" applyAlignment="1">
      <alignment horizontal="right" vertical="center"/>
    </xf>
    <xf numFmtId="164" fontId="10" fillId="0" borderId="16" xfId="72" applyNumberFormat="1" applyFont="1" applyFill="1" applyBorder="1" applyAlignment="1">
      <alignment horizontal="right" vertical="center"/>
    </xf>
    <xf numFmtId="3" fontId="78" fillId="0" borderId="85" xfId="72" applyNumberFormat="1" applyFont="1" applyFill="1" applyBorder="1" applyAlignment="1">
      <alignment horizontal="right" vertical="center"/>
    </xf>
    <xf numFmtId="164" fontId="78" fillId="0" borderId="19" xfId="72" applyNumberFormat="1" applyFont="1" applyFill="1" applyBorder="1" applyAlignment="1">
      <alignment horizontal="right" vertical="center"/>
    </xf>
    <xf numFmtId="0" fontId="100" fillId="0" borderId="0" xfId="72" applyFont="1" applyFill="1"/>
    <xf numFmtId="0" fontId="108" fillId="0" borderId="0" xfId="72" applyFont="1" applyFill="1"/>
    <xf numFmtId="0" fontId="6" fillId="0" borderId="0" xfId="71" applyFont="1"/>
    <xf numFmtId="0" fontId="8" fillId="0" borderId="26" xfId="71" applyFont="1" applyBorder="1" applyAlignment="1">
      <alignment horizontal="center" vertical="center" wrapText="1"/>
    </xf>
    <xf numFmtId="0" fontId="9" fillId="0" borderId="0" xfId="71" applyFont="1"/>
    <xf numFmtId="173" fontId="21" fillId="0" borderId="56" xfId="0" applyNumberFormat="1" applyFont="1" applyBorder="1" applyAlignment="1">
      <alignment horizontal="left"/>
    </xf>
    <xf numFmtId="173" fontId="21" fillId="0" borderId="78" xfId="0" applyNumberFormat="1" applyFont="1" applyBorder="1" applyAlignment="1">
      <alignment horizontal="left"/>
    </xf>
    <xf numFmtId="0" fontId="21" fillId="0" borderId="44" xfId="0" applyFont="1" applyBorder="1" applyAlignment="1">
      <alignment horizontal="left"/>
    </xf>
    <xf numFmtId="43" fontId="21" fillId="0" borderId="66" xfId="44" applyFont="1" applyBorder="1"/>
    <xf numFmtId="43" fontId="21" fillId="0" borderId="86" xfId="44" applyFont="1" applyBorder="1"/>
    <xf numFmtId="164" fontId="6" fillId="0" borderId="35" xfId="71" applyNumberFormat="1" applyFont="1" applyBorder="1"/>
    <xf numFmtId="173" fontId="21" fillId="0" borderId="53" xfId="0" applyNumberFormat="1" applyFont="1" applyBorder="1" applyAlignment="1">
      <alignment horizontal="left"/>
    </xf>
    <xf numFmtId="173" fontId="21" fillId="0" borderId="58" xfId="0" applyNumberFormat="1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43" fontId="21" fillId="0" borderId="54" xfId="44" applyFont="1" applyBorder="1"/>
    <xf numFmtId="43" fontId="21" fillId="0" borderId="11" xfId="44" applyFont="1" applyBorder="1"/>
    <xf numFmtId="164" fontId="6" fillId="0" borderId="44" xfId="71" applyNumberFormat="1" applyFont="1" applyBorder="1"/>
    <xf numFmtId="173" fontId="21" fillId="0" borderId="60" xfId="0" applyNumberFormat="1" applyFont="1" applyBorder="1" applyAlignment="1">
      <alignment horizontal="left"/>
    </xf>
    <xf numFmtId="173" fontId="21" fillId="0" borderId="16" xfId="0" applyNumberFormat="1" applyFont="1" applyBorder="1" applyAlignment="1">
      <alignment horizontal="left"/>
    </xf>
    <xf numFmtId="0" fontId="21" fillId="0" borderId="50" xfId="0" applyFont="1" applyBorder="1" applyAlignment="1">
      <alignment horizontal="left"/>
    </xf>
    <xf numFmtId="43" fontId="8" fillId="0" borderId="26" xfId="38" applyFont="1" applyBorder="1"/>
    <xf numFmtId="164" fontId="8" fillId="0" borderId="26" xfId="71" applyNumberFormat="1" applyFont="1" applyBorder="1"/>
    <xf numFmtId="0" fontId="7" fillId="0" borderId="0" xfId="71" applyFont="1"/>
    <xf numFmtId="173" fontId="6" fillId="0" borderId="0" xfId="71" applyNumberFormat="1" applyFont="1"/>
    <xf numFmtId="0" fontId="6" fillId="0" borderId="0" xfId="71" applyFont="1" applyAlignment="1">
      <alignment horizontal="left"/>
    </xf>
    <xf numFmtId="173" fontId="9" fillId="0" borderId="0" xfId="71" applyNumberFormat="1" applyFont="1"/>
    <xf numFmtId="43" fontId="6" fillId="0" borderId="0" xfId="71" applyNumberFormat="1" applyFont="1"/>
    <xf numFmtId="0" fontId="9" fillId="0" borderId="19" xfId="71" quotePrefix="1" applyNumberFormat="1" applyFont="1" applyBorder="1" applyAlignment="1">
      <alignment horizontal="center" vertical="center"/>
    </xf>
    <xf numFmtId="164" fontId="10" fillId="0" borderId="35" xfId="71" applyNumberFormat="1" applyFont="1" applyBorder="1"/>
    <xf numFmtId="43" fontId="0" fillId="0" borderId="11" xfId="44" applyFont="1" applyBorder="1"/>
    <xf numFmtId="164" fontId="10" fillId="0" borderId="44" xfId="71" applyNumberFormat="1" applyFont="1" applyBorder="1"/>
    <xf numFmtId="43" fontId="0" fillId="0" borderId="57" xfId="44" applyFont="1" applyBorder="1"/>
    <xf numFmtId="43" fontId="60" fillId="0" borderId="18" xfId="44" applyFont="1" applyBorder="1"/>
    <xf numFmtId="164" fontId="7" fillId="0" borderId="26" xfId="71" applyNumberFormat="1" applyFont="1" applyBorder="1"/>
    <xf numFmtId="0" fontId="85" fillId="0" borderId="0" xfId="71" applyFont="1"/>
    <xf numFmtId="173" fontId="10" fillId="0" borderId="0" xfId="71" applyNumberFormat="1" applyFont="1"/>
    <xf numFmtId="0" fontId="101" fillId="0" borderId="15" xfId="72" applyFont="1" applyFill="1" applyBorder="1" applyAlignment="1">
      <alignment horizontal="left" vertical="center" wrapText="1"/>
    </xf>
    <xf numFmtId="164" fontId="10" fillId="0" borderId="48" xfId="72" applyNumberFormat="1" applyFont="1" applyFill="1" applyBorder="1" applyAlignment="1">
      <alignment horizontal="right" vertical="center"/>
    </xf>
    <xf numFmtId="164" fontId="10" fillId="0" borderId="103" xfId="72" applyNumberFormat="1" applyFont="1" applyFill="1" applyBorder="1" applyAlignment="1">
      <alignment horizontal="right" vertical="center"/>
    </xf>
    <xf numFmtId="3" fontId="10" fillId="0" borderId="0" xfId="72" applyNumberFormat="1" applyFont="1" applyFill="1" applyBorder="1" applyAlignment="1">
      <alignment horizontal="right"/>
    </xf>
    <xf numFmtId="164" fontId="10" fillId="0" borderId="73" xfId="72" applyNumberFormat="1" applyFont="1" applyFill="1" applyBorder="1" applyAlignment="1">
      <alignment horizontal="right" vertical="center"/>
    </xf>
    <xf numFmtId="164" fontId="7" fillId="0" borderId="24" xfId="72" applyNumberFormat="1" applyFont="1" applyFill="1" applyBorder="1" applyAlignment="1">
      <alignment horizontal="right" vertical="center"/>
    </xf>
    <xf numFmtId="0" fontId="89" fillId="0" borderId="0" xfId="71"/>
    <xf numFmtId="0" fontId="64" fillId="0" borderId="26" xfId="111" applyFont="1" applyBorder="1" applyAlignment="1">
      <alignment horizontal="center" vertical="center" wrapText="1"/>
    </xf>
    <xf numFmtId="173" fontId="0" fillId="0" borderId="44" xfId="0" applyNumberFormat="1" applyBorder="1" applyAlignment="1">
      <alignment horizontal="center"/>
    </xf>
    <xf numFmtId="0" fontId="0" fillId="0" borderId="103" xfId="0" applyBorder="1" applyAlignment="1">
      <alignment horizontal="left"/>
    </xf>
    <xf numFmtId="43" fontId="10" fillId="0" borderId="61" xfId="44" applyFont="1" applyBorder="1"/>
    <xf numFmtId="43" fontId="10" fillId="0" borderId="74" xfId="44" applyFont="1" applyBorder="1"/>
    <xf numFmtId="43" fontId="10" fillId="0" borderId="66" xfId="44" applyFont="1" applyBorder="1"/>
    <xf numFmtId="2" fontId="10" fillId="0" borderId="44" xfId="71" applyNumberFormat="1" applyFont="1" applyBorder="1" applyAlignment="1">
      <alignment vertical="center"/>
    </xf>
    <xf numFmtId="0" fontId="89" fillId="0" borderId="0" xfId="71" applyAlignment="1">
      <alignment vertical="center"/>
    </xf>
    <xf numFmtId="173" fontId="0" fillId="0" borderId="36" xfId="0" applyNumberFormat="1" applyBorder="1" applyAlignment="1">
      <alignment horizontal="center"/>
    </xf>
    <xf numFmtId="0" fontId="0" fillId="0" borderId="49" xfId="0" applyBorder="1" applyAlignment="1">
      <alignment horizontal="left"/>
    </xf>
    <xf numFmtId="43" fontId="10" fillId="0" borderId="53" xfId="44" applyFont="1" applyBorder="1"/>
    <xf numFmtId="43" fontId="10" fillId="0" borderId="58" xfId="44" applyFont="1" applyBorder="1"/>
    <xf numFmtId="43" fontId="10" fillId="0" borderId="54" xfId="44" applyFont="1" applyBorder="1"/>
    <xf numFmtId="2" fontId="10" fillId="0" borderId="36" xfId="71" applyNumberFormat="1" applyFont="1" applyBorder="1" applyAlignment="1">
      <alignment vertical="center"/>
    </xf>
    <xf numFmtId="173" fontId="0" fillId="0" borderId="50" xfId="0" applyNumberFormat="1" applyBorder="1" applyAlignment="1">
      <alignment horizontal="center"/>
    </xf>
    <xf numFmtId="0" fontId="0" fillId="0" borderId="100" xfId="0" applyBorder="1" applyAlignment="1">
      <alignment horizontal="left"/>
    </xf>
    <xf numFmtId="43" fontId="10" fillId="0" borderId="60" xfId="44" applyFont="1" applyBorder="1"/>
    <xf numFmtId="43" fontId="10" fillId="0" borderId="16" xfId="44" applyFont="1" applyBorder="1"/>
    <xf numFmtId="43" fontId="60" fillId="0" borderId="26" xfId="38" applyFont="1" applyBorder="1" applyAlignment="1">
      <alignment vertical="center"/>
    </xf>
    <xf numFmtId="2" fontId="7" fillId="0" borderId="26" xfId="71" applyNumberFormat="1" applyFont="1" applyBorder="1" applyAlignment="1">
      <alignment vertical="center"/>
    </xf>
    <xf numFmtId="0" fontId="14" fillId="0" borderId="0" xfId="111" applyFont="1" applyAlignment="1">
      <alignment vertical="center"/>
    </xf>
    <xf numFmtId="173" fontId="89" fillId="0" borderId="0" xfId="71" applyNumberFormat="1"/>
    <xf numFmtId="0" fontId="89" fillId="0" borderId="0" xfId="71" applyAlignment="1">
      <alignment horizontal="left"/>
    </xf>
    <xf numFmtId="43" fontId="89" fillId="0" borderId="0" xfId="71" applyNumberFormat="1"/>
    <xf numFmtId="43" fontId="10" fillId="0" borderId="77" xfId="44" applyFont="1" applyBorder="1"/>
    <xf numFmtId="43" fontId="10" fillId="0" borderId="84" xfId="44" applyFont="1" applyBorder="1"/>
    <xf numFmtId="43" fontId="10" fillId="0" borderId="45" xfId="44" applyFont="1" applyBorder="1"/>
    <xf numFmtId="43" fontId="10" fillId="0" borderId="11" xfId="44" applyFont="1" applyBorder="1"/>
    <xf numFmtId="43" fontId="10" fillId="0" borderId="63" xfId="44" applyFont="1" applyBorder="1"/>
    <xf numFmtId="43" fontId="10" fillId="0" borderId="72" xfId="44" applyFont="1" applyBorder="1"/>
    <xf numFmtId="43" fontId="10" fillId="0" borderId="59" xfId="44" applyFont="1" applyBorder="1"/>
    <xf numFmtId="43" fontId="10" fillId="0" borderId="76" xfId="44" applyFont="1" applyBorder="1"/>
    <xf numFmtId="0" fontId="14" fillId="0" borderId="0" xfId="117" applyFont="1" applyAlignment="1"/>
    <xf numFmtId="4" fontId="10" fillId="0" borderId="0" xfId="111" applyNumberFormat="1" applyFont="1"/>
    <xf numFmtId="0" fontId="10" fillId="0" borderId="0" xfId="117" applyFont="1" applyAlignment="1"/>
    <xf numFmtId="0" fontId="10" fillId="0" borderId="0" xfId="111" applyFont="1"/>
    <xf numFmtId="2" fontId="14" fillId="0" borderId="0" xfId="117" applyNumberFormat="1" applyFont="1" applyAlignment="1"/>
    <xf numFmtId="0" fontId="102" fillId="0" borderId="0" xfId="111" applyFont="1"/>
    <xf numFmtId="4" fontId="89" fillId="0" borderId="0" xfId="71" applyNumberFormat="1"/>
    <xf numFmtId="0" fontId="10" fillId="0" borderId="0" xfId="71" applyFont="1" applyFill="1"/>
    <xf numFmtId="0" fontId="10" fillId="0" borderId="0" xfId="72" applyFont="1" applyFill="1" applyAlignment="1">
      <alignment vertical="top"/>
    </xf>
    <xf numFmtId="0" fontId="76" fillId="0" borderId="0" xfId="72" applyFont="1" applyFill="1" applyAlignment="1">
      <alignment vertical="center"/>
    </xf>
    <xf numFmtId="164" fontId="76" fillId="0" borderId="0" xfId="72" applyNumberFormat="1" applyFont="1" applyFill="1" applyAlignment="1">
      <alignment vertical="center"/>
    </xf>
    <xf numFmtId="164" fontId="7" fillId="0" borderId="24" xfId="0" applyNumberFormat="1" applyFont="1" applyBorder="1" applyAlignment="1">
      <alignment vertical="center"/>
    </xf>
    <xf numFmtId="164" fontId="10" fillId="0" borderId="103" xfId="0" applyNumberFormat="1" applyFont="1" applyBorder="1" applyAlignment="1">
      <alignment vertical="center"/>
    </xf>
    <xf numFmtId="164" fontId="10" fillId="0" borderId="103" xfId="0" applyNumberFormat="1" applyFont="1" applyBorder="1" applyAlignment="1">
      <alignment vertical="top"/>
    </xf>
    <xf numFmtId="164" fontId="10" fillId="0" borderId="73" xfId="0" applyNumberFormat="1" applyFont="1" applyBorder="1" applyAlignment="1">
      <alignment vertical="center"/>
    </xf>
    <xf numFmtId="49" fontId="2" fillId="0" borderId="85" xfId="0" applyNumberFormat="1" applyFont="1" applyBorder="1" applyAlignment="1">
      <alignment horizontal="center"/>
    </xf>
    <xf numFmtId="164" fontId="7" fillId="0" borderId="85" xfId="0" applyNumberFormat="1" applyFont="1" applyBorder="1" applyAlignment="1">
      <alignment vertical="center"/>
    </xf>
    <xf numFmtId="164" fontId="10" fillId="0" borderId="86" xfId="0" applyNumberFormat="1" applyFont="1" applyBorder="1" applyAlignment="1">
      <alignment vertical="center"/>
    </xf>
    <xf numFmtId="164" fontId="10" fillId="0" borderId="86" xfId="0" applyNumberFormat="1" applyFont="1" applyBorder="1" applyAlignment="1">
      <alignment vertical="top"/>
    </xf>
    <xf numFmtId="164" fontId="10" fillId="0" borderId="88" xfId="0" applyNumberFormat="1" applyFont="1" applyBorder="1" applyAlignment="1">
      <alignment vertical="center"/>
    </xf>
    <xf numFmtId="4" fontId="7" fillId="0" borderId="24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/>
    </xf>
    <xf numFmtId="4" fontId="10" fillId="0" borderId="56" xfId="0" applyNumberFormat="1" applyFont="1" applyBorder="1" applyAlignment="1">
      <alignment vertical="center"/>
    </xf>
    <xf numFmtId="4" fontId="10" fillId="0" borderId="53" xfId="0" applyNumberFormat="1" applyFont="1" applyBorder="1" applyAlignment="1">
      <alignment vertical="center"/>
    </xf>
    <xf numFmtId="4" fontId="10" fillId="0" borderId="53" xfId="0" applyNumberFormat="1" applyFont="1" applyBorder="1" applyAlignment="1">
      <alignment vertical="top"/>
    </xf>
    <xf numFmtId="4" fontId="10" fillId="0" borderId="53" xfId="0" applyNumberFormat="1" applyFont="1" applyBorder="1"/>
    <xf numFmtId="4" fontId="10" fillId="0" borderId="14" xfId="0" applyNumberFormat="1" applyFont="1" applyBorder="1" applyAlignment="1">
      <alignment vertical="center"/>
    </xf>
    <xf numFmtId="4" fontId="6" fillId="0" borderId="29" xfId="118" applyNumberFormat="1" applyFont="1" applyBorder="1" applyAlignment="1">
      <alignment horizontal="center" vertical="center"/>
    </xf>
    <xf numFmtId="4" fontId="6" fillId="0" borderId="36" xfId="118" applyNumberFormat="1" applyFont="1" applyBorder="1" applyAlignment="1">
      <alignment horizontal="center" vertical="center"/>
    </xf>
    <xf numFmtId="4" fontId="6" fillId="0" borderId="40" xfId="118" applyNumberFormat="1" applyFont="1" applyBorder="1" applyAlignment="1">
      <alignment horizontal="center" vertical="center"/>
    </xf>
    <xf numFmtId="0" fontId="6" fillId="0" borderId="47" xfId="61" applyFont="1" applyBorder="1" applyAlignment="1">
      <alignment horizontal="left" vertical="center" wrapText="1" indent="1"/>
    </xf>
    <xf numFmtId="4" fontId="6" fillId="0" borderId="47" xfId="38" applyNumberFormat="1" applyFont="1" applyBorder="1" applyAlignment="1">
      <alignment vertical="center" wrapText="1"/>
    </xf>
    <xf numFmtId="166" fontId="6" fillId="0" borderId="47" xfId="61" applyNumberFormat="1" applyFont="1" applyBorder="1" applyAlignment="1">
      <alignment horizontal="right" vertical="center" wrapText="1"/>
    </xf>
    <xf numFmtId="0" fontId="8" fillId="20" borderId="39" xfId="89" applyFont="1" applyFill="1" applyBorder="1" applyAlignment="1">
      <alignment vertical="center" wrapText="1"/>
    </xf>
    <xf numFmtId="4" fontId="6" fillId="20" borderId="22" xfId="73" applyNumberFormat="1" applyFont="1" applyFill="1" applyBorder="1" applyAlignment="1">
      <alignment vertical="center"/>
    </xf>
    <xf numFmtId="4" fontId="6" fillId="20" borderId="68" xfId="73" applyNumberFormat="1" applyFont="1" applyFill="1" applyBorder="1" applyAlignment="1">
      <alignment vertical="center"/>
    </xf>
    <xf numFmtId="0" fontId="6" fillId="20" borderId="22" xfId="89" applyFont="1" applyFill="1" applyBorder="1" applyAlignment="1">
      <alignment vertical="center"/>
    </xf>
    <xf numFmtId="0" fontId="6" fillId="20" borderId="68" xfId="89" applyFont="1" applyFill="1" applyBorder="1" applyAlignment="1">
      <alignment vertical="center"/>
    </xf>
    <xf numFmtId="0" fontId="6" fillId="20" borderId="39" xfId="89" applyFont="1" applyFill="1" applyBorder="1" applyAlignment="1">
      <alignment vertical="center" wrapText="1"/>
    </xf>
    <xf numFmtId="167" fontId="6" fillId="20" borderId="22" xfId="89" applyNumberFormat="1" applyFont="1" applyFill="1" applyBorder="1" applyAlignment="1">
      <alignment vertical="center"/>
    </xf>
    <xf numFmtId="167" fontId="6" fillId="20" borderId="68" xfId="89" applyNumberFormat="1" applyFont="1" applyFill="1" applyBorder="1" applyAlignment="1">
      <alignment vertical="center"/>
    </xf>
    <xf numFmtId="165" fontId="6" fillId="0" borderId="0" xfId="89" applyNumberFormat="1" applyFont="1" applyBorder="1" applyAlignment="1">
      <alignment vertical="center"/>
    </xf>
    <xf numFmtId="165" fontId="10" fillId="0" borderId="0" xfId="0" applyNumberFormat="1" applyFont="1"/>
    <xf numFmtId="4" fontId="107" fillId="0" borderId="22" xfId="73" applyNumberFormat="1" applyFont="1" applyBorder="1" applyAlignment="1">
      <alignment vertical="center"/>
    </xf>
    <xf numFmtId="39" fontId="6" fillId="0" borderId="17" xfId="89" applyNumberFormat="1" applyFont="1" applyBorder="1"/>
    <xf numFmtId="39" fontId="6" fillId="0" borderId="99" xfId="89" applyNumberFormat="1" applyFont="1" applyBorder="1"/>
    <xf numFmtId="1" fontId="62" fillId="20" borderId="0" xfId="141" applyNumberFormat="1" applyFont="1" applyFill="1" applyBorder="1" applyAlignment="1">
      <alignment horizontal="center"/>
    </xf>
    <xf numFmtId="1" fontId="62" fillId="20" borderId="0" xfId="141" applyNumberFormat="1" applyFont="1" applyFill="1" applyBorder="1"/>
    <xf numFmtId="4" fontId="62" fillId="20" borderId="0" xfId="141" applyNumberFormat="1" applyFont="1" applyFill="1" applyBorder="1"/>
    <xf numFmtId="0" fontId="62" fillId="20" borderId="0" xfId="141" applyFont="1" applyFill="1" applyBorder="1"/>
    <xf numFmtId="0" fontId="62" fillId="0" borderId="0" xfId="141" applyFont="1" applyBorder="1"/>
    <xf numFmtId="0" fontId="110" fillId="20" borderId="84" xfId="141" applyFont="1" applyFill="1" applyBorder="1" applyAlignment="1">
      <alignment horizontal="center" vertical="center" wrapText="1"/>
    </xf>
    <xf numFmtId="0" fontId="110" fillId="20" borderId="74" xfId="141" applyFont="1" applyFill="1" applyBorder="1" applyAlignment="1">
      <alignment horizontal="center" vertical="center" wrapText="1"/>
    </xf>
    <xf numFmtId="0" fontId="66" fillId="20" borderId="99" xfId="141" applyFont="1" applyFill="1" applyBorder="1" applyAlignment="1">
      <alignment horizontal="center" vertical="center" wrapText="1"/>
    </xf>
    <xf numFmtId="0" fontId="111" fillId="20" borderId="53" xfId="141" applyFont="1" applyFill="1" applyBorder="1" applyAlignment="1">
      <alignment horizontal="center" vertical="center"/>
    </xf>
    <xf numFmtId="0" fontId="111" fillId="20" borderId="11" xfId="141" applyFont="1" applyFill="1" applyBorder="1" applyAlignment="1">
      <alignment horizontal="center" vertical="center"/>
    </xf>
    <xf numFmtId="0" fontId="111" fillId="20" borderId="58" xfId="141" applyFont="1" applyFill="1" applyBorder="1" applyAlignment="1">
      <alignment horizontal="center" vertical="center"/>
    </xf>
    <xf numFmtId="49" fontId="6" fillId="0" borderId="11" xfId="71" applyNumberFormat="1" applyFont="1" applyBorder="1"/>
    <xf numFmtId="49" fontId="112" fillId="0" borderId="11" xfId="71" applyNumberFormat="1" applyFont="1" applyBorder="1"/>
    <xf numFmtId="0" fontId="6" fillId="0" borderId="11" xfId="71" applyFont="1" applyBorder="1"/>
    <xf numFmtId="3" fontId="6" fillId="20" borderId="11" xfId="141" applyNumberFormat="1" applyFont="1" applyFill="1" applyBorder="1"/>
    <xf numFmtId="166" fontId="6" fillId="20" borderId="78" xfId="141" applyNumberFormat="1" applyFont="1" applyFill="1" applyBorder="1" applyAlignment="1">
      <alignment horizontal="right"/>
    </xf>
    <xf numFmtId="3" fontId="6" fillId="20" borderId="11" xfId="141" applyNumberFormat="1" applyFont="1" applyFill="1" applyBorder="1" applyAlignment="1">
      <alignment horizontal="right"/>
    </xf>
    <xf numFmtId="166" fontId="6" fillId="20" borderId="11" xfId="141" applyNumberFormat="1" applyFont="1" applyFill="1" applyBorder="1" applyAlignment="1">
      <alignment horizontal="right"/>
    </xf>
    <xf numFmtId="166" fontId="6" fillId="20" borderId="103" xfId="141" applyNumberFormat="1" applyFont="1" applyFill="1" applyBorder="1" applyAlignment="1">
      <alignment horizontal="right"/>
    </xf>
    <xf numFmtId="0" fontId="62" fillId="0" borderId="0" xfId="141" applyFont="1" applyFill="1" applyBorder="1"/>
    <xf numFmtId="49" fontId="6" fillId="20" borderId="49" xfId="141" applyNumberFormat="1" applyFont="1" applyFill="1" applyBorder="1" applyAlignment="1">
      <alignment horizontal="right"/>
    </xf>
    <xf numFmtId="3" fontId="66" fillId="20" borderId="11" xfId="141" applyNumberFormat="1" applyFont="1" applyFill="1" applyBorder="1"/>
    <xf numFmtId="166" fontId="66" fillId="20" borderId="49" xfId="141" applyNumberFormat="1" applyFont="1" applyFill="1" applyBorder="1" applyAlignment="1">
      <alignment horizontal="right"/>
    </xf>
    <xf numFmtId="3" fontId="66" fillId="20" borderId="11" xfId="141" applyNumberFormat="1" applyFont="1" applyFill="1" applyBorder="1" applyAlignment="1">
      <alignment horizontal="right"/>
    </xf>
    <xf numFmtId="0" fontId="104" fillId="0" borderId="11" xfId="62" applyFont="1" applyFill="1" applyBorder="1"/>
    <xf numFmtId="0" fontId="113" fillId="0" borderId="11" xfId="62" applyFont="1" applyFill="1" applyBorder="1"/>
    <xf numFmtId="49" fontId="112" fillId="0" borderId="11" xfId="71" applyNumberFormat="1" applyFont="1" applyFill="1" applyBorder="1"/>
    <xf numFmtId="3" fontId="110" fillId="20" borderId="11" xfId="141" applyNumberFormat="1" applyFont="1" applyFill="1" applyBorder="1" applyAlignment="1">
      <alignment horizontal="right"/>
    </xf>
    <xf numFmtId="3" fontId="6" fillId="0" borderId="11" xfId="141" applyNumberFormat="1" applyFont="1" applyFill="1" applyBorder="1"/>
    <xf numFmtId="166" fontId="110" fillId="20" borderId="49" xfId="141" applyNumberFormat="1" applyFont="1" applyFill="1" applyBorder="1" applyAlignment="1">
      <alignment horizontal="right"/>
    </xf>
    <xf numFmtId="49" fontId="6" fillId="20" borderId="11" xfId="141" applyNumberFormat="1" applyFont="1" applyFill="1" applyBorder="1" applyAlignment="1">
      <alignment horizontal="right"/>
    </xf>
    <xf numFmtId="49" fontId="66" fillId="20" borderId="49" xfId="141" applyNumberFormat="1" applyFont="1" applyFill="1" applyBorder="1" applyAlignment="1">
      <alignment horizontal="right"/>
    </xf>
    <xf numFmtId="0" fontId="113" fillId="0" borderId="11" xfId="62" applyFont="1" applyBorder="1"/>
    <xf numFmtId="49" fontId="8" fillId="20" borderId="49" xfId="141" applyNumberFormat="1" applyFont="1" applyFill="1" applyBorder="1" applyAlignment="1">
      <alignment horizontal="right"/>
    </xf>
    <xf numFmtId="4" fontId="66" fillId="20" borderId="40" xfId="141" applyNumberFormat="1" applyFont="1" applyFill="1" applyBorder="1"/>
    <xf numFmtId="49" fontId="114" fillId="20" borderId="49" xfId="141" applyNumberFormat="1" applyFont="1" applyFill="1" applyBorder="1" applyAlignment="1">
      <alignment horizontal="right"/>
    </xf>
    <xf numFmtId="0" fontId="66" fillId="0" borderId="11" xfId="62" applyFont="1" applyBorder="1"/>
    <xf numFmtId="3" fontId="8" fillId="20" borderId="11" xfId="141" applyNumberFormat="1" applyFont="1" applyFill="1" applyBorder="1" applyAlignment="1">
      <alignment horizontal="right"/>
    </xf>
    <xf numFmtId="3" fontId="66" fillId="0" borderId="11" xfId="141" applyNumberFormat="1" applyFont="1" applyFill="1" applyBorder="1"/>
    <xf numFmtId="3" fontId="66" fillId="0" borderId="11" xfId="141" applyNumberFormat="1" applyFont="1" applyFill="1" applyBorder="1" applyAlignment="1">
      <alignment horizontal="right"/>
    </xf>
    <xf numFmtId="3" fontId="6" fillId="0" borderId="11" xfId="141" applyNumberFormat="1" applyFont="1" applyBorder="1"/>
    <xf numFmtId="3" fontId="109" fillId="19" borderId="85" xfId="141" applyNumberFormat="1" applyFont="1" applyFill="1" applyBorder="1" applyAlignment="1">
      <alignment horizontal="right"/>
    </xf>
    <xf numFmtId="3" fontId="109" fillId="19" borderId="19" xfId="141" applyNumberFormat="1" applyFont="1" applyFill="1" applyBorder="1" applyAlignment="1">
      <alignment horizontal="right"/>
    </xf>
    <xf numFmtId="1" fontId="62" fillId="0" borderId="0" xfId="141" applyNumberFormat="1" applyFont="1" applyBorder="1" applyAlignment="1">
      <alignment horizontal="center"/>
    </xf>
    <xf numFmtId="1" fontId="62" fillId="0" borderId="0" xfId="141" applyNumberFormat="1" applyFont="1" applyBorder="1"/>
    <xf numFmtId="4" fontId="62" fillId="0" borderId="0" xfId="141" applyNumberFormat="1" applyFont="1" applyBorder="1"/>
    <xf numFmtId="0" fontId="62" fillId="19" borderId="0" xfId="141" applyFont="1" applyFill="1" applyBorder="1"/>
    <xf numFmtId="166" fontId="62" fillId="0" borderId="0" xfId="141" applyNumberFormat="1" applyFont="1"/>
    <xf numFmtId="0" fontId="62" fillId="0" borderId="0" xfId="141" applyFont="1"/>
    <xf numFmtId="0" fontId="110" fillId="0" borderId="84" xfId="141" applyFont="1" applyBorder="1" applyAlignment="1">
      <alignment horizontal="center" vertical="center" wrapText="1"/>
    </xf>
    <xf numFmtId="0" fontId="110" fillId="0" borderId="74" xfId="141" applyFont="1" applyBorder="1" applyAlignment="1">
      <alignment horizontal="center" vertical="center" wrapText="1"/>
    </xf>
    <xf numFmtId="0" fontId="66" fillId="0" borderId="99" xfId="141" applyFont="1" applyBorder="1" applyAlignment="1">
      <alignment horizontal="center" vertical="center" wrapText="1"/>
    </xf>
    <xf numFmtId="0" fontId="111" fillId="0" borderId="55" xfId="141" applyFont="1" applyBorder="1" applyAlignment="1">
      <alignment horizontal="center" vertical="center"/>
    </xf>
    <xf numFmtId="0" fontId="111" fillId="0" borderId="65" xfId="141" applyFont="1" applyBorder="1" applyAlignment="1">
      <alignment horizontal="center" vertical="center"/>
    </xf>
    <xf numFmtId="0" fontId="111" fillId="0" borderId="57" xfId="141" applyFont="1" applyBorder="1" applyAlignment="1">
      <alignment horizontal="center" vertical="center"/>
    </xf>
    <xf numFmtId="0" fontId="111" fillId="0" borderId="12" xfId="141" applyFont="1" applyBorder="1" applyAlignment="1">
      <alignment horizontal="center" vertical="center"/>
    </xf>
    <xf numFmtId="166" fontId="62" fillId="0" borderId="0" xfId="141" applyNumberFormat="1" applyFont="1" applyAlignment="1">
      <alignment horizontal="center"/>
    </xf>
    <xf numFmtId="0" fontId="62" fillId="0" borderId="0" xfId="141" applyFont="1" applyAlignment="1">
      <alignment horizontal="center"/>
    </xf>
    <xf numFmtId="49" fontId="6" fillId="0" borderId="11" xfId="71" applyNumberFormat="1" applyFont="1" applyFill="1" applyBorder="1" applyAlignment="1">
      <alignment horizontal="center" vertical="center"/>
    </xf>
    <xf numFmtId="3" fontId="6" fillId="20" borderId="11" xfId="71" applyNumberFormat="1" applyFont="1" applyFill="1" applyBorder="1"/>
    <xf numFmtId="166" fontId="8" fillId="19" borderId="58" xfId="141" applyNumberFormat="1" applyFont="1" applyFill="1" applyBorder="1" applyAlignment="1">
      <alignment horizontal="right"/>
    </xf>
    <xf numFmtId="166" fontId="62" fillId="20" borderId="0" xfId="141" applyNumberFormat="1" applyFont="1" applyFill="1" applyAlignment="1">
      <alignment horizontal="center"/>
    </xf>
    <xf numFmtId="0" fontId="62" fillId="20" borderId="0" xfId="141" applyFont="1" applyFill="1" applyAlignment="1">
      <alignment horizontal="center"/>
    </xf>
    <xf numFmtId="1" fontId="6" fillId="0" borderId="11" xfId="71" applyNumberFormat="1" applyFont="1" applyFill="1" applyBorder="1" applyAlignment="1">
      <alignment horizontal="center" vertical="center"/>
    </xf>
    <xf numFmtId="166" fontId="66" fillId="20" borderId="0" xfId="141" applyNumberFormat="1" applyFont="1" applyFill="1"/>
    <xf numFmtId="0" fontId="66" fillId="20" borderId="0" xfId="141" applyFont="1" applyFill="1"/>
    <xf numFmtId="166" fontId="66" fillId="19" borderId="0" xfId="141" applyNumberFormat="1" applyFont="1" applyFill="1"/>
    <xf numFmtId="0" fontId="66" fillId="19" borderId="0" xfId="141" applyFont="1" applyFill="1"/>
    <xf numFmtId="3" fontId="66" fillId="0" borderId="11" xfId="141" applyNumberFormat="1" applyFont="1" applyBorder="1"/>
    <xf numFmtId="49" fontId="116" fillId="0" borderId="11" xfId="71" applyNumberFormat="1" applyFont="1" applyFill="1" applyBorder="1" applyAlignment="1">
      <alignment horizontal="center" vertical="center"/>
    </xf>
    <xf numFmtId="1" fontId="116" fillId="0" borderId="11" xfId="71" applyNumberFormat="1" applyFont="1" applyFill="1" applyBorder="1" applyAlignment="1">
      <alignment horizontal="center" vertical="center"/>
    </xf>
    <xf numFmtId="3" fontId="6" fillId="20" borderId="11" xfId="71" applyNumberFormat="1" applyFont="1" applyFill="1" applyBorder="1" applyAlignment="1">
      <alignment horizontal="right"/>
    </xf>
    <xf numFmtId="4" fontId="6" fillId="0" borderId="11" xfId="141" applyNumberFormat="1" applyFont="1" applyBorder="1" applyAlignment="1">
      <alignment horizontal="right"/>
    </xf>
    <xf numFmtId="3" fontId="7" fillId="0" borderId="21" xfId="141" applyNumberFormat="1" applyFont="1" applyBorder="1" applyAlignment="1">
      <alignment horizontal="right"/>
    </xf>
    <xf numFmtId="3" fontId="7" fillId="0" borderId="26" xfId="141" applyNumberFormat="1" applyFont="1" applyBorder="1" applyAlignment="1">
      <alignment horizontal="right"/>
    </xf>
    <xf numFmtId="0" fontId="7" fillId="0" borderId="26" xfId="141" applyFont="1" applyBorder="1"/>
    <xf numFmtId="0" fontId="10" fillId="0" borderId="0" xfId="141" applyFont="1"/>
    <xf numFmtId="3" fontId="10" fillId="0" borderId="0" xfId="141" applyNumberFormat="1" applyFont="1"/>
    <xf numFmtId="0" fontId="62" fillId="19" borderId="0" xfId="141" applyFont="1" applyFill="1"/>
    <xf numFmtId="0" fontId="110" fillId="19" borderId="84" xfId="141" applyFont="1" applyFill="1" applyBorder="1" applyAlignment="1">
      <alignment horizontal="center" vertical="center" wrapText="1"/>
    </xf>
    <xf numFmtId="0" fontId="110" fillId="19" borderId="74" xfId="141" applyFont="1" applyFill="1" applyBorder="1" applyAlignment="1">
      <alignment horizontal="center" vertical="center" wrapText="1"/>
    </xf>
    <xf numFmtId="0" fontId="66" fillId="19" borderId="99" xfId="141" applyFont="1" applyFill="1" applyBorder="1" applyAlignment="1">
      <alignment horizontal="center" vertical="center" wrapText="1"/>
    </xf>
    <xf numFmtId="0" fontId="111" fillId="19" borderId="55" xfId="141" applyFont="1" applyFill="1" applyBorder="1" applyAlignment="1">
      <alignment horizontal="center" vertical="center"/>
    </xf>
    <xf numFmtId="0" fontId="111" fillId="19" borderId="65" xfId="141" applyFont="1" applyFill="1" applyBorder="1" applyAlignment="1">
      <alignment horizontal="center" vertical="center"/>
    </xf>
    <xf numFmtId="0" fontId="111" fillId="19" borderId="57" xfId="141" applyFont="1" applyFill="1" applyBorder="1" applyAlignment="1">
      <alignment horizontal="center" vertical="center"/>
    </xf>
    <xf numFmtId="0" fontId="111" fillId="19" borderId="12" xfId="141" applyFont="1" applyFill="1" applyBorder="1" applyAlignment="1">
      <alignment horizontal="center" vertical="center"/>
    </xf>
    <xf numFmtId="0" fontId="62" fillId="19" borderId="0" xfId="141" applyFont="1" applyFill="1" applyAlignment="1">
      <alignment horizontal="center"/>
    </xf>
    <xf numFmtId="3" fontId="66" fillId="19" borderId="11" xfId="141" applyNumberFormat="1" applyFont="1" applyFill="1" applyBorder="1"/>
    <xf numFmtId="166" fontId="8" fillId="20" borderId="58" xfId="141" applyNumberFormat="1" applyFont="1" applyFill="1" applyBorder="1" applyAlignment="1">
      <alignment horizontal="right"/>
    </xf>
    <xf numFmtId="3" fontId="66" fillId="20" borderId="11" xfId="71" applyNumberFormat="1" applyFont="1" applyFill="1" applyBorder="1" applyAlignment="1">
      <alignment horizontal="right"/>
    </xf>
    <xf numFmtId="4" fontId="6" fillId="19" borderId="11" xfId="141" applyNumberFormat="1" applyFont="1" applyFill="1" applyBorder="1" applyAlignment="1">
      <alignment horizontal="right"/>
    </xf>
    <xf numFmtId="49" fontId="112" fillId="0" borderId="57" xfId="71" applyNumberFormat="1" applyFont="1" applyFill="1" applyBorder="1" applyAlignment="1">
      <alignment horizontal="center" vertical="center"/>
    </xf>
    <xf numFmtId="0" fontId="6" fillId="0" borderId="57" xfId="71" applyFont="1" applyFill="1" applyBorder="1"/>
    <xf numFmtId="3" fontId="6" fillId="0" borderId="57" xfId="141" applyNumberFormat="1" applyFont="1" applyFill="1" applyBorder="1" applyAlignment="1">
      <alignment horizontal="right"/>
    </xf>
    <xf numFmtId="0" fontId="62" fillId="0" borderId="0" xfId="141" applyFont="1" applyAlignment="1">
      <alignment horizontal="right"/>
    </xf>
    <xf numFmtId="0" fontId="66" fillId="0" borderId="0" xfId="141" applyFont="1" applyAlignment="1">
      <alignment wrapText="1"/>
    </xf>
    <xf numFmtId="0" fontId="66" fillId="0" borderId="0" xfId="141" applyFont="1"/>
    <xf numFmtId="0" fontId="66" fillId="0" borderId="0" xfId="141" applyFont="1" applyAlignment="1">
      <alignment horizontal="right"/>
    </xf>
    <xf numFmtId="0" fontId="62" fillId="0" borderId="0" xfId="141" applyFont="1" applyBorder="1" applyAlignment="1">
      <alignment horizontal="center" vertical="center"/>
    </xf>
    <xf numFmtId="0" fontId="111" fillId="0" borderId="53" xfId="141" applyFont="1" applyBorder="1" applyAlignment="1">
      <alignment horizontal="center" vertical="center"/>
    </xf>
    <xf numFmtId="0" fontId="111" fillId="0" borderId="11" xfId="141" applyFont="1" applyBorder="1" applyAlignment="1">
      <alignment horizontal="center" vertical="center"/>
    </xf>
    <xf numFmtId="0" fontId="111" fillId="0" borderId="58" xfId="141" applyFont="1" applyBorder="1" applyAlignment="1">
      <alignment horizontal="center" vertical="center"/>
    </xf>
    <xf numFmtId="0" fontId="111" fillId="0" borderId="0" xfId="141" applyFont="1"/>
    <xf numFmtId="4" fontId="111" fillId="0" borderId="0" xfId="141" applyNumberFormat="1" applyFont="1"/>
    <xf numFmtId="49" fontId="66" fillId="0" borderId="53" xfId="141" applyNumberFormat="1" applyFont="1" applyBorder="1" applyAlignment="1">
      <alignment horizontal="center"/>
    </xf>
    <xf numFmtId="0" fontId="66" fillId="0" borderId="11" xfId="141" applyFont="1" applyBorder="1"/>
    <xf numFmtId="166" fontId="66" fillId="0" borderId="58" xfId="141" applyNumberFormat="1" applyFont="1" applyBorder="1"/>
    <xf numFmtId="4" fontId="66" fillId="0" borderId="0" xfId="141" applyNumberFormat="1" applyFont="1"/>
    <xf numFmtId="3" fontId="109" fillId="0" borderId="59" xfId="141" applyNumberFormat="1" applyFont="1" applyBorder="1"/>
    <xf numFmtId="166" fontId="109" fillId="0" borderId="16" xfId="141" applyNumberFormat="1" applyFont="1" applyBorder="1"/>
    <xf numFmtId="3" fontId="66" fillId="0" borderId="0" xfId="141" applyNumberFormat="1" applyFont="1"/>
    <xf numFmtId="3" fontId="62" fillId="0" borderId="0" xfId="141" applyNumberFormat="1" applyFont="1"/>
    <xf numFmtId="4" fontId="66" fillId="0" borderId="0" xfId="142" applyNumberFormat="1" applyFont="1" applyBorder="1" applyAlignment="1">
      <alignment horizontal="right" vertical="top" wrapText="1"/>
    </xf>
    <xf numFmtId="4" fontId="10" fillId="0" borderId="0" xfId="0" applyNumberFormat="1" applyFont="1" applyFill="1"/>
    <xf numFmtId="4" fontId="9" fillId="0" borderId="0" xfId="0" applyNumberFormat="1" applyFont="1" applyFill="1"/>
    <xf numFmtId="39" fontId="6" fillId="0" borderId="68" xfId="89" applyNumberFormat="1" applyFont="1" applyFill="1" applyBorder="1"/>
    <xf numFmtId="0" fontId="7" fillId="0" borderId="0" xfId="89" applyFont="1" applyFill="1" applyAlignment="1">
      <alignment horizontal="left" vertical="center"/>
    </xf>
    <xf numFmtId="0" fontId="17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/>
    </xf>
    <xf numFmtId="4" fontId="85" fillId="0" borderId="11" xfId="0" applyNumberFormat="1" applyFont="1" applyFill="1" applyBorder="1" applyAlignment="1">
      <alignment horizontal="right" vertical="center"/>
    </xf>
    <xf numFmtId="4" fontId="81" fillId="0" borderId="11" xfId="0" applyNumberFormat="1" applyFont="1" applyFill="1" applyBorder="1" applyAlignment="1">
      <alignment horizontal="right" vertical="center" wrapText="1"/>
    </xf>
    <xf numFmtId="4" fontId="19" fillId="0" borderId="11" xfId="0" applyNumberFormat="1" applyFont="1" applyFill="1" applyBorder="1" applyAlignment="1">
      <alignment horizontal="right" vertical="center"/>
    </xf>
    <xf numFmtId="4" fontId="19" fillId="0" borderId="11" xfId="0" applyNumberFormat="1" applyFont="1" applyFill="1" applyBorder="1" applyAlignment="1">
      <alignment horizontal="right" vertical="center" wrapText="1"/>
    </xf>
    <xf numFmtId="4" fontId="19" fillId="0" borderId="63" xfId="0" applyNumberFormat="1" applyFont="1" applyFill="1" applyBorder="1" applyAlignment="1">
      <alignment horizontal="right" vertical="center" wrapText="1"/>
    </xf>
    <xf numFmtId="0" fontId="9" fillId="0" borderId="54" xfId="0" applyFont="1" applyFill="1" applyBorder="1" applyAlignment="1">
      <alignment horizontal="right" vertical="center" wrapText="1"/>
    </xf>
    <xf numFmtId="0" fontId="9" fillId="0" borderId="63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top" wrapText="1"/>
    </xf>
    <xf numFmtId="0" fontId="0" fillId="0" borderId="54" xfId="0" applyFill="1" applyBorder="1" applyAlignment="1">
      <alignment horizontal="center" vertical="top" wrapText="1"/>
    </xf>
    <xf numFmtId="3" fontId="9" fillId="0" borderId="63" xfId="0" applyNumberFormat="1" applyFont="1" applyFill="1" applyBorder="1" applyAlignment="1">
      <alignment horizontal="center" vertical="center"/>
    </xf>
    <xf numFmtId="3" fontId="9" fillId="0" borderId="54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/>
    </xf>
    <xf numFmtId="0" fontId="9" fillId="0" borderId="63" xfId="124" applyFont="1" applyFill="1" applyBorder="1" applyAlignment="1">
      <alignment horizontal="center" vertical="center" wrapText="1"/>
    </xf>
    <xf numFmtId="0" fontId="9" fillId="0" borderId="40" xfId="124" applyFont="1" applyFill="1" applyBorder="1" applyAlignment="1">
      <alignment horizontal="center" vertical="center" wrapText="1"/>
    </xf>
    <xf numFmtId="0" fontId="9" fillId="0" borderId="54" xfId="124" applyFont="1" applyFill="1" applyBorder="1" applyAlignment="1">
      <alignment horizontal="center" vertical="center" wrapText="1"/>
    </xf>
    <xf numFmtId="0" fontId="9" fillId="0" borderId="86" xfId="124" applyFont="1" applyFill="1" applyBorder="1" applyAlignment="1">
      <alignment horizontal="center" vertical="center" wrapText="1"/>
    </xf>
    <xf numFmtId="0" fontId="9" fillId="0" borderId="11" xfId="124" applyFont="1" applyFill="1" applyBorder="1" applyAlignment="1">
      <alignment horizontal="center" vertical="center" wrapText="1"/>
    </xf>
    <xf numFmtId="0" fontId="9" fillId="0" borderId="98" xfId="124" applyFont="1" applyFill="1" applyBorder="1" applyAlignment="1">
      <alignment horizontal="center" vertical="center" wrapText="1"/>
    </xf>
    <xf numFmtId="0" fontId="7" fillId="0" borderId="0" xfId="124" applyFont="1" applyAlignment="1">
      <alignment horizontal="left" vertical="center" wrapText="1"/>
    </xf>
    <xf numFmtId="0" fontId="7" fillId="0" borderId="0" xfId="124" applyFont="1" applyFill="1" applyAlignment="1">
      <alignment horizontal="left" vertical="center" wrapText="1"/>
    </xf>
    <xf numFmtId="0" fontId="85" fillId="0" borderId="57" xfId="124" applyFont="1" applyFill="1" applyBorder="1" applyAlignment="1">
      <alignment horizontal="center" vertical="center" wrapText="1"/>
    </xf>
    <xf numFmtId="0" fontId="85" fillId="0" borderId="98" xfId="124" applyFont="1" applyFill="1" applyBorder="1" applyAlignment="1">
      <alignment horizontal="center" vertical="center" wrapText="1"/>
    </xf>
    <xf numFmtId="0" fontId="85" fillId="0" borderId="86" xfId="124" applyFont="1" applyFill="1" applyBorder="1" applyAlignment="1">
      <alignment horizontal="center" vertical="center" wrapText="1"/>
    </xf>
    <xf numFmtId="0" fontId="9" fillId="0" borderId="57" xfId="124" applyFont="1" applyFill="1" applyBorder="1" applyAlignment="1">
      <alignment horizontal="center" vertical="center" wrapText="1"/>
    </xf>
    <xf numFmtId="0" fontId="9" fillId="0" borderId="11" xfId="124" applyNumberFormat="1" applyFont="1" applyFill="1" applyBorder="1" applyAlignment="1">
      <alignment horizontal="center" vertical="center" wrapText="1"/>
    </xf>
    <xf numFmtId="0" fontId="85" fillId="0" borderId="63" xfId="124" applyFont="1" applyFill="1" applyBorder="1" applyAlignment="1">
      <alignment horizontal="center" vertical="center" wrapText="1"/>
    </xf>
    <xf numFmtId="0" fontId="85" fillId="0" borderId="40" xfId="124" applyFont="1" applyFill="1" applyBorder="1" applyAlignment="1">
      <alignment horizontal="center" vertical="center" wrapText="1"/>
    </xf>
    <xf numFmtId="0" fontId="85" fillId="0" borderId="54" xfId="124" applyFont="1" applyFill="1" applyBorder="1" applyAlignment="1">
      <alignment horizontal="center" vertical="center" wrapText="1"/>
    </xf>
    <xf numFmtId="0" fontId="10" fillId="0" borderId="0" xfId="124" applyFont="1" applyFill="1" applyAlignment="1">
      <alignment horizontal="left" vertical="center" wrapText="1"/>
    </xf>
    <xf numFmtId="0" fontId="9" fillId="0" borderId="69" xfId="124" applyFont="1" applyFill="1" applyBorder="1" applyAlignment="1">
      <alignment horizontal="center" vertical="center" wrapText="1"/>
    </xf>
    <xf numFmtId="0" fontId="9" fillId="0" borderId="62" xfId="124" applyFont="1" applyFill="1" applyBorder="1" applyAlignment="1">
      <alignment horizontal="center" vertical="center" wrapText="1"/>
    </xf>
    <xf numFmtId="0" fontId="85" fillId="0" borderId="64" xfId="124" applyFont="1" applyFill="1" applyBorder="1" applyAlignment="1">
      <alignment horizontal="center" vertical="center" wrapText="1"/>
    </xf>
    <xf numFmtId="0" fontId="85" fillId="0" borderId="47" xfId="124" applyFont="1" applyFill="1" applyBorder="1" applyAlignment="1">
      <alignment horizontal="center" vertical="center" wrapText="1"/>
    </xf>
    <xf numFmtId="0" fontId="85" fillId="0" borderId="65" xfId="124" applyFont="1" applyFill="1" applyBorder="1" applyAlignment="1">
      <alignment horizontal="center" vertical="center" wrapText="1"/>
    </xf>
    <xf numFmtId="0" fontId="85" fillId="0" borderId="69" xfId="124" applyFont="1" applyFill="1" applyBorder="1" applyAlignment="1">
      <alignment horizontal="center" vertical="center" wrapText="1"/>
    </xf>
    <xf numFmtId="0" fontId="85" fillId="0" borderId="0" xfId="124" applyFont="1" applyFill="1" applyBorder="1" applyAlignment="1">
      <alignment horizontal="center" vertical="center" wrapText="1"/>
    </xf>
    <xf numFmtId="0" fontId="85" fillId="0" borderId="67" xfId="124" applyFont="1" applyFill="1" applyBorder="1" applyAlignment="1">
      <alignment horizontal="center" vertical="center" wrapText="1"/>
    </xf>
    <xf numFmtId="0" fontId="85" fillId="0" borderId="62" xfId="124" applyFont="1" applyFill="1" applyBorder="1" applyAlignment="1">
      <alignment horizontal="center" vertical="center" wrapText="1"/>
    </xf>
    <xf numFmtId="0" fontId="85" fillId="0" borderId="101" xfId="124" applyFont="1" applyFill="1" applyBorder="1" applyAlignment="1">
      <alignment horizontal="center" vertical="center" wrapText="1"/>
    </xf>
    <xf numFmtId="0" fontId="85" fillId="0" borderId="66" xfId="124" applyFont="1" applyFill="1" applyBorder="1" applyAlignment="1">
      <alignment horizontal="center" vertical="center" wrapText="1"/>
    </xf>
    <xf numFmtId="0" fontId="9" fillId="0" borderId="64" xfId="124" applyFont="1" applyFill="1" applyBorder="1" applyAlignment="1">
      <alignment horizontal="center" vertical="center" wrapText="1"/>
    </xf>
    <xf numFmtId="0" fontId="9" fillId="0" borderId="63" xfId="124" applyFont="1" applyFill="1" applyBorder="1" applyAlignment="1">
      <alignment horizontal="left" vertical="center" wrapText="1"/>
    </xf>
    <xf numFmtId="0" fontId="9" fillId="0" borderId="40" xfId="124" applyFont="1" applyFill="1" applyBorder="1" applyAlignment="1">
      <alignment horizontal="left" vertical="center" wrapText="1"/>
    </xf>
    <xf numFmtId="0" fontId="9" fillId="0" borderId="54" xfId="124" applyFont="1" applyFill="1" applyBorder="1" applyAlignment="1">
      <alignment horizontal="left" vertical="center" wrapText="1"/>
    </xf>
    <xf numFmtId="0" fontId="72" fillId="0" borderId="25" xfId="89" applyFont="1" applyBorder="1" applyAlignment="1">
      <alignment horizontal="center" vertical="center"/>
    </xf>
    <xf numFmtId="0" fontId="72" fillId="0" borderId="24" xfId="89" applyFont="1" applyBorder="1" applyAlignment="1">
      <alignment horizontal="center" vertical="center"/>
    </xf>
    <xf numFmtId="0" fontId="7" fillId="0" borderId="0" xfId="89" applyFont="1" applyAlignment="1"/>
    <xf numFmtId="0" fontId="7" fillId="0" borderId="23" xfId="89" applyFont="1" applyBorder="1" applyAlignment="1">
      <alignment horizontal="center" vertical="center" wrapText="1"/>
    </xf>
    <xf numFmtId="0" fontId="7" fillId="0" borderId="41" xfId="89" applyFont="1" applyBorder="1" applyAlignment="1">
      <alignment horizontal="center" vertical="center"/>
    </xf>
    <xf numFmtId="0" fontId="10" fillId="0" borderId="15" xfId="89" applyFont="1" applyBorder="1" applyAlignment="1">
      <alignment horizontal="center" vertical="top" wrapText="1"/>
    </xf>
    <xf numFmtId="0" fontId="10" fillId="0" borderId="73" xfId="89" applyFont="1" applyBorder="1" applyAlignment="1">
      <alignment horizontal="center" vertical="top" wrapText="1"/>
    </xf>
    <xf numFmtId="0" fontId="7" fillId="0" borderId="0" xfId="120" applyFont="1" applyAlignment="1">
      <alignment vertical="center" wrapText="1"/>
    </xf>
    <xf numFmtId="0" fontId="10" fillId="0" borderId="0" xfId="120" applyFont="1" applyAlignment="1">
      <alignment vertical="center" wrapText="1"/>
    </xf>
    <xf numFmtId="0" fontId="10" fillId="0" borderId="0" xfId="120" applyFont="1" applyAlignment="1">
      <alignment wrapText="1"/>
    </xf>
    <xf numFmtId="0" fontId="8" fillId="0" borderId="23" xfId="65" applyFont="1" applyBorder="1" applyAlignment="1">
      <alignment horizontal="center" vertical="center" wrapText="1"/>
    </xf>
    <xf numFmtId="0" fontId="8" fillId="0" borderId="39" xfId="65" applyFont="1" applyBorder="1" applyAlignment="1">
      <alignment horizontal="center" vertical="center" wrapText="1"/>
    </xf>
    <xf numFmtId="0" fontId="8" fillId="0" borderId="41" xfId="65" applyFont="1" applyBorder="1" applyAlignment="1">
      <alignment horizontal="center" vertical="center" wrapText="1"/>
    </xf>
    <xf numFmtId="0" fontId="8" fillId="0" borderId="27" xfId="65" applyFont="1" applyBorder="1" applyAlignment="1">
      <alignment horizontal="center" vertical="center" wrapText="1"/>
    </xf>
    <xf numFmtId="0" fontId="8" fillId="0" borderId="17" xfId="65" applyFont="1" applyBorder="1" applyAlignment="1">
      <alignment horizontal="center" vertical="center" wrapText="1"/>
    </xf>
    <xf numFmtId="0" fontId="8" fillId="0" borderId="30" xfId="65" applyFont="1" applyBorder="1" applyAlignment="1">
      <alignment horizontal="center" vertical="center" wrapText="1"/>
    </xf>
    <xf numFmtId="0" fontId="8" fillId="0" borderId="61" xfId="65" applyFont="1" applyBorder="1" applyAlignment="1">
      <alignment horizontal="center" vertical="center" wrapText="1"/>
    </xf>
    <xf numFmtId="0" fontId="8" fillId="0" borderId="53" xfId="65" applyFont="1" applyBorder="1" applyAlignment="1">
      <alignment horizontal="center" vertical="center" wrapText="1"/>
    </xf>
    <xf numFmtId="0" fontId="8" fillId="0" borderId="60" xfId="65" applyFont="1" applyBorder="1" applyAlignment="1">
      <alignment horizontal="center" vertical="center" wrapText="1"/>
    </xf>
    <xf numFmtId="0" fontId="8" fillId="0" borderId="84" xfId="65" applyFont="1" applyBorder="1" applyAlignment="1">
      <alignment horizontal="center" vertical="center" wrapText="1"/>
    </xf>
    <xf numFmtId="0" fontId="8" fillId="0" borderId="11" xfId="65" applyFont="1" applyBorder="1" applyAlignment="1">
      <alignment horizontal="center" vertical="center" wrapText="1"/>
    </xf>
    <xf numFmtId="0" fontId="8" fillId="0" borderId="59" xfId="65" applyFont="1" applyBorder="1" applyAlignment="1">
      <alignment horizontal="center" vertical="center" wrapText="1"/>
    </xf>
    <xf numFmtId="0" fontId="8" fillId="0" borderId="74" xfId="65" applyFont="1" applyBorder="1" applyAlignment="1">
      <alignment horizontal="center" vertical="center" wrapText="1"/>
    </xf>
    <xf numFmtId="0" fontId="8" fillId="0" borderId="58" xfId="65" applyFont="1" applyBorder="1" applyAlignment="1">
      <alignment horizontal="center" vertical="center" wrapText="1"/>
    </xf>
    <xf numFmtId="0" fontId="8" fillId="0" borderId="16" xfId="65" applyFont="1" applyBorder="1" applyAlignment="1">
      <alignment horizontal="center" vertical="center" wrapText="1"/>
    </xf>
    <xf numFmtId="0" fontId="9" fillId="0" borderId="25" xfId="65" applyFont="1" applyBorder="1" applyAlignment="1">
      <alignment horizontal="center" vertical="center" wrapText="1"/>
    </xf>
    <xf numFmtId="0" fontId="9" fillId="0" borderId="21" xfId="65" applyFont="1" applyBorder="1" applyAlignment="1">
      <alignment horizontal="center" vertical="center" wrapText="1"/>
    </xf>
    <xf numFmtId="0" fontId="9" fillId="0" borderId="24" xfId="65" applyFont="1" applyBorder="1" applyAlignment="1">
      <alignment horizontal="center" vertical="center" wrapText="1"/>
    </xf>
    <xf numFmtId="0" fontId="9" fillId="0" borderId="17" xfId="65" applyFont="1" applyBorder="1" applyAlignment="1">
      <alignment horizontal="center" wrapText="1"/>
    </xf>
    <xf numFmtId="0" fontId="9" fillId="0" borderId="0" xfId="65" applyFont="1" applyBorder="1" applyAlignment="1">
      <alignment horizontal="center" wrapText="1"/>
    </xf>
    <xf numFmtId="0" fontId="9" fillId="0" borderId="68" xfId="65" applyFon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0" fontId="10" fillId="0" borderId="41" xfId="0" applyFont="1" applyBorder="1" applyAlignment="1"/>
    <xf numFmtId="0" fontId="10" fillId="0" borderId="41" xfId="0" applyFont="1" applyBorder="1" applyAlignment="1">
      <alignment horizontal="center" wrapText="1"/>
    </xf>
    <xf numFmtId="0" fontId="7" fillId="0" borderId="2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41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0" fontId="8" fillId="0" borderId="25" xfId="0" applyFont="1" applyBorder="1" applyAlignment="1">
      <alignment horizontal="left" vertical="center" indent="3"/>
    </xf>
    <xf numFmtId="0" fontId="8" fillId="0" borderId="21" xfId="0" applyFont="1" applyBorder="1" applyAlignment="1">
      <alignment horizontal="left" vertical="center" indent="3"/>
    </xf>
    <xf numFmtId="0" fontId="7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2" fillId="0" borderId="27" xfId="116" applyFont="1" applyBorder="1" applyAlignment="1">
      <alignment horizontal="center" vertical="center" wrapText="1"/>
    </xf>
    <xf numFmtId="0" fontId="2" fillId="0" borderId="56" xfId="116" applyFont="1" applyBorder="1" applyAlignment="1">
      <alignment horizontal="center" vertical="center" wrapText="1"/>
    </xf>
    <xf numFmtId="0" fontId="2" fillId="0" borderId="33" xfId="116" applyFont="1" applyBorder="1" applyAlignment="1">
      <alignment horizontal="center" vertical="center" wrapText="1"/>
    </xf>
    <xf numFmtId="0" fontId="2" fillId="0" borderId="78" xfId="116" applyFont="1" applyBorder="1" applyAlignment="1">
      <alignment horizontal="center" vertical="center" wrapText="1"/>
    </xf>
    <xf numFmtId="0" fontId="17" fillId="0" borderId="0" xfId="116" applyFont="1" applyAlignment="1">
      <alignment horizontal="left" wrapText="1"/>
    </xf>
    <xf numFmtId="0" fontId="72" fillId="0" borderId="30" xfId="116" applyFont="1" applyBorder="1" applyAlignment="1">
      <alignment horizontal="center" vertical="center"/>
    </xf>
    <xf numFmtId="0" fontId="72" fillId="0" borderId="15" xfId="116" applyFont="1" applyBorder="1" applyAlignment="1">
      <alignment horizontal="center" vertical="center"/>
    </xf>
    <xf numFmtId="0" fontId="2" fillId="0" borderId="13" xfId="116" applyFont="1" applyBorder="1" applyAlignment="1">
      <alignment horizontal="center" vertical="center"/>
    </xf>
    <xf numFmtId="0" fontId="2" fillId="0" borderId="22" xfId="116" applyFont="1" applyBorder="1" applyAlignment="1">
      <alignment horizontal="center" vertical="center"/>
    </xf>
    <xf numFmtId="0" fontId="2" fillId="0" borderId="14" xfId="116" applyFont="1" applyBorder="1" applyAlignment="1">
      <alignment horizontal="center" vertical="center"/>
    </xf>
    <xf numFmtId="0" fontId="72" fillId="0" borderId="25" xfId="93" applyFont="1" applyBorder="1" applyAlignment="1">
      <alignment horizontal="center" vertical="center"/>
    </xf>
    <xf numFmtId="0" fontId="72" fillId="0" borderId="21" xfId="93" applyFont="1" applyBorder="1" applyAlignment="1">
      <alignment horizontal="center" vertical="center"/>
    </xf>
    <xf numFmtId="0" fontId="2" fillId="0" borderId="27" xfId="93" applyBorder="1" applyAlignment="1">
      <alignment horizontal="center" vertical="center" wrapText="1"/>
    </xf>
    <xf numFmtId="0" fontId="2" fillId="0" borderId="56" xfId="93" applyBorder="1" applyAlignment="1">
      <alignment horizontal="center" vertical="center" wrapText="1"/>
    </xf>
    <xf numFmtId="0" fontId="2" fillId="0" borderId="33" xfId="93" applyBorder="1" applyAlignment="1">
      <alignment horizontal="center" vertical="center" wrapText="1"/>
    </xf>
    <xf numFmtId="0" fontId="2" fillId="0" borderId="78" xfId="93" applyBorder="1" applyAlignment="1">
      <alignment horizontal="center" vertical="center" wrapText="1"/>
    </xf>
    <xf numFmtId="0" fontId="13" fillId="0" borderId="0" xfId="93" applyFont="1" applyAlignment="1">
      <alignment horizontal="left" wrapText="1"/>
    </xf>
    <xf numFmtId="0" fontId="2" fillId="0" borderId="13" xfId="93" applyFont="1" applyBorder="1" applyAlignment="1">
      <alignment horizontal="center" vertical="center"/>
    </xf>
    <xf numFmtId="0" fontId="2" fillId="0" borderId="22" xfId="93" applyBorder="1" applyAlignment="1">
      <alignment horizontal="center" vertical="center"/>
    </xf>
    <xf numFmtId="0" fontId="2" fillId="0" borderId="14" xfId="93" applyBorder="1" applyAlignment="1">
      <alignment horizontal="center" vertical="center"/>
    </xf>
    <xf numFmtId="0" fontId="2" fillId="0" borderId="38" xfId="93" applyBorder="1" applyAlignment="1">
      <alignment horizontal="center" vertical="center"/>
    </xf>
    <xf numFmtId="0" fontId="2" fillId="0" borderId="69" xfId="93" applyBorder="1" applyAlignment="1">
      <alignment horizontal="center" vertical="center"/>
    </xf>
    <xf numFmtId="0" fontId="2" fillId="0" borderId="70" xfId="93" applyBorder="1" applyAlignment="1">
      <alignment horizontal="center" vertical="center"/>
    </xf>
    <xf numFmtId="0" fontId="2" fillId="0" borderId="71" xfId="93" applyBorder="1" applyAlignment="1">
      <alignment horizontal="center" vertical="center"/>
    </xf>
    <xf numFmtId="0" fontId="2" fillId="0" borderId="66" xfId="93" applyBorder="1" applyAlignment="1">
      <alignment horizontal="center" vertical="center"/>
    </xf>
    <xf numFmtId="0" fontId="78" fillId="0" borderId="0" xfId="61" applyFont="1" applyBorder="1" applyAlignment="1">
      <alignment horizontal="left" vertical="center" wrapText="1"/>
    </xf>
    <xf numFmtId="0" fontId="78" fillId="0" borderId="57" xfId="61" applyFont="1" applyBorder="1" applyAlignment="1">
      <alignment horizontal="center" vertical="center" wrapText="1"/>
    </xf>
    <xf numFmtId="0" fontId="78" fillId="0" borderId="98" xfId="61" applyFont="1" applyBorder="1" applyAlignment="1">
      <alignment horizontal="center" vertical="center" wrapText="1"/>
    </xf>
    <xf numFmtId="0" fontId="78" fillId="0" borderId="86" xfId="61" applyFont="1" applyBorder="1" applyAlignment="1">
      <alignment horizontal="center" vertical="center" wrapText="1"/>
    </xf>
    <xf numFmtId="0" fontId="78" fillId="0" borderId="63" xfId="61" applyFont="1" applyBorder="1" applyAlignment="1">
      <alignment horizontal="center" vertical="center" wrapText="1"/>
    </xf>
    <xf numFmtId="0" fontId="78" fillId="0" borderId="40" xfId="61" applyFont="1" applyBorder="1" applyAlignment="1">
      <alignment horizontal="center" vertical="center" wrapText="1"/>
    </xf>
    <xf numFmtId="0" fontId="78" fillId="0" borderId="54" xfId="61" applyFont="1" applyBorder="1" applyAlignment="1">
      <alignment horizontal="center" vertical="center" wrapText="1"/>
    </xf>
    <xf numFmtId="0" fontId="6" fillId="0" borderId="63" xfId="61" applyFont="1" applyBorder="1" applyAlignment="1">
      <alignment horizontal="center" vertical="top" wrapText="1"/>
    </xf>
    <xf numFmtId="0" fontId="6" fillId="0" borderId="54" xfId="61" applyFont="1" applyBorder="1" applyAlignment="1">
      <alignment horizontal="center" vertical="top" wrapText="1"/>
    </xf>
    <xf numFmtId="0" fontId="6" fillId="0" borderId="0" xfId="61" quotePrefix="1" applyFont="1" applyFill="1" applyBorder="1" applyAlignment="1">
      <alignment horizontal="left" vertical="center" wrapText="1"/>
    </xf>
    <xf numFmtId="0" fontId="6" fillId="0" borderId="0" xfId="95" applyFont="1" applyAlignment="1">
      <alignment horizontal="left"/>
    </xf>
    <xf numFmtId="0" fontId="78" fillId="0" borderId="0" xfId="95" applyFont="1" applyBorder="1" applyAlignment="1">
      <alignment horizontal="left" vertical="center" wrapText="1"/>
    </xf>
    <xf numFmtId="0" fontId="68" fillId="0" borderId="101" xfId="94" applyFont="1" applyBorder="1" applyAlignment="1">
      <alignment horizontal="left" vertical="center" wrapText="1"/>
    </xf>
    <xf numFmtId="0" fontId="8" fillId="0" borderId="23" xfId="96" applyFont="1" applyBorder="1" applyAlignment="1">
      <alignment horizontal="center" vertical="center" wrapText="1"/>
    </xf>
    <xf numFmtId="0" fontId="8" fillId="0" borderId="39" xfId="96" applyFont="1" applyBorder="1" applyAlignment="1">
      <alignment horizontal="center" vertical="center" wrapText="1"/>
    </xf>
    <xf numFmtId="0" fontId="8" fillId="0" borderId="44" xfId="96" applyFont="1" applyBorder="1" applyAlignment="1">
      <alignment horizontal="center" vertical="center" wrapText="1"/>
    </xf>
    <xf numFmtId="0" fontId="8" fillId="0" borderId="77" xfId="96" applyFont="1" applyBorder="1" applyAlignment="1">
      <alignment horizontal="center" vertical="center" wrapText="1"/>
    </xf>
    <xf numFmtId="0" fontId="8" fillId="0" borderId="84" xfId="96" applyFont="1" applyBorder="1" applyAlignment="1">
      <alignment horizontal="center" vertical="center" wrapText="1"/>
    </xf>
    <xf numFmtId="0" fontId="8" fillId="0" borderId="45" xfId="96" applyFont="1" applyBorder="1" applyAlignment="1">
      <alignment horizontal="center" vertical="center" wrapText="1"/>
    </xf>
    <xf numFmtId="0" fontId="8" fillId="0" borderId="61" xfId="96" applyFont="1" applyBorder="1" applyAlignment="1">
      <alignment horizontal="center" vertical="center" wrapText="1"/>
    </xf>
    <xf numFmtId="0" fontId="8" fillId="0" borderId="74" xfId="96" applyFont="1" applyBorder="1" applyAlignment="1">
      <alignment horizontal="center" vertical="center" wrapText="1"/>
    </xf>
    <xf numFmtId="0" fontId="6" fillId="0" borderId="54" xfId="96" applyFont="1" applyBorder="1" applyAlignment="1">
      <alignment horizontal="center" vertical="center" wrapText="1"/>
    </xf>
    <xf numFmtId="0" fontId="6" fillId="0" borderId="11" xfId="96" applyFont="1" applyBorder="1" applyAlignment="1">
      <alignment horizontal="center" vertical="center" wrapText="1"/>
    </xf>
    <xf numFmtId="0" fontId="6" fillId="0" borderId="53" xfId="96" applyFont="1" applyBorder="1" applyAlignment="1">
      <alignment horizontal="center" vertical="center" wrapText="1"/>
    </xf>
    <xf numFmtId="0" fontId="78" fillId="0" borderId="0" xfId="0" applyFont="1" applyBorder="1" applyAlignment="1">
      <alignment horizontal="left" vertical="center" wrapText="1"/>
    </xf>
    <xf numFmtId="0" fontId="8" fillId="0" borderId="27" xfId="96" applyFont="1" applyBorder="1" applyAlignment="1">
      <alignment horizontal="center" vertical="center" wrapText="1"/>
    </xf>
    <xf numFmtId="0" fontId="8" fillId="0" borderId="17" xfId="96" applyFont="1" applyBorder="1" applyAlignment="1">
      <alignment horizontal="center" vertical="center" wrapText="1"/>
    </xf>
    <xf numFmtId="0" fontId="8" fillId="0" borderId="37" xfId="96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8" fillId="0" borderId="101" xfId="0" applyFont="1" applyBorder="1" applyAlignment="1">
      <alignment vertical="center" wrapText="1"/>
    </xf>
    <xf numFmtId="0" fontId="68" fillId="0" borderId="101" xfId="0" applyFont="1" applyBorder="1" applyAlignment="1">
      <alignment horizontal="left" vertical="center" wrapText="1"/>
    </xf>
    <xf numFmtId="0" fontId="79" fillId="0" borderId="10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1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15" xfId="89" applyFont="1" applyBorder="1" applyAlignment="1">
      <alignment horizontal="left" vertical="center" wrapText="1"/>
    </xf>
    <xf numFmtId="0" fontId="7" fillId="0" borderId="15" xfId="89" applyFont="1" applyBorder="1" applyAlignment="1">
      <alignment horizontal="left" vertical="center"/>
    </xf>
    <xf numFmtId="0" fontId="6" fillId="0" borderId="23" xfId="89" applyFont="1" applyBorder="1" applyAlignment="1">
      <alignment horizontal="center" vertical="center"/>
    </xf>
    <xf numFmtId="0" fontId="6" fillId="0" borderId="41" xfId="89" applyFont="1" applyBorder="1" applyAlignment="1">
      <alignment horizontal="center" vertical="center"/>
    </xf>
    <xf numFmtId="0" fontId="9" fillId="0" borderId="0" xfId="89" applyFont="1" applyAlignment="1">
      <alignment horizontal="left" wrapText="1"/>
    </xf>
    <xf numFmtId="0" fontId="7" fillId="0" borderId="0" xfId="89" applyFont="1" applyBorder="1" applyAlignment="1">
      <alignment horizontal="left" wrapText="1"/>
    </xf>
    <xf numFmtId="0" fontId="7" fillId="0" borderId="0" xfId="89" applyFont="1" applyBorder="1" applyAlignment="1">
      <alignment horizontal="left"/>
    </xf>
    <xf numFmtId="0" fontId="17" fillId="0" borderId="11" xfId="0" applyFont="1" applyFill="1" applyBorder="1" applyAlignment="1">
      <alignment horizontal="center" vertical="center"/>
    </xf>
    <xf numFmtId="0" fontId="9" fillId="0" borderId="0" xfId="0" applyFont="1"/>
    <xf numFmtId="0" fontId="22" fillId="0" borderId="54" xfId="0" applyFont="1" applyFill="1" applyBorder="1" applyAlignment="1">
      <alignment horizontal="right" vertical="center" wrapText="1"/>
    </xf>
    <xf numFmtId="0" fontId="69" fillId="0" borderId="11" xfId="124" applyFont="1" applyFill="1" applyBorder="1" applyAlignment="1">
      <alignment horizontal="center" vertical="center" wrapText="1"/>
    </xf>
    <xf numFmtId="0" fontId="87" fillId="0" borderId="57" xfId="124" applyFont="1" applyFill="1" applyBorder="1" applyAlignment="1">
      <alignment horizontal="center" vertical="center" wrapText="1"/>
    </xf>
    <xf numFmtId="0" fontId="87" fillId="0" borderId="98" xfId="124" applyFont="1" applyFill="1" applyBorder="1" applyAlignment="1">
      <alignment horizontal="center" vertical="center" wrapText="1"/>
    </xf>
    <xf numFmtId="0" fontId="87" fillId="0" borderId="86" xfId="124" applyFont="1" applyFill="1" applyBorder="1" applyAlignment="1">
      <alignment horizontal="center" vertical="center" wrapText="1"/>
    </xf>
    <xf numFmtId="0" fontId="10" fillId="0" borderId="11" xfId="124" applyNumberFormat="1" applyFont="1" applyFill="1" applyBorder="1" applyAlignment="1">
      <alignment horizontal="center" vertical="center" wrapText="1"/>
    </xf>
    <xf numFmtId="0" fontId="49" fillId="0" borderId="0" xfId="136" applyFill="1" applyAlignment="1">
      <alignment horizontal="left" vertical="center" wrapText="1"/>
    </xf>
    <xf numFmtId="0" fontId="87" fillId="0" borderId="63" xfId="124" applyFont="1" applyFill="1" applyBorder="1" applyAlignment="1">
      <alignment horizontal="center" vertical="center" wrapText="1"/>
    </xf>
    <xf numFmtId="0" fontId="87" fillId="0" borderId="40" xfId="124" applyFont="1" applyFill="1" applyBorder="1" applyAlignment="1">
      <alignment horizontal="center" vertical="center" wrapText="1"/>
    </xf>
    <xf numFmtId="0" fontId="87" fillId="0" borderId="54" xfId="124" applyFont="1" applyFill="1" applyBorder="1" applyAlignment="1">
      <alignment horizontal="center" vertical="center" wrapText="1"/>
    </xf>
    <xf numFmtId="0" fontId="69" fillId="0" borderId="57" xfId="124" applyFont="1" applyFill="1" applyBorder="1" applyAlignment="1">
      <alignment horizontal="center" vertical="center" wrapText="1"/>
    </xf>
    <xf numFmtId="0" fontId="69" fillId="0" borderId="98" xfId="124" applyFont="1" applyFill="1" applyBorder="1" applyAlignment="1">
      <alignment horizontal="center" vertical="center" wrapText="1"/>
    </xf>
    <xf numFmtId="0" fontId="69" fillId="0" borderId="86" xfId="124" applyFont="1" applyFill="1" applyBorder="1" applyAlignment="1">
      <alignment horizontal="center" vertical="center" wrapText="1"/>
    </xf>
    <xf numFmtId="4" fontId="9" fillId="0" borderId="63" xfId="124" applyNumberFormat="1" applyFont="1" applyFill="1" applyBorder="1" applyAlignment="1">
      <alignment horizontal="center" vertical="center" wrapText="1"/>
    </xf>
    <xf numFmtId="4" fontId="9" fillId="0" borderId="40" xfId="124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right" vertical="center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86" xfId="0" applyFont="1" applyFill="1" applyBorder="1" applyAlignment="1">
      <alignment horizontal="center" vertical="top" wrapText="1"/>
    </xf>
    <xf numFmtId="0" fontId="49" fillId="0" borderId="11" xfId="136" applyFill="1" applyBorder="1" applyAlignment="1">
      <alignment horizontal="center" vertical="center" wrapText="1"/>
    </xf>
    <xf numFmtId="0" fontId="76" fillId="0" borderId="0" xfId="124" applyFont="1" applyFill="1" applyAlignment="1">
      <alignment horizontal="left" vertical="center" wrapText="1"/>
    </xf>
    <xf numFmtId="4" fontId="9" fillId="0" borderId="54" xfId="124" applyNumberFormat="1" applyFont="1" applyFill="1" applyBorder="1" applyAlignment="1">
      <alignment horizontal="center" vertical="center" wrapText="1"/>
    </xf>
    <xf numFmtId="0" fontId="85" fillId="0" borderId="0" xfId="124" applyFont="1" applyFill="1" applyAlignment="1">
      <alignment horizontal="left" vertical="center" wrapText="1"/>
    </xf>
    <xf numFmtId="0" fontId="9" fillId="0" borderId="63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49" fillId="0" borderId="0" xfId="136" applyFont="1" applyFill="1" applyAlignment="1">
      <alignment horizontal="left" vertical="center" wrapText="1"/>
    </xf>
    <xf numFmtId="2" fontId="17" fillId="0" borderId="25" xfId="89" applyNumberFormat="1" applyFont="1" applyBorder="1" applyAlignment="1">
      <alignment horizontal="center" vertical="center"/>
    </xf>
    <xf numFmtId="2" fontId="10" fillId="0" borderId="24" xfId="89" applyNumberFormat="1" applyFont="1" applyBorder="1" applyAlignment="1">
      <alignment horizontal="center" vertical="center"/>
    </xf>
    <xf numFmtId="0" fontId="17" fillId="0" borderId="25" xfId="121" applyFont="1" applyBorder="1" applyAlignment="1">
      <alignment horizontal="center" vertical="center"/>
    </xf>
    <xf numFmtId="0" fontId="10" fillId="0" borderId="24" xfId="121" applyFont="1" applyBorder="1" applyAlignment="1">
      <alignment horizontal="center" vertical="center"/>
    </xf>
    <xf numFmtId="3" fontId="7" fillId="0" borderId="23" xfId="121" applyNumberFormat="1" applyFont="1" applyBorder="1" applyAlignment="1">
      <alignment horizontal="center" vertical="center" wrapText="1"/>
    </xf>
    <xf numFmtId="3" fontId="7" fillId="0" borderId="41" xfId="121" applyNumberFormat="1" applyFont="1" applyBorder="1" applyAlignment="1">
      <alignment horizontal="center" vertical="center" wrapText="1"/>
    </xf>
    <xf numFmtId="0" fontId="10" fillId="0" borderId="25" xfId="121" applyFont="1" applyBorder="1" applyAlignment="1">
      <alignment horizontal="center"/>
    </xf>
    <xf numFmtId="0" fontId="10" fillId="0" borderId="24" xfId="121" applyFont="1" applyBorder="1" applyAlignment="1">
      <alignment horizontal="center"/>
    </xf>
    <xf numFmtId="0" fontId="7" fillId="0" borderId="0" xfId="121" applyFont="1" applyAlignment="1">
      <alignment vertical="center" wrapText="1"/>
    </xf>
    <xf numFmtId="0" fontId="10" fillId="0" borderId="0" xfId="121" applyFont="1" applyAlignment="1">
      <alignment vertical="center" wrapText="1"/>
    </xf>
    <xf numFmtId="0" fontId="10" fillId="0" borderId="0" xfId="121" applyFont="1" applyAlignment="1">
      <alignment wrapText="1"/>
    </xf>
    <xf numFmtId="0" fontId="7" fillId="0" borderId="23" xfId="121" applyFont="1" applyBorder="1" applyAlignment="1">
      <alignment horizontal="center" vertical="center" wrapText="1"/>
    </xf>
    <xf numFmtId="0" fontId="10" fillId="0" borderId="39" xfId="121" applyFont="1" applyBorder="1" applyAlignment="1">
      <alignment vertical="center" wrapText="1"/>
    </xf>
    <xf numFmtId="0" fontId="10" fillId="0" borderId="41" xfId="121" applyFont="1" applyBorder="1" applyAlignment="1"/>
    <xf numFmtId="0" fontId="7" fillId="0" borderId="25" xfId="121" applyFont="1" applyBorder="1" applyAlignment="1">
      <alignment horizontal="center" vertical="center"/>
    </xf>
    <xf numFmtId="0" fontId="7" fillId="0" borderId="24" xfId="121" applyFont="1" applyBorder="1" applyAlignment="1">
      <alignment horizontal="center" vertical="center"/>
    </xf>
    <xf numFmtId="0" fontId="7" fillId="0" borderId="0" xfId="97" applyFont="1" applyAlignment="1">
      <alignment vertical="center" wrapText="1"/>
    </xf>
    <xf numFmtId="0" fontId="10" fillId="0" borderId="0" xfId="97" applyFont="1" applyAlignment="1">
      <alignment vertical="center" wrapText="1"/>
    </xf>
    <xf numFmtId="0" fontId="10" fillId="0" borderId="0" xfId="97" applyFont="1" applyAlignment="1">
      <alignment wrapText="1"/>
    </xf>
    <xf numFmtId="0" fontId="8" fillId="0" borderId="55" xfId="65" applyFont="1" applyBorder="1" applyAlignment="1">
      <alignment horizontal="center" vertical="center" wrapText="1"/>
    </xf>
    <xf numFmtId="0" fontId="8" fillId="0" borderId="57" xfId="65" applyFont="1" applyBorder="1" applyAlignment="1">
      <alignment horizontal="center" vertical="center" wrapText="1"/>
    </xf>
    <xf numFmtId="0" fontId="8" fillId="0" borderId="12" xfId="65" applyFont="1" applyBorder="1" applyAlignment="1">
      <alignment horizontal="center" vertical="center" wrapText="1"/>
    </xf>
    <xf numFmtId="0" fontId="9" fillId="0" borderId="18" xfId="65" applyFont="1" applyBorder="1" applyAlignment="1">
      <alignment horizontal="center" wrapText="1"/>
    </xf>
    <xf numFmtId="0" fontId="9" fillId="0" borderId="85" xfId="65" applyFont="1" applyBorder="1" applyAlignment="1">
      <alignment horizontal="center" wrapText="1"/>
    </xf>
    <xf numFmtId="0" fontId="9" fillId="0" borderId="19" xfId="65" applyFont="1" applyBorder="1" applyAlignment="1">
      <alignment horizontal="center" wrapText="1"/>
    </xf>
    <xf numFmtId="3" fontId="7" fillId="0" borderId="23" xfId="99" applyNumberFormat="1" applyFont="1" applyBorder="1" applyAlignment="1">
      <alignment horizontal="center" vertical="center" wrapText="1"/>
    </xf>
    <xf numFmtId="3" fontId="7" fillId="0" borderId="41" xfId="99" applyNumberFormat="1" applyFont="1" applyBorder="1" applyAlignment="1">
      <alignment horizontal="center" vertical="center" wrapText="1"/>
    </xf>
    <xf numFmtId="0" fontId="10" fillId="0" borderId="25" xfId="99" applyFont="1" applyBorder="1" applyAlignment="1">
      <alignment horizontal="center"/>
    </xf>
    <xf numFmtId="0" fontId="10" fillId="0" borderId="21" xfId="99" applyFont="1" applyBorder="1" applyAlignment="1">
      <alignment horizontal="center"/>
    </xf>
    <xf numFmtId="0" fontId="10" fillId="0" borderId="24" xfId="99" applyFont="1" applyBorder="1" applyAlignment="1">
      <alignment horizontal="center"/>
    </xf>
    <xf numFmtId="3" fontId="10" fillId="0" borderId="25" xfId="99" applyNumberFormat="1" applyFont="1" applyBorder="1" applyAlignment="1">
      <alignment horizontal="center"/>
    </xf>
    <xf numFmtId="0" fontId="7" fillId="0" borderId="23" xfId="99" applyFont="1" applyBorder="1" applyAlignment="1">
      <alignment horizontal="center" vertical="center" wrapText="1"/>
    </xf>
    <xf numFmtId="0" fontId="10" fillId="0" borderId="39" xfId="99" applyFont="1" applyBorder="1" applyAlignment="1">
      <alignment vertical="center" wrapText="1"/>
    </xf>
    <xf numFmtId="0" fontId="10" fillId="0" borderId="41" xfId="99" applyFont="1" applyBorder="1" applyAlignment="1"/>
    <xf numFmtId="0" fontId="10" fillId="0" borderId="41" xfId="99" applyFont="1" applyBorder="1" applyAlignment="1">
      <alignment horizontal="center" wrapText="1"/>
    </xf>
    <xf numFmtId="0" fontId="7" fillId="0" borderId="25" xfId="91" applyFont="1" applyBorder="1" applyAlignment="1">
      <alignment horizontal="center"/>
    </xf>
    <xf numFmtId="0" fontId="7" fillId="0" borderId="24" xfId="91" applyFont="1" applyBorder="1" applyAlignment="1">
      <alignment horizontal="center"/>
    </xf>
    <xf numFmtId="0" fontId="9" fillId="0" borderId="0" xfId="90" applyFont="1" applyAlignment="1"/>
    <xf numFmtId="0" fontId="7" fillId="0" borderId="15" xfId="91" applyFont="1" applyBorder="1" applyAlignment="1">
      <alignment horizontal="left" vertical="top" wrapText="1"/>
    </xf>
    <xf numFmtId="0" fontId="7" fillId="0" borderId="23" xfId="91" applyFont="1" applyBorder="1" applyAlignment="1">
      <alignment horizontal="center" vertical="center"/>
    </xf>
    <xf numFmtId="0" fontId="7" fillId="0" borderId="39" xfId="91" applyFont="1" applyBorder="1" applyAlignment="1">
      <alignment horizontal="center" vertical="center"/>
    </xf>
    <xf numFmtId="0" fontId="7" fillId="0" borderId="41" xfId="91" applyFont="1" applyBorder="1" applyAlignment="1">
      <alignment horizontal="center" vertical="center"/>
    </xf>
    <xf numFmtId="0" fontId="7" fillId="0" borderId="25" xfId="91" applyFont="1" applyBorder="1" applyAlignment="1">
      <alignment horizontal="center" vertical="center"/>
    </xf>
    <xf numFmtId="0" fontId="7" fillId="0" borderId="21" xfId="91" applyFont="1" applyBorder="1" applyAlignment="1">
      <alignment horizontal="center" vertical="center"/>
    </xf>
    <xf numFmtId="0" fontId="7" fillId="0" borderId="24" xfId="91" applyFont="1" applyBorder="1" applyAlignment="1">
      <alignment horizontal="center" vertical="center"/>
    </xf>
    <xf numFmtId="0" fontId="7" fillId="0" borderId="27" xfId="91" applyFont="1" applyBorder="1" applyAlignment="1">
      <alignment horizontal="center" vertical="center" wrapText="1"/>
    </xf>
    <xf numFmtId="0" fontId="7" fillId="0" borderId="30" xfId="91" applyFont="1" applyBorder="1" applyAlignment="1">
      <alignment horizontal="center" vertical="center" wrapText="1"/>
    </xf>
    <xf numFmtId="0" fontId="7" fillId="0" borderId="28" xfId="91" applyFont="1" applyBorder="1" applyAlignment="1">
      <alignment horizontal="center" vertical="center"/>
    </xf>
    <xf numFmtId="0" fontId="7" fillId="0" borderId="48" xfId="91" applyFont="1" applyBorder="1" applyAlignment="1">
      <alignment horizontal="center" vertical="center"/>
    </xf>
    <xf numFmtId="0" fontId="7" fillId="0" borderId="23" xfId="71" applyFont="1" applyBorder="1" applyAlignment="1">
      <alignment horizontal="center" vertical="center" wrapText="1"/>
    </xf>
    <xf numFmtId="0" fontId="7" fillId="0" borderId="41" xfId="71" applyFont="1" applyBorder="1" applyAlignment="1">
      <alignment horizontal="center" vertical="center" wrapText="1"/>
    </xf>
    <xf numFmtId="0" fontId="7" fillId="0" borderId="23" xfId="91" applyFont="1" applyBorder="1" applyAlignment="1">
      <alignment horizontal="center" vertical="center" wrapText="1"/>
    </xf>
    <xf numFmtId="0" fontId="7" fillId="0" borderId="41" xfId="91" applyFont="1" applyBorder="1" applyAlignment="1">
      <alignment horizontal="center" vertical="center" wrapText="1"/>
    </xf>
    <xf numFmtId="0" fontId="85" fillId="0" borderId="25" xfId="91" applyFont="1" applyBorder="1" applyAlignment="1">
      <alignment horizontal="center" vertical="center" wrapText="1"/>
    </xf>
    <xf numFmtId="0" fontId="85" fillId="0" borderId="21" xfId="91" applyFont="1" applyBorder="1" applyAlignment="1">
      <alignment horizontal="center" vertical="center" wrapText="1"/>
    </xf>
    <xf numFmtId="0" fontId="85" fillId="0" borderId="24" xfId="91" applyFont="1" applyBorder="1" applyAlignment="1">
      <alignment horizontal="center" vertical="center" wrapText="1"/>
    </xf>
    <xf numFmtId="0" fontId="7" fillId="0" borderId="61" xfId="91" applyFont="1" applyBorder="1" applyAlignment="1">
      <alignment horizontal="center" vertical="center" wrapText="1"/>
    </xf>
    <xf numFmtId="0" fontId="7" fillId="0" borderId="60" xfId="91" applyFont="1" applyBorder="1" applyAlignment="1">
      <alignment horizontal="center" vertical="center" wrapText="1"/>
    </xf>
    <xf numFmtId="0" fontId="7" fillId="0" borderId="74" xfId="91" applyFont="1" applyBorder="1" applyAlignment="1">
      <alignment horizontal="center" vertical="center" wrapText="1"/>
    </xf>
    <xf numFmtId="0" fontId="7" fillId="0" borderId="16" xfId="91" applyFont="1" applyBorder="1" applyAlignment="1">
      <alignment horizontal="center" vertical="center" wrapText="1"/>
    </xf>
    <xf numFmtId="0" fontId="7" fillId="0" borderId="18" xfId="72" applyFont="1" applyFill="1" applyBorder="1" applyAlignment="1">
      <alignment horizontal="center" vertical="center" wrapText="1"/>
    </xf>
    <xf numFmtId="0" fontId="7" fillId="0" borderId="85" xfId="72" applyFont="1" applyFill="1" applyBorder="1" applyAlignment="1">
      <alignment horizontal="center" vertical="center" wrapText="1"/>
    </xf>
    <xf numFmtId="0" fontId="7" fillId="0" borderId="0" xfId="72" applyFont="1" applyFill="1" applyBorder="1" applyAlignment="1">
      <alignment horizontal="left" vertical="center" wrapText="1"/>
    </xf>
    <xf numFmtId="0" fontId="7" fillId="0" borderId="61" xfId="72" applyFont="1" applyFill="1" applyBorder="1" applyAlignment="1">
      <alignment horizontal="center" vertical="center" wrapText="1"/>
    </xf>
    <xf numFmtId="0" fontId="7" fillId="0" borderId="60" xfId="72" applyFont="1" applyFill="1" applyBorder="1" applyAlignment="1">
      <alignment horizontal="center" vertical="center" wrapText="1"/>
    </xf>
    <xf numFmtId="0" fontId="7" fillId="0" borderId="35" xfId="72" applyFont="1" applyFill="1" applyBorder="1" applyAlignment="1">
      <alignment horizontal="center" vertical="center" wrapText="1"/>
    </xf>
    <xf numFmtId="0" fontId="7" fillId="0" borderId="50" xfId="72" applyFont="1" applyFill="1" applyBorder="1" applyAlignment="1">
      <alignment horizontal="center" vertical="center" wrapText="1"/>
    </xf>
    <xf numFmtId="0" fontId="7" fillId="0" borderId="18" xfId="72" applyFont="1" applyFill="1" applyBorder="1" applyAlignment="1">
      <alignment horizontal="center" vertical="center"/>
    </xf>
    <xf numFmtId="0" fontId="7" fillId="0" borderId="85" xfId="72" applyFont="1" applyFill="1" applyBorder="1" applyAlignment="1">
      <alignment horizontal="center" vertical="center"/>
    </xf>
    <xf numFmtId="0" fontId="7" fillId="0" borderId="19" xfId="72" applyFont="1" applyFill="1" applyBorder="1" applyAlignment="1">
      <alignment horizontal="center" vertical="center"/>
    </xf>
    <xf numFmtId="0" fontId="7" fillId="0" borderId="35" xfId="72" applyFont="1" applyFill="1" applyBorder="1" applyAlignment="1">
      <alignment horizontal="center" vertical="center"/>
    </xf>
    <xf numFmtId="0" fontId="7" fillId="0" borderId="36" xfId="72" applyFont="1" applyFill="1" applyBorder="1" applyAlignment="1">
      <alignment horizontal="center" vertical="center"/>
    </xf>
    <xf numFmtId="0" fontId="7" fillId="0" borderId="50" xfId="72" applyFont="1" applyFill="1" applyBorder="1" applyAlignment="1">
      <alignment horizontal="center" vertical="center"/>
    </xf>
    <xf numFmtId="0" fontId="7" fillId="0" borderId="36" xfId="72" applyFont="1" applyFill="1" applyBorder="1" applyAlignment="1">
      <alignment horizontal="center" vertical="center" wrapText="1"/>
    </xf>
    <xf numFmtId="0" fontId="7" fillId="0" borderId="84" xfId="72" applyFont="1" applyFill="1" applyBorder="1" applyAlignment="1">
      <alignment horizontal="center" vertical="center" wrapText="1"/>
    </xf>
    <xf numFmtId="0" fontId="7" fillId="0" borderId="74" xfId="72" applyFont="1" applyFill="1" applyBorder="1" applyAlignment="1">
      <alignment horizontal="center" vertical="center" wrapText="1"/>
    </xf>
    <xf numFmtId="0" fontId="73" fillId="0" borderId="30" xfId="0" applyFont="1" applyBorder="1" applyAlignment="1">
      <alignment horizontal="left" vertical="center" indent="3"/>
    </xf>
    <xf numFmtId="0" fontId="73" fillId="0" borderId="15" xfId="0" applyFont="1" applyBorder="1" applyAlignment="1">
      <alignment horizontal="left" vertical="center" indent="3"/>
    </xf>
    <xf numFmtId="0" fontId="3" fillId="0" borderId="0" xfId="0" applyFont="1" applyAlignment="1">
      <alignment horizontal="left" vertical="top" wrapText="1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5" fillId="0" borderId="27" xfId="93" applyFont="1" applyBorder="1" applyAlignment="1">
      <alignment horizontal="center" vertical="center" wrapText="1"/>
    </xf>
    <xf numFmtId="0" fontId="15" fillId="0" borderId="37" xfId="93" applyFont="1" applyBorder="1" applyAlignment="1">
      <alignment horizontal="center" vertical="center" wrapText="1"/>
    </xf>
    <xf numFmtId="0" fontId="15" fillId="0" borderId="33" xfId="93" applyFont="1" applyBorder="1" applyAlignment="1">
      <alignment horizontal="center" vertical="center" wrapText="1"/>
    </xf>
    <xf numFmtId="0" fontId="15" fillId="0" borderId="78" xfId="93" applyFont="1" applyBorder="1" applyAlignment="1">
      <alignment horizontal="center" vertical="center" wrapText="1"/>
    </xf>
    <xf numFmtId="0" fontId="15" fillId="0" borderId="13" xfId="93" applyFont="1" applyBorder="1" applyAlignment="1">
      <alignment horizontal="center" vertical="center"/>
    </xf>
    <xf numFmtId="0" fontId="15" fillId="0" borderId="22" xfId="93" applyFont="1" applyBorder="1" applyAlignment="1">
      <alignment horizontal="center" vertical="center"/>
    </xf>
    <xf numFmtId="0" fontId="15" fillId="0" borderId="14" xfId="93" applyFont="1" applyBorder="1" applyAlignment="1">
      <alignment horizontal="center" vertical="center"/>
    </xf>
    <xf numFmtId="0" fontId="15" fillId="0" borderId="38" xfId="93" applyFont="1" applyBorder="1" applyAlignment="1">
      <alignment horizontal="center" vertical="center"/>
    </xf>
    <xf numFmtId="0" fontId="15" fillId="0" borderId="69" xfId="93" applyFont="1" applyBorder="1" applyAlignment="1">
      <alignment horizontal="center" vertical="center"/>
    </xf>
    <xf numFmtId="0" fontId="15" fillId="0" borderId="70" xfId="93" applyFont="1" applyBorder="1" applyAlignment="1">
      <alignment horizontal="center" vertical="center"/>
    </xf>
    <xf numFmtId="0" fontId="15" fillId="0" borderId="71" xfId="93" applyFont="1" applyBorder="1" applyAlignment="1">
      <alignment horizontal="center" vertical="center"/>
    </xf>
    <xf numFmtId="0" fontId="15" fillId="0" borderId="66" xfId="93" applyFont="1" applyBorder="1" applyAlignment="1">
      <alignment horizontal="center" vertical="center"/>
    </xf>
    <xf numFmtId="0" fontId="7" fillId="0" borderId="0" xfId="89" applyFont="1" applyFill="1" applyBorder="1" applyAlignment="1">
      <alignment horizontal="left" vertical="center" wrapText="1"/>
    </xf>
    <xf numFmtId="0" fontId="8" fillId="0" borderId="35" xfId="94" applyFont="1" applyBorder="1" applyAlignment="1">
      <alignment horizontal="center" vertical="center" wrapText="1"/>
    </xf>
    <xf numFmtId="0" fontId="8" fillId="0" borderId="36" xfId="94" applyFont="1" applyBorder="1" applyAlignment="1">
      <alignment horizontal="center" vertical="center" wrapText="1"/>
    </xf>
    <xf numFmtId="0" fontId="68" fillId="0" borderId="0" xfId="94" applyFont="1" applyBorder="1" applyAlignment="1">
      <alignment horizontal="left" vertical="center" wrapText="1"/>
    </xf>
    <xf numFmtId="0" fontId="8" fillId="0" borderId="77" xfId="94" applyFont="1" applyBorder="1" applyAlignment="1">
      <alignment horizontal="center" vertical="center" wrapText="1"/>
    </xf>
    <xf numFmtId="0" fontId="8" fillId="0" borderId="84" xfId="94" applyFont="1" applyBorder="1" applyAlignment="1">
      <alignment horizontal="center" vertical="center" wrapText="1"/>
    </xf>
    <xf numFmtId="0" fontId="8" fillId="0" borderId="45" xfId="94" applyFont="1" applyBorder="1" applyAlignment="1">
      <alignment horizontal="center" vertical="center" wrapText="1"/>
    </xf>
    <xf numFmtId="0" fontId="8" fillId="0" borderId="61" xfId="94" applyFont="1" applyBorder="1" applyAlignment="1">
      <alignment horizontal="center" vertical="center" wrapText="1"/>
    </xf>
    <xf numFmtId="0" fontId="8" fillId="0" borderId="74" xfId="94" applyFont="1" applyBorder="1" applyAlignment="1">
      <alignment horizontal="center" vertical="center" wrapText="1"/>
    </xf>
    <xf numFmtId="0" fontId="6" fillId="0" borderId="54" xfId="94" applyFont="1" applyBorder="1" applyAlignment="1">
      <alignment horizontal="center" vertical="center" wrapText="1"/>
    </xf>
    <xf numFmtId="0" fontId="6" fillId="0" borderId="11" xfId="94" applyFont="1" applyBorder="1" applyAlignment="1">
      <alignment horizontal="center" vertical="center" wrapText="1"/>
    </xf>
    <xf numFmtId="0" fontId="6" fillId="0" borderId="53" xfId="94" applyFont="1" applyBorder="1" applyAlignment="1">
      <alignment horizontal="center" vertical="center" wrapText="1"/>
    </xf>
    <xf numFmtId="0" fontId="7" fillId="0" borderId="0" xfId="89" applyFont="1" applyBorder="1" applyAlignment="1">
      <alignment horizontal="left" vertical="center" wrapText="1"/>
    </xf>
    <xf numFmtId="0" fontId="6" fillId="0" borderId="0" xfId="96" applyFont="1" applyAlignment="1">
      <alignment horizontal="left"/>
    </xf>
    <xf numFmtId="0" fontId="68" fillId="0" borderId="0" xfId="96" applyFont="1" applyBorder="1" applyAlignment="1">
      <alignment vertical="center" wrapText="1"/>
    </xf>
    <xf numFmtId="0" fontId="68" fillId="0" borderId="0" xfId="96" applyFont="1" applyBorder="1" applyAlignment="1">
      <alignment horizontal="left" vertical="center" wrapText="1"/>
    </xf>
    <xf numFmtId="0" fontId="85" fillId="0" borderId="28" xfId="100" applyFont="1" applyBorder="1" applyAlignment="1">
      <alignment horizontal="center" vertical="top" wrapText="1"/>
    </xf>
    <xf numFmtId="0" fontId="22" fillId="0" borderId="48" xfId="0" applyFont="1" applyBorder="1" applyAlignment="1">
      <alignment horizontal="center" vertical="top" wrapText="1"/>
    </xf>
    <xf numFmtId="0" fontId="85" fillId="0" borderId="28" xfId="100" applyFont="1" applyBorder="1" applyAlignment="1">
      <alignment horizontal="center" vertical="center"/>
    </xf>
    <xf numFmtId="0" fontId="85" fillId="0" borderId="48" xfId="100" applyFont="1" applyBorder="1" applyAlignment="1">
      <alignment horizontal="center" vertical="center"/>
    </xf>
    <xf numFmtId="3" fontId="9" fillId="0" borderId="25" xfId="100" applyNumberFormat="1" applyFont="1" applyBorder="1" applyAlignment="1">
      <alignment horizontal="center"/>
    </xf>
    <xf numFmtId="3" fontId="9" fillId="0" borderId="21" xfId="100" applyNumberFormat="1" applyFont="1" applyBorder="1" applyAlignment="1">
      <alignment horizontal="center"/>
    </xf>
    <xf numFmtId="3" fontId="9" fillId="0" borderId="34" xfId="100" applyNumberFormat="1" applyFont="1" applyBorder="1" applyAlignment="1">
      <alignment horizontal="center"/>
    </xf>
    <xf numFmtId="3" fontId="9" fillId="0" borderId="24" xfId="100" applyNumberFormat="1" applyFont="1" applyBorder="1" applyAlignment="1">
      <alignment horizontal="center"/>
    </xf>
    <xf numFmtId="3" fontId="85" fillId="0" borderId="27" xfId="100" applyNumberFormat="1" applyFont="1" applyBorder="1" applyAlignment="1">
      <alignment horizontal="center" vertical="center"/>
    </xf>
    <xf numFmtId="0" fontId="22" fillId="0" borderId="43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22" fillId="0" borderId="103" xfId="0" applyFont="1" applyBorder="1" applyAlignment="1">
      <alignment vertical="center"/>
    </xf>
    <xf numFmtId="0" fontId="85" fillId="0" borderId="28" xfId="118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85" fillId="0" borderId="28" xfId="118" applyFont="1" applyBorder="1" applyAlignment="1">
      <alignment horizontal="center" vertical="center"/>
    </xf>
    <xf numFmtId="0" fontId="85" fillId="0" borderId="48" xfId="118" applyFont="1" applyBorder="1" applyAlignment="1">
      <alignment horizontal="center" vertical="center"/>
    </xf>
    <xf numFmtId="3" fontId="9" fillId="0" borderId="25" xfId="118" applyNumberFormat="1" applyFont="1" applyBorder="1" applyAlignment="1">
      <alignment horizontal="center"/>
    </xf>
    <xf numFmtId="3" fontId="9" fillId="0" borderId="21" xfId="118" applyNumberFormat="1" applyFont="1" applyBorder="1" applyAlignment="1">
      <alignment horizontal="center"/>
    </xf>
    <xf numFmtId="3" fontId="9" fillId="0" borderId="34" xfId="118" applyNumberFormat="1" applyFont="1" applyBorder="1" applyAlignment="1">
      <alignment horizontal="center"/>
    </xf>
    <xf numFmtId="3" fontId="9" fillId="0" borderId="24" xfId="118" applyNumberFormat="1" applyFont="1" applyBorder="1" applyAlignment="1">
      <alignment horizontal="center"/>
    </xf>
    <xf numFmtId="3" fontId="85" fillId="0" borderId="27" xfId="118" applyNumberFormat="1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3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59" fillId="0" borderId="21" xfId="0" applyFont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 wrapText="1"/>
    </xf>
    <xf numFmtId="0" fontId="9" fillId="0" borderId="98" xfId="0" applyFont="1" applyFill="1" applyBorder="1" applyAlignment="1">
      <alignment horizontal="center" vertical="center" wrapText="1"/>
    </xf>
    <xf numFmtId="0" fontId="9" fillId="0" borderId="86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98" xfId="0" applyFont="1" applyFill="1" applyBorder="1" applyAlignment="1">
      <alignment horizontal="center" vertical="center" wrapText="1"/>
    </xf>
    <xf numFmtId="0" fontId="19" fillId="0" borderId="86" xfId="0" applyFont="1" applyFill="1" applyBorder="1" applyAlignment="1">
      <alignment horizontal="center" vertical="center" wrapText="1"/>
    </xf>
    <xf numFmtId="0" fontId="69" fillId="0" borderId="40" xfId="124" applyFont="1" applyFill="1" applyBorder="1" applyAlignment="1">
      <alignment horizontal="center" vertical="center" wrapText="1"/>
    </xf>
    <xf numFmtId="0" fontId="69" fillId="0" borderId="54" xfId="124" applyFont="1" applyFill="1" applyBorder="1" applyAlignment="1">
      <alignment horizontal="center" vertical="center" wrapText="1"/>
    </xf>
    <xf numFmtId="0" fontId="6" fillId="0" borderId="24" xfId="89" applyFont="1" applyBorder="1" applyAlignment="1">
      <alignment horizontal="center" vertical="center"/>
    </xf>
    <xf numFmtId="0" fontId="3" fillId="0" borderId="0" xfId="89" applyFont="1" applyAlignment="1"/>
    <xf numFmtId="0" fontId="7" fillId="0" borderId="43" xfId="89" applyFont="1" applyBorder="1" applyAlignment="1">
      <alignment horizontal="center" vertical="center" wrapText="1"/>
    </xf>
    <xf numFmtId="0" fontId="7" fillId="0" borderId="73" xfId="89" applyFont="1" applyBorder="1" applyAlignment="1">
      <alignment horizontal="center" vertical="center"/>
    </xf>
    <xf numFmtId="0" fontId="7" fillId="0" borderId="0" xfId="123" applyFont="1" applyFill="1" applyAlignment="1">
      <alignment horizontal="left" vertical="center" wrapText="1"/>
    </xf>
    <xf numFmtId="3" fontId="7" fillId="0" borderId="23" xfId="102" applyNumberFormat="1" applyFont="1" applyBorder="1" applyAlignment="1">
      <alignment horizontal="center" vertical="center" wrapText="1"/>
    </xf>
    <xf numFmtId="3" fontId="7" fillId="0" borderId="41" xfId="102" applyNumberFormat="1" applyFont="1" applyBorder="1" applyAlignment="1">
      <alignment horizontal="center" vertical="center" wrapText="1"/>
    </xf>
    <xf numFmtId="0" fontId="10" fillId="0" borderId="25" xfId="102" applyFont="1" applyBorder="1" applyAlignment="1">
      <alignment horizontal="center"/>
    </xf>
    <xf numFmtId="0" fontId="10" fillId="0" borderId="21" xfId="102" applyFont="1" applyBorder="1" applyAlignment="1">
      <alignment horizontal="center"/>
    </xf>
    <xf numFmtId="0" fontId="10" fillId="0" borderId="24" xfId="102" applyFont="1" applyBorder="1" applyAlignment="1">
      <alignment horizontal="center"/>
    </xf>
    <xf numFmtId="3" fontId="10" fillId="0" borderId="25" xfId="102" applyNumberFormat="1" applyFont="1" applyBorder="1" applyAlignment="1">
      <alignment horizontal="center"/>
    </xf>
    <xf numFmtId="0" fontId="7" fillId="0" borderId="23" xfId="102" applyFont="1" applyBorder="1" applyAlignment="1">
      <alignment horizontal="center" vertical="center" wrapText="1"/>
    </xf>
    <xf numFmtId="0" fontId="10" fillId="0" borderId="39" xfId="102" applyFont="1" applyBorder="1" applyAlignment="1">
      <alignment vertical="center" wrapText="1"/>
    </xf>
    <xf numFmtId="0" fontId="10" fillId="0" borderId="41" xfId="102" applyFont="1" applyBorder="1" applyAlignment="1"/>
    <xf numFmtId="0" fontId="10" fillId="0" borderId="41" xfId="102" applyFont="1" applyBorder="1" applyAlignment="1">
      <alignment horizontal="center" wrapText="1"/>
    </xf>
    <xf numFmtId="0" fontId="3" fillId="0" borderId="0" xfId="122" applyFont="1" applyAlignment="1">
      <alignment vertical="center" wrapText="1"/>
    </xf>
    <xf numFmtId="0" fontId="67" fillId="0" borderId="0" xfId="122" applyAlignment="1">
      <alignment vertical="center" wrapText="1"/>
    </xf>
    <xf numFmtId="0" fontId="67" fillId="0" borderId="0" xfId="122" applyAlignment="1">
      <alignment wrapText="1"/>
    </xf>
    <xf numFmtId="0" fontId="3" fillId="0" borderId="23" xfId="122" applyFont="1" applyBorder="1" applyAlignment="1">
      <alignment horizontal="center" vertical="center" wrapText="1"/>
    </xf>
    <xf numFmtId="0" fontId="67" fillId="0" borderId="39" xfId="122" applyBorder="1" applyAlignment="1">
      <alignment vertical="center" wrapText="1"/>
    </xf>
    <xf numFmtId="0" fontId="67" fillId="0" borderId="41" xfId="122" applyBorder="1" applyAlignment="1">
      <alignment vertical="center"/>
    </xf>
    <xf numFmtId="49" fontId="3" fillId="0" borderId="23" xfId="122" applyNumberFormat="1" applyFont="1" applyBorder="1" applyAlignment="1">
      <alignment horizontal="center" vertical="center" wrapText="1"/>
    </xf>
    <xf numFmtId="49" fontId="67" fillId="0" borderId="39" xfId="122" applyNumberFormat="1" applyBorder="1" applyAlignment="1">
      <alignment horizontal="center" vertical="center" wrapText="1"/>
    </xf>
    <xf numFmtId="49" fontId="67" fillId="0" borderId="41" xfId="122" applyNumberFormat="1" applyBorder="1" applyAlignment="1">
      <alignment horizontal="center" vertical="center"/>
    </xf>
    <xf numFmtId="0" fontId="67" fillId="0" borderId="39" xfId="122" applyBorder="1" applyAlignment="1">
      <alignment horizontal="center" vertical="center" wrapText="1"/>
    </xf>
    <xf numFmtId="0" fontId="67" fillId="0" borderId="41" xfId="122" applyBorder="1" applyAlignment="1">
      <alignment horizontal="center" vertical="center"/>
    </xf>
    <xf numFmtId="0" fontId="3" fillId="0" borderId="25" xfId="122" applyFont="1" applyBorder="1" applyAlignment="1">
      <alignment horizontal="center" vertical="center"/>
    </xf>
    <xf numFmtId="0" fontId="3" fillId="0" borderId="24" xfId="122" applyFont="1" applyBorder="1" applyAlignment="1">
      <alignment horizontal="center" vertical="center"/>
    </xf>
    <xf numFmtId="3" fontId="3" fillId="0" borderId="23" xfId="122" applyNumberFormat="1" applyFont="1" applyBorder="1" applyAlignment="1">
      <alignment horizontal="center" vertical="center" wrapText="1"/>
    </xf>
    <xf numFmtId="3" fontId="3" fillId="0" borderId="41" xfId="122" applyNumberFormat="1" applyFont="1" applyBorder="1" applyAlignment="1">
      <alignment horizontal="center" vertical="center" wrapText="1"/>
    </xf>
    <xf numFmtId="0" fontId="92" fillId="0" borderId="0" xfId="83" applyFont="1" applyFill="1" applyBorder="1" applyAlignment="1">
      <alignment horizontal="left" vertical="center" wrapText="1"/>
    </xf>
    <xf numFmtId="0" fontId="21" fillId="0" borderId="0" xfId="122" applyFont="1" applyAlignment="1">
      <alignment vertical="center"/>
    </xf>
    <xf numFmtId="3" fontId="93" fillId="0" borderId="23" xfId="122" applyNumberFormat="1" applyFont="1" applyBorder="1" applyAlignment="1">
      <alignment horizontal="center" vertical="center" wrapText="1"/>
    </xf>
    <xf numFmtId="3" fontId="93" fillId="0" borderId="41" xfId="122" applyNumberFormat="1" applyFont="1" applyBorder="1" applyAlignment="1">
      <alignment horizontal="center" vertical="center" wrapText="1"/>
    </xf>
    <xf numFmtId="0" fontId="67" fillId="0" borderId="25" xfId="122" applyFont="1" applyBorder="1" applyAlignment="1">
      <alignment horizontal="center" vertical="center"/>
    </xf>
    <xf numFmtId="0" fontId="67" fillId="0" borderId="24" xfId="122" applyFont="1" applyBorder="1" applyAlignment="1">
      <alignment horizontal="center" vertical="center"/>
    </xf>
    <xf numFmtId="0" fontId="8" fillId="0" borderId="25" xfId="122" applyFont="1" applyBorder="1" applyAlignment="1">
      <alignment horizontal="center" vertical="center"/>
    </xf>
    <xf numFmtId="0" fontId="8" fillId="0" borderId="21" xfId="122" applyFont="1" applyBorder="1" applyAlignment="1">
      <alignment horizontal="center" vertical="center"/>
    </xf>
    <xf numFmtId="0" fontId="8" fillId="0" borderId="24" xfId="122" applyFont="1" applyBorder="1" applyAlignment="1">
      <alignment horizontal="center" vertical="center"/>
    </xf>
    <xf numFmtId="0" fontId="7" fillId="0" borderId="18" xfId="91" applyFont="1" applyBorder="1" applyAlignment="1">
      <alignment horizontal="center" vertical="center"/>
    </xf>
    <xf numFmtId="0" fontId="7" fillId="0" borderId="85" xfId="91" applyFont="1" applyBorder="1" applyAlignment="1">
      <alignment horizontal="center" vertical="center"/>
    </xf>
    <xf numFmtId="0" fontId="7" fillId="0" borderId="20" xfId="91" applyFont="1" applyBorder="1" applyAlignment="1">
      <alignment horizontal="center" vertical="center"/>
    </xf>
    <xf numFmtId="173" fontId="9" fillId="0" borderId="0" xfId="71" applyNumberFormat="1" applyFont="1" applyAlignment="1">
      <alignment horizontal="left" vertical="center" wrapText="1"/>
    </xf>
    <xf numFmtId="0" fontId="7" fillId="0" borderId="15" xfId="71" applyFont="1" applyBorder="1" applyAlignment="1">
      <alignment horizontal="left" vertical="center" wrapText="1"/>
    </xf>
    <xf numFmtId="0" fontId="7" fillId="0" borderId="61" xfId="71" quotePrefix="1" applyNumberFormat="1" applyFont="1" applyBorder="1" applyAlignment="1">
      <alignment horizontal="center" vertical="center"/>
    </xf>
    <xf numFmtId="0" fontId="7" fillId="0" borderId="53" xfId="71" quotePrefix="1" applyNumberFormat="1" applyFont="1" applyBorder="1" applyAlignment="1">
      <alignment horizontal="center" vertical="center"/>
    </xf>
    <xf numFmtId="0" fontId="7" fillId="0" borderId="55" xfId="71" quotePrefix="1" applyNumberFormat="1" applyFont="1" applyBorder="1" applyAlignment="1">
      <alignment horizontal="center" vertical="center"/>
    </xf>
    <xf numFmtId="0" fontId="7" fillId="0" borderId="84" xfId="71" quotePrefix="1" applyNumberFormat="1" applyFont="1" applyBorder="1" applyAlignment="1">
      <alignment horizontal="center" vertical="center"/>
    </xf>
    <xf numFmtId="0" fontId="7" fillId="0" borderId="11" xfId="71" quotePrefix="1" applyNumberFormat="1" applyFont="1" applyBorder="1" applyAlignment="1">
      <alignment horizontal="center" vertical="center"/>
    </xf>
    <xf numFmtId="0" fontId="7" fillId="0" borderId="57" xfId="71" quotePrefix="1" applyNumberFormat="1" applyFont="1" applyBorder="1" applyAlignment="1">
      <alignment horizontal="center" vertical="center"/>
    </xf>
    <xf numFmtId="0" fontId="7" fillId="0" borderId="74" xfId="71" quotePrefix="1" applyNumberFormat="1" applyFont="1" applyBorder="1" applyAlignment="1">
      <alignment horizontal="center" vertical="center"/>
    </xf>
    <xf numFmtId="0" fontId="7" fillId="0" borderId="63" xfId="71" quotePrefix="1" applyNumberFormat="1" applyFont="1" applyBorder="1" applyAlignment="1">
      <alignment horizontal="center" vertical="center"/>
    </xf>
    <xf numFmtId="0" fontId="7" fillId="0" borderId="12" xfId="71" quotePrefix="1" applyNumberFormat="1" applyFont="1" applyBorder="1" applyAlignment="1">
      <alignment horizontal="center" vertical="center"/>
    </xf>
    <xf numFmtId="0" fontId="7" fillId="0" borderId="17" xfId="91" applyFont="1" applyBorder="1" applyAlignment="1">
      <alignment horizontal="center" vertical="center" wrapText="1"/>
    </xf>
    <xf numFmtId="0" fontId="7" fillId="0" borderId="39" xfId="91" applyFont="1" applyBorder="1" applyAlignment="1">
      <alignment horizontal="center" vertical="center" wrapText="1"/>
    </xf>
    <xf numFmtId="49" fontId="7" fillId="0" borderId="23" xfId="91" applyNumberFormat="1" applyFont="1" applyBorder="1" applyAlignment="1">
      <alignment horizontal="center" vertical="center" wrapText="1"/>
    </xf>
    <xf numFmtId="49" fontId="7" fillId="0" borderId="39" xfId="91" applyNumberFormat="1" applyFont="1" applyBorder="1" applyAlignment="1">
      <alignment horizontal="center" vertical="center" wrapText="1"/>
    </xf>
    <xf numFmtId="49" fontId="7" fillId="0" borderId="41" xfId="91" applyNumberFormat="1" applyFont="1" applyBorder="1" applyAlignment="1">
      <alignment horizontal="center" vertical="center" wrapText="1"/>
    </xf>
    <xf numFmtId="0" fontId="7" fillId="0" borderId="12" xfId="91" applyFont="1" applyBorder="1" applyAlignment="1">
      <alignment horizontal="center" vertical="center" wrapText="1"/>
    </xf>
    <xf numFmtId="0" fontId="7" fillId="0" borderId="79" xfId="91" applyFont="1" applyBorder="1" applyAlignment="1">
      <alignment horizontal="center" vertical="center" wrapText="1"/>
    </xf>
    <xf numFmtId="0" fontId="7" fillId="0" borderId="31" xfId="91" applyFont="1" applyBorder="1" applyAlignment="1">
      <alignment horizontal="center" vertical="center" wrapText="1"/>
    </xf>
    <xf numFmtId="0" fontId="7" fillId="0" borderId="14" xfId="91" applyFont="1" applyBorder="1" applyAlignment="1">
      <alignment horizontal="center" vertical="center" wrapText="1"/>
    </xf>
    <xf numFmtId="0" fontId="7" fillId="0" borderId="15" xfId="91" applyFont="1" applyBorder="1" applyAlignment="1">
      <alignment horizontal="left" vertical="center" wrapText="1"/>
    </xf>
    <xf numFmtId="0" fontId="7" fillId="0" borderId="28" xfId="91" applyFont="1" applyBorder="1" applyAlignment="1">
      <alignment horizontal="center" vertical="center" wrapText="1"/>
    </xf>
    <xf numFmtId="0" fontId="7" fillId="0" borderId="37" xfId="91" applyFont="1" applyBorder="1" applyAlignment="1">
      <alignment horizontal="center" vertical="center" wrapText="1"/>
    </xf>
    <xf numFmtId="0" fontId="7" fillId="0" borderId="32" xfId="91" applyFont="1" applyBorder="1" applyAlignment="1">
      <alignment horizontal="center" vertical="center" wrapText="1"/>
    </xf>
    <xf numFmtId="0" fontId="7" fillId="0" borderId="10" xfId="91" applyFont="1" applyBorder="1" applyAlignment="1">
      <alignment horizontal="left" vertical="center"/>
    </xf>
    <xf numFmtId="49" fontId="7" fillId="0" borderId="61" xfId="91" applyNumberFormat="1" applyFont="1" applyBorder="1" applyAlignment="1">
      <alignment horizontal="center" vertical="center" wrapText="1"/>
    </xf>
    <xf numFmtId="49" fontId="7" fillId="0" borderId="53" xfId="91" applyNumberFormat="1" applyFont="1" applyBorder="1" applyAlignment="1">
      <alignment horizontal="center" vertical="center" wrapText="1"/>
    </xf>
    <xf numFmtId="49" fontId="7" fillId="0" borderId="60" xfId="91" applyNumberFormat="1" applyFont="1" applyBorder="1" applyAlignment="1">
      <alignment horizontal="center" vertical="center" wrapText="1"/>
    </xf>
    <xf numFmtId="49" fontId="7" fillId="0" borderId="35" xfId="91" applyNumberFormat="1" applyFont="1" applyBorder="1" applyAlignment="1">
      <alignment horizontal="center" vertical="center" wrapText="1"/>
    </xf>
    <xf numFmtId="49" fontId="7" fillId="0" borderId="36" xfId="91" applyNumberFormat="1" applyFont="1" applyBorder="1" applyAlignment="1">
      <alignment horizontal="center" vertical="center" wrapText="1"/>
    </xf>
    <xf numFmtId="49" fontId="7" fillId="0" borderId="50" xfId="91" applyNumberFormat="1" applyFont="1" applyBorder="1" applyAlignment="1">
      <alignment horizontal="center" vertical="center" wrapText="1"/>
    </xf>
    <xf numFmtId="0" fontId="7" fillId="0" borderId="64" xfId="91" applyFont="1" applyBorder="1" applyAlignment="1">
      <alignment horizontal="center" vertical="center" wrapText="1"/>
    </xf>
    <xf numFmtId="0" fontId="7" fillId="0" borderId="70" xfId="91" applyFont="1" applyBorder="1" applyAlignment="1">
      <alignment horizontal="center" vertical="center" wrapText="1"/>
    </xf>
    <xf numFmtId="0" fontId="85" fillId="0" borderId="98" xfId="91" applyFont="1" applyBorder="1" applyAlignment="1">
      <alignment horizontal="center" vertical="center" wrapText="1"/>
    </xf>
    <xf numFmtId="0" fontId="85" fillId="0" borderId="99" xfId="91" applyFont="1" applyBorder="1" applyAlignment="1">
      <alignment horizontal="center" vertical="center" wrapText="1"/>
    </xf>
    <xf numFmtId="0" fontId="85" fillId="0" borderId="18" xfId="91" applyFont="1" applyBorder="1" applyAlignment="1">
      <alignment horizontal="center" vertical="center" wrapText="1"/>
    </xf>
    <xf numFmtId="0" fontId="7" fillId="0" borderId="0" xfId="72" applyFont="1" applyFill="1" applyBorder="1" applyAlignment="1">
      <alignment horizontal="left" vertical="top" wrapText="1"/>
    </xf>
    <xf numFmtId="0" fontId="7" fillId="0" borderId="27" xfId="72" applyFont="1" applyFill="1" applyBorder="1" applyAlignment="1">
      <alignment horizontal="center" vertical="center" wrapText="1"/>
    </xf>
    <xf numFmtId="0" fontId="7" fillId="0" borderId="34" xfId="72" applyFont="1" applyFill="1" applyBorder="1" applyAlignment="1">
      <alignment horizontal="center" vertical="center" wrapText="1"/>
    </xf>
    <xf numFmtId="0" fontId="7" fillId="0" borderId="43" xfId="72" applyFont="1" applyFill="1" applyBorder="1" applyAlignment="1">
      <alignment horizontal="center" vertical="center" wrapText="1"/>
    </xf>
    <xf numFmtId="0" fontId="7" fillId="0" borderId="53" xfId="72" applyFont="1" applyFill="1" applyBorder="1" applyAlignment="1">
      <alignment horizontal="center" vertical="center" wrapText="1"/>
    </xf>
    <xf numFmtId="0" fontId="7" fillId="0" borderId="11" xfId="72" applyFont="1" applyFill="1" applyBorder="1" applyAlignment="1">
      <alignment horizontal="center" vertical="center" wrapText="1"/>
    </xf>
    <xf numFmtId="0" fontId="7" fillId="0" borderId="58" xfId="72" applyFont="1" applyFill="1" applyBorder="1" applyAlignment="1">
      <alignment horizontal="center" vertical="center" wrapText="1"/>
    </xf>
    <xf numFmtId="0" fontId="7" fillId="0" borderId="59" xfId="72" applyFont="1" applyFill="1" applyBorder="1" applyAlignment="1">
      <alignment horizontal="center" vertical="center" wrapText="1"/>
    </xf>
    <xf numFmtId="0" fontId="7" fillId="0" borderId="16" xfId="72" applyFont="1" applyFill="1" applyBorder="1" applyAlignment="1">
      <alignment horizontal="center" vertical="center" wrapText="1"/>
    </xf>
    <xf numFmtId="0" fontId="8" fillId="0" borderId="35" xfId="72" applyFont="1" applyFill="1" applyBorder="1" applyAlignment="1">
      <alignment horizontal="center" vertical="center" wrapText="1"/>
    </xf>
    <xf numFmtId="0" fontId="8" fillId="0" borderId="50" xfId="72" applyFont="1" applyFill="1" applyBorder="1" applyAlignment="1">
      <alignment horizontal="center" vertical="center" wrapText="1"/>
    </xf>
    <xf numFmtId="0" fontId="85" fillId="0" borderId="18" xfId="72" applyFont="1" applyFill="1" applyBorder="1" applyAlignment="1">
      <alignment horizontal="center" vertical="center"/>
    </xf>
    <xf numFmtId="0" fontId="85" fillId="0" borderId="85" xfId="72" applyFont="1" applyFill="1" applyBorder="1" applyAlignment="1">
      <alignment horizontal="center" vertical="center"/>
    </xf>
    <xf numFmtId="0" fontId="85" fillId="0" borderId="19" xfId="72" applyFont="1" applyFill="1" applyBorder="1" applyAlignment="1">
      <alignment horizontal="center" vertical="center"/>
    </xf>
    <xf numFmtId="0" fontId="10" fillId="0" borderId="29" xfId="72" applyFont="1" applyFill="1" applyBorder="1" applyAlignment="1">
      <alignment horizontal="left" vertical="center" wrapText="1"/>
    </xf>
    <xf numFmtId="0" fontId="10" fillId="0" borderId="40" xfId="72" applyFont="1" applyFill="1" applyBorder="1" applyAlignment="1">
      <alignment horizontal="left" vertical="center" wrapText="1"/>
    </xf>
    <xf numFmtId="0" fontId="10" fillId="0" borderId="54" xfId="72" applyFont="1" applyFill="1" applyBorder="1" applyAlignment="1">
      <alignment horizontal="left" vertical="center" wrapText="1"/>
    </xf>
    <xf numFmtId="0" fontId="10" fillId="0" borderId="32" xfId="72" applyFont="1" applyFill="1" applyBorder="1" applyAlignment="1">
      <alignment horizontal="left" vertical="center" wrapText="1"/>
    </xf>
    <xf numFmtId="0" fontId="10" fillId="0" borderId="51" xfId="72" applyFont="1" applyFill="1" applyBorder="1" applyAlignment="1">
      <alignment horizontal="left" vertical="center" wrapText="1"/>
    </xf>
    <xf numFmtId="0" fontId="10" fillId="0" borderId="72" xfId="72" applyFont="1" applyFill="1" applyBorder="1" applyAlignment="1">
      <alignment horizontal="left" vertical="center" wrapText="1"/>
    </xf>
    <xf numFmtId="0" fontId="78" fillId="0" borderId="18" xfId="72" applyFont="1" applyFill="1" applyBorder="1" applyAlignment="1">
      <alignment horizontal="center" vertical="center" wrapText="1"/>
    </xf>
    <xf numFmtId="0" fontId="78" fillId="0" borderId="85" xfId="72" applyFont="1" applyFill="1" applyBorder="1" applyAlignment="1">
      <alignment horizontal="center" vertical="center" wrapText="1"/>
    </xf>
    <xf numFmtId="0" fontId="10" fillId="0" borderId="28" xfId="72" applyFont="1" applyFill="1" applyBorder="1" applyAlignment="1">
      <alignment horizontal="left" vertical="center" wrapText="1"/>
    </xf>
    <xf numFmtId="0" fontId="10" fillId="0" borderId="10" xfId="72" applyFont="1" applyFill="1" applyBorder="1" applyAlignment="1">
      <alignment horizontal="left" vertical="center" wrapText="1"/>
    </xf>
    <xf numFmtId="0" fontId="10" fillId="0" borderId="77" xfId="72" applyFont="1" applyFill="1" applyBorder="1" applyAlignment="1">
      <alignment horizontal="left" vertical="center" wrapText="1"/>
    </xf>
    <xf numFmtId="0" fontId="73" fillId="0" borderId="25" xfId="0" applyFont="1" applyBorder="1" applyAlignment="1">
      <alignment horizontal="left" vertical="center" indent="3"/>
    </xf>
    <xf numFmtId="0" fontId="73" fillId="0" borderId="21" xfId="0" applyFont="1" applyBorder="1" applyAlignment="1">
      <alignment horizontal="left" vertical="center" indent="3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72" fillId="0" borderId="25" xfId="116" applyFont="1" applyBorder="1" applyAlignment="1">
      <alignment horizontal="center" vertical="center"/>
    </xf>
    <xf numFmtId="0" fontId="72" fillId="0" borderId="21" xfId="116" applyFont="1" applyBorder="1" applyAlignment="1">
      <alignment horizontal="center" vertical="center"/>
    </xf>
    <xf numFmtId="0" fontId="2" fillId="0" borderId="27" xfId="116" applyBorder="1" applyAlignment="1">
      <alignment horizontal="center" vertical="center" wrapText="1"/>
    </xf>
    <xf numFmtId="0" fontId="2" fillId="0" borderId="56" xfId="116" applyBorder="1" applyAlignment="1">
      <alignment horizontal="center" vertical="center" wrapText="1"/>
    </xf>
    <xf numFmtId="0" fontId="2" fillId="0" borderId="33" xfId="116" applyBorder="1" applyAlignment="1">
      <alignment horizontal="center" vertical="center" wrapText="1"/>
    </xf>
    <xf numFmtId="0" fontId="2" fillId="0" borderId="78" xfId="116" applyBorder="1" applyAlignment="1">
      <alignment horizontal="center" vertical="center" wrapText="1"/>
    </xf>
    <xf numFmtId="0" fontId="11" fillId="0" borderId="0" xfId="116" applyFont="1" applyAlignment="1">
      <alignment horizontal="left" wrapText="1"/>
    </xf>
    <xf numFmtId="0" fontId="11" fillId="0" borderId="0" xfId="116" applyFont="1" applyAlignment="1">
      <alignment horizontal="left"/>
    </xf>
    <xf numFmtId="0" fontId="11" fillId="0" borderId="0" xfId="93" applyFont="1" applyAlignment="1">
      <alignment horizontal="left" wrapText="1"/>
    </xf>
    <xf numFmtId="0" fontId="8" fillId="0" borderId="43" xfId="94" applyFont="1" applyBorder="1" applyAlignment="1">
      <alignment horizontal="center" vertical="center" wrapText="1"/>
    </xf>
    <xf numFmtId="0" fontId="8" fillId="0" borderId="68" xfId="94" applyFont="1" applyBorder="1" applyAlignment="1">
      <alignment horizontal="center" vertical="center" wrapText="1"/>
    </xf>
    <xf numFmtId="0" fontId="8" fillId="0" borderId="103" xfId="94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0" fillId="0" borderId="23" xfId="0" applyFont="1" applyBorder="1" applyAlignment="1">
      <alignment horizontal="center" vertical="center" wrapText="1"/>
    </xf>
    <xf numFmtId="0" fontId="60" fillId="0" borderId="4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2" fontId="57" fillId="0" borderId="25" xfId="0" applyNumberFormat="1" applyFont="1" applyBorder="1" applyAlignment="1">
      <alignment horizontal="center"/>
    </xf>
    <xf numFmtId="2" fontId="63" fillId="0" borderId="24" xfId="0" applyNumberFormat="1" applyFont="1" applyBorder="1" applyAlignment="1">
      <alignment horizontal="center"/>
    </xf>
    <xf numFmtId="0" fontId="8" fillId="0" borderId="28" xfId="103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8" fillId="0" borderId="28" xfId="103" applyFont="1" applyBorder="1" applyAlignment="1">
      <alignment horizontal="center" vertical="center"/>
    </xf>
    <xf numFmtId="0" fontId="8" fillId="0" borderId="48" xfId="103" applyFont="1" applyBorder="1" applyAlignment="1">
      <alignment horizontal="center" vertical="center"/>
    </xf>
    <xf numFmtId="3" fontId="9" fillId="0" borderId="25" xfId="103" applyNumberFormat="1" applyFont="1" applyBorder="1" applyAlignment="1">
      <alignment horizontal="center"/>
    </xf>
    <xf numFmtId="3" fontId="9" fillId="0" borderId="21" xfId="103" applyNumberFormat="1" applyFont="1" applyBorder="1" applyAlignment="1">
      <alignment horizontal="center"/>
    </xf>
    <xf numFmtId="3" fontId="9" fillId="0" borderId="24" xfId="103" applyNumberFormat="1" applyFont="1" applyBorder="1" applyAlignment="1">
      <alignment horizontal="center"/>
    </xf>
    <xf numFmtId="3" fontId="8" fillId="0" borderId="27" xfId="103" applyNumberFormat="1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01" xfId="0" applyBorder="1" applyAlignment="1">
      <alignment vertical="center"/>
    </xf>
    <xf numFmtId="0" fontId="10" fillId="0" borderId="11" xfId="124" applyFill="1" applyBorder="1" applyAlignment="1">
      <alignment horizontal="center" vertical="center" wrapText="1"/>
    </xf>
    <xf numFmtId="0" fontId="6" fillId="0" borderId="0" xfId="89" applyFont="1" applyAlignment="1">
      <alignment horizontal="left" wrapText="1"/>
    </xf>
    <xf numFmtId="0" fontId="7" fillId="0" borderId="0" xfId="89" applyFont="1" applyAlignment="1">
      <alignment wrapText="1"/>
    </xf>
    <xf numFmtId="0" fontId="9" fillId="0" borderId="25" xfId="65" applyFont="1" applyBorder="1" applyAlignment="1">
      <alignment horizontal="center" wrapText="1"/>
    </xf>
    <xf numFmtId="0" fontId="9" fillId="0" borderId="21" xfId="65" applyFont="1" applyBorder="1" applyAlignment="1">
      <alignment horizontal="center" wrapText="1"/>
    </xf>
    <xf numFmtId="3" fontId="7" fillId="0" borderId="23" xfId="104" applyNumberFormat="1" applyFont="1" applyBorder="1" applyAlignment="1">
      <alignment horizontal="center" vertical="center" wrapText="1"/>
    </xf>
    <xf numFmtId="3" fontId="7" fillId="0" borderId="41" xfId="104" applyNumberFormat="1" applyFont="1" applyBorder="1" applyAlignment="1">
      <alignment horizontal="center" vertical="center" wrapText="1"/>
    </xf>
    <xf numFmtId="0" fontId="10" fillId="0" borderId="25" xfId="104" applyFont="1" applyBorder="1" applyAlignment="1">
      <alignment horizontal="center"/>
    </xf>
    <xf numFmtId="0" fontId="10" fillId="0" borderId="21" xfId="104" applyFont="1" applyBorder="1" applyAlignment="1">
      <alignment horizontal="center"/>
    </xf>
    <xf numFmtId="0" fontId="10" fillId="0" borderId="24" xfId="104" applyFont="1" applyBorder="1" applyAlignment="1">
      <alignment horizontal="center"/>
    </xf>
    <xf numFmtId="3" fontId="10" fillId="0" borderId="25" xfId="104" applyNumberFormat="1" applyFont="1" applyBorder="1" applyAlignment="1">
      <alignment horizontal="center"/>
    </xf>
    <xf numFmtId="0" fontId="7" fillId="0" borderId="23" xfId="104" applyFont="1" applyBorder="1" applyAlignment="1">
      <alignment horizontal="center" vertical="center" wrapText="1"/>
    </xf>
    <xf numFmtId="0" fontId="10" fillId="0" borderId="39" xfId="104" applyFont="1" applyBorder="1" applyAlignment="1">
      <alignment vertical="center" wrapText="1"/>
    </xf>
    <xf numFmtId="0" fontId="10" fillId="0" borderId="41" xfId="104" applyFont="1" applyBorder="1" applyAlignment="1"/>
    <xf numFmtId="0" fontId="10" fillId="0" borderId="41" xfId="104" applyFont="1" applyBorder="1" applyAlignment="1">
      <alignment horizontal="center" wrapText="1"/>
    </xf>
    <xf numFmtId="0" fontId="7" fillId="0" borderId="23" xfId="122" applyFont="1" applyBorder="1" applyAlignment="1">
      <alignment horizontal="center" vertical="center" wrapText="1"/>
    </xf>
    <xf numFmtId="0" fontId="10" fillId="0" borderId="39" xfId="122" applyFont="1" applyBorder="1" applyAlignment="1">
      <alignment vertical="center" wrapText="1"/>
    </xf>
    <xf numFmtId="0" fontId="10" fillId="0" borderId="41" xfId="122" applyFont="1" applyBorder="1" applyAlignment="1">
      <alignment vertical="center"/>
    </xf>
    <xf numFmtId="49" fontId="7" fillId="0" borderId="23" xfId="122" applyNumberFormat="1" applyFont="1" applyBorder="1" applyAlignment="1">
      <alignment horizontal="center" vertical="center" wrapText="1"/>
    </xf>
    <xf numFmtId="49" fontId="10" fillId="0" borderId="39" xfId="122" applyNumberFormat="1" applyFont="1" applyBorder="1" applyAlignment="1">
      <alignment horizontal="center" vertical="center" wrapText="1"/>
    </xf>
    <xf numFmtId="49" fontId="10" fillId="0" borderId="41" xfId="122" applyNumberFormat="1" applyFont="1" applyBorder="1" applyAlignment="1">
      <alignment horizontal="center" vertical="center"/>
    </xf>
    <xf numFmtId="0" fontId="10" fillId="0" borderId="39" xfId="122" applyFont="1" applyBorder="1" applyAlignment="1">
      <alignment horizontal="center" vertical="center" wrapText="1"/>
    </xf>
    <xf numFmtId="0" fontId="10" fillId="0" borderId="41" xfId="122" applyFont="1" applyBorder="1" applyAlignment="1">
      <alignment horizontal="center" vertical="center"/>
    </xf>
    <xf numFmtId="0" fontId="7" fillId="0" borderId="25" xfId="122" applyFont="1" applyBorder="1" applyAlignment="1">
      <alignment horizontal="center" vertical="center"/>
    </xf>
    <xf numFmtId="0" fontId="7" fillId="0" borderId="24" xfId="122" applyFont="1" applyBorder="1" applyAlignment="1">
      <alignment horizontal="center" vertical="center"/>
    </xf>
    <xf numFmtId="3" fontId="7" fillId="0" borderId="23" xfId="122" applyNumberFormat="1" applyFont="1" applyBorder="1" applyAlignment="1">
      <alignment horizontal="center" vertical="center" wrapText="1"/>
    </xf>
    <xf numFmtId="3" fontId="7" fillId="0" borderId="41" xfId="122" applyNumberFormat="1" applyFont="1" applyBorder="1" applyAlignment="1">
      <alignment horizontal="center" vertical="center" wrapText="1"/>
    </xf>
    <xf numFmtId="0" fontId="10" fillId="0" borderId="25" xfId="122" applyFont="1" applyBorder="1" applyAlignment="1">
      <alignment horizontal="center" vertical="center"/>
    </xf>
    <xf numFmtId="0" fontId="10" fillId="0" borderId="24" xfId="122" applyFont="1" applyBorder="1" applyAlignment="1">
      <alignment horizontal="center" vertical="center"/>
    </xf>
    <xf numFmtId="0" fontId="10" fillId="0" borderId="21" xfId="122" applyFont="1" applyBorder="1" applyAlignment="1">
      <alignment horizontal="center" vertical="center"/>
    </xf>
    <xf numFmtId="0" fontId="8" fillId="0" borderId="25" xfId="91" applyFont="1" applyBorder="1" applyAlignment="1">
      <alignment horizontal="center"/>
    </xf>
    <xf numFmtId="0" fontId="8" fillId="0" borderId="21" xfId="91" applyFont="1" applyBorder="1" applyAlignment="1">
      <alignment horizontal="center"/>
    </xf>
    <xf numFmtId="0" fontId="7" fillId="0" borderId="15" xfId="71" applyFont="1" applyBorder="1" applyAlignment="1">
      <alignment horizontal="left" vertical="top" wrapText="1"/>
    </xf>
    <xf numFmtId="0" fontId="8" fillId="0" borderId="61" xfId="71" quotePrefix="1" applyNumberFormat="1" applyFont="1" applyBorder="1" applyAlignment="1">
      <alignment horizontal="center" vertical="center"/>
    </xf>
    <xf numFmtId="0" fontId="8" fillId="0" borderId="53" xfId="71" quotePrefix="1" applyNumberFormat="1" applyFont="1" applyBorder="1" applyAlignment="1">
      <alignment horizontal="center" vertical="center"/>
    </xf>
    <xf numFmtId="0" fontId="8" fillId="0" borderId="55" xfId="71" quotePrefix="1" applyNumberFormat="1" applyFont="1" applyBorder="1" applyAlignment="1">
      <alignment horizontal="center" vertical="center"/>
    </xf>
    <xf numFmtId="0" fontId="8" fillId="0" borderId="84" xfId="71" quotePrefix="1" applyNumberFormat="1" applyFont="1" applyBorder="1" applyAlignment="1">
      <alignment horizontal="center" vertical="center"/>
    </xf>
    <xf numFmtId="0" fontId="8" fillId="0" borderId="11" xfId="71" quotePrefix="1" applyNumberFormat="1" applyFont="1" applyBorder="1" applyAlignment="1">
      <alignment horizontal="center" vertical="center"/>
    </xf>
    <xf numFmtId="0" fontId="8" fillId="0" borderId="57" xfId="71" quotePrefix="1" applyNumberFormat="1" applyFont="1" applyBorder="1" applyAlignment="1">
      <alignment horizontal="center" vertical="center"/>
    </xf>
    <xf numFmtId="0" fontId="8" fillId="0" borderId="74" xfId="71" quotePrefix="1" applyNumberFormat="1" applyFont="1" applyBorder="1" applyAlignment="1">
      <alignment horizontal="center" vertical="center" wrapText="1"/>
    </xf>
    <xf numFmtId="0" fontId="8" fillId="0" borderId="58" xfId="71" quotePrefix="1" applyNumberFormat="1" applyFont="1" applyBorder="1" applyAlignment="1">
      <alignment horizontal="center" vertical="center" wrapText="1"/>
    </xf>
    <xf numFmtId="0" fontId="8" fillId="0" borderId="12" xfId="71" quotePrefix="1" applyNumberFormat="1" applyFont="1" applyBorder="1" applyAlignment="1">
      <alignment horizontal="center" vertical="center" wrapText="1"/>
    </xf>
    <xf numFmtId="0" fontId="7" fillId="0" borderId="34" xfId="91" applyFont="1" applyBorder="1" applyAlignment="1">
      <alignment horizontal="center" vertical="center" wrapText="1"/>
    </xf>
    <xf numFmtId="0" fontId="7" fillId="0" borderId="0" xfId="91" applyFont="1" applyBorder="1" applyAlignment="1">
      <alignment horizontal="center" vertical="center" wrapText="1"/>
    </xf>
    <xf numFmtId="0" fontId="7" fillId="0" borderId="15" xfId="91" applyFont="1" applyBorder="1" applyAlignment="1">
      <alignment horizontal="center" vertical="center" wrapText="1"/>
    </xf>
    <xf numFmtId="0" fontId="7" fillId="0" borderId="27" xfId="91" applyFont="1" applyBorder="1" applyAlignment="1">
      <alignment horizontal="center" vertical="center"/>
    </xf>
    <xf numFmtId="0" fontId="7" fillId="0" borderId="34" xfId="91" applyFont="1" applyBorder="1" applyAlignment="1">
      <alignment horizontal="center" vertical="center"/>
    </xf>
    <xf numFmtId="0" fontId="8" fillId="0" borderId="23" xfId="91" applyFont="1" applyBorder="1" applyAlignment="1">
      <alignment horizontal="center" vertical="center" wrapText="1"/>
    </xf>
    <xf numFmtId="0" fontId="8" fillId="0" borderId="39" xfId="91" applyFont="1" applyBorder="1" applyAlignment="1">
      <alignment horizontal="center" vertical="center" wrapText="1"/>
    </xf>
    <xf numFmtId="0" fontId="8" fillId="0" borderId="41" xfId="91" applyFont="1" applyBorder="1" applyAlignment="1">
      <alignment horizontal="center" vertical="center" wrapText="1"/>
    </xf>
    <xf numFmtId="0" fontId="7" fillId="0" borderId="39" xfId="71" applyFont="1" applyBorder="1" applyAlignment="1">
      <alignment horizontal="center" vertical="center" wrapText="1"/>
    </xf>
    <xf numFmtId="0" fontId="8" fillId="0" borderId="12" xfId="91" applyFont="1" applyBorder="1" applyAlignment="1">
      <alignment horizontal="center" vertical="center" wrapText="1"/>
    </xf>
    <xf numFmtId="0" fontId="8" fillId="0" borderId="79" xfId="91" applyFont="1" applyBorder="1" applyAlignment="1">
      <alignment horizontal="center" vertical="center" wrapText="1"/>
    </xf>
    <xf numFmtId="0" fontId="7" fillId="0" borderId="33" xfId="91" applyFont="1" applyBorder="1" applyAlignment="1">
      <alignment horizontal="center" vertical="center" wrapText="1"/>
    </xf>
    <xf numFmtId="0" fontId="8" fillId="0" borderId="67" xfId="91" applyFont="1" applyBorder="1" applyAlignment="1">
      <alignment horizontal="center" vertical="center" wrapText="1"/>
    </xf>
    <xf numFmtId="0" fontId="8" fillId="0" borderId="98" xfId="91" applyFont="1" applyBorder="1" applyAlignment="1">
      <alignment horizontal="center" vertical="center" wrapText="1"/>
    </xf>
    <xf numFmtId="0" fontId="60" fillId="0" borderId="25" xfId="0" applyFont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60" fillId="0" borderId="24" xfId="0" applyFont="1" applyBorder="1" applyAlignment="1">
      <alignment horizontal="center"/>
    </xf>
    <xf numFmtId="0" fontId="7" fillId="0" borderId="74" xfId="71" quotePrefix="1" applyNumberFormat="1" applyFont="1" applyBorder="1" applyAlignment="1">
      <alignment horizontal="center" vertical="center" wrapText="1"/>
    </xf>
    <xf numFmtId="0" fontId="7" fillId="0" borderId="58" xfId="71" quotePrefix="1" applyNumberFormat="1" applyFont="1" applyBorder="1" applyAlignment="1">
      <alignment horizontal="center" vertical="center" wrapText="1"/>
    </xf>
    <xf numFmtId="0" fontId="7" fillId="0" borderId="12" xfId="71" quotePrefix="1" applyNumberFormat="1" applyFont="1" applyBorder="1" applyAlignment="1">
      <alignment horizontal="center" vertical="center" wrapText="1"/>
    </xf>
    <xf numFmtId="0" fontId="7" fillId="0" borderId="10" xfId="91" applyFont="1" applyBorder="1" applyAlignment="1">
      <alignment horizontal="left"/>
    </xf>
    <xf numFmtId="0" fontId="7" fillId="0" borderId="35" xfId="71" applyFont="1" applyBorder="1" applyAlignment="1">
      <alignment horizontal="center" vertical="center" wrapText="1"/>
    </xf>
    <xf numFmtId="0" fontId="7" fillId="0" borderId="36" xfId="71" applyFont="1" applyBorder="1" applyAlignment="1">
      <alignment horizontal="center" vertical="center" wrapText="1"/>
    </xf>
    <xf numFmtId="0" fontId="7" fillId="0" borderId="50" xfId="71" applyFont="1" applyBorder="1" applyAlignment="1">
      <alignment horizontal="center" vertical="center" wrapText="1"/>
    </xf>
    <xf numFmtId="0" fontId="7" fillId="0" borderId="48" xfId="71" applyFont="1" applyBorder="1" applyAlignment="1">
      <alignment horizontal="center" vertical="center" wrapText="1"/>
    </xf>
    <xf numFmtId="0" fontId="7" fillId="0" borderId="49" xfId="71" applyFont="1" applyBorder="1" applyAlignment="1">
      <alignment horizontal="center" vertical="center" wrapText="1"/>
    </xf>
    <xf numFmtId="0" fontId="7" fillId="0" borderId="100" xfId="71" applyFont="1" applyBorder="1" applyAlignment="1">
      <alignment horizontal="center" vertical="center" wrapText="1"/>
    </xf>
    <xf numFmtId="0" fontId="85" fillId="0" borderId="25" xfId="71" applyFont="1" applyBorder="1" applyAlignment="1">
      <alignment horizontal="center" vertical="center" wrapText="1"/>
    </xf>
    <xf numFmtId="0" fontId="85" fillId="0" borderId="24" xfId="71" applyFont="1" applyBorder="1" applyAlignment="1">
      <alignment horizontal="center" vertical="center" wrapText="1"/>
    </xf>
    <xf numFmtId="0" fontId="7" fillId="0" borderId="25" xfId="72" applyFont="1" applyFill="1" applyBorder="1" applyAlignment="1">
      <alignment horizontal="center" vertical="center" wrapText="1"/>
    </xf>
    <xf numFmtId="0" fontId="7" fillId="0" borderId="21" xfId="72" applyFont="1" applyFill="1" applyBorder="1" applyAlignment="1">
      <alignment horizontal="center" vertical="center" wrapText="1"/>
    </xf>
    <xf numFmtId="0" fontId="7" fillId="0" borderId="24" xfId="72" applyFont="1" applyFill="1" applyBorder="1" applyAlignment="1">
      <alignment horizontal="center" vertical="center" wrapText="1"/>
    </xf>
    <xf numFmtId="0" fontId="7" fillId="0" borderId="23" xfId="72" applyFont="1" applyFill="1" applyBorder="1" applyAlignment="1">
      <alignment horizontal="center" vertical="center"/>
    </xf>
    <xf numFmtId="0" fontId="7" fillId="0" borderId="39" xfId="72" applyFont="1" applyFill="1" applyBorder="1" applyAlignment="1">
      <alignment horizontal="center" vertical="center"/>
    </xf>
    <xf numFmtId="0" fontId="7" fillId="0" borderId="17" xfId="72" applyFont="1" applyFill="1" applyBorder="1" applyAlignment="1">
      <alignment horizontal="center" vertical="center" wrapText="1"/>
    </xf>
    <xf numFmtId="0" fontId="7" fillId="0" borderId="0" xfId="72" applyFont="1" applyFill="1" applyBorder="1" applyAlignment="1">
      <alignment horizontal="center" vertical="center" wrapText="1"/>
    </xf>
    <xf numFmtId="0" fontId="7" fillId="0" borderId="68" xfId="72" applyFont="1" applyFill="1" applyBorder="1" applyAlignment="1">
      <alignment horizontal="center" vertical="center" wrapText="1"/>
    </xf>
    <xf numFmtId="0" fontId="8" fillId="0" borderId="43" xfId="72" applyFont="1" applyFill="1" applyBorder="1" applyAlignment="1">
      <alignment horizontal="center" vertical="center" wrapText="1"/>
    </xf>
    <xf numFmtId="0" fontId="8" fillId="0" borderId="73" xfId="72" applyFont="1" applyFill="1" applyBorder="1" applyAlignment="1">
      <alignment horizontal="center" vertical="center" wrapText="1"/>
    </xf>
    <xf numFmtId="0" fontId="8" fillId="0" borderId="23" xfId="72" applyFont="1" applyFill="1" applyBorder="1" applyAlignment="1">
      <alignment horizontal="center" vertical="center" wrapText="1"/>
    </xf>
    <xf numFmtId="0" fontId="8" fillId="0" borderId="39" xfId="72" applyFont="1" applyFill="1" applyBorder="1" applyAlignment="1">
      <alignment horizontal="center" vertical="center" wrapText="1"/>
    </xf>
    <xf numFmtId="0" fontId="85" fillId="0" borderId="27" xfId="72" applyFont="1" applyFill="1" applyBorder="1" applyAlignment="1">
      <alignment horizontal="center" vertical="center"/>
    </xf>
    <xf numFmtId="0" fontId="85" fillId="0" borderId="34" xfId="72" applyFont="1" applyFill="1" applyBorder="1" applyAlignment="1">
      <alignment horizontal="center" vertical="center"/>
    </xf>
    <xf numFmtId="0" fontId="85" fillId="0" borderId="43" xfId="72" applyFont="1" applyFill="1" applyBorder="1" applyAlignment="1">
      <alignment horizontal="center" vertical="center"/>
    </xf>
    <xf numFmtId="0" fontId="10" fillId="0" borderId="53" xfId="72" applyFont="1" applyFill="1" applyBorder="1" applyAlignment="1">
      <alignment horizontal="left" vertical="center" wrapText="1"/>
    </xf>
    <xf numFmtId="0" fontId="10" fillId="0" borderId="11" xfId="72" applyFont="1" applyFill="1" applyBorder="1" applyAlignment="1">
      <alignment horizontal="left" vertical="center" wrapText="1"/>
    </xf>
    <xf numFmtId="0" fontId="10" fillId="0" borderId="60" xfId="72" applyFont="1" applyFill="1" applyBorder="1" applyAlignment="1">
      <alignment horizontal="left" vertical="center" wrapText="1"/>
    </xf>
    <xf numFmtId="0" fontId="10" fillId="0" borderId="59" xfId="72" applyFont="1" applyFill="1" applyBorder="1" applyAlignment="1">
      <alignment horizontal="left" vertical="center" wrapText="1"/>
    </xf>
    <xf numFmtId="0" fontId="10" fillId="0" borderId="61" xfId="72" applyFont="1" applyFill="1" applyBorder="1" applyAlignment="1">
      <alignment horizontal="left" vertical="center" wrapText="1"/>
    </xf>
    <xf numFmtId="0" fontId="10" fillId="0" borderId="84" xfId="72" applyFont="1" applyFill="1" applyBorder="1" applyAlignment="1">
      <alignment horizontal="left" vertical="center" wrapText="1"/>
    </xf>
    <xf numFmtId="0" fontId="13" fillId="0" borderId="0" xfId="116" applyFont="1" applyAlignment="1">
      <alignment horizontal="left" wrapText="1"/>
    </xf>
    <xf numFmtId="0" fontId="18" fillId="0" borderId="27" xfId="116" applyFont="1" applyBorder="1" applyAlignment="1">
      <alignment horizontal="center" vertical="center" wrapText="1"/>
    </xf>
    <xf numFmtId="0" fontId="18" fillId="0" borderId="56" xfId="116" applyFont="1" applyBorder="1" applyAlignment="1">
      <alignment horizontal="center" vertical="center" wrapText="1"/>
    </xf>
    <xf numFmtId="0" fontId="18" fillId="0" borderId="33" xfId="116" applyFont="1" applyBorder="1" applyAlignment="1">
      <alignment horizontal="center" vertical="center" wrapText="1"/>
    </xf>
    <xf numFmtId="0" fontId="18" fillId="0" borderId="78" xfId="116" applyFont="1" applyBorder="1" applyAlignment="1">
      <alignment horizontal="center" vertical="center" wrapText="1"/>
    </xf>
    <xf numFmtId="0" fontId="18" fillId="0" borderId="13" xfId="116" applyFont="1" applyBorder="1" applyAlignment="1">
      <alignment horizontal="center" vertical="center"/>
    </xf>
    <xf numFmtId="0" fontId="18" fillId="0" borderId="22" xfId="116" applyFont="1" applyBorder="1" applyAlignment="1">
      <alignment horizontal="center" vertical="center"/>
    </xf>
    <xf numFmtId="0" fontId="18" fillId="0" borderId="14" xfId="116" applyFont="1" applyBorder="1" applyAlignment="1">
      <alignment horizontal="center" vertical="center"/>
    </xf>
    <xf numFmtId="0" fontId="8" fillId="0" borderId="23" xfId="94" applyFont="1" applyBorder="1" applyAlignment="1">
      <alignment horizontal="center" vertical="center" wrapText="1"/>
    </xf>
    <xf numFmtId="0" fontId="8" fillId="0" borderId="39" xfId="94" applyFont="1" applyBorder="1" applyAlignment="1">
      <alignment horizontal="center" vertical="center" wrapText="1"/>
    </xf>
    <xf numFmtId="0" fontId="8" fillId="0" borderId="44" xfId="94" applyFont="1" applyBorder="1" applyAlignment="1">
      <alignment horizontal="center" vertical="center" wrapText="1"/>
    </xf>
    <xf numFmtId="0" fontId="8" fillId="0" borderId="23" xfId="105" applyFont="1" applyBorder="1" applyAlignment="1" applyProtection="1">
      <alignment horizontal="center"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8" fillId="0" borderId="28" xfId="105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8" fillId="0" borderId="28" xfId="105" applyFont="1" applyBorder="1" applyAlignment="1">
      <alignment horizontal="center" vertical="center"/>
    </xf>
    <xf numFmtId="0" fontId="8" fillId="0" borderId="48" xfId="105" applyFont="1" applyBorder="1" applyAlignment="1">
      <alignment horizontal="center" vertical="center"/>
    </xf>
    <xf numFmtId="3" fontId="9" fillId="0" borderId="25" xfId="105" applyNumberFormat="1" applyFont="1" applyBorder="1" applyAlignment="1">
      <alignment horizontal="center"/>
    </xf>
    <xf numFmtId="3" fontId="9" fillId="0" borderId="21" xfId="105" applyNumberFormat="1" applyFont="1" applyBorder="1" applyAlignment="1">
      <alignment horizontal="center"/>
    </xf>
    <xf numFmtId="3" fontId="9" fillId="0" borderId="24" xfId="105" applyNumberFormat="1" applyFont="1" applyBorder="1" applyAlignment="1">
      <alignment horizontal="center"/>
    </xf>
    <xf numFmtId="3" fontId="8" fillId="0" borderId="27" xfId="105" applyNumberFormat="1" applyFont="1" applyBorder="1" applyAlignment="1">
      <alignment horizontal="center" vertical="center"/>
    </xf>
    <xf numFmtId="0" fontId="21" fillId="0" borderId="43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103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7" fillId="0" borderId="0" xfId="98" applyFont="1" applyAlignment="1">
      <alignment vertical="center" wrapText="1"/>
    </xf>
    <xf numFmtId="0" fontId="10" fillId="0" borderId="0" xfId="98" applyFont="1" applyAlignment="1">
      <alignment vertical="center" wrapText="1"/>
    </xf>
    <xf numFmtId="0" fontId="10" fillId="0" borderId="0" xfId="98" applyFont="1" applyAlignment="1">
      <alignment wrapText="1"/>
    </xf>
    <xf numFmtId="0" fontId="10" fillId="0" borderId="57" xfId="124" applyNumberFormat="1" applyFont="1" applyFill="1" applyBorder="1" applyAlignment="1">
      <alignment horizontal="center" vertical="center" wrapText="1"/>
    </xf>
    <xf numFmtId="0" fontId="10" fillId="0" borderId="98" xfId="124" applyNumberFormat="1" applyFont="1" applyFill="1" applyBorder="1" applyAlignment="1">
      <alignment horizontal="center" vertical="center" wrapText="1"/>
    </xf>
    <xf numFmtId="0" fontId="10" fillId="0" borderId="86" xfId="124" applyNumberFormat="1" applyFont="1" applyFill="1" applyBorder="1" applyAlignment="1">
      <alignment horizontal="center" vertical="center" wrapText="1"/>
    </xf>
    <xf numFmtId="0" fontId="9" fillId="0" borderId="57" xfId="124" applyNumberFormat="1" applyFont="1" applyFill="1" applyBorder="1" applyAlignment="1">
      <alignment horizontal="center" vertical="center" wrapText="1"/>
    </xf>
    <xf numFmtId="0" fontId="9" fillId="0" borderId="98" xfId="124" applyNumberFormat="1" applyFont="1" applyFill="1" applyBorder="1" applyAlignment="1">
      <alignment horizontal="center" vertical="center" wrapText="1"/>
    </xf>
    <xf numFmtId="0" fontId="9" fillId="0" borderId="86" xfId="124" applyNumberFormat="1" applyFont="1" applyFill="1" applyBorder="1" applyAlignment="1">
      <alignment horizontal="center" vertical="center" wrapText="1"/>
    </xf>
    <xf numFmtId="2" fontId="72" fillId="0" borderId="25" xfId="89" applyNumberFormat="1" applyFont="1" applyBorder="1" applyAlignment="1">
      <alignment horizontal="center" vertical="center"/>
    </xf>
    <xf numFmtId="2" fontId="6" fillId="0" borderId="24" xfId="89" applyNumberFormat="1" applyFont="1" applyBorder="1" applyAlignment="1">
      <alignment horizontal="center" vertical="center"/>
    </xf>
    <xf numFmtId="0" fontId="3" fillId="0" borderId="23" xfId="120" applyFont="1" applyBorder="1" applyAlignment="1">
      <alignment horizontal="center" vertical="center" wrapText="1"/>
    </xf>
    <xf numFmtId="0" fontId="67" fillId="0" borderId="39" xfId="120" applyBorder="1" applyAlignment="1">
      <alignment vertical="center" wrapText="1"/>
    </xf>
    <xf numFmtId="0" fontId="67" fillId="0" borderId="41" xfId="120" applyBorder="1" applyAlignment="1">
      <alignment vertical="center"/>
    </xf>
    <xf numFmtId="0" fontId="3" fillId="0" borderId="23" xfId="120" applyFont="1" applyBorder="1" applyAlignment="1">
      <alignment horizontal="left" vertical="center" wrapText="1"/>
    </xf>
    <xf numFmtId="0" fontId="67" fillId="0" borderId="39" xfId="120" applyBorder="1" applyAlignment="1">
      <alignment horizontal="left" vertical="center" wrapText="1"/>
    </xf>
    <xf numFmtId="0" fontId="67" fillId="0" borderId="41" xfId="120" applyBorder="1" applyAlignment="1">
      <alignment horizontal="left" vertical="center" wrapText="1"/>
    </xf>
    <xf numFmtId="0" fontId="3" fillId="0" borderId="25" xfId="120" applyFont="1" applyBorder="1" applyAlignment="1">
      <alignment horizontal="center"/>
    </xf>
    <xf numFmtId="0" fontId="3" fillId="0" borderId="24" xfId="120" applyFont="1" applyBorder="1" applyAlignment="1">
      <alignment horizontal="center"/>
    </xf>
    <xf numFmtId="3" fontId="3" fillId="0" borderId="23" xfId="120" applyNumberFormat="1" applyFont="1" applyBorder="1" applyAlignment="1">
      <alignment horizontal="center" vertical="center" wrapText="1"/>
    </xf>
    <xf numFmtId="3" fontId="3" fillId="0" borderId="41" xfId="120" applyNumberFormat="1" applyFont="1" applyBorder="1" applyAlignment="1">
      <alignment horizontal="center" vertical="center" wrapText="1"/>
    </xf>
    <xf numFmtId="0" fontId="72" fillId="0" borderId="25" xfId="120" applyFont="1" applyBorder="1" applyAlignment="1">
      <alignment horizontal="center" vertical="center" wrapText="1"/>
    </xf>
    <xf numFmtId="0" fontId="8" fillId="0" borderId="24" xfId="120" applyFont="1" applyBorder="1" applyAlignment="1">
      <alignment horizontal="center" vertical="center" wrapText="1"/>
    </xf>
    <xf numFmtId="0" fontId="67" fillId="0" borderId="25" xfId="120" applyFont="1" applyBorder="1" applyAlignment="1">
      <alignment horizontal="center" vertical="center"/>
    </xf>
    <xf numFmtId="0" fontId="67" fillId="0" borderId="24" xfId="120" applyFont="1" applyBorder="1" applyAlignment="1">
      <alignment horizontal="center" vertical="center"/>
    </xf>
    <xf numFmtId="3" fontId="7" fillId="0" borderId="23" xfId="106" applyNumberFormat="1" applyFont="1" applyBorder="1" applyAlignment="1">
      <alignment horizontal="center" vertical="center" wrapText="1"/>
    </xf>
    <xf numFmtId="3" fontId="7" fillId="0" borderId="41" xfId="106" applyNumberFormat="1" applyFont="1" applyBorder="1" applyAlignment="1">
      <alignment horizontal="center" vertical="center" wrapText="1"/>
    </xf>
    <xf numFmtId="0" fontId="10" fillId="0" borderId="25" xfId="106" applyFont="1" applyBorder="1" applyAlignment="1">
      <alignment horizontal="center"/>
    </xf>
    <xf numFmtId="0" fontId="10" fillId="0" borderId="21" xfId="106" applyFont="1" applyBorder="1" applyAlignment="1">
      <alignment horizontal="center"/>
    </xf>
    <xf numFmtId="0" fontId="10" fillId="0" borderId="24" xfId="106" applyFont="1" applyBorder="1" applyAlignment="1">
      <alignment horizontal="center"/>
    </xf>
    <xf numFmtId="3" fontId="10" fillId="0" borderId="25" xfId="106" applyNumberFormat="1" applyFont="1" applyBorder="1" applyAlignment="1">
      <alignment horizontal="center"/>
    </xf>
    <xf numFmtId="0" fontId="7" fillId="0" borderId="23" xfId="106" applyFont="1" applyBorder="1" applyAlignment="1">
      <alignment horizontal="center" vertical="center" wrapText="1"/>
    </xf>
    <xf numFmtId="0" fontId="10" fillId="0" borderId="39" xfId="106" applyFont="1" applyBorder="1" applyAlignment="1">
      <alignment vertical="center" wrapText="1"/>
    </xf>
    <xf numFmtId="0" fontId="10" fillId="0" borderId="41" xfId="106" applyFont="1" applyBorder="1" applyAlignment="1"/>
    <xf numFmtId="0" fontId="10" fillId="0" borderId="41" xfId="106" applyFont="1" applyBorder="1" applyAlignment="1">
      <alignment horizontal="center" wrapText="1"/>
    </xf>
    <xf numFmtId="0" fontId="5" fillId="0" borderId="0" xfId="117" applyFont="1" applyAlignment="1"/>
    <xf numFmtId="0" fontId="7" fillId="0" borderId="35" xfId="71" quotePrefix="1" applyNumberFormat="1" applyFont="1" applyBorder="1" applyAlignment="1">
      <alignment horizontal="center" vertical="center"/>
    </xf>
    <xf numFmtId="0" fontId="7" fillId="0" borderId="36" xfId="71" quotePrefix="1" applyNumberFormat="1" applyFont="1" applyBorder="1" applyAlignment="1">
      <alignment horizontal="center" vertical="center"/>
    </xf>
    <xf numFmtId="0" fontId="7" fillId="0" borderId="50" xfId="71" quotePrefix="1" applyNumberFormat="1" applyFont="1" applyBorder="1" applyAlignment="1">
      <alignment horizontal="center" vertical="center"/>
    </xf>
    <xf numFmtId="0" fontId="7" fillId="0" borderId="48" xfId="71" quotePrefix="1" applyNumberFormat="1" applyFont="1" applyBorder="1" applyAlignment="1">
      <alignment horizontal="center" vertical="center"/>
    </xf>
    <xf numFmtId="0" fontId="7" fillId="0" borderId="40" xfId="71" quotePrefix="1" applyNumberFormat="1" applyFont="1" applyBorder="1" applyAlignment="1">
      <alignment horizontal="center" vertical="center"/>
    </xf>
    <xf numFmtId="0" fontId="7" fillId="0" borderId="52" xfId="71" quotePrefix="1" applyNumberFormat="1" applyFont="1" applyBorder="1" applyAlignment="1">
      <alignment horizontal="center" vertical="center"/>
    </xf>
    <xf numFmtId="0" fontId="3" fillId="0" borderId="23" xfId="111" applyFont="1" applyBorder="1" applyAlignment="1">
      <alignment horizontal="center" vertical="center" wrapText="1"/>
    </xf>
    <xf numFmtId="0" fontId="3" fillId="0" borderId="39" xfId="111" applyFont="1" applyBorder="1" applyAlignment="1">
      <alignment horizontal="center" vertical="center" wrapText="1"/>
    </xf>
    <xf numFmtId="0" fontId="3" fillId="0" borderId="41" xfId="111" applyFont="1" applyBorder="1" applyAlignment="1">
      <alignment horizontal="center" vertical="center" wrapText="1"/>
    </xf>
    <xf numFmtId="0" fontId="7" fillId="0" borderId="53" xfId="91" applyFont="1" applyBorder="1" applyAlignment="1">
      <alignment horizontal="center" vertical="center" wrapText="1"/>
    </xf>
    <xf numFmtId="0" fontId="7" fillId="0" borderId="58" xfId="91" applyFont="1" applyBorder="1" applyAlignment="1">
      <alignment horizontal="center" vertical="center" wrapText="1"/>
    </xf>
    <xf numFmtId="0" fontId="85" fillId="0" borderId="22" xfId="91" applyFont="1" applyBorder="1" applyAlignment="1">
      <alignment horizontal="center" vertical="center" wrapText="1"/>
    </xf>
    <xf numFmtId="0" fontId="85" fillId="0" borderId="67" xfId="91" applyFont="1" applyBorder="1" applyAlignment="1">
      <alignment horizontal="center" vertical="center" wrapText="1"/>
    </xf>
    <xf numFmtId="0" fontId="85" fillId="0" borderId="69" xfId="91" applyFont="1" applyBorder="1" applyAlignment="1">
      <alignment horizontal="center" vertical="center" wrapText="1"/>
    </xf>
    <xf numFmtId="0" fontId="60" fillId="0" borderId="25" xfId="111" applyFont="1" applyBorder="1" applyAlignment="1">
      <alignment horizontal="center" vertical="center"/>
    </xf>
    <xf numFmtId="0" fontId="60" fillId="0" borderId="24" xfId="111" applyFont="1" applyBorder="1" applyAlignment="1">
      <alignment horizontal="center" vertical="center"/>
    </xf>
    <xf numFmtId="0" fontId="3" fillId="0" borderId="15" xfId="91" applyFont="1" applyBorder="1" applyAlignment="1">
      <alignment horizontal="left" vertical="center" wrapText="1"/>
    </xf>
    <xf numFmtId="0" fontId="7" fillId="0" borderId="46" xfId="71" quotePrefix="1" applyNumberFormat="1" applyFont="1" applyBorder="1" applyAlignment="1">
      <alignment horizontal="center" vertical="center"/>
    </xf>
    <xf numFmtId="0" fontId="3" fillId="0" borderId="35" xfId="111" applyFont="1" applyBorder="1" applyAlignment="1">
      <alignment horizontal="center" vertical="center" wrapText="1"/>
    </xf>
    <xf numFmtId="0" fontId="3" fillId="0" borderId="36" xfId="111" applyFont="1" applyBorder="1" applyAlignment="1">
      <alignment horizontal="center" vertical="center" wrapText="1"/>
    </xf>
    <xf numFmtId="0" fontId="3" fillId="0" borderId="50" xfId="111" applyFont="1" applyBorder="1" applyAlignment="1">
      <alignment horizontal="center" vertical="center" wrapText="1"/>
    </xf>
    <xf numFmtId="0" fontId="3" fillId="0" borderId="48" xfId="111" applyFont="1" applyBorder="1" applyAlignment="1">
      <alignment horizontal="center" vertical="center" wrapText="1"/>
    </xf>
    <xf numFmtId="0" fontId="3" fillId="0" borderId="49" xfId="111" applyFont="1" applyBorder="1" applyAlignment="1">
      <alignment horizontal="center" vertical="center" wrapText="1"/>
    </xf>
    <xf numFmtId="0" fontId="3" fillId="0" borderId="100" xfId="111" applyFont="1" applyBorder="1" applyAlignment="1">
      <alignment horizontal="center" vertical="center" wrapText="1"/>
    </xf>
    <xf numFmtId="0" fontId="64" fillId="0" borderId="27" xfId="111" applyFont="1" applyBorder="1" applyAlignment="1">
      <alignment horizontal="center" vertical="center" wrapText="1"/>
    </xf>
    <xf numFmtId="0" fontId="64" fillId="0" borderId="43" xfId="111" applyFont="1" applyBorder="1" applyAlignment="1">
      <alignment horizontal="center" vertical="center" wrapText="1"/>
    </xf>
    <xf numFmtId="0" fontId="7" fillId="0" borderId="30" xfId="72" applyFont="1" applyFill="1" applyBorder="1" applyAlignment="1">
      <alignment horizontal="center" vertical="center" wrapText="1"/>
    </xf>
    <xf numFmtId="0" fontId="7" fillId="0" borderId="15" xfId="72" applyFont="1" applyFill="1" applyBorder="1" applyAlignment="1">
      <alignment horizontal="center" vertical="center" wrapText="1"/>
    </xf>
    <xf numFmtId="0" fontId="7" fillId="0" borderId="73" xfId="72" applyFont="1" applyFill="1" applyBorder="1" applyAlignment="1">
      <alignment horizontal="center" vertical="center" wrapText="1"/>
    </xf>
    <xf numFmtId="0" fontId="7" fillId="0" borderId="23" xfId="72" applyFont="1" applyFill="1" applyBorder="1" applyAlignment="1">
      <alignment horizontal="center" vertical="center" wrapText="1"/>
    </xf>
    <xf numFmtId="0" fontId="7" fillId="0" borderId="39" xfId="72" applyFont="1" applyFill="1" applyBorder="1" applyAlignment="1">
      <alignment horizontal="center" vertical="center" wrapText="1"/>
    </xf>
    <xf numFmtId="0" fontId="85" fillId="0" borderId="25" xfId="72" applyFont="1" applyFill="1" applyBorder="1" applyAlignment="1">
      <alignment horizontal="center" vertical="center"/>
    </xf>
    <xf numFmtId="0" fontId="85" fillId="0" borderId="21" xfId="72" applyFont="1" applyFill="1" applyBorder="1" applyAlignment="1">
      <alignment horizontal="center" vertical="center"/>
    </xf>
    <xf numFmtId="0" fontId="85" fillId="0" borderId="24" xfId="72" applyFont="1" applyFill="1" applyBorder="1" applyAlignment="1">
      <alignment horizontal="center" vertical="center"/>
    </xf>
    <xf numFmtId="0" fontId="10" fillId="0" borderId="55" xfId="72" applyFont="1" applyFill="1" applyBorder="1" applyAlignment="1">
      <alignment horizontal="left" vertical="center" wrapText="1"/>
    </xf>
    <xf numFmtId="0" fontId="10" fillId="0" borderId="57" xfId="72" applyFont="1" applyFill="1" applyBorder="1" applyAlignment="1">
      <alignment horizontal="left" vertical="center" wrapText="1"/>
    </xf>
    <xf numFmtId="0" fontId="85" fillId="0" borderId="23" xfId="107" applyFont="1" applyBorder="1" applyAlignment="1" applyProtection="1">
      <alignment horizontal="center" vertical="center"/>
    </xf>
    <xf numFmtId="0" fontId="85" fillId="0" borderId="39" xfId="107" applyFont="1" applyBorder="1" applyAlignment="1" applyProtection="1">
      <alignment horizontal="center" vertical="center"/>
    </xf>
    <xf numFmtId="0" fontId="85" fillId="0" borderId="41" xfId="107" applyFont="1" applyBorder="1" applyAlignment="1" applyProtection="1">
      <alignment horizontal="center" vertical="center"/>
    </xf>
    <xf numFmtId="0" fontId="85" fillId="0" borderId="28" xfId="107" applyFont="1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85" fillId="0" borderId="28" xfId="107" applyFont="1" applyBorder="1" applyAlignment="1">
      <alignment horizontal="center" wrapText="1"/>
    </xf>
    <xf numFmtId="0" fontId="85" fillId="0" borderId="48" xfId="107" applyFont="1" applyBorder="1" applyAlignment="1">
      <alignment horizontal="center" wrapText="1"/>
    </xf>
    <xf numFmtId="3" fontId="9" fillId="0" borderId="25" xfId="107" applyNumberFormat="1" applyFont="1" applyBorder="1" applyAlignment="1">
      <alignment horizontal="center"/>
    </xf>
    <xf numFmtId="3" fontId="9" fillId="0" borderId="21" xfId="107" applyNumberFormat="1" applyFont="1" applyBorder="1" applyAlignment="1">
      <alignment horizontal="center"/>
    </xf>
    <xf numFmtId="3" fontId="9" fillId="0" borderId="24" xfId="107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top" wrapText="1"/>
    </xf>
    <xf numFmtId="0" fontId="21" fillId="0" borderId="54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9" fillId="0" borderId="63" xfId="124" applyFont="1" applyFill="1" applyBorder="1" applyAlignment="1">
      <alignment horizontal="center" vertical="center" wrapText="1"/>
    </xf>
    <xf numFmtId="0" fontId="69" fillId="0" borderId="69" xfId="124" applyFont="1" applyFill="1" applyBorder="1" applyAlignment="1">
      <alignment horizontal="center" vertical="center" wrapText="1"/>
    </xf>
    <xf numFmtId="0" fontId="69" fillId="0" borderId="62" xfId="124" applyFont="1" applyFill="1" applyBorder="1" applyAlignment="1">
      <alignment horizontal="center" vertical="center" wrapText="1"/>
    </xf>
    <xf numFmtId="0" fontId="109" fillId="19" borderId="18" xfId="141" applyFont="1" applyFill="1" applyBorder="1" applyAlignment="1">
      <alignment horizontal="left" indent="3"/>
    </xf>
    <xf numFmtId="0" fontId="109" fillId="19" borderId="85" xfId="141" applyFont="1" applyFill="1" applyBorder="1" applyAlignment="1">
      <alignment horizontal="left" indent="3"/>
    </xf>
    <xf numFmtId="1" fontId="115" fillId="0" borderId="0" xfId="141" applyNumberFormat="1" applyFont="1" applyBorder="1" applyAlignment="1"/>
    <xf numFmtId="0" fontId="115" fillId="0" borderId="0" xfId="71" applyFont="1" applyBorder="1" applyAlignment="1"/>
    <xf numFmtId="0" fontId="109" fillId="20" borderId="15" xfId="141" applyFont="1" applyFill="1" applyBorder="1" applyAlignment="1">
      <alignment horizontal="center" vertical="center" wrapText="1"/>
    </xf>
    <xf numFmtId="0" fontId="110" fillId="20" borderId="13" xfId="141" applyFont="1" applyFill="1" applyBorder="1" applyAlignment="1">
      <alignment horizontal="center" vertical="center"/>
    </xf>
    <xf numFmtId="0" fontId="110" fillId="20" borderId="22" xfId="141" applyFont="1" applyFill="1" applyBorder="1" applyAlignment="1">
      <alignment horizontal="center" vertical="center"/>
    </xf>
    <xf numFmtId="0" fontId="110" fillId="20" borderId="75" xfId="141" applyFont="1" applyFill="1" applyBorder="1" applyAlignment="1">
      <alignment horizontal="center" vertical="center"/>
    </xf>
    <xf numFmtId="0" fontId="110" fillId="20" borderId="98" xfId="141" applyFont="1" applyFill="1" applyBorder="1" applyAlignment="1">
      <alignment horizontal="center" vertical="center"/>
    </xf>
    <xf numFmtId="0" fontId="66" fillId="20" borderId="64" xfId="141" applyFont="1" applyFill="1" applyBorder="1" applyAlignment="1">
      <alignment horizontal="center" vertical="center" wrapText="1"/>
    </xf>
    <xf numFmtId="0" fontId="66" fillId="20" borderId="47" xfId="141" applyFont="1" applyFill="1" applyBorder="1" applyAlignment="1">
      <alignment horizontal="center" vertical="center" wrapText="1"/>
    </xf>
    <xf numFmtId="0" fontId="66" fillId="20" borderId="65" xfId="141" applyFont="1" applyFill="1" applyBorder="1" applyAlignment="1">
      <alignment horizontal="center" vertical="center" wrapText="1"/>
    </xf>
    <xf numFmtId="0" fontId="7" fillId="0" borderId="25" xfId="141" applyFont="1" applyBorder="1" applyAlignment="1">
      <alignment horizontal="center"/>
    </xf>
    <xf numFmtId="0" fontId="7" fillId="0" borderId="21" xfId="141" applyFont="1" applyBorder="1" applyAlignment="1">
      <alignment horizontal="center"/>
    </xf>
    <xf numFmtId="0" fontId="7" fillId="0" borderId="24" xfId="141" applyFont="1" applyBorder="1" applyAlignment="1">
      <alignment horizontal="center"/>
    </xf>
    <xf numFmtId="0" fontId="109" fillId="0" borderId="0" xfId="141" applyFont="1" applyBorder="1" applyAlignment="1">
      <alignment horizontal="left" vertical="center" wrapText="1"/>
    </xf>
    <xf numFmtId="0" fontId="110" fillId="0" borderId="13" xfId="141" applyFont="1" applyBorder="1" applyAlignment="1">
      <alignment horizontal="center" vertical="center"/>
    </xf>
    <xf numFmtId="0" fontId="110" fillId="0" borderId="56" xfId="141" applyFont="1" applyBorder="1" applyAlignment="1">
      <alignment horizontal="center" vertical="center"/>
    </xf>
    <xf numFmtId="0" fontId="110" fillId="0" borderId="75" xfId="141" applyFont="1" applyBorder="1" applyAlignment="1">
      <alignment horizontal="center" vertical="center"/>
    </xf>
    <xf numFmtId="0" fontId="110" fillId="0" borderId="86" xfId="141" applyFont="1" applyBorder="1" applyAlignment="1">
      <alignment horizontal="center" vertical="center"/>
    </xf>
    <xf numFmtId="0" fontId="66" fillId="0" borderId="63" xfId="141" applyFont="1" applyBorder="1" applyAlignment="1">
      <alignment horizontal="center" vertical="center" wrapText="1"/>
    </xf>
    <xf numFmtId="0" fontId="66" fillId="0" borderId="40" xfId="141" applyFont="1" applyBorder="1" applyAlignment="1">
      <alignment horizontal="center" vertical="center" wrapText="1"/>
    </xf>
    <xf numFmtId="0" fontId="66" fillId="0" borderId="54" xfId="141" applyFont="1" applyBorder="1" applyAlignment="1">
      <alignment horizontal="center" vertical="center" wrapText="1"/>
    </xf>
    <xf numFmtId="0" fontId="109" fillId="19" borderId="0" xfId="141" applyFont="1" applyFill="1" applyBorder="1" applyAlignment="1">
      <alignment horizontal="left" vertical="center" wrapText="1"/>
    </xf>
    <xf numFmtId="0" fontId="110" fillId="19" borderId="56" xfId="141" applyFont="1" applyFill="1" applyBorder="1" applyAlignment="1">
      <alignment horizontal="center" vertical="center"/>
    </xf>
    <xf numFmtId="0" fontId="110" fillId="19" borderId="86" xfId="141" applyFont="1" applyFill="1" applyBorder="1" applyAlignment="1">
      <alignment horizontal="center" vertical="center"/>
    </xf>
    <xf numFmtId="0" fontId="66" fillId="19" borderId="63" xfId="141" applyFont="1" applyFill="1" applyBorder="1" applyAlignment="1">
      <alignment horizontal="center" vertical="center" wrapText="1"/>
    </xf>
    <xf numFmtId="0" fontId="66" fillId="19" borderId="40" xfId="141" applyFont="1" applyFill="1" applyBorder="1" applyAlignment="1">
      <alignment horizontal="center" vertical="center" wrapText="1"/>
    </xf>
    <xf numFmtId="0" fontId="66" fillId="19" borderId="54" xfId="141" applyFont="1" applyFill="1" applyBorder="1" applyAlignment="1">
      <alignment horizontal="center" vertical="center" wrapText="1"/>
    </xf>
    <xf numFmtId="0" fontId="109" fillId="0" borderId="32" xfId="141" applyFont="1" applyBorder="1" applyAlignment="1">
      <alignment horizontal="center"/>
    </xf>
    <xf numFmtId="0" fontId="109" fillId="0" borderId="72" xfId="141" applyFont="1" applyBorder="1" applyAlignment="1">
      <alignment horizontal="center"/>
    </xf>
    <xf numFmtId="0" fontId="66" fillId="0" borderId="0" xfId="141" applyFont="1" applyBorder="1" applyAlignment="1"/>
  </cellXfs>
  <cellStyles count="1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/>
    <cellStyle name="Calculation" xfId="32"/>
    <cellStyle name="Check Cell" xfId="33"/>
    <cellStyle name="Dane wejściowe" xfId="34" builtinId="20" customBuiltin="1"/>
    <cellStyle name="Dane wyjściowe" xfId="35" builtinId="21" customBuiltin="1"/>
    <cellStyle name="Dziesiętny" xfId="36" builtinId="3"/>
    <cellStyle name="Dziesiętny 2" xfId="37"/>
    <cellStyle name="Dziesiętny 2 2" xfId="38"/>
    <cellStyle name="Dziesiętny 3" xfId="39"/>
    <cellStyle name="Dziesiętny 3 2" xfId="40"/>
    <cellStyle name="Dziesiętny 3 3" xfId="41"/>
    <cellStyle name="Dziesiętny 3 3 2" xfId="42"/>
    <cellStyle name="Dziesiętny 4" xfId="43"/>
    <cellStyle name="Dziesiętny 4 2" xfId="44"/>
    <cellStyle name="Explanatory Text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Komórka połączona" xfId="52" builtinId="24" customBuiltin="1"/>
    <cellStyle name="Komórka zaznaczona" xfId="53" builtinId="23" customBuiltin="1"/>
    <cellStyle name="Linked Cell" xfId="54"/>
    <cellStyle name="Nagłówek 1" xfId="55" builtinId="16" customBuiltin="1"/>
    <cellStyle name="Nagłówek 2" xfId="56" builtinId="17" customBuiltin="1"/>
    <cellStyle name="Nagłówek 3" xfId="57" builtinId="18" customBuiltin="1"/>
    <cellStyle name="Nagłówek 4" xfId="58" builtinId="19" customBuiltin="1"/>
    <cellStyle name="Neutral" xfId="59"/>
    <cellStyle name="Normalny" xfId="0" builtinId="0"/>
    <cellStyle name="Normalny 2" xfId="60"/>
    <cellStyle name="Normalny 2 2" xfId="61"/>
    <cellStyle name="Normalny 2 2 2" xfId="62"/>
    <cellStyle name="Normalny 2 2 2 2" xfId="63"/>
    <cellStyle name="Normalny 3" xfId="64"/>
    <cellStyle name="Normalny 3 2" xfId="65"/>
    <cellStyle name="Normalny 4" xfId="66"/>
    <cellStyle name="Normalny 4 2" xfId="67"/>
    <cellStyle name="Normalny 5" xfId="68"/>
    <cellStyle name="Normalny 6" xfId="69"/>
    <cellStyle name="Normalny 6 2" xfId="70"/>
    <cellStyle name="Normalny 6 2 2" xfId="71"/>
    <cellStyle name="Normalny 6 2 3" xfId="72"/>
    <cellStyle name="Normalny_22-" xfId="73"/>
    <cellStyle name="Normalny_28" xfId="74"/>
    <cellStyle name="Normalny_7" xfId="75"/>
    <cellStyle name="Normalny_Arkusz1" xfId="76"/>
    <cellStyle name="Normalny_Arkusz1 2" xfId="77"/>
    <cellStyle name="Normalny_Arkusz1_28" xfId="78"/>
    <cellStyle name="Normalny_Arkusz1_7" xfId="79"/>
    <cellStyle name="Normalny_Arkusz2" xfId="80"/>
    <cellStyle name="Normalny_Arkusz2 2" xfId="81"/>
    <cellStyle name="Normalny_Arkusz3" xfId="82"/>
    <cellStyle name="Normalny_Dochody 2010" xfId="83"/>
    <cellStyle name="Normalny_Dochody 2011" xfId="84"/>
    <cellStyle name="Normalny_Dochody 2014-2015_1" xfId="85"/>
    <cellStyle name="Normalny_Dochody 2017-2018_1" xfId="86"/>
    <cellStyle name="Normalny_Dochody_IVkw" xfId="87"/>
    <cellStyle name="Normalny_Dochody2017-2018" xfId="88"/>
    <cellStyle name="Normalny_JST_zalaczniki2010" xfId="89"/>
    <cellStyle name="Normalny_NGwo_wyk" xfId="90"/>
    <cellStyle name="Normalny_NGwoj_pl" xfId="91"/>
    <cellStyle name="Normalny_P79tabele_00" xfId="92"/>
    <cellStyle name="Normalny_PorOrgAdRząd" xfId="93"/>
    <cellStyle name="Normalny_ST6-Zał_wplaty06" xfId="142"/>
    <cellStyle name="Normalny_tab12" xfId="94"/>
    <cellStyle name="Normalny_tab9" xfId="95"/>
    <cellStyle name="Normalny_tabela11_ST2" xfId="96"/>
    <cellStyle name="Normalny_Tablica17" xfId="97"/>
    <cellStyle name="Normalny_Tablica17 2" xfId="98"/>
    <cellStyle name="Normalny_Tablica17 3" xfId="99"/>
    <cellStyle name="Normalny_Tablica24 2" xfId="100"/>
    <cellStyle name="Normalny_Tablica25 2" xfId="101"/>
    <cellStyle name="Normalny_Tablica34 2" xfId="102"/>
    <cellStyle name="Normalny_Tablica44" xfId="103"/>
    <cellStyle name="Normalny_Tablica48" xfId="104"/>
    <cellStyle name="Normalny_Tablica59" xfId="105"/>
    <cellStyle name="Normalny_Tablica66" xfId="106"/>
    <cellStyle name="Normalny_Tablica73" xfId="107"/>
    <cellStyle name="Normalny_W1" xfId="108"/>
    <cellStyle name="Normalny_W2_2" xfId="109"/>
    <cellStyle name="Normalny_woj_WYDATKI" xfId="110"/>
    <cellStyle name="Normalny_Woj79tabele_00" xfId="111"/>
    <cellStyle name="Normalny_wyd_działy" xfId="112"/>
    <cellStyle name="Normalny_wydatki" xfId="113"/>
    <cellStyle name="Normalny_Wydatki_inwestycyjne" xfId="114"/>
    <cellStyle name="Normalny_Wydatki_majatkowe" xfId="115"/>
    <cellStyle name="Normalny_ZadWł" xfId="116"/>
    <cellStyle name="Normalny_zał_68-71" xfId="141"/>
    <cellStyle name="Normalny_zał4kw_79woj" xfId="117"/>
    <cellStyle name="Normalny_Załączniki_Jacek_R" xfId="118"/>
    <cellStyle name="Normalny_Załączniki_Jacek_R 2" xfId="119"/>
    <cellStyle name="Normalny_Załączniki_MR_wzór (3)" xfId="120"/>
    <cellStyle name="Normalny_Załączniki_MR_wzór (5)" xfId="121"/>
    <cellStyle name="Normalny_Załączniki_MR_wzór (6)" xfId="122"/>
    <cellStyle name="Normalny_Zeszyt1" xfId="123"/>
    <cellStyle name="Normalny_Zeszyt1 2" xfId="124"/>
    <cellStyle name="Note" xfId="125"/>
    <cellStyle name="Note 2" xfId="126"/>
    <cellStyle name="Note 2 2" xfId="127"/>
    <cellStyle name="Note 3" xfId="128"/>
    <cellStyle name="Obliczenia" xfId="129" builtinId="22" customBuiltin="1"/>
    <cellStyle name="Output" xfId="130"/>
    <cellStyle name="Procentowy" xfId="131" builtinId="5"/>
    <cellStyle name="Procentowy 2" xfId="132"/>
    <cellStyle name="Suma" xfId="133" builtinId="25" customBuiltin="1"/>
    <cellStyle name="Tekst objaśnienia" xfId="134" builtinId="53" customBuiltin="1"/>
    <cellStyle name="Tekst ostrzeżenia" xfId="135" builtinId="11" customBuiltin="1"/>
    <cellStyle name="Title" xfId="136"/>
    <cellStyle name="Total" xfId="137"/>
    <cellStyle name="Tytuł" xfId="138" builtinId="15" customBuiltin="1"/>
    <cellStyle name="Uwaga" xfId="139" builtinId="10" customBuiltin="1"/>
    <cellStyle name="Warning Text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styles" Target="styles.xml"/><Relationship Id="rId11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theme" Target="theme/theme1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92"/>
  <sheetViews>
    <sheetView showRowColHeaders="0" tabSelected="1" zoomScaleNormal="100" zoomScaleSheetLayoutView="75" workbookViewId="0">
      <selection activeCell="R14" sqref="R14"/>
    </sheetView>
  </sheetViews>
  <sheetFormatPr defaultRowHeight="12.75"/>
  <cols>
    <col min="1" max="1" width="0.42578125" style="1106" customWidth="1"/>
    <col min="2" max="2" width="32.42578125" style="1108" customWidth="1"/>
    <col min="3" max="5" width="14.5703125" style="1106" customWidth="1"/>
    <col min="6" max="6" width="13.85546875" style="1106" customWidth="1"/>
    <col min="7" max="8" width="13" style="1106" customWidth="1"/>
    <col min="9" max="9" width="12" style="1106" customWidth="1"/>
    <col min="10" max="10" width="13" style="1106" customWidth="1"/>
    <col min="11" max="11" width="7.42578125" style="1106" customWidth="1"/>
    <col min="12" max="12" width="7.28515625" style="1106" customWidth="1"/>
    <col min="13" max="13" width="8.140625" style="1106" customWidth="1"/>
    <col min="14" max="16384" width="9.140625" style="1106"/>
  </cols>
  <sheetData>
    <row r="1" spans="1:13" ht="21" customHeight="1">
      <c r="B1" s="2267" t="s">
        <v>673</v>
      </c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2267"/>
    </row>
    <row r="2" spans="1:13" ht="1.5" customHeight="1"/>
    <row r="3" spans="1:13" ht="66.75" customHeight="1">
      <c r="B3" s="2268" t="s">
        <v>674</v>
      </c>
      <c r="C3" s="1109" t="s">
        <v>675</v>
      </c>
      <c r="D3" s="1109" t="s">
        <v>676</v>
      </c>
      <c r="E3" s="1109" t="s">
        <v>677</v>
      </c>
      <c r="F3" s="1109" t="s">
        <v>678</v>
      </c>
      <c r="G3" s="1109" t="s">
        <v>679</v>
      </c>
      <c r="H3" s="1109" t="s">
        <v>680</v>
      </c>
      <c r="I3" s="1109" t="s">
        <v>681</v>
      </c>
      <c r="J3" s="1109" t="s">
        <v>682</v>
      </c>
      <c r="K3" s="1110" t="s">
        <v>683</v>
      </c>
      <c r="L3" s="1109" t="s">
        <v>684</v>
      </c>
      <c r="M3" s="1109" t="s">
        <v>685</v>
      </c>
    </row>
    <row r="4" spans="1:13">
      <c r="B4" s="2268"/>
      <c r="C4" s="2269" t="s">
        <v>8</v>
      </c>
      <c r="D4" s="2269"/>
      <c r="E4" s="2269"/>
      <c r="F4" s="2269"/>
      <c r="G4" s="2269"/>
      <c r="H4" s="2269"/>
      <c r="I4" s="2269"/>
      <c r="J4" s="2269"/>
      <c r="K4" s="2269" t="s">
        <v>9</v>
      </c>
      <c r="L4" s="2269"/>
      <c r="M4" s="2269"/>
    </row>
    <row r="5" spans="1:13">
      <c r="B5" s="1109">
        <v>1</v>
      </c>
      <c r="C5" s="1111">
        <v>2</v>
      </c>
      <c r="D5" s="1111">
        <v>3</v>
      </c>
      <c r="E5" s="1111">
        <v>4</v>
      </c>
      <c r="F5" s="1110">
        <v>5</v>
      </c>
      <c r="G5" s="1111">
        <v>6</v>
      </c>
      <c r="H5" s="1110">
        <v>7</v>
      </c>
      <c r="I5" s="1111">
        <v>8</v>
      </c>
      <c r="J5" s="1110">
        <v>9</v>
      </c>
      <c r="K5" s="1111">
        <v>10</v>
      </c>
      <c r="L5" s="1110">
        <v>11</v>
      </c>
      <c r="M5" s="1111">
        <v>12</v>
      </c>
    </row>
    <row r="6" spans="1:13" ht="16.5" customHeight="1">
      <c r="B6" s="1112" t="s">
        <v>686</v>
      </c>
      <c r="C6" s="1113">
        <v>303742793678.48999</v>
      </c>
      <c r="D6" s="1113">
        <v>304930106493.07001</v>
      </c>
      <c r="E6" s="1113">
        <v>304871222091.14001</v>
      </c>
      <c r="F6" s="1113">
        <v>3218809606.1799998</v>
      </c>
      <c r="G6" s="1113">
        <v>867056348.73000002</v>
      </c>
      <c r="H6" s="1113">
        <v>168325604.06</v>
      </c>
      <c r="I6" s="1113">
        <v>200400849.84</v>
      </c>
      <c r="J6" s="1113">
        <v>10724142.640000001</v>
      </c>
      <c r="K6" s="1114">
        <v>100</v>
      </c>
      <c r="L6" s="1114">
        <v>100.39089415100224</v>
      </c>
      <c r="M6" s="1114"/>
    </row>
    <row r="7" spans="1:13" ht="25.5" customHeight="1">
      <c r="B7" s="1112" t="s">
        <v>687</v>
      </c>
      <c r="C7" s="1113">
        <v>140916258357.51996</v>
      </c>
      <c r="D7" s="1113">
        <v>146356483982.79001</v>
      </c>
      <c r="E7" s="1113">
        <v>146218789833.73004</v>
      </c>
      <c r="F7" s="1113">
        <v>3218809606.1799998</v>
      </c>
      <c r="G7" s="1113">
        <v>867056348.73000002</v>
      </c>
      <c r="H7" s="1113">
        <v>168325604.06</v>
      </c>
      <c r="I7" s="1113">
        <v>200400849.84</v>
      </c>
      <c r="J7" s="1113">
        <v>10724142.640000001</v>
      </c>
      <c r="K7" s="1114">
        <v>47.99673133820788</v>
      </c>
      <c r="L7" s="1114">
        <v>103.86060890963169</v>
      </c>
      <c r="M7" s="1114">
        <v>100</v>
      </c>
    </row>
    <row r="8" spans="1:13" ht="14.1" customHeight="1">
      <c r="A8" s="1106">
        <v>14</v>
      </c>
      <c r="B8" s="1115" t="s">
        <v>688</v>
      </c>
      <c r="C8" s="1116">
        <v>10314792628.200001</v>
      </c>
      <c r="D8" s="1116">
        <v>11325482541.27</v>
      </c>
      <c r="E8" s="1116">
        <v>11395039837.549999</v>
      </c>
      <c r="F8" s="1116">
        <v>0</v>
      </c>
      <c r="G8" s="1116">
        <v>0</v>
      </c>
      <c r="H8" s="1116">
        <v>0</v>
      </c>
      <c r="I8" s="1116">
        <v>0</v>
      </c>
      <c r="J8" s="1116">
        <v>0</v>
      </c>
      <c r="K8" s="1117">
        <v>3.7141240894583127</v>
      </c>
      <c r="L8" s="1117">
        <v>109.79845111288846</v>
      </c>
      <c r="M8" s="1117">
        <v>7.7382854746645586</v>
      </c>
    </row>
    <row r="9" spans="1:13" ht="14.1" customHeight="1">
      <c r="B9" s="1115" t="s">
        <v>689</v>
      </c>
      <c r="C9" s="1116">
        <v>54896696154.349998</v>
      </c>
      <c r="D9" s="1116">
        <v>55077614588</v>
      </c>
      <c r="E9" s="1116">
        <v>54512902126.169998</v>
      </c>
      <c r="F9" s="1116">
        <v>0</v>
      </c>
      <c r="G9" s="1116">
        <v>0</v>
      </c>
      <c r="H9" s="1116">
        <v>0</v>
      </c>
      <c r="I9" s="1116">
        <v>0</v>
      </c>
      <c r="J9" s="1116">
        <v>0</v>
      </c>
      <c r="K9" s="1117">
        <v>18.062373447290852</v>
      </c>
      <c r="L9" s="1117">
        <v>100.32956160629654</v>
      </c>
      <c r="M9" s="1117">
        <v>37.632507347249849</v>
      </c>
    </row>
    <row r="10" spans="1:13" ht="14.1" customHeight="1">
      <c r="B10" s="1115" t="s">
        <v>135</v>
      </c>
      <c r="C10" s="1116">
        <v>1641216826.03</v>
      </c>
      <c r="D10" s="1116">
        <v>1619205712.6199999</v>
      </c>
      <c r="E10" s="1116">
        <v>1618500811.46</v>
      </c>
      <c r="F10" s="1116">
        <v>154398238.44</v>
      </c>
      <c r="G10" s="1116">
        <v>1443111.99</v>
      </c>
      <c r="H10" s="1116">
        <v>3609370.03</v>
      </c>
      <c r="I10" s="1116">
        <v>1100657.3799999999</v>
      </c>
      <c r="J10" s="1116">
        <v>3404.78</v>
      </c>
      <c r="K10" s="1117">
        <v>0.53100880435917164</v>
      </c>
      <c r="L10" s="1117">
        <v>98.658854024593239</v>
      </c>
      <c r="M10" s="1117">
        <v>1.1063436812341034</v>
      </c>
    </row>
    <row r="11" spans="1:13" ht="14.1" customHeight="1">
      <c r="B11" s="1115" t="s">
        <v>136</v>
      </c>
      <c r="C11" s="1116">
        <v>24094816123.5</v>
      </c>
      <c r="D11" s="1118">
        <v>24215878170.009998</v>
      </c>
      <c r="E11" s="1116">
        <v>24214632839.709999</v>
      </c>
      <c r="F11" s="1116">
        <v>2034312464.0599999</v>
      </c>
      <c r="G11" s="1116">
        <v>840715481.48000002</v>
      </c>
      <c r="H11" s="1116">
        <v>140205180.63999999</v>
      </c>
      <c r="I11" s="1116">
        <v>167553142.19999999</v>
      </c>
      <c r="J11" s="1116">
        <v>8292430.5700000003</v>
      </c>
      <c r="K11" s="1117">
        <v>7.9414520424077386</v>
      </c>
      <c r="L11" s="1117">
        <v>100.50244021738737</v>
      </c>
      <c r="M11" s="1117">
        <v>16.545818477613562</v>
      </c>
    </row>
    <row r="12" spans="1:13" ht="14.1" customHeight="1">
      <c r="B12" s="1115" t="s">
        <v>690</v>
      </c>
      <c r="C12" s="1116">
        <v>302971228.11000001</v>
      </c>
      <c r="D12" s="1118">
        <v>301294029.91000003</v>
      </c>
      <c r="E12" s="1116">
        <v>301223911.33999997</v>
      </c>
      <c r="F12" s="1116">
        <v>1077693.26</v>
      </c>
      <c r="G12" s="1116">
        <v>538563.67000000004</v>
      </c>
      <c r="H12" s="1116">
        <v>143619.88</v>
      </c>
      <c r="I12" s="1116">
        <v>16048.06</v>
      </c>
      <c r="J12" s="1116">
        <v>120.32</v>
      </c>
      <c r="K12" s="1117">
        <v>9.8807570487254401E-2</v>
      </c>
      <c r="L12" s="1117">
        <v>99.446416674460238</v>
      </c>
      <c r="M12" s="1117">
        <v>0.20586312386776731</v>
      </c>
    </row>
    <row r="13" spans="1:13" ht="14.1" customHeight="1">
      <c r="B13" s="1115" t="s">
        <v>691</v>
      </c>
      <c r="C13" s="1116">
        <v>1174094914.6900001</v>
      </c>
      <c r="D13" s="1118">
        <v>1168726641.5699999</v>
      </c>
      <c r="E13" s="1116">
        <v>1168749430.05</v>
      </c>
      <c r="F13" s="1116">
        <v>1021752027.11</v>
      </c>
      <c r="G13" s="1116">
        <v>2768770.73</v>
      </c>
      <c r="H13" s="1116">
        <v>9634311.7200000007</v>
      </c>
      <c r="I13" s="1116">
        <v>4002141.44</v>
      </c>
      <c r="J13" s="1116">
        <v>435677.58</v>
      </c>
      <c r="K13" s="1117">
        <v>0.38327689417462002</v>
      </c>
      <c r="L13" s="1117">
        <v>99.542773497028776</v>
      </c>
      <c r="M13" s="1117">
        <v>0.79854790834373279</v>
      </c>
    </row>
    <row r="14" spans="1:13" ht="21.95" customHeight="1">
      <c r="B14" s="1115" t="s">
        <v>692</v>
      </c>
      <c r="C14" s="1116">
        <v>64320962.609999999</v>
      </c>
      <c r="D14" s="1118">
        <v>66362377.140000001</v>
      </c>
      <c r="E14" s="1116">
        <v>66775280.409999996</v>
      </c>
      <c r="F14" s="1116">
        <v>0</v>
      </c>
      <c r="G14" s="1116">
        <v>0</v>
      </c>
      <c r="H14" s="1116">
        <v>65920.88</v>
      </c>
      <c r="I14" s="1116">
        <v>486304.32</v>
      </c>
      <c r="J14" s="1116">
        <v>0</v>
      </c>
      <c r="K14" s="1117">
        <v>2.1763143660433602E-2</v>
      </c>
      <c r="L14" s="1117">
        <v>103.17379349929477</v>
      </c>
      <c r="M14" s="1117">
        <v>4.534297035162687E-2</v>
      </c>
    </row>
    <row r="15" spans="1:13" ht="14.1" customHeight="1">
      <c r="B15" s="1115" t="s">
        <v>693</v>
      </c>
      <c r="C15" s="1116">
        <v>270364484.88999999</v>
      </c>
      <c r="D15" s="1118">
        <v>304501354.60000002</v>
      </c>
      <c r="E15" s="1116">
        <v>304724500.12</v>
      </c>
      <c r="F15" s="1116">
        <v>0</v>
      </c>
      <c r="G15" s="1116">
        <v>0</v>
      </c>
      <c r="H15" s="1116">
        <v>3665281.05</v>
      </c>
      <c r="I15" s="1116">
        <v>9912973.2599999998</v>
      </c>
      <c r="J15" s="1116">
        <v>0</v>
      </c>
      <c r="K15" s="1117">
        <v>9.9859393387553314E-2</v>
      </c>
      <c r="L15" s="1117">
        <v>112.62624035989376</v>
      </c>
      <c r="M15" s="1117">
        <v>0.20805457080795015</v>
      </c>
    </row>
    <row r="16" spans="1:13" ht="14.1" customHeight="1">
      <c r="B16" s="1115" t="s">
        <v>141</v>
      </c>
      <c r="C16" s="1116">
        <v>2621063360.1300001</v>
      </c>
      <c r="D16" s="1118">
        <v>3004833950.0799999</v>
      </c>
      <c r="E16" s="1116">
        <v>3004681560.9899998</v>
      </c>
      <c r="F16" s="1116">
        <v>0</v>
      </c>
      <c r="G16" s="1116">
        <v>0</v>
      </c>
      <c r="H16" s="1116">
        <v>95015.15</v>
      </c>
      <c r="I16" s="1116">
        <v>613251.77</v>
      </c>
      <c r="J16" s="1116">
        <v>0</v>
      </c>
      <c r="K16" s="1117">
        <v>0.98541727631879117</v>
      </c>
      <c r="L16" s="1117">
        <v>114.64178988526876</v>
      </c>
      <c r="M16" s="1117">
        <v>2.0530924686830665</v>
      </c>
    </row>
    <row r="17" spans="2:13" ht="14.1" customHeight="1">
      <c r="B17" s="1115" t="s">
        <v>694</v>
      </c>
      <c r="C17" s="1116">
        <v>475023164.13999999</v>
      </c>
      <c r="D17" s="1118">
        <v>485551019.61000001</v>
      </c>
      <c r="E17" s="1116">
        <v>485537745.41000003</v>
      </c>
      <c r="F17" s="1116">
        <v>0</v>
      </c>
      <c r="G17" s="1116">
        <v>0</v>
      </c>
      <c r="H17" s="1116">
        <v>7539</v>
      </c>
      <c r="I17" s="1116">
        <v>9859</v>
      </c>
      <c r="J17" s="1116">
        <v>0</v>
      </c>
      <c r="K17" s="1117">
        <v>0.15923354541609844</v>
      </c>
      <c r="L17" s="1117">
        <v>102.21628254467549</v>
      </c>
      <c r="M17" s="1117">
        <v>0.33175914479272112</v>
      </c>
    </row>
    <row r="18" spans="2:13" ht="14.1" customHeight="1">
      <c r="B18" s="1115" t="s">
        <v>143</v>
      </c>
      <c r="C18" s="1116">
        <v>431352217.60000002</v>
      </c>
      <c r="D18" s="1118">
        <v>420918027.63</v>
      </c>
      <c r="E18" s="1116">
        <v>420875420.39999998</v>
      </c>
      <c r="F18" s="1116">
        <v>0</v>
      </c>
      <c r="G18" s="1116">
        <v>0</v>
      </c>
      <c r="H18" s="1116">
        <v>113442.48</v>
      </c>
      <c r="I18" s="1116">
        <v>411826.75</v>
      </c>
      <c r="J18" s="1116">
        <v>0</v>
      </c>
      <c r="K18" s="1117">
        <v>0.13803754324913339</v>
      </c>
      <c r="L18" s="1117">
        <v>97.581051042682759</v>
      </c>
      <c r="M18" s="1117">
        <v>0.2875977996844305</v>
      </c>
    </row>
    <row r="19" spans="2:13" ht="14.1" customHeight="1">
      <c r="B19" s="1115" t="s">
        <v>144</v>
      </c>
      <c r="C19" s="1116">
        <v>129916434.92</v>
      </c>
      <c r="D19" s="1118">
        <v>115376125.48999999</v>
      </c>
      <c r="E19" s="1116">
        <v>115289223.27</v>
      </c>
      <c r="F19" s="1116">
        <v>2374316.98</v>
      </c>
      <c r="G19" s="1116">
        <v>81055.44</v>
      </c>
      <c r="H19" s="1116">
        <v>3730</v>
      </c>
      <c r="I19" s="1116">
        <v>93095.19</v>
      </c>
      <c r="J19" s="1116">
        <v>0</v>
      </c>
      <c r="K19" s="1117">
        <v>3.7836908535176766E-2</v>
      </c>
      <c r="L19" s="1117">
        <v>88.807952251034564</v>
      </c>
      <c r="M19" s="1117">
        <v>7.883226103161034E-2</v>
      </c>
    </row>
    <row r="20" spans="2:13" ht="14.1" customHeight="1">
      <c r="B20" s="1115" t="s">
        <v>145</v>
      </c>
      <c r="C20" s="1116">
        <v>8323817436.6899996</v>
      </c>
      <c r="D20" s="1118">
        <v>8023387655.8400002</v>
      </c>
      <c r="E20" s="1116">
        <v>8021183701.25</v>
      </c>
      <c r="F20" s="1116">
        <v>0</v>
      </c>
      <c r="G20" s="1116">
        <v>73605.649999999994</v>
      </c>
      <c r="H20" s="1116">
        <v>0</v>
      </c>
      <c r="I20" s="1116">
        <v>133624.4</v>
      </c>
      <c r="J20" s="1116">
        <v>0</v>
      </c>
      <c r="K20" s="1117">
        <v>2.6312218718299447</v>
      </c>
      <c r="L20" s="1117">
        <v>96.390721166880056</v>
      </c>
      <c r="M20" s="1117">
        <v>5.4820855472200787</v>
      </c>
    </row>
    <row r="21" spans="2:13" ht="14.1" customHeight="1">
      <c r="B21" s="1115" t="s">
        <v>695</v>
      </c>
      <c r="C21" s="1116">
        <v>36175812421.659973</v>
      </c>
      <c r="D21" s="1116">
        <v>40227351789.02002</v>
      </c>
      <c r="E21" s="1116">
        <v>40588673445.600029</v>
      </c>
      <c r="F21" s="1116">
        <v>4894866.3299998231</v>
      </c>
      <c r="G21" s="1116">
        <v>21435759.769999988</v>
      </c>
      <c r="H21" s="1116">
        <v>10782193.230000013</v>
      </c>
      <c r="I21" s="1116">
        <v>16067926.070000023</v>
      </c>
      <c r="J21" s="1116">
        <v>1992509.3900000011</v>
      </c>
      <c r="K21" s="1117">
        <v>13.192318807632807</v>
      </c>
      <c r="L21" s="1117">
        <v>111.1995808694934</v>
      </c>
      <c r="M21" s="1117">
        <v>27.485869224454952</v>
      </c>
    </row>
    <row r="22" spans="2:13" ht="26.25" customHeight="1">
      <c r="B22" s="1112" t="s">
        <v>696</v>
      </c>
      <c r="C22" s="1113">
        <v>95821257799.360016</v>
      </c>
      <c r="D22" s="1113">
        <v>91544208075.440018</v>
      </c>
      <c r="E22" s="1113">
        <v>91765601971.269989</v>
      </c>
      <c r="F22" s="1116" t="s">
        <v>697</v>
      </c>
      <c r="G22" s="1116" t="s">
        <v>697</v>
      </c>
      <c r="H22" s="1116" t="s">
        <v>697</v>
      </c>
      <c r="I22" s="1116" t="s">
        <v>697</v>
      </c>
      <c r="J22" s="1116" t="s">
        <v>697</v>
      </c>
      <c r="K22" s="1114">
        <v>30.021374120210233</v>
      </c>
      <c r="L22" s="1114">
        <v>95.536429157634615</v>
      </c>
      <c r="M22" s="1119"/>
    </row>
    <row r="23" spans="2:13" ht="24" customHeight="1">
      <c r="B23" s="1112" t="s">
        <v>698</v>
      </c>
      <c r="C23" s="1113">
        <v>74180375868.990005</v>
      </c>
      <c r="D23" s="1113">
        <v>73078024665.330017</v>
      </c>
      <c r="E23" s="1113">
        <v>73191537950.549988</v>
      </c>
      <c r="F23" s="1116" t="s">
        <v>697</v>
      </c>
      <c r="G23" s="1116" t="s">
        <v>697</v>
      </c>
      <c r="H23" s="1116" t="s">
        <v>697</v>
      </c>
      <c r="I23" s="1116" t="s">
        <v>697</v>
      </c>
      <c r="J23" s="1116" t="s">
        <v>697</v>
      </c>
      <c r="K23" s="1114">
        <v>23.965499997944882</v>
      </c>
      <c r="L23" s="1114">
        <v>98.513958454987005</v>
      </c>
      <c r="M23" s="1120"/>
    </row>
    <row r="24" spans="2:13" ht="14.1" customHeight="1">
      <c r="B24" s="1115" t="s">
        <v>699</v>
      </c>
      <c r="C24" s="1116">
        <v>64169006865.110001</v>
      </c>
      <c r="D24" s="1116">
        <v>63582263264.010002</v>
      </c>
      <c r="E24" s="1116">
        <v>63633851403.389999</v>
      </c>
      <c r="F24" s="1116" t="s">
        <v>697</v>
      </c>
      <c r="G24" s="1116" t="s">
        <v>697</v>
      </c>
      <c r="H24" s="1116" t="s">
        <v>697</v>
      </c>
      <c r="I24" s="1116" t="s">
        <v>697</v>
      </c>
      <c r="J24" s="1116" t="s">
        <v>697</v>
      </c>
      <c r="K24" s="1117">
        <v>20.851421984944277</v>
      </c>
      <c r="L24" s="1117">
        <v>99.085627735624143</v>
      </c>
      <c r="M24" s="1120"/>
    </row>
    <row r="25" spans="2:13" ht="14.1" customHeight="1">
      <c r="B25" s="1115" t="s">
        <v>700</v>
      </c>
      <c r="C25" s="1116">
        <v>372989174.26999998</v>
      </c>
      <c r="D25" s="1116">
        <v>265665046.93000001</v>
      </c>
      <c r="E25" s="1116">
        <v>266537458.72</v>
      </c>
      <c r="F25" s="1116" t="s">
        <v>697</v>
      </c>
      <c r="G25" s="1116" t="s">
        <v>697</v>
      </c>
      <c r="H25" s="1116" t="s">
        <v>697</v>
      </c>
      <c r="I25" s="1116" t="s">
        <v>697</v>
      </c>
      <c r="J25" s="1116" t="s">
        <v>697</v>
      </c>
      <c r="K25" s="1117">
        <v>8.7123259157762978E-2</v>
      </c>
      <c r="L25" s="1117">
        <v>71.225940390883835</v>
      </c>
      <c r="M25" s="1120"/>
    </row>
    <row r="26" spans="2:13" ht="14.1" customHeight="1">
      <c r="B26" s="1115" t="s">
        <v>701</v>
      </c>
      <c r="C26" s="1116">
        <v>6429303128.6400003</v>
      </c>
      <c r="D26" s="1116">
        <v>6152377903.5699997</v>
      </c>
      <c r="E26" s="1116">
        <v>6191668040.8999996</v>
      </c>
      <c r="F26" s="1116" t="s">
        <v>697</v>
      </c>
      <c r="G26" s="1116" t="s">
        <v>697</v>
      </c>
      <c r="H26" s="1116" t="s">
        <v>697</v>
      </c>
      <c r="I26" s="1116" t="s">
        <v>697</v>
      </c>
      <c r="J26" s="1116" t="s">
        <v>697</v>
      </c>
      <c r="K26" s="1117">
        <v>2.0176354425370007</v>
      </c>
      <c r="L26" s="1117">
        <v>95.692764526276449</v>
      </c>
      <c r="M26" s="1120"/>
    </row>
    <row r="27" spans="2:13" ht="14.1" customHeight="1">
      <c r="B27" s="1115" t="s">
        <v>700</v>
      </c>
      <c r="C27" s="1116">
        <v>598589191.48000002</v>
      </c>
      <c r="D27" s="1116">
        <v>512370234.52999997</v>
      </c>
      <c r="E27" s="1116">
        <v>512112642.26999998</v>
      </c>
      <c r="F27" s="1116" t="s">
        <v>697</v>
      </c>
      <c r="G27" s="1116" t="s">
        <v>697</v>
      </c>
      <c r="H27" s="1116" t="s">
        <v>697</v>
      </c>
      <c r="I27" s="1116" t="s">
        <v>697</v>
      </c>
      <c r="J27" s="1116" t="s">
        <v>697</v>
      </c>
      <c r="K27" s="1117">
        <v>0.16802874613551627</v>
      </c>
      <c r="L27" s="1117">
        <v>85.596305750722735</v>
      </c>
      <c r="M27" s="1120"/>
    </row>
    <row r="28" spans="2:13" ht="21.95" customHeight="1">
      <c r="B28" s="1115" t="s">
        <v>702</v>
      </c>
      <c r="C28" s="1116">
        <v>181076434.24000001</v>
      </c>
      <c r="D28" s="1116">
        <v>138752850.46000001</v>
      </c>
      <c r="E28" s="1116">
        <v>148727405.31</v>
      </c>
      <c r="F28" s="1116" t="s">
        <v>697</v>
      </c>
      <c r="G28" s="1116" t="s">
        <v>697</v>
      </c>
      <c r="H28" s="1116" t="s">
        <v>697</v>
      </c>
      <c r="I28" s="1116" t="s">
        <v>697</v>
      </c>
      <c r="J28" s="1116" t="s">
        <v>697</v>
      </c>
      <c r="K28" s="1117">
        <v>4.5503165317378517E-2</v>
      </c>
      <c r="L28" s="1117">
        <v>76.626674830638635</v>
      </c>
      <c r="M28" s="1120"/>
    </row>
    <row r="29" spans="2:13" ht="14.1" customHeight="1">
      <c r="B29" s="1115" t="s">
        <v>700</v>
      </c>
      <c r="C29" s="1116">
        <v>20528271.539999999</v>
      </c>
      <c r="D29" s="1116">
        <v>16978718.350000001</v>
      </c>
      <c r="E29" s="1116">
        <v>17128048.800000001</v>
      </c>
      <c r="F29" s="1116" t="s">
        <v>697</v>
      </c>
      <c r="G29" s="1116" t="s">
        <v>697</v>
      </c>
      <c r="H29" s="1116" t="s">
        <v>697</v>
      </c>
      <c r="I29" s="1116" t="s">
        <v>697</v>
      </c>
      <c r="J29" s="1116" t="s">
        <v>697</v>
      </c>
      <c r="K29" s="1117">
        <v>5.568068874952454E-3</v>
      </c>
      <c r="L29" s="1117">
        <v>82.708952465464137</v>
      </c>
      <c r="M29" s="1120"/>
    </row>
    <row r="30" spans="2:13" ht="21.95" customHeight="1">
      <c r="B30" s="1115" t="s">
        <v>703</v>
      </c>
      <c r="C30" s="1116">
        <v>1453397117.28</v>
      </c>
      <c r="D30" s="1116">
        <v>1373936757.97</v>
      </c>
      <c r="E30" s="1116">
        <v>1379738950.1199999</v>
      </c>
      <c r="F30" s="1116" t="s">
        <v>697</v>
      </c>
      <c r="G30" s="1116" t="s">
        <v>697</v>
      </c>
      <c r="H30" s="1116" t="s">
        <v>697</v>
      </c>
      <c r="I30" s="1116" t="s">
        <v>697</v>
      </c>
      <c r="J30" s="1116" t="s">
        <v>697</v>
      </c>
      <c r="K30" s="1114">
        <v>0.45057432136541914</v>
      </c>
      <c r="L30" s="1117">
        <v>94.532784029549461</v>
      </c>
      <c r="M30" s="1120"/>
    </row>
    <row r="31" spans="2:13" ht="14.1" customHeight="1">
      <c r="B31" s="1115" t="s">
        <v>700</v>
      </c>
      <c r="C31" s="1116">
        <v>314034289.43000001</v>
      </c>
      <c r="D31" s="1116">
        <v>257252353.47999999</v>
      </c>
      <c r="E31" s="1116">
        <v>257772564.68000001</v>
      </c>
      <c r="F31" s="1116" t="s">
        <v>697</v>
      </c>
      <c r="G31" s="1116" t="s">
        <v>697</v>
      </c>
      <c r="H31" s="1116" t="s">
        <v>697</v>
      </c>
      <c r="I31" s="1116" t="s">
        <v>697</v>
      </c>
      <c r="J31" s="1116" t="s">
        <v>697</v>
      </c>
      <c r="K31" s="1117">
        <v>8.4364366785096845E-2</v>
      </c>
      <c r="L31" s="1117">
        <v>81.918555437667578</v>
      </c>
      <c r="M31" s="1120"/>
    </row>
    <row r="32" spans="2:13" ht="29.45" customHeight="1">
      <c r="B32" s="1115" t="s">
        <v>704</v>
      </c>
      <c r="C32" s="1116">
        <v>1300130709.5599999</v>
      </c>
      <c r="D32" s="1116">
        <v>1209718606.1900001</v>
      </c>
      <c r="E32" s="1116">
        <v>1214840001.1700001</v>
      </c>
      <c r="F32" s="1116" t="s">
        <v>697</v>
      </c>
      <c r="G32" s="1116" t="s">
        <v>697</v>
      </c>
      <c r="H32" s="1116" t="s">
        <v>697</v>
      </c>
      <c r="I32" s="1116" t="s">
        <v>697</v>
      </c>
      <c r="J32" s="1116" t="s">
        <v>697</v>
      </c>
      <c r="K32" s="1117">
        <v>0.39671996317539499</v>
      </c>
      <c r="L32" s="1117">
        <v>93.045922021132938</v>
      </c>
      <c r="M32" s="1120"/>
    </row>
    <row r="33" spans="1:27" ht="14.1" customHeight="1">
      <c r="B33" s="1115" t="s">
        <v>700</v>
      </c>
      <c r="C33" s="1116">
        <v>1031196893.35</v>
      </c>
      <c r="D33" s="1116">
        <v>957092969.85000002</v>
      </c>
      <c r="E33" s="1116">
        <v>960300195.96000004</v>
      </c>
      <c r="F33" s="1116" t="s">
        <v>697</v>
      </c>
      <c r="G33" s="1116" t="s">
        <v>697</v>
      </c>
      <c r="H33" s="1116" t="s">
        <v>697</v>
      </c>
      <c r="I33" s="1116" t="s">
        <v>697</v>
      </c>
      <c r="J33" s="1116" t="s">
        <v>697</v>
      </c>
      <c r="K33" s="1117">
        <v>0.3138729005336019</v>
      </c>
      <c r="L33" s="1117">
        <v>92.813794923366942</v>
      </c>
      <c r="M33" s="1120"/>
    </row>
    <row r="34" spans="1:27" ht="14.1" customHeight="1">
      <c r="B34" s="1115" t="s">
        <v>705</v>
      </c>
      <c r="C34" s="1116">
        <v>647461614.15999997</v>
      </c>
      <c r="D34" s="1116">
        <v>620975283.13</v>
      </c>
      <c r="E34" s="1116">
        <v>622712149.65999997</v>
      </c>
      <c r="F34" s="1116" t="s">
        <v>697</v>
      </c>
      <c r="G34" s="1116" t="s">
        <v>697</v>
      </c>
      <c r="H34" s="1116" t="s">
        <v>697</v>
      </c>
      <c r="I34" s="1116" t="s">
        <v>697</v>
      </c>
      <c r="J34" s="1116" t="s">
        <v>697</v>
      </c>
      <c r="K34" s="1117">
        <v>0.20364512060540424</v>
      </c>
      <c r="L34" s="1117">
        <v>95.909204429923975</v>
      </c>
      <c r="M34" s="1120"/>
    </row>
    <row r="35" spans="1:27" ht="14.1" customHeight="1">
      <c r="B35" s="1115" t="s">
        <v>700</v>
      </c>
      <c r="C35" s="1116">
        <v>520569818.43000001</v>
      </c>
      <c r="D35" s="1116">
        <v>502297418.27999997</v>
      </c>
      <c r="E35" s="1116">
        <v>502955140.81</v>
      </c>
      <c r="F35" s="1116" t="s">
        <v>697</v>
      </c>
      <c r="G35" s="1116" t="s">
        <v>697</v>
      </c>
      <c r="H35" s="1116" t="s">
        <v>697</v>
      </c>
      <c r="I35" s="1116" t="s">
        <v>697</v>
      </c>
      <c r="J35" s="1116" t="s">
        <v>697</v>
      </c>
      <c r="K35" s="1117">
        <v>0.16472542644503207</v>
      </c>
      <c r="L35" s="1117">
        <v>96.489923252733277</v>
      </c>
      <c r="M35" s="1120"/>
    </row>
    <row r="36" spans="1:27" ht="14.1" customHeight="1">
      <c r="B36" s="1112" t="s">
        <v>706</v>
      </c>
      <c r="C36" s="1113">
        <v>3000257345.6900001</v>
      </c>
      <c r="D36" s="1113">
        <v>2453101746.7399998</v>
      </c>
      <c r="E36" s="1113">
        <v>2488929575.8299999</v>
      </c>
      <c r="F36" s="1116" t="s">
        <v>697</v>
      </c>
      <c r="G36" s="1116" t="s">
        <v>697</v>
      </c>
      <c r="H36" s="1116" t="s">
        <v>697</v>
      </c>
      <c r="I36" s="1116" t="s">
        <v>697</v>
      </c>
      <c r="J36" s="1116" t="s">
        <v>697</v>
      </c>
      <c r="K36" s="1114">
        <v>0.80448000853459511</v>
      </c>
      <c r="L36" s="1114">
        <v>81.763044435637724</v>
      </c>
      <c r="M36" s="1120"/>
    </row>
    <row r="37" spans="1:27" ht="14.1" customHeight="1">
      <c r="B37" s="1115" t="s">
        <v>707</v>
      </c>
      <c r="C37" s="1116">
        <v>1956127516.4400001</v>
      </c>
      <c r="D37" s="1116">
        <v>1517333255.98</v>
      </c>
      <c r="E37" s="1116">
        <v>1518902196.02</v>
      </c>
      <c r="F37" s="1116" t="s">
        <v>697</v>
      </c>
      <c r="G37" s="1116" t="s">
        <v>697</v>
      </c>
      <c r="H37" s="1116" t="s">
        <v>697</v>
      </c>
      <c r="I37" s="1116" t="s">
        <v>697</v>
      </c>
      <c r="J37" s="1116" t="s">
        <v>697</v>
      </c>
      <c r="K37" s="1117">
        <v>0.49760034305254264</v>
      </c>
      <c r="L37" s="1117">
        <v>77.5682179831215</v>
      </c>
      <c r="M37" s="1120"/>
    </row>
    <row r="38" spans="1:27" ht="14.1" customHeight="1">
      <c r="B38" s="1112" t="s">
        <v>708</v>
      </c>
      <c r="C38" s="1116">
        <v>18640624584.68</v>
      </c>
      <c r="D38" s="1116">
        <v>16013081663.370001</v>
      </c>
      <c r="E38" s="1116">
        <v>16085134444.889999</v>
      </c>
      <c r="F38" s="1116" t="s">
        <v>697</v>
      </c>
      <c r="G38" s="1116" t="s">
        <v>697</v>
      </c>
      <c r="H38" s="1116" t="s">
        <v>697</v>
      </c>
      <c r="I38" s="1116" t="s">
        <v>697</v>
      </c>
      <c r="J38" s="1116" t="s">
        <v>697</v>
      </c>
      <c r="K38" s="1117">
        <v>5.2513941137307549</v>
      </c>
      <c r="L38" s="1117">
        <v>85.904212010849278</v>
      </c>
      <c r="M38" s="1120"/>
    </row>
    <row r="39" spans="1:27" ht="14.1" customHeight="1">
      <c r="B39" s="1115" t="s">
        <v>709</v>
      </c>
      <c r="C39" s="1116">
        <v>13536162255.530001</v>
      </c>
      <c r="D39" s="1116">
        <v>11378716817.34</v>
      </c>
      <c r="E39" s="1116">
        <v>11389798099.879999</v>
      </c>
      <c r="F39" s="1116" t="s">
        <v>697</v>
      </c>
      <c r="G39" s="1116" t="s">
        <v>697</v>
      </c>
      <c r="H39" s="1116" t="s">
        <v>697</v>
      </c>
      <c r="I39" s="1116" t="s">
        <v>697</v>
      </c>
      <c r="J39" s="1116" t="s">
        <v>697</v>
      </c>
      <c r="K39" s="1117">
        <v>3.731581951091667</v>
      </c>
      <c r="L39" s="1117">
        <v>84.061616598097388</v>
      </c>
      <c r="M39" s="1120"/>
    </row>
    <row r="40" spans="1:27" ht="24.75" customHeight="1">
      <c r="B40" s="1112" t="s">
        <v>710</v>
      </c>
      <c r="C40" s="1113">
        <v>67005277521.610001</v>
      </c>
      <c r="D40" s="1113">
        <v>67029414434.839996</v>
      </c>
      <c r="E40" s="1113">
        <v>66886830286.139999</v>
      </c>
      <c r="F40" s="1116" t="s">
        <v>697</v>
      </c>
      <c r="G40" s="1116" t="s">
        <v>697</v>
      </c>
      <c r="H40" s="1116" t="s">
        <v>697</v>
      </c>
      <c r="I40" s="1116" t="s">
        <v>697</v>
      </c>
      <c r="J40" s="1116" t="s">
        <v>697</v>
      </c>
      <c r="K40" s="1114">
        <v>21.981894541581891</v>
      </c>
      <c r="L40" s="1114">
        <v>100.0360224061787</v>
      </c>
      <c r="M40" s="1120"/>
    </row>
    <row r="41" spans="1:27" ht="14.1" customHeight="1">
      <c r="B41" s="1115" t="s">
        <v>711</v>
      </c>
      <c r="C41" s="1116">
        <v>13235465090</v>
      </c>
      <c r="D41" s="1116">
        <v>13235167562</v>
      </c>
      <c r="E41" s="1116">
        <v>13233729736</v>
      </c>
      <c r="F41" s="1116" t="s">
        <v>697</v>
      </c>
      <c r="G41" s="1116" t="s">
        <v>697</v>
      </c>
      <c r="H41" s="1116" t="s">
        <v>697</v>
      </c>
      <c r="I41" s="1116" t="s">
        <v>697</v>
      </c>
      <c r="J41" s="1116" t="s">
        <v>697</v>
      </c>
      <c r="K41" s="1117">
        <v>4.3403938411377521</v>
      </c>
      <c r="L41" s="1117">
        <v>99.997752039705617</v>
      </c>
      <c r="M41" s="1120"/>
    </row>
    <row r="42" spans="1:27" ht="14.1" customHeight="1">
      <c r="B42" s="1115" t="s">
        <v>712</v>
      </c>
      <c r="C42" s="1116">
        <v>50154427482.610001</v>
      </c>
      <c r="D42" s="1116">
        <v>50156575249.839996</v>
      </c>
      <c r="E42" s="1116">
        <v>50015948435.139999</v>
      </c>
      <c r="F42" s="1116" t="s">
        <v>697</v>
      </c>
      <c r="G42" s="1116" t="s">
        <v>697</v>
      </c>
      <c r="H42" s="1116" t="s">
        <v>697</v>
      </c>
      <c r="I42" s="1116" t="s">
        <v>697</v>
      </c>
      <c r="J42" s="1116" t="s">
        <v>697</v>
      </c>
      <c r="K42" s="1117">
        <v>16.44854810391767</v>
      </c>
      <c r="L42" s="1117">
        <v>100.00428230833808</v>
      </c>
      <c r="M42" s="1120"/>
    </row>
    <row r="43" spans="1:27" ht="14.1" customHeight="1">
      <c r="B43" s="1115" t="s">
        <v>713</v>
      </c>
      <c r="C43" s="1116">
        <v>11190438</v>
      </c>
      <c r="D43" s="1116">
        <v>11190438</v>
      </c>
      <c r="E43" s="1116">
        <v>11190438</v>
      </c>
      <c r="F43" s="1116" t="s">
        <v>697</v>
      </c>
      <c r="G43" s="1116" t="s">
        <v>697</v>
      </c>
      <c r="H43" s="1116" t="s">
        <v>697</v>
      </c>
      <c r="I43" s="1116" t="s">
        <v>697</v>
      </c>
      <c r="J43" s="1116" t="s">
        <v>697</v>
      </c>
      <c r="K43" s="1117">
        <v>3.6698370419040007E-3</v>
      </c>
      <c r="L43" s="1117">
        <v>100</v>
      </c>
      <c r="M43" s="1120"/>
    </row>
    <row r="44" spans="1:27" ht="14.1" customHeight="1">
      <c r="B44" s="1115" t="s">
        <v>714</v>
      </c>
      <c r="C44" s="1116">
        <v>2013840159</v>
      </c>
      <c r="D44" s="1116">
        <v>2013840159</v>
      </c>
      <c r="E44" s="1116">
        <v>2013633748</v>
      </c>
      <c r="F44" s="1116" t="s">
        <v>697</v>
      </c>
      <c r="G44" s="1116" t="s">
        <v>697</v>
      </c>
      <c r="H44" s="1116" t="s">
        <v>697</v>
      </c>
      <c r="I44" s="1116" t="s">
        <v>697</v>
      </c>
      <c r="J44" s="1116" t="s">
        <v>697</v>
      </c>
      <c r="K44" s="1117">
        <v>0.6604268047391928</v>
      </c>
      <c r="L44" s="1117">
        <v>100</v>
      </c>
      <c r="M44" s="1120"/>
    </row>
    <row r="45" spans="1:27" ht="14.1" customHeight="1">
      <c r="B45" s="1121" t="s">
        <v>715</v>
      </c>
      <c r="C45" s="1116">
        <v>592596922</v>
      </c>
      <c r="D45" s="1116">
        <v>592596922</v>
      </c>
      <c r="E45" s="1116">
        <v>592596922</v>
      </c>
      <c r="F45" s="1116" t="s">
        <v>697</v>
      </c>
      <c r="G45" s="1116" t="s">
        <v>697</v>
      </c>
      <c r="H45" s="1116" t="s">
        <v>697</v>
      </c>
      <c r="I45" s="1116" t="s">
        <v>697</v>
      </c>
      <c r="J45" s="1116" t="s">
        <v>697</v>
      </c>
      <c r="K45" s="1122">
        <v>0.19433860723538221</v>
      </c>
      <c r="L45" s="1122">
        <v>100</v>
      </c>
      <c r="M45" s="1120"/>
    </row>
    <row r="46" spans="1:27" ht="14.1" customHeight="1">
      <c r="B46" s="1115" t="s">
        <v>716</v>
      </c>
      <c r="C46" s="1116">
        <v>997757430</v>
      </c>
      <c r="D46" s="1116">
        <v>1020044104</v>
      </c>
      <c r="E46" s="1116">
        <v>1019731007</v>
      </c>
      <c r="F46" s="1116" t="s">
        <v>697</v>
      </c>
      <c r="G46" s="1116" t="s">
        <v>697</v>
      </c>
      <c r="H46" s="1116" t="s">
        <v>697</v>
      </c>
      <c r="I46" s="1116" t="s">
        <v>697</v>
      </c>
      <c r="J46" s="1116" t="s">
        <v>697</v>
      </c>
      <c r="K46" s="1117">
        <v>0.33451734750998818</v>
      </c>
      <c r="L46" s="1117">
        <v>102.23367657607922</v>
      </c>
      <c r="M46" s="1120"/>
    </row>
    <row r="47" spans="1:27" ht="17.25" customHeight="1">
      <c r="A47" s="1123"/>
      <c r="B47" s="1124"/>
      <c r="C47" s="1125"/>
      <c r="D47" s="1126"/>
      <c r="E47" s="1126"/>
      <c r="F47" s="1127"/>
      <c r="G47" s="1127"/>
      <c r="H47" s="1127"/>
      <c r="I47" s="1127"/>
      <c r="J47" s="1127"/>
      <c r="K47" s="1128"/>
      <c r="L47" s="1128"/>
      <c r="M47" s="1129"/>
    </row>
    <row r="48" spans="1:27" ht="29.25" customHeight="1">
      <c r="B48" s="2268" t="s">
        <v>674</v>
      </c>
      <c r="C48" s="2270" t="s">
        <v>717</v>
      </c>
      <c r="D48" s="2270" t="s">
        <v>718</v>
      </c>
      <c r="E48" s="2270" t="s">
        <v>719</v>
      </c>
      <c r="F48" s="2270" t="s">
        <v>720</v>
      </c>
      <c r="G48" s="2270"/>
      <c r="H48" s="2270"/>
      <c r="I48" s="2270" t="s">
        <v>721</v>
      </c>
      <c r="J48" s="2270"/>
      <c r="K48" s="2270" t="s">
        <v>683</v>
      </c>
      <c r="L48" s="2272" t="s">
        <v>722</v>
      </c>
      <c r="N48" s="1131"/>
      <c r="O48" s="1131"/>
      <c r="P48" s="1131"/>
      <c r="Q48" s="1131"/>
      <c r="R48" s="1131"/>
      <c r="S48" s="1131"/>
      <c r="T48" s="1131"/>
      <c r="U48" s="1131"/>
      <c r="V48" s="1131"/>
      <c r="W48" s="1131"/>
      <c r="X48" s="1131"/>
      <c r="Y48" s="1131"/>
      <c r="Z48" s="1131"/>
      <c r="AA48" s="1131"/>
    </row>
    <row r="49" spans="2:27" ht="18" customHeight="1">
      <c r="B49" s="2268"/>
      <c r="C49" s="2270"/>
      <c r="D49" s="2271"/>
      <c r="E49" s="2270"/>
      <c r="F49" s="2273" t="s">
        <v>723</v>
      </c>
      <c r="G49" s="2274" t="s">
        <v>724</v>
      </c>
      <c r="H49" s="2271"/>
      <c r="I49" s="2270"/>
      <c r="J49" s="2270"/>
      <c r="K49" s="2270"/>
      <c r="L49" s="2272"/>
      <c r="M49" s="1132"/>
      <c r="N49" s="1133"/>
      <c r="O49" s="1131"/>
      <c r="P49" s="1131"/>
      <c r="Q49" s="1131"/>
      <c r="R49" s="1131"/>
      <c r="S49" s="1131"/>
      <c r="T49" s="1131"/>
      <c r="U49" s="1131"/>
      <c r="V49" s="1131"/>
      <c r="W49" s="1131"/>
      <c r="X49" s="1131"/>
      <c r="Y49" s="1131"/>
      <c r="Z49" s="1131"/>
      <c r="AA49" s="1131"/>
    </row>
    <row r="50" spans="2:27" ht="33.75" customHeight="1">
      <c r="B50" s="2268"/>
      <c r="C50" s="2270"/>
      <c r="D50" s="2271"/>
      <c r="E50" s="2270"/>
      <c r="F50" s="2271"/>
      <c r="G50" s="1130" t="s">
        <v>725</v>
      </c>
      <c r="H50" s="1130" t="s">
        <v>726</v>
      </c>
      <c r="I50" s="2270"/>
      <c r="J50" s="2270"/>
      <c r="K50" s="2270"/>
      <c r="L50" s="2272"/>
      <c r="M50" s="1132"/>
      <c r="N50" s="1131"/>
      <c r="O50" s="1131"/>
      <c r="P50" s="1131"/>
      <c r="Q50" s="1131"/>
      <c r="R50" s="1131"/>
      <c r="S50" s="1131"/>
      <c r="T50" s="1131"/>
      <c r="U50" s="1131"/>
      <c r="V50" s="1131"/>
      <c r="W50" s="1131"/>
      <c r="X50" s="1131"/>
      <c r="Y50" s="1131"/>
      <c r="Z50" s="1131"/>
      <c r="AA50" s="1131"/>
    </row>
    <row r="51" spans="2:27" ht="9.75" customHeight="1">
      <c r="B51" s="2268"/>
      <c r="C51" s="2269" t="s">
        <v>8</v>
      </c>
      <c r="D51" s="2269"/>
      <c r="E51" s="2269"/>
      <c r="F51" s="2269"/>
      <c r="G51" s="2269"/>
      <c r="H51" s="2269"/>
      <c r="I51" s="2269"/>
      <c r="J51" s="2269"/>
      <c r="K51" s="2269" t="s">
        <v>9</v>
      </c>
      <c r="L51" s="2269"/>
      <c r="O51" s="1131"/>
      <c r="P51" s="1131"/>
      <c r="Q51" s="1131"/>
      <c r="R51" s="1131"/>
      <c r="S51" s="1131"/>
      <c r="T51" s="1131"/>
      <c r="U51" s="1131"/>
      <c r="V51" s="1131"/>
      <c r="W51" s="1131"/>
      <c r="X51" s="1131"/>
      <c r="Y51" s="1131"/>
      <c r="Z51" s="1131"/>
      <c r="AA51" s="1131"/>
    </row>
    <row r="52" spans="2:27" ht="11.25" customHeight="1">
      <c r="B52" s="1109">
        <v>1</v>
      </c>
      <c r="C52" s="1111">
        <v>2</v>
      </c>
      <c r="D52" s="1111">
        <v>3</v>
      </c>
      <c r="E52" s="1111">
        <v>4</v>
      </c>
      <c r="F52" s="1110">
        <v>5</v>
      </c>
      <c r="G52" s="1110">
        <v>6</v>
      </c>
      <c r="H52" s="1111">
        <v>7</v>
      </c>
      <c r="I52" s="2271">
        <v>8</v>
      </c>
      <c r="J52" s="2271"/>
      <c r="K52" s="1110">
        <v>9</v>
      </c>
      <c r="L52" s="1111">
        <v>10</v>
      </c>
      <c r="N52" s="1131"/>
      <c r="O52" s="1131"/>
      <c r="P52" s="1131"/>
      <c r="Q52" s="1131"/>
      <c r="R52" s="1131"/>
      <c r="S52" s="1131"/>
      <c r="T52" s="1131"/>
      <c r="U52" s="1131"/>
      <c r="V52" s="1131"/>
      <c r="W52" s="1131"/>
      <c r="X52" s="1131"/>
      <c r="Y52" s="1131"/>
      <c r="Z52" s="1131"/>
      <c r="AA52" s="1131"/>
    </row>
    <row r="53" spans="2:27" ht="26.25" customHeight="1">
      <c r="B53" s="1112" t="s">
        <v>727</v>
      </c>
      <c r="C53" s="1134">
        <v>324912296266.70001</v>
      </c>
      <c r="D53" s="1134">
        <v>299562252946.69</v>
      </c>
      <c r="E53" s="1134">
        <v>299240623802.62</v>
      </c>
      <c r="F53" s="1134">
        <v>12749082839.889999</v>
      </c>
      <c r="G53" s="1134">
        <v>6306993.4000000004</v>
      </c>
      <c r="H53" s="1134">
        <v>15430154.02</v>
      </c>
      <c r="I53" s="2275">
        <v>1658821670.3900001</v>
      </c>
      <c r="J53" s="2275"/>
      <c r="K53" s="1135">
        <v>100</v>
      </c>
      <c r="L53" s="1135">
        <v>92.098891682754982</v>
      </c>
    </row>
    <row r="54" spans="2:27" ht="14.1" customHeight="1">
      <c r="B54" s="1112" t="s">
        <v>728</v>
      </c>
      <c r="C54" s="1136">
        <v>59604284435.959999</v>
      </c>
      <c r="D54" s="1136">
        <v>48883642158.900002</v>
      </c>
      <c r="E54" s="1136">
        <v>48751814791.029999</v>
      </c>
      <c r="F54" s="1136">
        <v>1674032210.8299999</v>
      </c>
      <c r="G54" s="1136">
        <v>734731.13</v>
      </c>
      <c r="H54" s="1136">
        <v>1397811.97</v>
      </c>
      <c r="I54" s="2276">
        <v>1459403826.8800001</v>
      </c>
      <c r="J54" s="2276"/>
      <c r="K54" s="1135">
        <v>16.29184372479682</v>
      </c>
      <c r="L54" s="1135">
        <v>81.792467189854278</v>
      </c>
    </row>
    <row r="55" spans="2:27" ht="14.1" customHeight="1">
      <c r="B55" s="1115" t="s">
        <v>729</v>
      </c>
      <c r="C55" s="1116">
        <v>57312894960.57</v>
      </c>
      <c r="D55" s="1116">
        <v>46765261946.879997</v>
      </c>
      <c r="E55" s="1116">
        <v>46633434579.150002</v>
      </c>
      <c r="F55" s="1116">
        <v>1589318412.9100001</v>
      </c>
      <c r="G55" s="1116">
        <v>734731.13</v>
      </c>
      <c r="H55" s="1116">
        <v>1397811.97</v>
      </c>
      <c r="I55" s="2277">
        <v>1459403826.8800001</v>
      </c>
      <c r="J55" s="2277"/>
      <c r="K55" s="1122">
        <v>15.58392506557183</v>
      </c>
      <c r="L55" s="1122">
        <v>81.366391649266305</v>
      </c>
    </row>
    <row r="56" spans="2:27" ht="25.5" customHeight="1">
      <c r="B56" s="1112" t="s">
        <v>730</v>
      </c>
      <c r="C56" s="1136">
        <v>265308011830.74002</v>
      </c>
      <c r="D56" s="1136">
        <v>250678610787.79001</v>
      </c>
      <c r="E56" s="1136">
        <v>250488809011.59</v>
      </c>
      <c r="F56" s="1136">
        <v>11075050629.059999</v>
      </c>
      <c r="G56" s="1136">
        <v>5572262.2700000005</v>
      </c>
      <c r="H56" s="1136">
        <v>14032342.049999999</v>
      </c>
      <c r="I56" s="2276">
        <v>199417843.50999999</v>
      </c>
      <c r="J56" s="2276"/>
      <c r="K56" s="1135">
        <v>83.70815627520318</v>
      </c>
      <c r="L56" s="1135">
        <v>94.414340254223347</v>
      </c>
    </row>
    <row r="57" spans="2:27" ht="23.25" customHeight="1">
      <c r="B57" s="1115" t="s">
        <v>731</v>
      </c>
      <c r="C57" s="1116">
        <v>100121495011.78</v>
      </c>
      <c r="D57" s="1116">
        <v>96527843092.300003</v>
      </c>
      <c r="E57" s="1116">
        <v>96456211084.619995</v>
      </c>
      <c r="F57" s="1116">
        <v>8099184317.5900002</v>
      </c>
      <c r="G57" s="1116">
        <v>285990.90999999997</v>
      </c>
      <c r="H57" s="1116">
        <v>1854350.04</v>
      </c>
      <c r="I57" s="2277">
        <v>858099.71</v>
      </c>
      <c r="J57" s="2277"/>
      <c r="K57" s="1122">
        <v>32.233661946996477</v>
      </c>
      <c r="L57" s="1122">
        <v>96.339163806204894</v>
      </c>
    </row>
    <row r="58" spans="2:27" ht="14.45" customHeight="1">
      <c r="B58" s="1115" t="s">
        <v>732</v>
      </c>
      <c r="C58" s="1137">
        <v>27345299722.27</v>
      </c>
      <c r="D58" s="1137">
        <v>26246498830.82</v>
      </c>
      <c r="E58" s="1137">
        <v>26234186016.900002</v>
      </c>
      <c r="F58" s="1137">
        <v>16417828.66</v>
      </c>
      <c r="G58" s="1137">
        <v>150205.93</v>
      </c>
      <c r="H58" s="1137">
        <v>1428251.9</v>
      </c>
      <c r="I58" s="2278">
        <v>33180645.109999999</v>
      </c>
      <c r="J58" s="2278"/>
      <c r="K58" s="1122">
        <v>8.7669199734739713</v>
      </c>
      <c r="L58" s="1122">
        <v>95.936728737095862</v>
      </c>
    </row>
    <row r="59" spans="2:27" ht="14.45" customHeight="1">
      <c r="B59" s="1115" t="s">
        <v>733</v>
      </c>
      <c r="C59" s="1116">
        <v>2176297767.0799999</v>
      </c>
      <c r="D59" s="1116">
        <v>1641032516.48</v>
      </c>
      <c r="E59" s="1116">
        <v>1637865925.5899999</v>
      </c>
      <c r="F59" s="1116">
        <v>25912473.829999998</v>
      </c>
      <c r="G59" s="1116">
        <v>0</v>
      </c>
      <c r="H59" s="1116">
        <v>639.26</v>
      </c>
      <c r="I59" s="2277">
        <v>0</v>
      </c>
      <c r="J59" s="2277"/>
      <c r="K59" s="1122">
        <v>0.54734076703113055</v>
      </c>
      <c r="L59" s="1122">
        <v>75.259275195028621</v>
      </c>
    </row>
    <row r="60" spans="2:27" ht="22.5">
      <c r="B60" s="1115" t="s">
        <v>734</v>
      </c>
      <c r="C60" s="1137">
        <v>219350242.90000001</v>
      </c>
      <c r="D60" s="1137">
        <v>21730809.48</v>
      </c>
      <c r="E60" s="1137">
        <v>21423724.239999998</v>
      </c>
      <c r="F60" s="1137">
        <v>356915.46</v>
      </c>
      <c r="G60" s="1137">
        <v>0</v>
      </c>
      <c r="H60" s="1137">
        <v>0</v>
      </c>
      <c r="I60" s="2278">
        <v>0</v>
      </c>
      <c r="J60" s="2278"/>
      <c r="K60" s="1122">
        <v>7.1593635809725983E-3</v>
      </c>
      <c r="L60" s="1122">
        <v>9.7669024464070908</v>
      </c>
    </row>
    <row r="61" spans="2:27" ht="14.45" customHeight="1">
      <c r="B61" s="1115" t="s">
        <v>735</v>
      </c>
      <c r="C61" s="1137">
        <v>61486690972.75</v>
      </c>
      <c r="D61" s="1137">
        <v>60743653799.419998</v>
      </c>
      <c r="E61" s="1137">
        <v>60728595478.639999</v>
      </c>
      <c r="F61" s="1137">
        <v>648347029.02999997</v>
      </c>
      <c r="G61" s="1137">
        <v>3196.38</v>
      </c>
      <c r="H61" s="1137">
        <v>1029980.46</v>
      </c>
      <c r="I61" s="2279">
        <v>72687.25</v>
      </c>
      <c r="J61" s="2280"/>
      <c r="K61" s="1122">
        <v>20.294235022948207</v>
      </c>
      <c r="L61" s="1122">
        <v>98.767057582516557</v>
      </c>
    </row>
    <row r="62" spans="2:27" ht="14.45" customHeight="1">
      <c r="B62" s="1115" t="s">
        <v>736</v>
      </c>
      <c r="C62" s="1116">
        <v>73958878113.960037</v>
      </c>
      <c r="D62" s="1116">
        <v>65497851739.289993</v>
      </c>
      <c r="E62" s="1116">
        <v>65410526781.600006</v>
      </c>
      <c r="F62" s="1116">
        <v>2284832064.4899998</v>
      </c>
      <c r="G62" s="1116">
        <v>5132869.0500000007</v>
      </c>
      <c r="H62" s="1116">
        <v>9719120.3899999969</v>
      </c>
      <c r="I62" s="2279">
        <v>165306411.44</v>
      </c>
      <c r="J62" s="2280"/>
      <c r="K62" s="1122">
        <v>21.858839201172426</v>
      </c>
      <c r="L62" s="1122">
        <v>88.441750942749238</v>
      </c>
    </row>
    <row r="63" spans="2:27" ht="14.1" customHeight="1">
      <c r="B63" s="1112" t="s">
        <v>737</v>
      </c>
      <c r="C63" s="1136">
        <v>-21169502588.210022</v>
      </c>
      <c r="D63" s="1136"/>
      <c r="E63" s="1136">
        <v>5689482690.4500122</v>
      </c>
      <c r="F63" s="1136"/>
      <c r="G63" s="1136"/>
      <c r="H63" s="1136"/>
      <c r="I63" s="2276"/>
      <c r="J63" s="2276"/>
      <c r="K63" s="1138"/>
      <c r="L63" s="1138"/>
      <c r="M63" s="1139"/>
    </row>
    <row r="64" spans="2:27" ht="14.1" customHeight="1">
      <c r="B64" s="1140"/>
      <c r="C64" s="1141"/>
      <c r="D64" s="1141"/>
      <c r="E64" s="1141"/>
      <c r="F64" s="1141"/>
      <c r="G64" s="1141"/>
      <c r="H64" s="1141"/>
      <c r="I64" s="1141"/>
      <c r="J64" s="1141"/>
      <c r="K64" s="1138"/>
      <c r="L64" s="1138"/>
      <c r="M64" s="1139"/>
    </row>
    <row r="65" spans="2:8">
      <c r="B65" s="1142" t="s">
        <v>96</v>
      </c>
      <c r="C65" s="2281" t="s">
        <v>738</v>
      </c>
      <c r="D65" s="2274"/>
      <c r="E65" s="2281" t="s">
        <v>739</v>
      </c>
      <c r="F65" s="2274"/>
      <c r="G65" s="1111" t="s">
        <v>28</v>
      </c>
      <c r="H65" s="1111" t="s">
        <v>740</v>
      </c>
    </row>
    <row r="66" spans="2:8">
      <c r="B66" s="1142"/>
      <c r="C66" s="2273" t="s">
        <v>8</v>
      </c>
      <c r="D66" s="2282"/>
      <c r="E66" s="2282"/>
      <c r="F66" s="2283"/>
      <c r="G66" s="2284" t="s">
        <v>9</v>
      </c>
      <c r="H66" s="2285"/>
    </row>
    <row r="67" spans="2:8">
      <c r="B67" s="1143">
        <v>1</v>
      </c>
      <c r="C67" s="2288">
        <v>2</v>
      </c>
      <c r="D67" s="2289"/>
      <c r="E67" s="2288">
        <v>3</v>
      </c>
      <c r="F67" s="2289"/>
      <c r="G67" s="1146">
        <v>4</v>
      </c>
      <c r="H67" s="1146">
        <v>5</v>
      </c>
    </row>
    <row r="68" spans="2:8" ht="25.5">
      <c r="B68" s="1147" t="s">
        <v>741</v>
      </c>
      <c r="C68" s="1148">
        <v>34387882418.389999</v>
      </c>
      <c r="D68" s="1149"/>
      <c r="E68" s="1148">
        <v>38204857626.379997</v>
      </c>
      <c r="F68" s="1149"/>
      <c r="G68" s="1150">
        <v>100</v>
      </c>
      <c r="H68" s="1135">
        <v>111.09976811467969</v>
      </c>
    </row>
    <row r="69" spans="2:8" ht="30" customHeight="1">
      <c r="B69" s="1121" t="s">
        <v>742</v>
      </c>
      <c r="C69" s="1151">
        <v>19937796781.580002</v>
      </c>
      <c r="D69" s="1152"/>
      <c r="E69" s="1151">
        <v>17104007237.110001</v>
      </c>
      <c r="F69" s="1152"/>
      <c r="G69" s="1153">
        <v>44.769195070366884</v>
      </c>
      <c r="H69" s="1154">
        <v>85.786847084889217</v>
      </c>
    </row>
    <row r="70" spans="2:8">
      <c r="B70" s="1121" t="s">
        <v>743</v>
      </c>
      <c r="C70" s="1155">
        <v>1031047276.0700001</v>
      </c>
      <c r="D70" s="1156"/>
      <c r="E70" s="1155">
        <v>975494000</v>
      </c>
      <c r="F70" s="1156"/>
      <c r="G70" s="1157">
        <v>2.5533245262676574</v>
      </c>
      <c r="H70" s="1122">
        <v>94.611956468014725</v>
      </c>
    </row>
    <row r="71" spans="2:8" ht="13.9" customHeight="1">
      <c r="B71" s="1121" t="s">
        <v>744</v>
      </c>
      <c r="C71" s="1155">
        <v>263713672.68000001</v>
      </c>
      <c r="D71" s="1156"/>
      <c r="E71" s="1155">
        <v>193481443.16999999</v>
      </c>
      <c r="F71" s="1156"/>
      <c r="G71" s="1157">
        <v>0.50643152517967605</v>
      </c>
      <c r="H71" s="1122">
        <v>73.36799840665735</v>
      </c>
    </row>
    <row r="72" spans="2:8" ht="13.9" customHeight="1">
      <c r="B72" s="1121" t="s">
        <v>745</v>
      </c>
      <c r="C72" s="1155">
        <v>1587520668.0999999</v>
      </c>
      <c r="D72" s="1156"/>
      <c r="E72" s="1155">
        <v>2887705060.9499998</v>
      </c>
      <c r="F72" s="1156"/>
      <c r="G72" s="1157">
        <v>7.5584761738676765</v>
      </c>
      <c r="H72" s="1122">
        <v>181.90031279442215</v>
      </c>
    </row>
    <row r="73" spans="2:8" ht="33.75">
      <c r="B73" s="1121" t="s">
        <v>746</v>
      </c>
      <c r="C73" s="1155">
        <v>1885811470.8199999</v>
      </c>
      <c r="D73" s="1156"/>
      <c r="E73" s="1155">
        <v>2153495287.9299998</v>
      </c>
      <c r="F73" s="1156"/>
      <c r="G73" s="1157">
        <v>5.6367054393707177</v>
      </c>
      <c r="H73" s="1122">
        <v>114.19462238150476</v>
      </c>
    </row>
    <row r="74" spans="2:8" ht="13.9" customHeight="1">
      <c r="B74" s="1121" t="s">
        <v>747</v>
      </c>
      <c r="C74" s="1155">
        <v>0</v>
      </c>
      <c r="D74" s="1156"/>
      <c r="E74" s="1155">
        <v>0</v>
      </c>
      <c r="F74" s="1156"/>
      <c r="G74" s="1157">
        <v>0</v>
      </c>
      <c r="H74" s="1122" t="s">
        <v>748</v>
      </c>
    </row>
    <row r="75" spans="2:8" ht="24.75" customHeight="1">
      <c r="B75" s="1121" t="s">
        <v>749</v>
      </c>
      <c r="C75" s="1155">
        <v>10692838130.42</v>
      </c>
      <c r="D75" s="1156"/>
      <c r="E75" s="1155">
        <v>15731151123.620001</v>
      </c>
      <c r="F75" s="1156"/>
      <c r="G75" s="1157">
        <v>41.175787847349099</v>
      </c>
      <c r="H75" s="1122">
        <v>147.1185753655667</v>
      </c>
    </row>
    <row r="76" spans="2:8">
      <c r="B76" s="1121" t="s">
        <v>750</v>
      </c>
      <c r="C76" s="1155">
        <v>20201694.789999999</v>
      </c>
      <c r="D76" s="1156"/>
      <c r="E76" s="1155">
        <v>135017473.59999999</v>
      </c>
      <c r="F76" s="1156"/>
      <c r="G76" s="1157">
        <v>0.35340394386595503</v>
      </c>
      <c r="H76" s="1122">
        <v>668.3472599874874</v>
      </c>
    </row>
    <row r="77" spans="2:8" ht="26.25" customHeight="1">
      <c r="B77" s="1121" t="s">
        <v>751</v>
      </c>
      <c r="C77" s="1148">
        <v>12950453210.450001</v>
      </c>
      <c r="D77" s="1149"/>
      <c r="E77" s="1148">
        <v>11283764017.5</v>
      </c>
      <c r="F77" s="1149"/>
      <c r="G77" s="1150">
        <v>100</v>
      </c>
      <c r="H77" s="1135">
        <v>87.130263583322986</v>
      </c>
    </row>
    <row r="78" spans="2:8" ht="29.25" customHeight="1">
      <c r="B78" s="1121" t="s">
        <v>752</v>
      </c>
      <c r="C78" s="1151">
        <v>10227334321.469999</v>
      </c>
      <c r="D78" s="1158"/>
      <c r="E78" s="1159">
        <v>9591400821.7800007</v>
      </c>
      <c r="F78" s="1158"/>
      <c r="G78" s="1153">
        <v>85.001784926596201</v>
      </c>
      <c r="H78" s="1154">
        <v>93.782021006637109</v>
      </c>
    </row>
    <row r="79" spans="2:8" ht="17.25" customHeight="1">
      <c r="B79" s="1121" t="s">
        <v>753</v>
      </c>
      <c r="C79" s="1155">
        <v>616660050</v>
      </c>
      <c r="D79" s="1156"/>
      <c r="E79" s="1155">
        <v>349984601</v>
      </c>
      <c r="F79" s="1156"/>
      <c r="G79" s="1157">
        <v>3.1016653703250845</v>
      </c>
      <c r="H79" s="1122">
        <v>56.754868586022397</v>
      </c>
    </row>
    <row r="80" spans="2:8" ht="17.25" customHeight="1">
      <c r="B80" s="1121" t="s">
        <v>754</v>
      </c>
      <c r="C80" s="1155">
        <v>278554315.88999999</v>
      </c>
      <c r="D80" s="1156"/>
      <c r="E80" s="1155">
        <v>234223301.78999999</v>
      </c>
      <c r="F80" s="1156"/>
      <c r="G80" s="1157">
        <v>2.0757550532494551</v>
      </c>
      <c r="H80" s="1122">
        <v>84.085324990079812</v>
      </c>
    </row>
    <row r="81" spans="2:11" ht="18" customHeight="1">
      <c r="B81" s="1147" t="s">
        <v>755</v>
      </c>
      <c r="C81" s="1151">
        <v>2444564573.0900002</v>
      </c>
      <c r="D81" s="1158"/>
      <c r="E81" s="1151">
        <v>1458139893.9300001</v>
      </c>
      <c r="F81" s="1158"/>
      <c r="G81" s="1153">
        <v>12.922460020154352</v>
      </c>
      <c r="H81" s="1154">
        <v>59.648246153173574</v>
      </c>
    </row>
    <row r="82" spans="2:11" ht="14.45" customHeight="1">
      <c r="B82" s="1106"/>
    </row>
    <row r="83" spans="2:11" ht="10.5" customHeight="1">
      <c r="B83" s="2290" t="s">
        <v>96</v>
      </c>
      <c r="C83" s="2281" t="s">
        <v>738</v>
      </c>
      <c r="D83" s="2292"/>
      <c r="E83" s="2281" t="s">
        <v>739</v>
      </c>
      <c r="F83" s="2292"/>
    </row>
    <row r="84" spans="2:11" ht="10.5" customHeight="1">
      <c r="B84" s="2291"/>
      <c r="C84" s="2273" t="s">
        <v>8</v>
      </c>
      <c r="D84" s="2282"/>
      <c r="E84" s="2282"/>
      <c r="F84" s="2283"/>
    </row>
    <row r="85" spans="2:11" ht="9" customHeight="1">
      <c r="B85" s="1143">
        <v>1</v>
      </c>
      <c r="C85" s="2286">
        <v>2</v>
      </c>
      <c r="D85" s="2287"/>
      <c r="E85" s="2288">
        <v>3</v>
      </c>
      <c r="F85" s="2289"/>
    </row>
    <row r="86" spans="2:11" ht="27" customHeight="1">
      <c r="B86" s="1160" t="s">
        <v>756</v>
      </c>
      <c r="C86" s="1159">
        <v>22026685758.810001</v>
      </c>
      <c r="D86" s="1158"/>
      <c r="E86" s="1159">
        <v>5457335416.2799997</v>
      </c>
      <c r="F86" s="1161"/>
    </row>
    <row r="87" spans="2:11" ht="36" customHeight="1">
      <c r="B87" s="1162" t="s">
        <v>757</v>
      </c>
      <c r="C87" s="1159">
        <v>924555704.66999996</v>
      </c>
      <c r="D87" s="1158"/>
      <c r="E87" s="1159">
        <v>457134289.38</v>
      </c>
      <c r="F87" s="1161"/>
    </row>
    <row r="88" spans="2:11">
      <c r="B88" s="1162" t="s">
        <v>758</v>
      </c>
      <c r="C88" s="1159">
        <v>12335284343.780001</v>
      </c>
      <c r="D88" s="1158"/>
      <c r="E88" s="1159">
        <v>3940804051.73</v>
      </c>
      <c r="F88" s="1161"/>
    </row>
    <row r="89" spans="2:11" ht="23.45" customHeight="1">
      <c r="B89" s="1162" t="s">
        <v>759</v>
      </c>
      <c r="C89" s="1159">
        <v>0</v>
      </c>
      <c r="D89" s="1158"/>
      <c r="E89" s="1159">
        <v>0</v>
      </c>
      <c r="F89" s="1161"/>
    </row>
    <row r="90" spans="2:11" ht="23.45" customHeight="1">
      <c r="B90" s="1162" t="s">
        <v>760</v>
      </c>
      <c r="C90" s="1159">
        <v>840001151.38</v>
      </c>
      <c r="D90" s="1158"/>
      <c r="E90" s="1159">
        <v>82931570.709999993</v>
      </c>
      <c r="F90" s="1161"/>
      <c r="K90" s="1129"/>
    </row>
    <row r="91" spans="2:11" ht="67.5">
      <c r="B91" s="1162" t="s">
        <v>761</v>
      </c>
      <c r="C91" s="1159">
        <v>6364403340.2600002</v>
      </c>
      <c r="D91" s="1158"/>
      <c r="E91" s="1159">
        <v>657876159.20000005</v>
      </c>
      <c r="F91" s="1161"/>
    </row>
    <row r="92" spans="2:11" ht="6" customHeight="1"/>
  </sheetData>
  <mergeCells count="40">
    <mergeCell ref="C85:D85"/>
    <mergeCell ref="E85:F85"/>
    <mergeCell ref="C67:D67"/>
    <mergeCell ref="E67:F67"/>
    <mergeCell ref="B83:B84"/>
    <mergeCell ref="C83:D83"/>
    <mergeCell ref="E83:F83"/>
    <mergeCell ref="C84:F84"/>
    <mergeCell ref="I62:J62"/>
    <mergeCell ref="I63:J63"/>
    <mergeCell ref="C65:D65"/>
    <mergeCell ref="E65:F65"/>
    <mergeCell ref="C66:F66"/>
    <mergeCell ref="G66:H66"/>
    <mergeCell ref="I57:J57"/>
    <mergeCell ref="I58:J58"/>
    <mergeCell ref="I59:J59"/>
    <mergeCell ref="I60:J60"/>
    <mergeCell ref="I61:J61"/>
    <mergeCell ref="I52:J52"/>
    <mergeCell ref="I53:J53"/>
    <mergeCell ref="I54:J54"/>
    <mergeCell ref="I55:J55"/>
    <mergeCell ref="I56:J56"/>
    <mergeCell ref="B1:M1"/>
    <mergeCell ref="B3:B4"/>
    <mergeCell ref="C4:J4"/>
    <mergeCell ref="K4:M4"/>
    <mergeCell ref="B48:B51"/>
    <mergeCell ref="C48:C50"/>
    <mergeCell ref="D48:D50"/>
    <mergeCell ref="E48:E50"/>
    <mergeCell ref="F48:H48"/>
    <mergeCell ref="I48:J50"/>
    <mergeCell ref="K48:K50"/>
    <mergeCell ref="L48:L50"/>
    <mergeCell ref="F49:F50"/>
    <mergeCell ref="G49:H49"/>
    <mergeCell ref="C51:J51"/>
    <mergeCell ref="K51:L51"/>
  </mergeCells>
  <printOptions horizontalCentered="1"/>
  <pageMargins left="0.27559055118110237" right="0.27559055118110237" top="0.70866141732283472" bottom="0.74803149606299213" header="0.31496062992125984" footer="0.59055118110236227"/>
  <pageSetup paperSize="9" scale="85" orientation="landscape" r:id="rId1"/>
  <headerFooter alignWithMargins="0"/>
  <rowBreaks count="2" manualBreakCount="2">
    <brk id="31" max="16383" man="1"/>
    <brk id="6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6"/>
  <sheetViews>
    <sheetView workbookViewId="0">
      <selection activeCell="B3" sqref="B3:B4"/>
    </sheetView>
  </sheetViews>
  <sheetFormatPr defaultRowHeight="12.75"/>
  <cols>
    <col min="1" max="1" width="34.28515625" style="271" customWidth="1"/>
    <col min="2" max="3" width="15.85546875" style="271" customWidth="1"/>
    <col min="4" max="4" width="7.7109375" style="271" customWidth="1"/>
    <col min="5" max="6" width="14.85546875" style="271" customWidth="1"/>
    <col min="7" max="7" width="7.28515625" style="271" customWidth="1"/>
    <col min="8" max="16384" width="9.140625" style="271"/>
  </cols>
  <sheetData>
    <row r="1" spans="1:8" ht="72" customHeight="1">
      <c r="A1" s="2420" t="s">
        <v>211</v>
      </c>
      <c r="B1" s="2420"/>
      <c r="C1" s="2420"/>
      <c r="D1" s="2420"/>
      <c r="E1" s="2420"/>
      <c r="F1" s="2420"/>
      <c r="G1" s="2420"/>
      <c r="H1" s="530"/>
    </row>
    <row r="2" spans="1:8" ht="5.25" customHeight="1" thickBot="1">
      <c r="A2" s="2421"/>
      <c r="B2" s="2421"/>
      <c r="C2" s="2421"/>
      <c r="D2" s="2421"/>
      <c r="E2" s="2421"/>
      <c r="F2" s="2421"/>
      <c r="G2" s="2421"/>
    </row>
    <row r="3" spans="1:8" ht="16.5" customHeight="1">
      <c r="A3" s="2422" t="s">
        <v>96</v>
      </c>
      <c r="B3" s="2425" t="s">
        <v>55</v>
      </c>
      <c r="C3" s="2426"/>
      <c r="D3" s="2427"/>
      <c r="E3" s="2428" t="s">
        <v>97</v>
      </c>
      <c r="F3" s="2426"/>
      <c r="G3" s="2429"/>
    </row>
    <row r="4" spans="1:8" ht="16.5" customHeight="1">
      <c r="A4" s="2423"/>
      <c r="B4" s="377" t="s">
        <v>98</v>
      </c>
      <c r="C4" s="264" t="s">
        <v>99</v>
      </c>
      <c r="D4" s="586" t="s">
        <v>100</v>
      </c>
      <c r="E4" s="280" t="s">
        <v>98</v>
      </c>
      <c r="F4" s="264" t="s">
        <v>99</v>
      </c>
      <c r="G4" s="265" t="s">
        <v>101</v>
      </c>
    </row>
    <row r="5" spans="1:8" ht="12.75" customHeight="1">
      <c r="A5" s="2424"/>
      <c r="B5" s="2430" t="s">
        <v>8</v>
      </c>
      <c r="C5" s="2431"/>
      <c r="D5" s="587" t="s">
        <v>102</v>
      </c>
      <c r="E5" s="2432" t="s">
        <v>8</v>
      </c>
      <c r="F5" s="2431"/>
      <c r="G5" s="266" t="s">
        <v>102</v>
      </c>
    </row>
    <row r="6" spans="1:8" ht="13.5" thickBot="1">
      <c r="A6" s="552">
        <v>1</v>
      </c>
      <c r="B6" s="378">
        <v>2</v>
      </c>
      <c r="C6" s="267">
        <v>3</v>
      </c>
      <c r="D6" s="554">
        <v>4</v>
      </c>
      <c r="E6" s="279">
        <v>5</v>
      </c>
      <c r="F6" s="267">
        <v>6</v>
      </c>
      <c r="G6" s="268">
        <v>7</v>
      </c>
    </row>
    <row r="7" spans="1:8" ht="24.75" customHeight="1" thickBot="1">
      <c r="A7" s="1026" t="s">
        <v>125</v>
      </c>
      <c r="B7" s="1021">
        <f>SUM(B8:B32)</f>
        <v>21640881930.370007</v>
      </c>
      <c r="C7" s="1022">
        <f>SUM(C8:C32)</f>
        <v>18466183410.110004</v>
      </c>
      <c r="D7" s="1023">
        <f>IF(B7=0,"-",C7/B7*100)</f>
        <v>85.330087144901668</v>
      </c>
      <c r="E7" s="1024">
        <f>SUM(E8:E32)</f>
        <v>6148592158.4000006</v>
      </c>
      <c r="F7" s="1022">
        <f>SUM(F8:F32)</f>
        <v>5570133336.7900009</v>
      </c>
      <c r="G7" s="1025">
        <f>IF(E7=0,"-",F7/E7*100)</f>
        <v>90.59201185071727</v>
      </c>
    </row>
    <row r="8" spans="1:8" s="531" customFormat="1" ht="24" customHeight="1">
      <c r="A8" s="1079" t="s">
        <v>169</v>
      </c>
      <c r="B8" s="1080">
        <v>951528270.78999996</v>
      </c>
      <c r="C8" s="1081">
        <v>764546467.37</v>
      </c>
      <c r="D8" s="1082">
        <f t="shared" ref="D8:D32" si="0">IF(B8=0,"-",C8/B8*100)</f>
        <v>80.349317076542604</v>
      </c>
      <c r="E8" s="628">
        <v>161765743.12</v>
      </c>
      <c r="F8" s="629">
        <v>149489149.44</v>
      </c>
      <c r="G8" s="1083">
        <f t="shared" ref="G8:G32" si="1">IF(E8=0,"-",F8/E8*100)</f>
        <v>92.410881659355354</v>
      </c>
    </row>
    <row r="9" spans="1:8" s="531" customFormat="1" ht="24" customHeight="1">
      <c r="A9" s="611" t="s">
        <v>170</v>
      </c>
      <c r="B9" s="688">
        <v>31738</v>
      </c>
      <c r="C9" s="685">
        <v>0</v>
      </c>
      <c r="D9" s="615">
        <f t="shared" si="0"/>
        <v>0</v>
      </c>
      <c r="E9" s="631">
        <v>31738</v>
      </c>
      <c r="F9" s="632">
        <v>0</v>
      </c>
      <c r="G9" s="609">
        <f t="shared" si="1"/>
        <v>0</v>
      </c>
    </row>
    <row r="10" spans="1:8" ht="24" customHeight="1">
      <c r="A10" s="611" t="s">
        <v>171</v>
      </c>
      <c r="B10" s="688">
        <v>8589691.9500000011</v>
      </c>
      <c r="C10" s="685">
        <v>8086975.5199999986</v>
      </c>
      <c r="D10" s="615">
        <f t="shared" si="0"/>
        <v>94.147445182827511</v>
      </c>
      <c r="E10" s="631">
        <v>8123454.0700000003</v>
      </c>
      <c r="F10" s="632">
        <v>7033811.5899999989</v>
      </c>
      <c r="G10" s="609">
        <f t="shared" si="1"/>
        <v>86.586463459871553</v>
      </c>
    </row>
    <row r="11" spans="1:8" ht="24" customHeight="1">
      <c r="A11" s="611" t="s">
        <v>172</v>
      </c>
      <c r="B11" s="688">
        <v>31638661.030000001</v>
      </c>
      <c r="C11" s="685">
        <v>19717817.840000004</v>
      </c>
      <c r="D11" s="615">
        <f t="shared" si="0"/>
        <v>62.32190996105502</v>
      </c>
      <c r="E11" s="631">
        <v>31164098.030000001</v>
      </c>
      <c r="F11" s="632">
        <v>19354756.670000002</v>
      </c>
      <c r="G11" s="609">
        <f t="shared" si="1"/>
        <v>62.105942072728105</v>
      </c>
    </row>
    <row r="12" spans="1:8" ht="24" customHeight="1">
      <c r="A12" s="611" t="s">
        <v>173</v>
      </c>
      <c r="B12" s="688">
        <v>73040568.949999988</v>
      </c>
      <c r="C12" s="685">
        <v>52673960.739999995</v>
      </c>
      <c r="D12" s="615">
        <f t="shared" si="0"/>
        <v>72.116032907763923</v>
      </c>
      <c r="E12" s="631">
        <v>381027</v>
      </c>
      <c r="F12" s="632">
        <v>192832.18</v>
      </c>
      <c r="G12" s="609">
        <f t="shared" si="1"/>
        <v>50.608534303343333</v>
      </c>
    </row>
    <row r="13" spans="1:8" ht="24" customHeight="1">
      <c r="A13" s="612" t="s">
        <v>671</v>
      </c>
      <c r="B13" s="688">
        <v>6431770.0800000001</v>
      </c>
      <c r="C13" s="685">
        <v>5270933.3899999997</v>
      </c>
      <c r="D13" s="615">
        <f t="shared" si="0"/>
        <v>81.95152072351442</v>
      </c>
      <c r="E13" s="631">
        <v>0</v>
      </c>
      <c r="F13" s="632">
        <v>0</v>
      </c>
      <c r="G13" s="609" t="str">
        <f t="shared" si="1"/>
        <v>-</v>
      </c>
    </row>
    <row r="14" spans="1:8" ht="24" customHeight="1">
      <c r="A14" s="612" t="s">
        <v>174</v>
      </c>
      <c r="B14" s="688">
        <v>4870956623.249999</v>
      </c>
      <c r="C14" s="685">
        <v>4205278908.4100018</v>
      </c>
      <c r="D14" s="615">
        <f t="shared" si="0"/>
        <v>86.333737572973007</v>
      </c>
      <c r="E14" s="631">
        <v>40908972.719999999</v>
      </c>
      <c r="F14" s="632">
        <v>34427230.970000006</v>
      </c>
      <c r="G14" s="609">
        <f t="shared" si="1"/>
        <v>84.155696613640146</v>
      </c>
    </row>
    <row r="15" spans="1:8" ht="24" customHeight="1">
      <c r="A15" s="612" t="s">
        <v>175</v>
      </c>
      <c r="B15" s="688">
        <v>324985672.74999994</v>
      </c>
      <c r="C15" s="685">
        <v>273884894.7899999</v>
      </c>
      <c r="D15" s="615">
        <f t="shared" si="0"/>
        <v>84.275990529800964</v>
      </c>
      <c r="E15" s="631">
        <v>12182013.630000003</v>
      </c>
      <c r="F15" s="632">
        <v>9935079.200000003</v>
      </c>
      <c r="G15" s="609">
        <f t="shared" si="1"/>
        <v>81.555311804391735</v>
      </c>
    </row>
    <row r="16" spans="1:8" ht="24" customHeight="1">
      <c r="A16" s="612" t="s">
        <v>176</v>
      </c>
      <c r="B16" s="688">
        <v>774255289.54999995</v>
      </c>
      <c r="C16" s="685">
        <v>516863254.7700001</v>
      </c>
      <c r="D16" s="615">
        <f t="shared" si="0"/>
        <v>66.756180002386927</v>
      </c>
      <c r="E16" s="631">
        <v>5555702.9699999997</v>
      </c>
      <c r="F16" s="632">
        <v>2008839.9700000002</v>
      </c>
      <c r="G16" s="609">
        <f t="shared" si="1"/>
        <v>36.158160017687202</v>
      </c>
    </row>
    <row r="17" spans="1:7" ht="24" customHeight="1">
      <c r="A17" s="612" t="s">
        <v>177</v>
      </c>
      <c r="B17" s="688">
        <v>319941777.51999992</v>
      </c>
      <c r="C17" s="685">
        <v>250606776.04999977</v>
      </c>
      <c r="D17" s="615">
        <f t="shared" si="0"/>
        <v>78.328869081292169</v>
      </c>
      <c r="E17" s="631">
        <v>38351930.850000016</v>
      </c>
      <c r="F17" s="632">
        <v>30984504.780000001</v>
      </c>
      <c r="G17" s="609">
        <f t="shared" si="1"/>
        <v>80.789947450585757</v>
      </c>
    </row>
    <row r="18" spans="1:7" ht="24" customHeight="1">
      <c r="A18" s="612" t="s">
        <v>178</v>
      </c>
      <c r="B18" s="688">
        <v>85693598.579999998</v>
      </c>
      <c r="C18" s="685">
        <v>68729008.409999982</v>
      </c>
      <c r="D18" s="615">
        <f t="shared" si="0"/>
        <v>80.203200179342943</v>
      </c>
      <c r="E18" s="631">
        <v>13018616.59</v>
      </c>
      <c r="F18" s="632">
        <v>10901974.399999997</v>
      </c>
      <c r="G18" s="609">
        <f t="shared" si="1"/>
        <v>83.74142002441441</v>
      </c>
    </row>
    <row r="19" spans="1:7" ht="24" customHeight="1">
      <c r="A19" s="612" t="s">
        <v>672</v>
      </c>
      <c r="B19" s="688">
        <v>14102508.24</v>
      </c>
      <c r="C19" s="685">
        <v>12466681.689999999</v>
      </c>
      <c r="D19" s="615">
        <f t="shared" si="0"/>
        <v>88.400456697765421</v>
      </c>
      <c r="E19" s="631">
        <v>1821726</v>
      </c>
      <c r="F19" s="632">
        <v>1264094.3199999998</v>
      </c>
      <c r="G19" s="609">
        <f t="shared" si="1"/>
        <v>69.389925817603739</v>
      </c>
    </row>
    <row r="20" spans="1:7" ht="24" customHeight="1">
      <c r="A20" s="612" t="s">
        <v>179</v>
      </c>
      <c r="B20" s="688">
        <v>441276087.04000038</v>
      </c>
      <c r="C20" s="685">
        <v>330296323.71999985</v>
      </c>
      <c r="D20" s="615">
        <f t="shared" si="0"/>
        <v>74.850265722660708</v>
      </c>
      <c r="E20" s="631">
        <v>198068652.69</v>
      </c>
      <c r="F20" s="632">
        <v>170881226.10999992</v>
      </c>
      <c r="G20" s="609">
        <f t="shared" si="1"/>
        <v>86.273735792734712</v>
      </c>
    </row>
    <row r="21" spans="1:7" ht="24" customHeight="1">
      <c r="A21" s="612" t="s">
        <v>182</v>
      </c>
      <c r="B21" s="688">
        <v>84413069.000000045</v>
      </c>
      <c r="C21" s="685">
        <v>75776131.61999993</v>
      </c>
      <c r="D21" s="615">
        <f t="shared" si="0"/>
        <v>89.76824621789298</v>
      </c>
      <c r="E21" s="631">
        <v>19308068.779999997</v>
      </c>
      <c r="F21" s="632">
        <v>18365227.770000003</v>
      </c>
      <c r="G21" s="609">
        <f t="shared" si="1"/>
        <v>95.11685492348866</v>
      </c>
    </row>
    <row r="22" spans="1:7" ht="24" customHeight="1">
      <c r="A22" s="612" t="s">
        <v>184</v>
      </c>
      <c r="B22" s="688">
        <v>5448679497.7900019</v>
      </c>
      <c r="C22" s="685">
        <v>5223372252.0200024</v>
      </c>
      <c r="D22" s="615">
        <f t="shared" si="0"/>
        <v>95.864920191004359</v>
      </c>
      <c r="E22" s="631">
        <v>2348762155.4099998</v>
      </c>
      <c r="F22" s="632">
        <v>2210450476.7099996</v>
      </c>
      <c r="G22" s="609">
        <f t="shared" si="1"/>
        <v>94.11129482048996</v>
      </c>
    </row>
    <row r="23" spans="1:7" ht="24" customHeight="1">
      <c r="A23" s="612" t="s">
        <v>185</v>
      </c>
      <c r="B23" s="688">
        <v>2045159204.130003</v>
      </c>
      <c r="C23" s="685">
        <v>1729763721.3699999</v>
      </c>
      <c r="D23" s="615">
        <f t="shared" si="0"/>
        <v>84.578438582038402</v>
      </c>
      <c r="E23" s="631">
        <v>1215445494.8900006</v>
      </c>
      <c r="F23" s="632">
        <v>1071783156.4900028</v>
      </c>
      <c r="G23" s="609">
        <f t="shared" si="1"/>
        <v>88.180273076498622</v>
      </c>
    </row>
    <row r="24" spans="1:7" ht="24" customHeight="1">
      <c r="A24" s="611" t="s">
        <v>186</v>
      </c>
      <c r="B24" s="688">
        <v>204799442.11000001</v>
      </c>
      <c r="C24" s="685">
        <v>215732179.69000003</v>
      </c>
      <c r="D24" s="615">
        <f t="shared" si="0"/>
        <v>105.33826531330486</v>
      </c>
      <c r="E24" s="631">
        <v>68253427.25</v>
      </c>
      <c r="F24" s="632">
        <v>74378737.219999999</v>
      </c>
      <c r="G24" s="609">
        <f t="shared" si="1"/>
        <v>108.97436248521863</v>
      </c>
    </row>
    <row r="25" spans="1:7" ht="24" customHeight="1">
      <c r="A25" s="611" t="s">
        <v>187</v>
      </c>
      <c r="B25" s="688">
        <v>813059200.39999914</v>
      </c>
      <c r="C25" s="685">
        <v>703786886.56999874</v>
      </c>
      <c r="D25" s="615">
        <f t="shared" si="0"/>
        <v>86.560349630599859</v>
      </c>
      <c r="E25" s="631">
        <v>707347992.24000049</v>
      </c>
      <c r="F25" s="632">
        <v>620765689.25999987</v>
      </c>
      <c r="G25" s="609">
        <f t="shared" si="1"/>
        <v>87.759588783758986</v>
      </c>
    </row>
    <row r="26" spans="1:7" ht="24" customHeight="1">
      <c r="A26" s="611" t="s">
        <v>188</v>
      </c>
      <c r="B26" s="688">
        <v>947360958.34000003</v>
      </c>
      <c r="C26" s="685">
        <v>843930749.75000048</v>
      </c>
      <c r="D26" s="615">
        <f t="shared" si="0"/>
        <v>89.082280868821769</v>
      </c>
      <c r="E26" s="631">
        <v>881649587.7100004</v>
      </c>
      <c r="F26" s="632">
        <v>787638767.92000055</v>
      </c>
      <c r="G26" s="609">
        <f t="shared" si="1"/>
        <v>89.336940537318938</v>
      </c>
    </row>
    <row r="27" spans="1:7" ht="24" customHeight="1">
      <c r="A27" s="611" t="s">
        <v>189</v>
      </c>
      <c r="B27" s="688">
        <v>34387091.719999999</v>
      </c>
      <c r="C27" s="685">
        <v>29296038.779999997</v>
      </c>
      <c r="D27" s="615">
        <f t="shared" si="0"/>
        <v>85.194872013445163</v>
      </c>
      <c r="E27" s="631">
        <v>14186468.449999999</v>
      </c>
      <c r="F27" s="632">
        <v>13960191.590000005</v>
      </c>
      <c r="G27" s="609">
        <f t="shared" si="1"/>
        <v>98.404981050798483</v>
      </c>
    </row>
    <row r="28" spans="1:7" ht="24" customHeight="1">
      <c r="A28" s="611" t="s">
        <v>190</v>
      </c>
      <c r="B28" s="688">
        <v>317240621.86999983</v>
      </c>
      <c r="C28" s="685">
        <v>282251994.88999969</v>
      </c>
      <c r="D28" s="615">
        <f t="shared" si="0"/>
        <v>88.970949945263342</v>
      </c>
      <c r="E28" s="631">
        <v>265989702.49999985</v>
      </c>
      <c r="F28" s="632">
        <v>237731768.72999987</v>
      </c>
      <c r="G28" s="609">
        <f t="shared" si="1"/>
        <v>89.376305359039236</v>
      </c>
    </row>
    <row r="29" spans="1:7" ht="24" customHeight="1">
      <c r="A29" s="611" t="s">
        <v>191</v>
      </c>
      <c r="B29" s="688">
        <v>2810020131.9900002</v>
      </c>
      <c r="C29" s="685">
        <v>2070601401.2500005</v>
      </c>
      <c r="D29" s="615">
        <f t="shared" si="0"/>
        <v>73.686354687560268</v>
      </c>
      <c r="E29" s="631">
        <v>67743377.679999992</v>
      </c>
      <c r="F29" s="632">
        <v>66196228.519999981</v>
      </c>
      <c r="G29" s="609">
        <f t="shared" si="1"/>
        <v>97.716161766677331</v>
      </c>
    </row>
    <row r="30" spans="1:7" ht="24" customHeight="1">
      <c r="A30" s="611" t="s">
        <v>192</v>
      </c>
      <c r="B30" s="688">
        <v>796426413.4000001</v>
      </c>
      <c r="C30" s="685">
        <v>586554212.77000034</v>
      </c>
      <c r="D30" s="615">
        <f t="shared" si="0"/>
        <v>73.648262149664191</v>
      </c>
      <c r="E30" s="631">
        <v>40528965.120000005</v>
      </c>
      <c r="F30" s="632">
        <v>26982644.279999983</v>
      </c>
      <c r="G30" s="609">
        <f t="shared" si="1"/>
        <v>66.576198528900349</v>
      </c>
    </row>
    <row r="31" spans="1:7" ht="36" customHeight="1">
      <c r="A31" s="611" t="s">
        <v>193</v>
      </c>
      <c r="B31" s="688">
        <v>19914874.440000001</v>
      </c>
      <c r="C31" s="685">
        <v>19147170.389999997</v>
      </c>
      <c r="D31" s="615">
        <f t="shared" si="0"/>
        <v>96.145072105209792</v>
      </c>
      <c r="E31" s="631">
        <v>1828963</v>
      </c>
      <c r="F31" s="632">
        <v>1606060.19</v>
      </c>
      <c r="G31" s="609">
        <f t="shared" si="1"/>
        <v>87.812612392924294</v>
      </c>
    </row>
    <row r="32" spans="1:7" ht="24" customHeight="1" thickBot="1">
      <c r="A32" s="625" t="s">
        <v>194</v>
      </c>
      <c r="B32" s="689">
        <v>216949167.44999999</v>
      </c>
      <c r="C32" s="687">
        <v>177548668.31000012</v>
      </c>
      <c r="D32" s="616">
        <f t="shared" si="0"/>
        <v>81.838833675598025</v>
      </c>
      <c r="E32" s="634">
        <v>6174279.7000000002</v>
      </c>
      <c r="F32" s="635">
        <v>3800888.4799999995</v>
      </c>
      <c r="G32" s="610">
        <f t="shared" si="1"/>
        <v>61.560030719048889</v>
      </c>
    </row>
    <row r="34" spans="1:7">
      <c r="A34" s="2419" t="s">
        <v>223</v>
      </c>
      <c r="B34" s="2419"/>
      <c r="C34" s="2419"/>
      <c r="D34" s="2419"/>
      <c r="E34" s="2419"/>
      <c r="F34" s="2419"/>
      <c r="G34" s="2419"/>
    </row>
    <row r="36" spans="1:7">
      <c r="B36" s="532"/>
      <c r="C36" s="532"/>
      <c r="D36" s="532"/>
      <c r="E36" s="532"/>
      <c r="F36" s="532"/>
    </row>
  </sheetData>
  <mergeCells count="8">
    <mergeCell ref="A34:G34"/>
    <mergeCell ref="A1:G1"/>
    <mergeCell ref="A2:G2"/>
    <mergeCell ref="A3:A5"/>
    <mergeCell ref="B3:D3"/>
    <mergeCell ref="E3:G3"/>
    <mergeCell ref="B5:C5"/>
    <mergeCell ref="E5:F5"/>
  </mergeCells>
  <pageMargins left="0.66" right="0.59" top="0.75" bottom="0.75" header="0.3" footer="0.3"/>
  <pageSetup paperSize="9" scale="80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73"/>
  <sheetViews>
    <sheetView topLeftCell="B1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3.140625" style="1106" customWidth="1"/>
    <col min="3" max="3" width="14.5703125" style="1106" customWidth="1"/>
    <col min="4" max="4" width="15.28515625" style="1106" customWidth="1"/>
    <col min="5" max="5" width="14.5703125" style="1106" customWidth="1"/>
    <col min="6" max="6" width="12.28515625" style="1106" customWidth="1"/>
    <col min="7" max="8" width="13" style="1106" customWidth="1"/>
    <col min="9" max="9" width="12.7109375" style="1106" customWidth="1"/>
    <col min="10" max="10" width="6.85546875" style="1106" customWidth="1"/>
    <col min="11" max="11" width="8" style="1106" customWidth="1"/>
    <col min="12" max="12" width="8.28515625" style="1106" customWidth="1"/>
    <col min="13" max="13" width="8.140625" style="1106" customWidth="1"/>
    <col min="14" max="16384" width="9.140625" style="1106"/>
  </cols>
  <sheetData>
    <row r="1" spans="2:13" ht="26.25" customHeight="1">
      <c r="B1" s="2933" t="s">
        <v>1315</v>
      </c>
      <c r="C1" s="2933"/>
      <c r="D1" s="2933"/>
      <c r="E1" s="2933"/>
      <c r="F1" s="2933"/>
      <c r="G1" s="2934"/>
      <c r="H1" s="2935"/>
      <c r="I1" s="1701"/>
      <c r="J1" s="1701"/>
      <c r="K1" s="1701"/>
      <c r="L1" s="1701"/>
      <c r="M1" s="1701"/>
    </row>
    <row r="2" spans="2:13" ht="8.25" customHeight="1"/>
    <row r="3" spans="2:13" ht="58.9" customHeight="1">
      <c r="B3" s="3034" t="s">
        <v>674</v>
      </c>
      <c r="C3" s="1806" t="s">
        <v>1314</v>
      </c>
      <c r="D3" s="1806" t="s">
        <v>1313</v>
      </c>
      <c r="E3" s="1806" t="s">
        <v>1312</v>
      </c>
      <c r="F3" s="1804" t="s">
        <v>683</v>
      </c>
      <c r="G3" s="1806" t="s">
        <v>684</v>
      </c>
      <c r="H3" s="1806" t="s">
        <v>685</v>
      </c>
    </row>
    <row r="4" spans="2:13">
      <c r="B4" s="3034"/>
      <c r="C4" s="3032" t="s">
        <v>8</v>
      </c>
      <c r="D4" s="3032"/>
      <c r="E4" s="3032"/>
      <c r="F4" s="3032" t="s">
        <v>9</v>
      </c>
      <c r="G4" s="3032"/>
      <c r="H4" s="3032"/>
    </row>
    <row r="5" spans="2:13">
      <c r="B5" s="1110">
        <v>1</v>
      </c>
      <c r="C5" s="1111">
        <v>2</v>
      </c>
      <c r="D5" s="1111">
        <v>3</v>
      </c>
      <c r="E5" s="1111">
        <v>4</v>
      </c>
      <c r="F5" s="1111">
        <v>5</v>
      </c>
      <c r="G5" s="1111">
        <v>6</v>
      </c>
      <c r="H5" s="1111">
        <v>7</v>
      </c>
    </row>
    <row r="6" spans="2:13" ht="15.6" customHeight="1">
      <c r="B6" s="1112" t="s">
        <v>686</v>
      </c>
      <c r="C6" s="1113">
        <v>2838225540.8200002</v>
      </c>
      <c r="D6" s="1113">
        <v>2722869371.7399998</v>
      </c>
      <c r="E6" s="1113">
        <v>2679868758.4699998</v>
      </c>
      <c r="F6" s="1114">
        <v>100</v>
      </c>
      <c r="G6" s="1114">
        <v>95.935623599290395</v>
      </c>
      <c r="H6" s="1114"/>
    </row>
    <row r="7" spans="2:13" ht="22.9" customHeight="1">
      <c r="B7" s="1296" t="s">
        <v>687</v>
      </c>
      <c r="C7" s="1113">
        <v>2657793707.23</v>
      </c>
      <c r="D7" s="1113">
        <v>2600399053.9599996</v>
      </c>
      <c r="E7" s="1113">
        <v>2566810388.3999996</v>
      </c>
      <c r="F7" s="1114">
        <v>95.50215963163383</v>
      </c>
      <c r="G7" s="1114">
        <v>97.840515119218267</v>
      </c>
      <c r="H7" s="1114">
        <v>100</v>
      </c>
    </row>
    <row r="8" spans="2:13" ht="15.6" customHeight="1">
      <c r="B8" s="1245" t="s">
        <v>145</v>
      </c>
      <c r="C8" s="1116">
        <v>61612106.740000002</v>
      </c>
      <c r="D8" s="1118">
        <v>63001450.460000001</v>
      </c>
      <c r="E8" s="1116">
        <v>62386825.420000002</v>
      </c>
      <c r="F8" s="1117">
        <v>2.3137889431596226</v>
      </c>
      <c r="G8" s="1117">
        <v>102.25498492668488</v>
      </c>
      <c r="H8" s="1117">
        <v>2.4227608591096308</v>
      </c>
    </row>
    <row r="9" spans="2:13" ht="15.6" customHeight="1">
      <c r="B9" s="1245" t="s">
        <v>695</v>
      </c>
      <c r="C9" s="1116">
        <v>2596181600.4900002</v>
      </c>
      <c r="D9" s="1116">
        <v>2537397603.4999995</v>
      </c>
      <c r="E9" s="1116">
        <v>2504423562.9799995</v>
      </c>
      <c r="F9" s="1117">
        <v>93.188370688474194</v>
      </c>
      <c r="G9" s="1117">
        <v>97.735751729428088</v>
      </c>
      <c r="H9" s="1117">
        <v>97.577239140890356</v>
      </c>
    </row>
    <row r="10" spans="2:13" ht="15.6" customHeight="1">
      <c r="B10" s="1296" t="s">
        <v>1311</v>
      </c>
      <c r="C10" s="1113">
        <v>180431833.59</v>
      </c>
      <c r="D10" s="1113">
        <v>122470317.78</v>
      </c>
      <c r="E10" s="1113">
        <v>113058370.06999999</v>
      </c>
      <c r="F10" s="1114">
        <v>4.4978403683661687</v>
      </c>
      <c r="G10" s="1114">
        <v>67.876225244317212</v>
      </c>
      <c r="H10" s="1119"/>
    </row>
    <row r="11" spans="2:13" ht="22.9" customHeight="1">
      <c r="B11" s="1296" t="s">
        <v>698</v>
      </c>
      <c r="C11" s="1113">
        <v>19189273.5</v>
      </c>
      <c r="D11" s="1113">
        <v>17393279.939999998</v>
      </c>
      <c r="E11" s="1113">
        <v>17498008.789999999</v>
      </c>
      <c r="F11" s="1114">
        <v>0.63878495680037495</v>
      </c>
      <c r="G11" s="1114">
        <v>90.640638062717684</v>
      </c>
      <c r="H11" s="1120"/>
    </row>
    <row r="12" spans="2:13" ht="15.6" customHeight="1">
      <c r="B12" s="1245" t="s">
        <v>699</v>
      </c>
      <c r="C12" s="1116">
        <v>0</v>
      </c>
      <c r="D12" s="1116">
        <v>0</v>
      </c>
      <c r="E12" s="1116">
        <v>0</v>
      </c>
      <c r="F12" s="1117">
        <v>0</v>
      </c>
      <c r="G12" s="1117" t="s">
        <v>748</v>
      </c>
      <c r="H12" s="1120"/>
    </row>
    <row r="13" spans="2:13" ht="15.6" customHeight="1">
      <c r="B13" s="1298" t="s">
        <v>700</v>
      </c>
      <c r="C13" s="1116">
        <v>0</v>
      </c>
      <c r="D13" s="1116">
        <v>0</v>
      </c>
      <c r="E13" s="1116">
        <v>0</v>
      </c>
      <c r="F13" s="1117">
        <v>0</v>
      </c>
      <c r="G13" s="1117" t="s">
        <v>748</v>
      </c>
      <c r="H13" s="1120"/>
    </row>
    <row r="14" spans="2:13" ht="15.6" customHeight="1">
      <c r="B14" s="1245" t="s">
        <v>701</v>
      </c>
      <c r="C14" s="1116">
        <v>0</v>
      </c>
      <c r="D14" s="1116">
        <v>0</v>
      </c>
      <c r="E14" s="1116">
        <v>0</v>
      </c>
      <c r="F14" s="1117">
        <v>0</v>
      </c>
      <c r="G14" s="1117" t="s">
        <v>748</v>
      </c>
      <c r="H14" s="1120"/>
    </row>
    <row r="15" spans="2:13" ht="15.6" customHeight="1">
      <c r="B15" s="1298" t="s">
        <v>700</v>
      </c>
      <c r="C15" s="1116">
        <v>0</v>
      </c>
      <c r="D15" s="1116">
        <v>0</v>
      </c>
      <c r="E15" s="1116">
        <v>0</v>
      </c>
      <c r="F15" s="1117">
        <v>0</v>
      </c>
      <c r="G15" s="1117" t="s">
        <v>748</v>
      </c>
      <c r="H15" s="1120"/>
    </row>
    <row r="16" spans="2:13" ht="22.9" customHeight="1">
      <c r="B16" s="1245" t="s">
        <v>865</v>
      </c>
      <c r="C16" s="1116">
        <v>0</v>
      </c>
      <c r="D16" s="1116">
        <v>0</v>
      </c>
      <c r="E16" s="1116">
        <v>0</v>
      </c>
      <c r="F16" s="1117">
        <v>0</v>
      </c>
      <c r="G16" s="1117" t="s">
        <v>748</v>
      </c>
      <c r="H16" s="1120"/>
    </row>
    <row r="17" spans="1:27" ht="15.6" customHeight="1">
      <c r="B17" s="1298" t="s">
        <v>700</v>
      </c>
      <c r="C17" s="1116">
        <v>0</v>
      </c>
      <c r="D17" s="1116">
        <v>0</v>
      </c>
      <c r="E17" s="1116">
        <v>0</v>
      </c>
      <c r="F17" s="1117">
        <v>0</v>
      </c>
      <c r="G17" s="1117" t="s">
        <v>748</v>
      </c>
      <c r="H17" s="1120"/>
    </row>
    <row r="18" spans="1:27" ht="22.15" customHeight="1">
      <c r="B18" s="1809" t="s">
        <v>864</v>
      </c>
      <c r="C18" s="1116">
        <v>15584454</v>
      </c>
      <c r="D18" s="1116">
        <v>15174316.130000001</v>
      </c>
      <c r="E18" s="1116">
        <v>15315968.98</v>
      </c>
      <c r="F18" s="1117">
        <v>0.55729137385327931</v>
      </c>
      <c r="G18" s="1117">
        <v>97.368288488002207</v>
      </c>
      <c r="H18" s="1120"/>
    </row>
    <row r="19" spans="1:27" ht="15.6" customHeight="1">
      <c r="B19" s="1298" t="s">
        <v>700</v>
      </c>
      <c r="C19" s="1116">
        <v>121157</v>
      </c>
      <c r="D19" s="1116">
        <v>0</v>
      </c>
      <c r="E19" s="1116">
        <v>0</v>
      </c>
      <c r="F19" s="1117">
        <v>0</v>
      </c>
      <c r="G19" s="1117">
        <v>0</v>
      </c>
      <c r="H19" s="1120"/>
    </row>
    <row r="20" spans="1:27" ht="22.15" customHeight="1">
      <c r="B20" s="1809" t="s">
        <v>704</v>
      </c>
      <c r="C20" s="1116">
        <v>2336972.5</v>
      </c>
      <c r="D20" s="1116">
        <v>2146199.09</v>
      </c>
      <c r="E20" s="1116">
        <v>2109275.09</v>
      </c>
      <c r="F20" s="1117">
        <v>7.8821228527335141E-2</v>
      </c>
      <c r="G20" s="1117">
        <v>91.836728502367919</v>
      </c>
      <c r="H20" s="1120"/>
    </row>
    <row r="21" spans="1:27" ht="15.6" customHeight="1">
      <c r="B21" s="1298" t="s">
        <v>700</v>
      </c>
      <c r="C21" s="1116">
        <v>2012597.5</v>
      </c>
      <c r="D21" s="1116">
        <v>1878597.5</v>
      </c>
      <c r="E21" s="1116">
        <v>1878597.5</v>
      </c>
      <c r="F21" s="1117">
        <v>6.8993302414633154E-2</v>
      </c>
      <c r="G21" s="1117">
        <v>93.341937471352324</v>
      </c>
      <c r="H21" s="1120"/>
    </row>
    <row r="22" spans="1:27" ht="15.6" customHeight="1">
      <c r="B22" s="1245" t="s">
        <v>705</v>
      </c>
      <c r="C22" s="1116">
        <v>1267847</v>
      </c>
      <c r="D22" s="1116">
        <v>72764.72</v>
      </c>
      <c r="E22" s="1116">
        <v>72764.72</v>
      </c>
      <c r="F22" s="1117">
        <v>2.6723544197605423E-3</v>
      </c>
      <c r="G22" s="1117">
        <v>5.7392350969793675</v>
      </c>
      <c r="H22" s="1120"/>
    </row>
    <row r="23" spans="1:27" ht="15.6" customHeight="1">
      <c r="B23" s="1298" t="s">
        <v>700</v>
      </c>
      <c r="C23" s="1116">
        <v>0</v>
      </c>
      <c r="D23" s="1116">
        <v>0</v>
      </c>
      <c r="E23" s="1116">
        <v>0</v>
      </c>
      <c r="F23" s="1117">
        <v>0</v>
      </c>
      <c r="G23" s="1117" t="s">
        <v>748</v>
      </c>
      <c r="H23" s="1120"/>
    </row>
    <row r="24" spans="1:27" ht="15.6" customHeight="1">
      <c r="A24" s="1123"/>
      <c r="B24" s="1296" t="s">
        <v>706</v>
      </c>
      <c r="C24" s="1113">
        <v>16095227.939999999</v>
      </c>
      <c r="D24" s="1113">
        <v>10619578.51</v>
      </c>
      <c r="E24" s="1113">
        <v>1102901.95</v>
      </c>
      <c r="F24" s="1114">
        <v>0.39001424821249331</v>
      </c>
      <c r="G24" s="1114">
        <v>65.979671425516955</v>
      </c>
      <c r="H24" s="1808"/>
      <c r="I24" s="1127"/>
      <c r="J24" s="1127"/>
      <c r="K24" s="1128"/>
      <c r="L24" s="1128"/>
      <c r="M24" s="1129"/>
    </row>
    <row r="25" spans="1:27" ht="15.6" customHeight="1">
      <c r="A25" s="1123"/>
      <c r="B25" s="1298" t="s">
        <v>707</v>
      </c>
      <c r="C25" s="1116">
        <v>15606307.42</v>
      </c>
      <c r="D25" s="1116">
        <v>10128700.98</v>
      </c>
      <c r="E25" s="1116">
        <v>612324.42000000004</v>
      </c>
      <c r="F25" s="1117">
        <v>0.37198629817219031</v>
      </c>
      <c r="G25" s="1117">
        <v>64.901329362637924</v>
      </c>
      <c r="H25" s="1808"/>
      <c r="I25" s="1127"/>
      <c r="J25" s="1127"/>
      <c r="K25" s="1128"/>
      <c r="L25" s="1128"/>
      <c r="M25" s="1129"/>
    </row>
    <row r="26" spans="1:27" ht="15.6" customHeight="1">
      <c r="A26" s="1123"/>
      <c r="B26" s="1296" t="s">
        <v>708</v>
      </c>
      <c r="C26" s="1116">
        <v>145147332.15000001</v>
      </c>
      <c r="D26" s="1116">
        <v>94457459.329999998</v>
      </c>
      <c r="E26" s="1116">
        <v>94457459.329999998</v>
      </c>
      <c r="F26" s="1117">
        <v>3.4690411633533009</v>
      </c>
      <c r="G26" s="1117">
        <v>65.076951764008015</v>
      </c>
      <c r="H26" s="1808"/>
      <c r="I26" s="1127"/>
      <c r="J26" s="1127"/>
      <c r="K26" s="1128"/>
      <c r="L26" s="1128"/>
      <c r="M26" s="1129"/>
    </row>
    <row r="27" spans="1:27" ht="15.6" customHeight="1">
      <c r="A27" s="1123"/>
      <c r="B27" s="1298" t="s">
        <v>709</v>
      </c>
      <c r="C27" s="1116">
        <v>120395065.18000001</v>
      </c>
      <c r="D27" s="1116">
        <v>74647221.420000002</v>
      </c>
      <c r="E27" s="1116">
        <v>74647221.420000002</v>
      </c>
      <c r="F27" s="1117">
        <v>2.7414910973969371</v>
      </c>
      <c r="G27" s="1117">
        <v>62.001894602903022</v>
      </c>
      <c r="H27" s="1808"/>
      <c r="I27" s="1127"/>
      <c r="J27" s="1127"/>
      <c r="K27" s="1128"/>
      <c r="L27" s="1128"/>
      <c r="M27" s="1129"/>
    </row>
    <row r="28" spans="1:27" ht="13.5" customHeight="1">
      <c r="A28" s="1123"/>
      <c r="B28" s="1129"/>
      <c r="C28" s="1129"/>
      <c r="D28" s="1129"/>
      <c r="E28" s="1129"/>
      <c r="F28" s="1129"/>
      <c r="G28" s="1129"/>
      <c r="H28" s="1129"/>
      <c r="I28" s="1129"/>
      <c r="J28" s="1129"/>
      <c r="K28" s="1129"/>
      <c r="L28" s="1129"/>
      <c r="M28" s="1129"/>
    </row>
    <row r="29" spans="1:27" ht="29.25" customHeight="1">
      <c r="B29" s="3034" t="s">
        <v>674</v>
      </c>
      <c r="C29" s="3033" t="s">
        <v>1310</v>
      </c>
      <c r="D29" s="3033" t="s">
        <v>1309</v>
      </c>
      <c r="E29" s="3033" t="s">
        <v>1308</v>
      </c>
      <c r="F29" s="3033" t="s">
        <v>720</v>
      </c>
      <c r="G29" s="3033"/>
      <c r="H29" s="3033"/>
      <c r="I29" s="3033" t="s">
        <v>1307</v>
      </c>
      <c r="J29" s="3033"/>
      <c r="K29" s="3033" t="s">
        <v>683</v>
      </c>
      <c r="L29" s="3029" t="s">
        <v>722</v>
      </c>
      <c r="M29" s="1803"/>
      <c r="N29" s="1131"/>
      <c r="O29" s="1131"/>
      <c r="P29" s="1131"/>
      <c r="Q29" s="1131"/>
      <c r="R29" s="1131"/>
      <c r="S29" s="1131"/>
      <c r="T29" s="1131"/>
      <c r="U29" s="1131"/>
      <c r="V29" s="1131"/>
      <c r="W29" s="1131"/>
      <c r="X29" s="1131"/>
      <c r="Y29" s="1131"/>
      <c r="Z29" s="1131"/>
      <c r="AA29" s="1131"/>
    </row>
    <row r="30" spans="1:27" ht="18" customHeight="1">
      <c r="B30" s="3034"/>
      <c r="C30" s="3033"/>
      <c r="D30" s="3030"/>
      <c r="E30" s="3033"/>
      <c r="F30" s="3024" t="s">
        <v>1306</v>
      </c>
      <c r="G30" s="3031" t="s">
        <v>724</v>
      </c>
      <c r="H30" s="3030"/>
      <c r="I30" s="3033"/>
      <c r="J30" s="3033"/>
      <c r="K30" s="3033"/>
      <c r="L30" s="3029"/>
      <c r="M30" s="1805"/>
      <c r="N30" s="1133"/>
      <c r="O30" s="1131"/>
      <c r="P30" s="1131"/>
      <c r="Q30" s="1131"/>
      <c r="R30" s="1131"/>
      <c r="S30" s="1131"/>
      <c r="T30" s="1131"/>
      <c r="U30" s="1131"/>
      <c r="V30" s="1131"/>
      <c r="W30" s="1131"/>
      <c r="X30" s="1131"/>
      <c r="Y30" s="1131"/>
      <c r="Z30" s="1131"/>
      <c r="AA30" s="1131"/>
    </row>
    <row r="31" spans="1:27" ht="50.25" customHeight="1">
      <c r="B31" s="3034"/>
      <c r="C31" s="3033"/>
      <c r="D31" s="3030"/>
      <c r="E31" s="3033"/>
      <c r="F31" s="3030"/>
      <c r="G31" s="1807" t="s">
        <v>1305</v>
      </c>
      <c r="H31" s="1807" t="s">
        <v>1304</v>
      </c>
      <c r="I31" s="3033"/>
      <c r="J31" s="3033"/>
      <c r="K31" s="3033"/>
      <c r="L31" s="3029"/>
      <c r="M31" s="1805"/>
      <c r="N31" s="1131"/>
      <c r="O31" s="1131"/>
      <c r="P31" s="1131"/>
      <c r="Q31" s="1131"/>
      <c r="R31" s="1131"/>
      <c r="S31" s="1131"/>
      <c r="T31" s="1131"/>
      <c r="U31" s="1131"/>
      <c r="V31" s="1131"/>
      <c r="W31" s="1131"/>
      <c r="X31" s="1131"/>
      <c r="Y31" s="1131"/>
      <c r="Z31" s="1131"/>
      <c r="AA31" s="1131"/>
    </row>
    <row r="32" spans="1:27" ht="13.5" customHeight="1">
      <c r="B32" s="3034"/>
      <c r="C32" s="3032" t="s">
        <v>8</v>
      </c>
      <c r="D32" s="3032"/>
      <c r="E32" s="3032"/>
      <c r="F32" s="3032"/>
      <c r="G32" s="3032"/>
      <c r="H32" s="3032"/>
      <c r="I32" s="3032"/>
      <c r="J32" s="3032"/>
      <c r="K32" s="3032" t="s">
        <v>9</v>
      </c>
      <c r="L32" s="3032"/>
      <c r="M32" s="1803"/>
      <c r="O32" s="1131"/>
      <c r="P32" s="1131"/>
      <c r="Q32" s="1131"/>
      <c r="R32" s="1131"/>
      <c r="S32" s="1131"/>
      <c r="T32" s="1131"/>
      <c r="U32" s="1131"/>
      <c r="V32" s="1131"/>
      <c r="W32" s="1131"/>
      <c r="X32" s="1131"/>
      <c r="Y32" s="1131"/>
      <c r="Z32" s="1131"/>
      <c r="AA32" s="1131"/>
    </row>
    <row r="33" spans="2:27" ht="11.25" customHeight="1">
      <c r="B33" s="1110">
        <v>1</v>
      </c>
      <c r="C33" s="1111">
        <v>2</v>
      </c>
      <c r="D33" s="1111">
        <v>3</v>
      </c>
      <c r="E33" s="1111">
        <v>4</v>
      </c>
      <c r="F33" s="1110">
        <v>5</v>
      </c>
      <c r="G33" s="1110">
        <v>6</v>
      </c>
      <c r="H33" s="1111">
        <v>7</v>
      </c>
      <c r="I33" s="2271">
        <v>8</v>
      </c>
      <c r="J33" s="2271"/>
      <c r="K33" s="1110">
        <v>9</v>
      </c>
      <c r="L33" s="1111">
        <v>10</v>
      </c>
      <c r="M33" s="1803"/>
      <c r="N33" s="1131"/>
      <c r="O33" s="1131"/>
      <c r="P33" s="1131"/>
      <c r="Q33" s="1131"/>
      <c r="R33" s="1131"/>
      <c r="S33" s="1131"/>
      <c r="T33" s="1131"/>
      <c r="U33" s="1131"/>
      <c r="V33" s="1131"/>
      <c r="W33" s="1131"/>
      <c r="X33" s="1131"/>
      <c r="Y33" s="1131"/>
      <c r="Z33" s="1131"/>
      <c r="AA33" s="1131"/>
    </row>
    <row r="34" spans="2:27" ht="31.15" customHeight="1">
      <c r="B34" s="1112" t="s">
        <v>727</v>
      </c>
      <c r="C34" s="1134">
        <v>3013514699.04</v>
      </c>
      <c r="D34" s="1134">
        <v>2578545591.6500001</v>
      </c>
      <c r="E34" s="1134">
        <v>2574634454.27</v>
      </c>
      <c r="F34" s="1134">
        <v>204403779.11000001</v>
      </c>
      <c r="G34" s="1134">
        <v>0</v>
      </c>
      <c r="H34" s="1134">
        <v>2265528.36</v>
      </c>
      <c r="I34" s="2275">
        <v>321374</v>
      </c>
      <c r="J34" s="2275"/>
      <c r="K34" s="1135">
        <v>100</v>
      </c>
      <c r="L34" s="1135">
        <v>85.436266665305737</v>
      </c>
      <c r="M34" s="1458"/>
    </row>
    <row r="35" spans="2:27" ht="15.6" customHeight="1">
      <c r="B35" s="1296" t="s">
        <v>728</v>
      </c>
      <c r="C35" s="1136">
        <v>515197828.43000001</v>
      </c>
      <c r="D35" s="1136">
        <v>326306317.24000001</v>
      </c>
      <c r="E35" s="1136">
        <v>325361169.57999998</v>
      </c>
      <c r="F35" s="1136">
        <v>5779551.2800000003</v>
      </c>
      <c r="G35" s="1136">
        <v>0</v>
      </c>
      <c r="H35" s="1136">
        <v>0</v>
      </c>
      <c r="I35" s="2276">
        <v>0</v>
      </c>
      <c r="J35" s="2276"/>
      <c r="K35" s="1135">
        <v>12.637179194133461</v>
      </c>
      <c r="L35" s="1135">
        <v>63.152667116532086</v>
      </c>
      <c r="M35" s="1458"/>
    </row>
    <row r="36" spans="2:27" ht="15.6" customHeight="1">
      <c r="B36" s="1245" t="s">
        <v>729</v>
      </c>
      <c r="C36" s="1116">
        <v>503702328.43000001</v>
      </c>
      <c r="D36" s="1116">
        <v>323810867.24000001</v>
      </c>
      <c r="E36" s="1116">
        <v>322865719.57999998</v>
      </c>
      <c r="F36" s="1116">
        <v>5779551.2800000003</v>
      </c>
      <c r="G36" s="1116">
        <v>0</v>
      </c>
      <c r="H36" s="1116">
        <v>0</v>
      </c>
      <c r="I36" s="2277">
        <v>0</v>
      </c>
      <c r="J36" s="2277"/>
      <c r="K36" s="1122">
        <v>12.540254755176258</v>
      </c>
      <c r="L36" s="1122">
        <v>64.098516396846264</v>
      </c>
      <c r="M36" s="1458"/>
    </row>
    <row r="37" spans="2:27" ht="25.15" customHeight="1">
      <c r="B37" s="1296" t="s">
        <v>730</v>
      </c>
      <c r="C37" s="1136">
        <v>2498316870.6100001</v>
      </c>
      <c r="D37" s="1136">
        <v>2252239274.4099998</v>
      </c>
      <c r="E37" s="1136">
        <v>2249273284.6900001</v>
      </c>
      <c r="F37" s="1136">
        <v>198624227.83000001</v>
      </c>
      <c r="G37" s="1136">
        <v>0</v>
      </c>
      <c r="H37" s="1136">
        <v>2265528.36</v>
      </c>
      <c r="I37" s="2276">
        <v>321374</v>
      </c>
      <c r="J37" s="2276"/>
      <c r="K37" s="1135">
        <v>87.362820805866534</v>
      </c>
      <c r="L37" s="1135">
        <v>90.031545283557548</v>
      </c>
      <c r="M37" s="1458"/>
    </row>
    <row r="38" spans="2:27" ht="22.5">
      <c r="B38" s="1245" t="s">
        <v>731</v>
      </c>
      <c r="C38" s="1116">
        <v>191417384.18000001</v>
      </c>
      <c r="D38" s="1116">
        <v>174646930.09</v>
      </c>
      <c r="E38" s="1116">
        <v>174352838.19</v>
      </c>
      <c r="F38" s="1116">
        <v>15323682.73</v>
      </c>
      <c r="G38" s="1116">
        <v>0</v>
      </c>
      <c r="H38" s="1116">
        <v>0</v>
      </c>
      <c r="I38" s="2277">
        <v>0</v>
      </c>
      <c r="J38" s="2277"/>
      <c r="K38" s="1122">
        <v>6.7719453494004922</v>
      </c>
      <c r="L38" s="1122">
        <v>91.085163939993407</v>
      </c>
      <c r="M38" s="1458"/>
    </row>
    <row r="39" spans="2:27" ht="15.6" customHeight="1">
      <c r="B39" s="1245" t="s">
        <v>732</v>
      </c>
      <c r="C39" s="1137">
        <v>21096509.760000002</v>
      </c>
      <c r="D39" s="1137">
        <v>18853971.989999998</v>
      </c>
      <c r="E39" s="1137">
        <v>18853971.989999998</v>
      </c>
      <c r="F39" s="1137">
        <v>955.24</v>
      </c>
      <c r="G39" s="1137">
        <v>0</v>
      </c>
      <c r="H39" s="1137">
        <v>0</v>
      </c>
      <c r="I39" s="2278">
        <v>0</v>
      </c>
      <c r="J39" s="2278"/>
      <c r="K39" s="1122">
        <v>0.7322970435174172</v>
      </c>
      <c r="L39" s="1122">
        <v>89.370100573451424</v>
      </c>
      <c r="M39" s="1458"/>
    </row>
    <row r="40" spans="2:27" ht="15.6" customHeight="1">
      <c r="B40" s="1245" t="s">
        <v>733</v>
      </c>
      <c r="C40" s="1116">
        <v>11870781.960000001</v>
      </c>
      <c r="D40" s="1116">
        <v>7483434.54</v>
      </c>
      <c r="E40" s="1116">
        <v>7483416.54</v>
      </c>
      <c r="F40" s="1116">
        <v>112007.95</v>
      </c>
      <c r="G40" s="1116">
        <v>0</v>
      </c>
      <c r="H40" s="1116">
        <v>0</v>
      </c>
      <c r="I40" s="2277">
        <v>0</v>
      </c>
      <c r="J40" s="2277"/>
      <c r="K40" s="1122">
        <v>0.29065937992047158</v>
      </c>
      <c r="L40" s="1122">
        <v>63.040636793905023</v>
      </c>
      <c r="M40" s="1458"/>
    </row>
    <row r="41" spans="2:27" ht="22.5">
      <c r="B41" s="1245" t="s">
        <v>734</v>
      </c>
      <c r="C41" s="1137">
        <v>0</v>
      </c>
      <c r="D41" s="1137">
        <v>0</v>
      </c>
      <c r="E41" s="1137">
        <v>0</v>
      </c>
      <c r="F41" s="1137">
        <v>0</v>
      </c>
      <c r="G41" s="1137">
        <v>0</v>
      </c>
      <c r="H41" s="1137">
        <v>0</v>
      </c>
      <c r="I41" s="2278">
        <v>0</v>
      </c>
      <c r="J41" s="2278"/>
      <c r="K41" s="1122">
        <v>0</v>
      </c>
      <c r="L41" s="1122" t="s">
        <v>748</v>
      </c>
      <c r="M41" s="1458"/>
    </row>
    <row r="42" spans="2:27" ht="15.6" customHeight="1">
      <c r="B42" s="1245" t="s">
        <v>735</v>
      </c>
      <c r="C42" s="1137">
        <v>2073062.81</v>
      </c>
      <c r="D42" s="1137">
        <v>1248943.6100000001</v>
      </c>
      <c r="E42" s="1137">
        <v>1248637.94</v>
      </c>
      <c r="F42" s="1137">
        <v>39991.870000000003</v>
      </c>
      <c r="G42" s="1137">
        <v>0</v>
      </c>
      <c r="H42" s="1137">
        <v>0</v>
      </c>
      <c r="I42" s="2279">
        <v>0</v>
      </c>
      <c r="J42" s="2454"/>
      <c r="K42" s="1122">
        <v>4.8497678492927382E-2</v>
      </c>
      <c r="L42" s="1122">
        <v>60.231553717371447</v>
      </c>
      <c r="M42" s="1458"/>
    </row>
    <row r="43" spans="2:27" ht="15.6" customHeight="1">
      <c r="B43" s="1245" t="s">
        <v>736</v>
      </c>
      <c r="C43" s="1116">
        <v>2271859131.9000001</v>
      </c>
      <c r="D43" s="1116">
        <v>2050005994.1800001</v>
      </c>
      <c r="E43" s="1116">
        <v>2047334420.03</v>
      </c>
      <c r="F43" s="1116">
        <v>183147590.04000002</v>
      </c>
      <c r="G43" s="1116">
        <v>0</v>
      </c>
      <c r="H43" s="1116">
        <v>2265528.36</v>
      </c>
      <c r="I43" s="2279">
        <v>321374</v>
      </c>
      <c r="J43" s="2454"/>
      <c r="K43" s="1122">
        <v>79.519421354535226</v>
      </c>
      <c r="L43" s="1122">
        <v>90.117137602531471</v>
      </c>
      <c r="M43" s="1458"/>
    </row>
    <row r="44" spans="2:27" ht="24" customHeight="1">
      <c r="B44" s="1296" t="s">
        <v>737</v>
      </c>
      <c r="C44" s="1136">
        <v>-175289158.21999979</v>
      </c>
      <c r="D44" s="1136"/>
      <c r="E44" s="1136">
        <v>148234917.46999979</v>
      </c>
      <c r="F44" s="1136"/>
      <c r="G44" s="1136"/>
      <c r="H44" s="1136"/>
      <c r="I44" s="2276"/>
      <c r="J44" s="2276"/>
      <c r="K44" s="1138"/>
      <c r="L44" s="1138"/>
      <c r="M44" s="1700"/>
    </row>
    <row r="45" spans="2:27">
      <c r="B45" s="1803"/>
      <c r="C45" s="1803"/>
      <c r="D45" s="1803"/>
      <c r="E45" s="1803"/>
      <c r="F45" s="1803"/>
      <c r="G45" s="1803"/>
      <c r="H45" s="1803"/>
      <c r="I45" s="1803"/>
      <c r="J45" s="1803"/>
      <c r="K45" s="1803"/>
      <c r="L45" s="1803"/>
      <c r="M45" s="1803"/>
    </row>
    <row r="46" spans="2:27">
      <c r="B46" s="1801" t="s">
        <v>96</v>
      </c>
      <c r="C46" s="3020" t="s">
        <v>738</v>
      </c>
      <c r="D46" s="3021"/>
      <c r="E46" s="3020" t="s">
        <v>739</v>
      </c>
      <c r="F46" s="3021"/>
      <c r="G46" s="1802" t="s">
        <v>28</v>
      </c>
      <c r="H46" s="1802" t="s">
        <v>740</v>
      </c>
    </row>
    <row r="47" spans="2:27">
      <c r="B47" s="1801"/>
      <c r="C47" s="3024" t="s">
        <v>8</v>
      </c>
      <c r="D47" s="3025"/>
      <c r="E47" s="3025"/>
      <c r="F47" s="3026"/>
      <c r="G47" s="3027" t="s">
        <v>9</v>
      </c>
      <c r="H47" s="3028"/>
    </row>
    <row r="48" spans="2:27">
      <c r="B48" s="1800">
        <v>1</v>
      </c>
      <c r="C48" s="1799">
        <v>2</v>
      </c>
      <c r="D48" s="1798"/>
      <c r="E48" s="1799">
        <v>3</v>
      </c>
      <c r="F48" s="1798"/>
      <c r="G48" s="1797">
        <v>4</v>
      </c>
      <c r="H48" s="1797">
        <v>5</v>
      </c>
    </row>
    <row r="49" spans="2:8" ht="22.5">
      <c r="B49" s="1243" t="s">
        <v>741</v>
      </c>
      <c r="C49" s="1148">
        <v>218654985.24000001</v>
      </c>
      <c r="D49" s="1149"/>
      <c r="E49" s="1148">
        <v>797164493.46000004</v>
      </c>
      <c r="F49" s="1149"/>
      <c r="G49" s="1240">
        <v>100</v>
      </c>
      <c r="H49" s="1135">
        <v>364.57640907890419</v>
      </c>
    </row>
    <row r="50" spans="2:8" ht="22.5">
      <c r="B50" s="1121" t="s">
        <v>742</v>
      </c>
      <c r="C50" s="1155">
        <v>29763161</v>
      </c>
      <c r="D50" s="1156"/>
      <c r="E50" s="1155">
        <v>23172278.699999999</v>
      </c>
      <c r="F50" s="1156"/>
      <c r="G50" s="1240">
        <v>2.9068377844356079</v>
      </c>
      <c r="H50" s="1135">
        <v>77.855570179524946</v>
      </c>
    </row>
    <row r="51" spans="2:8">
      <c r="B51" s="1242" t="s">
        <v>743</v>
      </c>
      <c r="C51" s="1155">
        <v>0</v>
      </c>
      <c r="D51" s="1156"/>
      <c r="E51" s="1155">
        <v>0</v>
      </c>
      <c r="F51" s="1156"/>
      <c r="G51" s="1240">
        <v>0</v>
      </c>
      <c r="H51" s="1135" t="s">
        <v>748</v>
      </c>
    </row>
    <row r="52" spans="2:8">
      <c r="B52" s="1121" t="s">
        <v>744</v>
      </c>
      <c r="C52" s="1155">
        <v>0</v>
      </c>
      <c r="D52" s="1156"/>
      <c r="E52" s="1155">
        <v>600000</v>
      </c>
      <c r="F52" s="1156"/>
      <c r="G52" s="1240">
        <v>7.5266774288424404E-2</v>
      </c>
      <c r="H52" s="1135" t="s">
        <v>748</v>
      </c>
    </row>
    <row r="53" spans="2:8">
      <c r="B53" s="1121" t="s">
        <v>745</v>
      </c>
      <c r="C53" s="1155">
        <v>110222955.29000001</v>
      </c>
      <c r="D53" s="1156"/>
      <c r="E53" s="1155">
        <v>667285146.09000003</v>
      </c>
      <c r="F53" s="1156"/>
      <c r="G53" s="1240">
        <v>83.707334127957225</v>
      </c>
      <c r="H53" s="1135">
        <v>605.39580374555567</v>
      </c>
    </row>
    <row r="54" spans="2:8" ht="33.75">
      <c r="B54" s="1121" t="s">
        <v>746</v>
      </c>
      <c r="C54" s="1155">
        <v>21476798.260000002</v>
      </c>
      <c r="D54" s="1156"/>
      <c r="E54" s="1155">
        <v>21869781.23</v>
      </c>
      <c r="F54" s="1156"/>
      <c r="G54" s="1240">
        <v>2.743446479292718</v>
      </c>
      <c r="H54" s="1135">
        <v>101.82980239997839</v>
      </c>
    </row>
    <row r="55" spans="2:8">
      <c r="B55" s="1121" t="s">
        <v>747</v>
      </c>
      <c r="C55" s="1155">
        <v>0</v>
      </c>
      <c r="D55" s="1156"/>
      <c r="E55" s="1155">
        <v>0</v>
      </c>
      <c r="F55" s="1156"/>
      <c r="G55" s="1240">
        <v>0</v>
      </c>
      <c r="H55" s="1135" t="s">
        <v>748</v>
      </c>
    </row>
    <row r="56" spans="2:8" ht="22.5">
      <c r="B56" s="1121" t="s">
        <v>1246</v>
      </c>
      <c r="C56" s="1155">
        <v>56796270.689999998</v>
      </c>
      <c r="D56" s="1156"/>
      <c r="E56" s="1155">
        <v>82899753.730000004</v>
      </c>
      <c r="F56" s="1156"/>
      <c r="G56" s="1240">
        <v>10.399328420936467</v>
      </c>
      <c r="H56" s="1135">
        <v>145.95985391800733</v>
      </c>
    </row>
    <row r="57" spans="2:8">
      <c r="B57" s="1242" t="s">
        <v>750</v>
      </c>
      <c r="C57" s="1155">
        <v>395800</v>
      </c>
      <c r="D57" s="1156"/>
      <c r="E57" s="1155">
        <v>1337533.71</v>
      </c>
      <c r="F57" s="1156"/>
      <c r="G57" s="1240">
        <v>0.1677864130895482</v>
      </c>
      <c r="H57" s="1135">
        <v>337.9317104598282</v>
      </c>
    </row>
    <row r="58" spans="2:8" ht="22.5">
      <c r="B58" s="1243" t="s">
        <v>751</v>
      </c>
      <c r="C58" s="1148">
        <v>43319447.020000003</v>
      </c>
      <c r="D58" s="1149"/>
      <c r="E58" s="1148">
        <v>44814792.539999999</v>
      </c>
      <c r="F58" s="1149"/>
      <c r="G58" s="1240">
        <v>100</v>
      </c>
      <c r="H58" s="1135">
        <v>103.45190352801507</v>
      </c>
    </row>
    <row r="59" spans="2:8" ht="22.5">
      <c r="B59" s="1121" t="s">
        <v>752</v>
      </c>
      <c r="C59" s="1155">
        <v>37422185.579999998</v>
      </c>
      <c r="D59" s="1156"/>
      <c r="E59" s="1155">
        <v>37177995.270000003</v>
      </c>
      <c r="F59" s="1156"/>
      <c r="G59" s="1240">
        <v>82.959204233326133</v>
      </c>
      <c r="H59" s="1135">
        <v>99.347471810597568</v>
      </c>
    </row>
    <row r="60" spans="2:8">
      <c r="B60" s="1121" t="s">
        <v>753</v>
      </c>
      <c r="C60" s="1155">
        <v>1144000</v>
      </c>
      <c r="D60" s="1156"/>
      <c r="E60" s="1155">
        <v>1144000</v>
      </c>
      <c r="F60" s="1156"/>
      <c r="G60" s="1240">
        <v>2.5527285415388428</v>
      </c>
      <c r="H60" s="1135">
        <v>100</v>
      </c>
    </row>
    <row r="61" spans="2:8">
      <c r="B61" s="1121" t="s">
        <v>754</v>
      </c>
      <c r="C61" s="1155">
        <v>100000</v>
      </c>
      <c r="D61" s="1156"/>
      <c r="E61" s="1155">
        <v>600000</v>
      </c>
      <c r="F61" s="1156"/>
      <c r="G61" s="1240">
        <v>1.3388436406672251</v>
      </c>
      <c r="H61" s="1135">
        <v>600</v>
      </c>
    </row>
    <row r="62" spans="2:8">
      <c r="B62" s="1121" t="s">
        <v>755</v>
      </c>
      <c r="C62" s="1155">
        <v>5797261.4400000004</v>
      </c>
      <c r="D62" s="1156"/>
      <c r="E62" s="1155">
        <v>7036797.2699999996</v>
      </c>
      <c r="F62" s="1156"/>
      <c r="G62" s="1240">
        <v>15.701952126006651</v>
      </c>
      <c r="H62" s="1135">
        <v>121.38140297498812</v>
      </c>
    </row>
    <row r="63" spans="2:8">
      <c r="B63" s="1458"/>
      <c r="C63" s="1458"/>
      <c r="D63" s="1458"/>
      <c r="E63" s="1458"/>
      <c r="F63" s="1458"/>
      <c r="G63" s="1458"/>
      <c r="H63" s="1458"/>
    </row>
    <row r="64" spans="2:8">
      <c r="B64" s="1277" t="s">
        <v>96</v>
      </c>
      <c r="C64" s="2281" t="s">
        <v>738</v>
      </c>
      <c r="D64" s="3019"/>
      <c r="E64" s="2281" t="s">
        <v>739</v>
      </c>
      <c r="F64" s="3019"/>
    </row>
    <row r="65" spans="2:8">
      <c r="B65" s="1277"/>
      <c r="C65" s="2273" t="s">
        <v>8</v>
      </c>
      <c r="D65" s="3022"/>
      <c r="E65" s="3022"/>
      <c r="F65" s="3023"/>
    </row>
    <row r="66" spans="2:8">
      <c r="B66" s="1143">
        <v>1</v>
      </c>
      <c r="C66" s="1144">
        <v>2</v>
      </c>
      <c r="D66" s="1145"/>
      <c r="E66" s="1144">
        <v>3</v>
      </c>
      <c r="F66" s="1145"/>
    </row>
    <row r="67" spans="2:8" ht="22.5">
      <c r="B67" s="1796" t="s">
        <v>756</v>
      </c>
      <c r="C67" s="1155">
        <v>178574558.94999999</v>
      </c>
      <c r="D67" s="1156"/>
      <c r="E67" s="1155">
        <v>72598199.489999995</v>
      </c>
      <c r="F67" s="1149"/>
    </row>
    <row r="68" spans="2:8" ht="33.75">
      <c r="B68" s="1697" t="s">
        <v>757</v>
      </c>
      <c r="C68" s="1155">
        <v>0</v>
      </c>
      <c r="D68" s="1156"/>
      <c r="E68" s="1155">
        <v>0</v>
      </c>
      <c r="F68" s="1156"/>
    </row>
    <row r="69" spans="2:8">
      <c r="B69" s="1697" t="s">
        <v>758</v>
      </c>
      <c r="C69" s="1155">
        <v>23484318</v>
      </c>
      <c r="D69" s="1156"/>
      <c r="E69" s="1155">
        <v>8402078.4900000002</v>
      </c>
      <c r="F69" s="1156"/>
    </row>
    <row r="70" spans="2:8" ht="22.5">
      <c r="B70" s="1697" t="s">
        <v>759</v>
      </c>
      <c r="C70" s="1155">
        <v>0</v>
      </c>
      <c r="D70" s="1156"/>
      <c r="E70" s="1155">
        <v>0</v>
      </c>
      <c r="F70" s="1156"/>
    </row>
    <row r="71" spans="2:8" ht="22.5">
      <c r="B71" s="1697" t="s">
        <v>760</v>
      </c>
      <c r="C71" s="1155">
        <v>27414160.98</v>
      </c>
      <c r="D71" s="1156"/>
      <c r="E71" s="1155">
        <v>2657964.4300000002</v>
      </c>
      <c r="F71" s="1156"/>
    </row>
    <row r="72" spans="2:8" ht="67.5">
      <c r="B72" s="1697" t="s">
        <v>761</v>
      </c>
      <c r="C72" s="1155">
        <v>27414160.98</v>
      </c>
      <c r="D72" s="1156"/>
      <c r="E72" s="1155">
        <v>2657964.4300000002</v>
      </c>
      <c r="F72" s="1156"/>
    </row>
    <row r="73" spans="2:8">
      <c r="B73" s="1458"/>
      <c r="C73" s="1458"/>
      <c r="D73" s="1458"/>
      <c r="E73" s="1458"/>
      <c r="F73" s="1458"/>
      <c r="G73" s="1458"/>
      <c r="H73" s="1458"/>
    </row>
  </sheetData>
  <mergeCells count="35">
    <mergeCell ref="I42:J42"/>
    <mergeCell ref="I41:J41"/>
    <mergeCell ref="B1:H1"/>
    <mergeCell ref="B3:B4"/>
    <mergeCell ref="C4:E4"/>
    <mergeCell ref="F4:H4"/>
    <mergeCell ref="B29:B32"/>
    <mergeCell ref="I35:J35"/>
    <mergeCell ref="E29:E31"/>
    <mergeCell ref="F29:H29"/>
    <mergeCell ref="I34:J34"/>
    <mergeCell ref="I38:J38"/>
    <mergeCell ref="I39:J39"/>
    <mergeCell ref="I40:J40"/>
    <mergeCell ref="I36:J36"/>
    <mergeCell ref="I37:J37"/>
    <mergeCell ref="I33:J33"/>
    <mergeCell ref="D29:D31"/>
    <mergeCell ref="I29:J31"/>
    <mergeCell ref="K29:K31"/>
    <mergeCell ref="C29:C31"/>
    <mergeCell ref="L29:L31"/>
    <mergeCell ref="F30:F31"/>
    <mergeCell ref="G30:H30"/>
    <mergeCell ref="C32:J32"/>
    <mergeCell ref="K32:L32"/>
    <mergeCell ref="E64:F64"/>
    <mergeCell ref="I43:J43"/>
    <mergeCell ref="I44:J44"/>
    <mergeCell ref="C46:D46"/>
    <mergeCell ref="C65:F65"/>
    <mergeCell ref="E46:F46"/>
    <mergeCell ref="C47:F47"/>
    <mergeCell ref="G47:H47"/>
    <mergeCell ref="C64:D64"/>
  </mergeCells>
  <printOptions horizontalCentered="1"/>
  <pageMargins left="0.35433070866141736" right="0.27559055118110237" top="0.59055118110236227" bottom="0.39370078740157483" header="0.31496062992125984" footer="0.19685039370078741"/>
  <pageSetup paperSize="9" scale="92" orientation="landscape" r:id="rId1"/>
  <headerFooter alignWithMargins="0"/>
  <rowBreaks count="2" manualBreakCount="2">
    <brk id="28" max="16383" man="1"/>
    <brk id="45" max="16383" man="1"/>
  </rowBreak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2"/>
  <sheetViews>
    <sheetView zoomScaleNormal="100" zoomScaleSheetLayoutView="100" workbookViewId="0">
      <selection activeCell="B3" sqref="B3:B4"/>
    </sheetView>
  </sheetViews>
  <sheetFormatPr defaultRowHeight="13.5" customHeight="1"/>
  <cols>
    <col min="1" max="1" width="25" style="1163" customWidth="1"/>
    <col min="2" max="2" width="11.7109375" style="1163" bestFit="1" customWidth="1"/>
    <col min="3" max="3" width="12.42578125" style="1163" customWidth="1"/>
    <col min="4" max="4" width="13.28515625" style="1163" customWidth="1"/>
    <col min="5" max="5" width="10.7109375" style="1163" customWidth="1"/>
    <col min="6" max="6" width="11.7109375" style="1163" bestFit="1" customWidth="1"/>
    <col min="7" max="7" width="12.140625" style="1163" customWidth="1"/>
    <col min="8" max="8" width="11" style="1163" customWidth="1"/>
    <col min="9" max="9" width="8.7109375" style="1163" customWidth="1"/>
    <col min="10" max="10" width="11.7109375" style="1163" bestFit="1" customWidth="1"/>
    <col min="11" max="11" width="11.28515625" style="1163" customWidth="1"/>
    <col min="12" max="12" width="12.28515625" style="1163" customWidth="1"/>
    <col min="13" max="13" width="11.7109375" style="1163" bestFit="1" customWidth="1"/>
    <col min="14" max="14" width="12.28515625" style="1163" customWidth="1"/>
    <col min="15" max="16" width="9.140625" style="1163"/>
    <col min="17" max="17" width="10" style="1163" customWidth="1"/>
    <col min="18" max="16384" width="9.140625" style="1163"/>
  </cols>
  <sheetData>
    <row r="1" spans="1:17" ht="13.5" customHeight="1">
      <c r="A1" s="2300" t="s">
        <v>762</v>
      </c>
      <c r="B1" s="2300"/>
      <c r="C1" s="2300"/>
      <c r="D1" s="2300"/>
      <c r="E1" s="2300"/>
      <c r="F1" s="2300"/>
      <c r="G1" s="2300"/>
      <c r="H1" s="2300"/>
      <c r="I1" s="2300"/>
      <c r="J1" s="2300"/>
      <c r="K1" s="2300"/>
      <c r="L1" s="2300"/>
      <c r="M1" s="2300"/>
    </row>
    <row r="2" spans="1:17" ht="13.5" customHeight="1">
      <c r="A2" s="2301" t="s">
        <v>96</v>
      </c>
      <c r="B2" s="2304" t="s">
        <v>763</v>
      </c>
      <c r="C2" s="2293" t="s">
        <v>764</v>
      </c>
      <c r="D2" s="2294"/>
      <c r="E2" s="2294"/>
      <c r="F2" s="2294"/>
      <c r="G2" s="2294"/>
      <c r="H2" s="2294"/>
      <c r="I2" s="2294"/>
      <c r="J2" s="2294"/>
      <c r="K2" s="2294"/>
      <c r="L2" s="2294"/>
      <c r="M2" s="2294"/>
      <c r="N2" s="2295"/>
      <c r="O2" s="2293" t="s">
        <v>765</v>
      </c>
      <c r="P2" s="2294"/>
      <c r="Q2" s="2295"/>
    </row>
    <row r="3" spans="1:17" ht="13.5" customHeight="1">
      <c r="A3" s="2302"/>
      <c r="B3" s="2298"/>
      <c r="C3" s="2296" t="s">
        <v>766</v>
      </c>
      <c r="D3" s="2296" t="s">
        <v>767</v>
      </c>
      <c r="E3" s="2296" t="s">
        <v>768</v>
      </c>
      <c r="F3" s="2296" t="s">
        <v>769</v>
      </c>
      <c r="G3" s="2296" t="s">
        <v>770</v>
      </c>
      <c r="H3" s="2296" t="s">
        <v>771</v>
      </c>
      <c r="I3" s="2310" t="s">
        <v>772</v>
      </c>
      <c r="J3" s="2296" t="s">
        <v>773</v>
      </c>
      <c r="K3" s="2296" t="s">
        <v>774</v>
      </c>
      <c r="L3" s="2296" t="s">
        <v>775</v>
      </c>
      <c r="M3" s="2296" t="s">
        <v>776</v>
      </c>
      <c r="N3" s="2298" t="s">
        <v>777</v>
      </c>
      <c r="O3" s="2297" t="s">
        <v>778</v>
      </c>
      <c r="P3" s="2297" t="s">
        <v>779</v>
      </c>
      <c r="Q3" s="2297" t="s">
        <v>780</v>
      </c>
    </row>
    <row r="4" spans="1:17" ht="13.5" customHeight="1">
      <c r="A4" s="2302"/>
      <c r="B4" s="2298"/>
      <c r="C4" s="2297"/>
      <c r="D4" s="2297"/>
      <c r="E4" s="2297"/>
      <c r="F4" s="2297"/>
      <c r="G4" s="2297"/>
      <c r="H4" s="2297"/>
      <c r="I4" s="2310"/>
      <c r="J4" s="2297"/>
      <c r="K4" s="2297"/>
      <c r="L4" s="2297"/>
      <c r="M4" s="2297"/>
      <c r="N4" s="2298"/>
      <c r="O4" s="2297"/>
      <c r="P4" s="2297"/>
      <c r="Q4" s="2297"/>
    </row>
    <row r="5" spans="1:17" ht="11.2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27.75" customHeight="1">
      <c r="A6" s="2303"/>
      <c r="B6" s="2296"/>
      <c r="C6" s="2297"/>
      <c r="D6" s="2297"/>
      <c r="E6" s="2297"/>
      <c r="F6" s="2297"/>
      <c r="G6" s="2297"/>
      <c r="H6" s="2297"/>
      <c r="I6" s="2311"/>
      <c r="J6" s="2297"/>
      <c r="K6" s="2297"/>
      <c r="L6" s="2297"/>
      <c r="M6" s="2297"/>
      <c r="N6" s="2296"/>
      <c r="O6" s="2297"/>
      <c r="P6" s="2297"/>
      <c r="Q6" s="2297"/>
    </row>
    <row r="7" spans="1:17" ht="11.25" customHeight="1">
      <c r="A7" s="1166">
        <v>1</v>
      </c>
      <c r="B7" s="1166">
        <v>2</v>
      </c>
      <c r="C7" s="1166">
        <v>3</v>
      </c>
      <c r="D7" s="1166">
        <v>4</v>
      </c>
      <c r="E7" s="1166">
        <v>5</v>
      </c>
      <c r="F7" s="1166">
        <v>6</v>
      </c>
      <c r="G7" s="1166">
        <v>7</v>
      </c>
      <c r="H7" s="1166">
        <v>8</v>
      </c>
      <c r="I7" s="1166">
        <v>9</v>
      </c>
      <c r="J7" s="1166">
        <v>10</v>
      </c>
      <c r="K7" s="1166">
        <v>11</v>
      </c>
      <c r="L7" s="1166">
        <v>12</v>
      </c>
      <c r="M7" s="1166">
        <v>13</v>
      </c>
      <c r="N7" s="1166">
        <v>14</v>
      </c>
      <c r="O7" s="1166">
        <v>15</v>
      </c>
      <c r="P7" s="1166">
        <v>16</v>
      </c>
      <c r="Q7" s="1166">
        <v>17</v>
      </c>
    </row>
    <row r="8" spans="1:17" ht="13.5" customHeight="1">
      <c r="A8" s="1251"/>
      <c r="B8" s="2293" t="s">
        <v>8</v>
      </c>
      <c r="C8" s="2294"/>
      <c r="D8" s="2294"/>
      <c r="E8" s="2294"/>
      <c r="F8" s="2294"/>
      <c r="G8" s="2294"/>
      <c r="H8" s="2294"/>
      <c r="I8" s="2294"/>
      <c r="J8" s="2294"/>
      <c r="K8" s="2294"/>
      <c r="L8" s="2294"/>
      <c r="M8" s="2294"/>
      <c r="N8" s="2294"/>
      <c r="O8" s="2294"/>
      <c r="P8" s="2294"/>
      <c r="Q8" s="2295"/>
    </row>
    <row r="9" spans="1:17" ht="33.75">
      <c r="A9" s="1167" t="s">
        <v>781</v>
      </c>
      <c r="B9" s="1168">
        <v>290660704.22000003</v>
      </c>
      <c r="C9" s="1168">
        <v>290660704.22000003</v>
      </c>
      <c r="D9" s="1168">
        <v>186198972.84999999</v>
      </c>
      <c r="E9" s="1168">
        <v>931556.46</v>
      </c>
      <c r="F9" s="1168">
        <v>146278334.22</v>
      </c>
      <c r="G9" s="1168">
        <v>38989082.170000002</v>
      </c>
      <c r="H9" s="1168">
        <v>0</v>
      </c>
      <c r="I9" s="1168">
        <v>0</v>
      </c>
      <c r="J9" s="1168">
        <v>101096203.01000001</v>
      </c>
      <c r="K9" s="1168">
        <v>1100000</v>
      </c>
      <c r="L9" s="1168">
        <v>2265528.36</v>
      </c>
      <c r="M9" s="1168">
        <v>0</v>
      </c>
      <c r="N9" s="1168">
        <v>0</v>
      </c>
      <c r="O9" s="1168">
        <v>0</v>
      </c>
      <c r="P9" s="1168">
        <v>0</v>
      </c>
      <c r="Q9" s="1168">
        <v>0</v>
      </c>
    </row>
    <row r="10" spans="1:17" ht="24.75" customHeight="1">
      <c r="A10" s="1167" t="s">
        <v>872</v>
      </c>
      <c r="B10" s="1168">
        <v>0</v>
      </c>
      <c r="C10" s="1168">
        <v>0</v>
      </c>
      <c r="D10" s="1168">
        <v>0</v>
      </c>
      <c r="E10" s="1168">
        <v>0</v>
      </c>
      <c r="F10" s="1168">
        <v>0</v>
      </c>
      <c r="G10" s="1168">
        <v>0</v>
      </c>
      <c r="H10" s="1168">
        <v>0</v>
      </c>
      <c r="I10" s="1168">
        <v>0</v>
      </c>
      <c r="J10" s="1168">
        <v>0</v>
      </c>
      <c r="K10" s="1168">
        <v>0</v>
      </c>
      <c r="L10" s="1168">
        <v>0</v>
      </c>
      <c r="M10" s="1168">
        <v>0</v>
      </c>
      <c r="N10" s="1168">
        <v>0</v>
      </c>
      <c r="O10" s="1168">
        <v>0</v>
      </c>
      <c r="P10" s="1168">
        <v>0</v>
      </c>
      <c r="Q10" s="1168">
        <v>0</v>
      </c>
    </row>
    <row r="11" spans="1:17" s="1810" customFormat="1" ht="14.1" customHeight="1">
      <c r="A11" s="1170" t="s">
        <v>783</v>
      </c>
      <c r="B11" s="1169">
        <v>0</v>
      </c>
      <c r="C11" s="1169">
        <v>0</v>
      </c>
      <c r="D11" s="1169">
        <v>0</v>
      </c>
      <c r="E11" s="1169">
        <v>0</v>
      </c>
      <c r="F11" s="1169">
        <v>0</v>
      </c>
      <c r="G11" s="1169">
        <v>0</v>
      </c>
      <c r="H11" s="1169">
        <v>0</v>
      </c>
      <c r="I11" s="1169">
        <v>0</v>
      </c>
      <c r="J11" s="1169">
        <v>0</v>
      </c>
      <c r="K11" s="1169">
        <v>0</v>
      </c>
      <c r="L11" s="1169">
        <v>0</v>
      </c>
      <c r="M11" s="1169">
        <v>0</v>
      </c>
      <c r="N11" s="1169">
        <v>0</v>
      </c>
      <c r="O11" s="1169">
        <v>0</v>
      </c>
      <c r="P11" s="1169">
        <v>0</v>
      </c>
      <c r="Q11" s="1169">
        <v>0</v>
      </c>
    </row>
    <row r="12" spans="1:17" s="1810" customFormat="1" ht="14.1" customHeight="1">
      <c r="A12" s="1170" t="s">
        <v>784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24.75" customHeight="1">
      <c r="A13" s="1167" t="s">
        <v>871</v>
      </c>
      <c r="B13" s="1168">
        <v>288395175.86000001</v>
      </c>
      <c r="C13" s="1168">
        <v>288395175.86000001</v>
      </c>
      <c r="D13" s="1168">
        <v>186198972.84999999</v>
      </c>
      <c r="E13" s="1168">
        <v>931556.46</v>
      </c>
      <c r="F13" s="1168">
        <v>146278334.22</v>
      </c>
      <c r="G13" s="1168">
        <v>38989082.170000002</v>
      </c>
      <c r="H13" s="1168">
        <v>0</v>
      </c>
      <c r="I13" s="1168">
        <v>0</v>
      </c>
      <c r="J13" s="1168">
        <v>101096203.01000001</v>
      </c>
      <c r="K13" s="1168">
        <v>1100000</v>
      </c>
      <c r="L13" s="1168">
        <v>0</v>
      </c>
      <c r="M13" s="1168">
        <v>0</v>
      </c>
      <c r="N13" s="1168">
        <v>0</v>
      </c>
      <c r="O13" s="1168">
        <v>0</v>
      </c>
      <c r="P13" s="1168">
        <v>0</v>
      </c>
      <c r="Q13" s="1168">
        <v>0</v>
      </c>
    </row>
    <row r="14" spans="1:17" s="1810" customFormat="1" ht="14.1" customHeight="1">
      <c r="A14" s="1170" t="s">
        <v>786</v>
      </c>
      <c r="B14" s="1169">
        <v>0</v>
      </c>
      <c r="C14" s="1169">
        <v>0</v>
      </c>
      <c r="D14" s="1169">
        <v>0</v>
      </c>
      <c r="E14" s="1169">
        <v>0</v>
      </c>
      <c r="F14" s="1169">
        <v>0</v>
      </c>
      <c r="G14" s="1169">
        <v>0</v>
      </c>
      <c r="H14" s="1169">
        <v>0</v>
      </c>
      <c r="I14" s="1169">
        <v>0</v>
      </c>
      <c r="J14" s="1169">
        <v>0</v>
      </c>
      <c r="K14" s="1169">
        <v>0</v>
      </c>
      <c r="L14" s="1169">
        <v>0</v>
      </c>
      <c r="M14" s="1169">
        <v>0</v>
      </c>
      <c r="N14" s="1169">
        <v>0</v>
      </c>
      <c r="O14" s="1169">
        <v>0</v>
      </c>
      <c r="P14" s="1169">
        <v>0</v>
      </c>
      <c r="Q14" s="1169">
        <v>0</v>
      </c>
    </row>
    <row r="15" spans="1:17" s="1810" customFormat="1" ht="14.1" customHeight="1">
      <c r="A15" s="1170" t="s">
        <v>787</v>
      </c>
      <c r="B15" s="1169">
        <v>288395175.86000001</v>
      </c>
      <c r="C15" s="1169">
        <v>288395175.86000001</v>
      </c>
      <c r="D15" s="1169">
        <v>186198972.84999999</v>
      </c>
      <c r="E15" s="1169">
        <v>931556.46</v>
      </c>
      <c r="F15" s="1169">
        <v>146278334.22</v>
      </c>
      <c r="G15" s="1169">
        <v>38989082.170000002</v>
      </c>
      <c r="H15" s="1169">
        <v>0</v>
      </c>
      <c r="I15" s="1169">
        <v>0</v>
      </c>
      <c r="J15" s="1169">
        <v>101096203.01000001</v>
      </c>
      <c r="K15" s="1169">
        <v>1100000</v>
      </c>
      <c r="L15" s="1169">
        <v>0</v>
      </c>
      <c r="M15" s="1169">
        <v>0</v>
      </c>
      <c r="N15" s="1169">
        <v>0</v>
      </c>
      <c r="O15" s="1169">
        <v>0</v>
      </c>
      <c r="P15" s="1169">
        <v>0</v>
      </c>
      <c r="Q15" s="1169">
        <v>0</v>
      </c>
    </row>
    <row r="16" spans="1:17" ht="14.1" customHeight="1">
      <c r="A16" s="1167" t="s">
        <v>788</v>
      </c>
      <c r="B16" s="1168">
        <v>0</v>
      </c>
      <c r="C16" s="1168">
        <v>0</v>
      </c>
      <c r="D16" s="1168">
        <v>0</v>
      </c>
      <c r="E16" s="1168">
        <v>0</v>
      </c>
      <c r="F16" s="1168">
        <v>0</v>
      </c>
      <c r="G16" s="1168">
        <v>0</v>
      </c>
      <c r="H16" s="1168">
        <v>0</v>
      </c>
      <c r="I16" s="1168">
        <v>0</v>
      </c>
      <c r="J16" s="1168">
        <v>0</v>
      </c>
      <c r="K16" s="1168">
        <v>0</v>
      </c>
      <c r="L16" s="1168">
        <v>0</v>
      </c>
      <c r="M16" s="1168">
        <v>0</v>
      </c>
      <c r="N16" s="1168">
        <v>0</v>
      </c>
      <c r="O16" s="1168">
        <v>0</v>
      </c>
      <c r="P16" s="1168">
        <v>0</v>
      </c>
      <c r="Q16" s="1168">
        <v>0</v>
      </c>
    </row>
    <row r="17" spans="1:17" ht="22.5">
      <c r="A17" s="1167" t="s">
        <v>789</v>
      </c>
      <c r="B17" s="1168">
        <v>2265528.36</v>
      </c>
      <c r="C17" s="1168">
        <v>2265528.36</v>
      </c>
      <c r="D17" s="1168">
        <v>0</v>
      </c>
      <c r="E17" s="1168">
        <v>0</v>
      </c>
      <c r="F17" s="1168">
        <v>0</v>
      </c>
      <c r="G17" s="1168">
        <v>0</v>
      </c>
      <c r="H17" s="1168">
        <v>0</v>
      </c>
      <c r="I17" s="1168">
        <v>0</v>
      </c>
      <c r="J17" s="1168">
        <v>0</v>
      </c>
      <c r="K17" s="1168">
        <v>0</v>
      </c>
      <c r="L17" s="1168">
        <v>2265528.36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s="1810" customFormat="1" ht="22.5">
      <c r="A18" s="1170" t="s">
        <v>790</v>
      </c>
      <c r="B18" s="1169">
        <v>2265528.36</v>
      </c>
      <c r="C18" s="1169">
        <v>2265528.36</v>
      </c>
      <c r="D18" s="1169">
        <v>0</v>
      </c>
      <c r="E18" s="1169">
        <v>0</v>
      </c>
      <c r="F18" s="1169">
        <v>0</v>
      </c>
      <c r="G18" s="1169">
        <v>0</v>
      </c>
      <c r="H18" s="1169">
        <v>0</v>
      </c>
      <c r="I18" s="1169">
        <v>0</v>
      </c>
      <c r="J18" s="1169">
        <v>0</v>
      </c>
      <c r="K18" s="1169">
        <v>0</v>
      </c>
      <c r="L18" s="1169">
        <v>2265528.36</v>
      </c>
      <c r="M18" s="1169">
        <v>0</v>
      </c>
      <c r="N18" s="1169">
        <v>0</v>
      </c>
      <c r="O18" s="1169">
        <v>0</v>
      </c>
      <c r="P18" s="1169">
        <v>0</v>
      </c>
      <c r="Q18" s="1169">
        <v>0</v>
      </c>
    </row>
    <row r="19" spans="1:17" s="1810" customFormat="1" ht="14.1" customHeight="1">
      <c r="A19" s="1170" t="s">
        <v>791</v>
      </c>
      <c r="B19" s="1169">
        <v>0</v>
      </c>
      <c r="C19" s="1169">
        <v>0</v>
      </c>
      <c r="D19" s="1169">
        <v>0</v>
      </c>
      <c r="E19" s="1169">
        <v>0</v>
      </c>
      <c r="F19" s="1169">
        <v>0</v>
      </c>
      <c r="G19" s="1169">
        <v>0</v>
      </c>
      <c r="H19" s="1169">
        <v>0</v>
      </c>
      <c r="I19" s="1169">
        <v>0</v>
      </c>
      <c r="J19" s="1169">
        <v>0</v>
      </c>
      <c r="K19" s="1169">
        <v>0</v>
      </c>
      <c r="L19" s="1169">
        <v>0</v>
      </c>
      <c r="M19" s="1169">
        <v>0</v>
      </c>
      <c r="N19" s="1169">
        <v>0</v>
      </c>
      <c r="O19" s="1169">
        <v>0</v>
      </c>
      <c r="P19" s="1169">
        <v>0</v>
      </c>
      <c r="Q19" s="1169">
        <v>0</v>
      </c>
    </row>
    <row r="20" spans="1:17" ht="8.4499999999999993" customHeight="1">
      <c r="A20" s="1259"/>
      <c r="B20" s="1258"/>
      <c r="C20" s="1258"/>
      <c r="D20" s="1258"/>
      <c r="E20" s="1258"/>
      <c r="F20" s="1258"/>
      <c r="G20" s="1258"/>
      <c r="H20" s="1258"/>
      <c r="I20" s="1258"/>
      <c r="J20" s="1258"/>
      <c r="K20" s="1258"/>
      <c r="L20" s="1258"/>
      <c r="M20" s="1258"/>
      <c r="N20" s="1258"/>
      <c r="O20" s="1258"/>
      <c r="P20" s="1258"/>
      <c r="Q20" s="1258"/>
    </row>
    <row r="21" spans="1:17" ht="13.5" customHeight="1">
      <c r="A21" s="2300" t="s">
        <v>792</v>
      </c>
      <c r="B21" s="2300"/>
      <c r="C21" s="2300"/>
      <c r="D21" s="2300"/>
      <c r="E21" s="2300"/>
      <c r="F21" s="2300"/>
      <c r="G21" s="2300"/>
      <c r="H21" s="2300"/>
      <c r="I21" s="2300"/>
      <c r="J21" s="2300"/>
      <c r="K21" s="2300"/>
      <c r="L21" s="2300"/>
      <c r="M21" s="2300"/>
    </row>
    <row r="22" spans="1:17" ht="13.5" customHeight="1">
      <c r="A22" s="2301" t="s">
        <v>96</v>
      </c>
      <c r="B22" s="2304" t="s">
        <v>793</v>
      </c>
      <c r="C22" s="2306" t="s">
        <v>794</v>
      </c>
      <c r="D22" s="2307"/>
      <c r="E22" s="2307"/>
      <c r="F22" s="2307"/>
      <c r="G22" s="2307"/>
      <c r="H22" s="2307"/>
      <c r="I22" s="2307"/>
      <c r="J22" s="2307"/>
      <c r="K22" s="2307"/>
      <c r="L22" s="2307"/>
      <c r="M22" s="2307"/>
      <c r="N22" s="2308"/>
      <c r="O22" s="2306" t="s">
        <v>795</v>
      </c>
      <c r="P22" s="2307"/>
      <c r="Q22" s="2308"/>
    </row>
    <row r="23" spans="1:17" ht="13.5" customHeight="1">
      <c r="A23" s="2302"/>
      <c r="B23" s="2298"/>
      <c r="C23" s="2298" t="s">
        <v>796</v>
      </c>
      <c r="D23" s="2297" t="s">
        <v>797</v>
      </c>
      <c r="E23" s="2297" t="s">
        <v>798</v>
      </c>
      <c r="F23" s="2297" t="s">
        <v>799</v>
      </c>
      <c r="G23" s="2297" t="s">
        <v>800</v>
      </c>
      <c r="H23" s="2297" t="s">
        <v>771</v>
      </c>
      <c r="I23" s="2297" t="s">
        <v>801</v>
      </c>
      <c r="J23" s="2297" t="s">
        <v>773</v>
      </c>
      <c r="K23" s="2297" t="s">
        <v>774</v>
      </c>
      <c r="L23" s="2297" t="s">
        <v>775</v>
      </c>
      <c r="M23" s="2297" t="s">
        <v>776</v>
      </c>
      <c r="N23" s="2305" t="s">
        <v>777</v>
      </c>
      <c r="O23" s="2297" t="s">
        <v>778</v>
      </c>
      <c r="P23" s="2297" t="s">
        <v>779</v>
      </c>
      <c r="Q23" s="2304" t="s">
        <v>780</v>
      </c>
    </row>
    <row r="24" spans="1:17" ht="13.5" customHeight="1">
      <c r="A24" s="2302"/>
      <c r="B24" s="2298"/>
      <c r="C24" s="2298"/>
      <c r="D24" s="2297"/>
      <c r="E24" s="2297"/>
      <c r="F24" s="2297"/>
      <c r="G24" s="2297"/>
      <c r="H24" s="2297"/>
      <c r="I24" s="2297"/>
      <c r="J24" s="2297"/>
      <c r="K24" s="2297"/>
      <c r="L24" s="2297"/>
      <c r="M24" s="2297"/>
      <c r="N24" s="2305"/>
      <c r="O24" s="2297"/>
      <c r="P24" s="2297"/>
      <c r="Q24" s="2298"/>
    </row>
    <row r="25" spans="1:17" ht="11.25" customHeight="1">
      <c r="A25" s="2302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8"/>
    </row>
    <row r="26" spans="1:17" ht="24.6" customHeight="1">
      <c r="A26" s="2303"/>
      <c r="B26" s="2296"/>
      <c r="C26" s="2296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297"/>
      <c r="P26" s="2297"/>
      <c r="Q26" s="2296"/>
    </row>
    <row r="27" spans="1:17" ht="11.25" customHeight="1">
      <c r="A27" s="1166">
        <v>1</v>
      </c>
      <c r="B27" s="1166">
        <v>2</v>
      </c>
      <c r="C27" s="1166">
        <v>3</v>
      </c>
      <c r="D27" s="1166">
        <v>4</v>
      </c>
      <c r="E27" s="1166">
        <v>5</v>
      </c>
      <c r="F27" s="1166">
        <v>6</v>
      </c>
      <c r="G27" s="1166">
        <v>7</v>
      </c>
      <c r="H27" s="1166">
        <v>8</v>
      </c>
      <c r="I27" s="1166">
        <v>9</v>
      </c>
      <c r="J27" s="1166">
        <v>10</v>
      </c>
      <c r="K27" s="1166">
        <v>11</v>
      </c>
      <c r="L27" s="1166">
        <v>12</v>
      </c>
      <c r="M27" s="1166">
        <v>13</v>
      </c>
      <c r="N27" s="1166">
        <v>14</v>
      </c>
      <c r="O27" s="1166">
        <v>15</v>
      </c>
      <c r="P27" s="1166">
        <v>16</v>
      </c>
      <c r="Q27" s="1166">
        <v>17</v>
      </c>
    </row>
    <row r="28" spans="1:17" ht="13.5" customHeight="1">
      <c r="A28" s="1166"/>
      <c r="B28" s="2293" t="s">
        <v>8</v>
      </c>
      <c r="C28" s="2294"/>
      <c r="D28" s="2294"/>
      <c r="E28" s="2294"/>
      <c r="F28" s="2294"/>
      <c r="G28" s="2294"/>
      <c r="H28" s="2294"/>
      <c r="I28" s="2294"/>
      <c r="J28" s="2294"/>
      <c r="K28" s="2294"/>
      <c r="L28" s="2294"/>
      <c r="M28" s="2294"/>
      <c r="N28" s="2294"/>
      <c r="O28" s="2294"/>
      <c r="P28" s="2294"/>
      <c r="Q28" s="2295"/>
    </row>
    <row r="29" spans="1:17" ht="24.75" customHeight="1">
      <c r="A29" s="1300" t="s">
        <v>803</v>
      </c>
      <c r="B29" s="1175">
        <v>0</v>
      </c>
      <c r="C29" s="1175">
        <v>0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0</v>
      </c>
      <c r="K29" s="1175">
        <v>0</v>
      </c>
      <c r="L29" s="1175">
        <v>0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 ht="14.1" customHeight="1">
      <c r="A30" s="1587" t="s">
        <v>804</v>
      </c>
      <c r="B30" s="1173">
        <v>0</v>
      </c>
      <c r="C30" s="1173">
        <v>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 ht="14.1" customHeight="1">
      <c r="A31" s="1587" t="s">
        <v>805</v>
      </c>
      <c r="B31" s="1173">
        <v>0</v>
      </c>
      <c r="C31" s="1173">
        <v>0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0</v>
      </c>
      <c r="K31" s="1173">
        <v>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4.1" customHeight="1">
      <c r="A32" s="1300" t="s">
        <v>806</v>
      </c>
      <c r="B32" s="1175">
        <v>1209.43</v>
      </c>
      <c r="C32" s="1175">
        <v>1209.43</v>
      </c>
      <c r="D32" s="1175">
        <v>0</v>
      </c>
      <c r="E32" s="1175">
        <v>0</v>
      </c>
      <c r="F32" s="1175">
        <v>0</v>
      </c>
      <c r="G32" s="1175">
        <v>0</v>
      </c>
      <c r="H32" s="1175">
        <v>0</v>
      </c>
      <c r="I32" s="1175">
        <v>0</v>
      </c>
      <c r="J32" s="1175">
        <v>0</v>
      </c>
      <c r="K32" s="1175">
        <v>0</v>
      </c>
      <c r="L32" s="1175">
        <v>0</v>
      </c>
      <c r="M32" s="1175">
        <v>1209.43</v>
      </c>
      <c r="N32" s="1175">
        <v>0</v>
      </c>
      <c r="O32" s="1175">
        <v>0</v>
      </c>
      <c r="P32" s="1175">
        <v>0</v>
      </c>
      <c r="Q32" s="1175">
        <v>0</v>
      </c>
    </row>
    <row r="33" spans="1:17" ht="14.1" customHeight="1">
      <c r="A33" s="1587" t="s">
        <v>807</v>
      </c>
      <c r="B33" s="1173">
        <v>0</v>
      </c>
      <c r="C33" s="1173">
        <v>0</v>
      </c>
      <c r="D33" s="1173">
        <v>0</v>
      </c>
      <c r="E33" s="1173">
        <v>0</v>
      </c>
      <c r="F33" s="1173">
        <v>0</v>
      </c>
      <c r="G33" s="1173">
        <v>0</v>
      </c>
      <c r="H33" s="1173">
        <v>0</v>
      </c>
      <c r="I33" s="1173">
        <v>0</v>
      </c>
      <c r="J33" s="1173">
        <v>0</v>
      </c>
      <c r="K33" s="1173">
        <v>0</v>
      </c>
      <c r="L33" s="1173">
        <v>0</v>
      </c>
      <c r="M33" s="1173">
        <v>0</v>
      </c>
      <c r="N33" s="1173">
        <v>0</v>
      </c>
      <c r="O33" s="1173">
        <v>0</v>
      </c>
      <c r="P33" s="1173">
        <v>0</v>
      </c>
      <c r="Q33" s="1173">
        <v>0</v>
      </c>
    </row>
    <row r="34" spans="1:17" ht="14.1" customHeight="1">
      <c r="A34" s="1587" t="s">
        <v>808</v>
      </c>
      <c r="B34" s="1173">
        <v>1209.43</v>
      </c>
      <c r="C34" s="1173">
        <v>1209.43</v>
      </c>
      <c r="D34" s="1173">
        <v>0</v>
      </c>
      <c r="E34" s="1173">
        <v>0</v>
      </c>
      <c r="F34" s="1173">
        <v>0</v>
      </c>
      <c r="G34" s="1173">
        <v>0</v>
      </c>
      <c r="H34" s="1173">
        <v>0</v>
      </c>
      <c r="I34" s="1173">
        <v>0</v>
      </c>
      <c r="J34" s="1173">
        <v>0</v>
      </c>
      <c r="K34" s="1173">
        <v>0</v>
      </c>
      <c r="L34" s="1173">
        <v>0</v>
      </c>
      <c r="M34" s="1173">
        <v>1209.43</v>
      </c>
      <c r="N34" s="1173">
        <v>0</v>
      </c>
      <c r="O34" s="1173">
        <v>0</v>
      </c>
      <c r="P34" s="1173">
        <v>0</v>
      </c>
      <c r="Q34" s="1173">
        <v>0</v>
      </c>
    </row>
    <row r="35" spans="1:17" ht="24.75" customHeight="1">
      <c r="A35" s="1300" t="s">
        <v>809</v>
      </c>
      <c r="B35" s="1175">
        <v>924849988.07000005</v>
      </c>
      <c r="C35" s="1175">
        <v>924849988.07000005</v>
      </c>
      <c r="D35" s="1175">
        <v>2579374.86</v>
      </c>
      <c r="E35" s="1175">
        <v>0</v>
      </c>
      <c r="F35" s="1175">
        <v>0</v>
      </c>
      <c r="G35" s="1175">
        <v>2579374.86</v>
      </c>
      <c r="H35" s="1175">
        <v>0</v>
      </c>
      <c r="I35" s="1175">
        <v>0</v>
      </c>
      <c r="J35" s="1175">
        <v>922057527.96000004</v>
      </c>
      <c r="K35" s="1175">
        <v>0</v>
      </c>
      <c r="L35" s="1175">
        <v>213085.25</v>
      </c>
      <c r="M35" s="1175">
        <v>0</v>
      </c>
      <c r="N35" s="1175">
        <v>0</v>
      </c>
      <c r="O35" s="1175">
        <v>0</v>
      </c>
      <c r="P35" s="1175">
        <v>0</v>
      </c>
      <c r="Q35" s="1175">
        <v>0</v>
      </c>
    </row>
    <row r="36" spans="1:17" ht="14.1" customHeight="1">
      <c r="A36" s="1587" t="s">
        <v>810</v>
      </c>
      <c r="B36" s="1173">
        <v>2578543.14</v>
      </c>
      <c r="C36" s="1173">
        <v>2578543.14</v>
      </c>
      <c r="D36" s="1173">
        <v>2578543.14</v>
      </c>
      <c r="E36" s="1173">
        <v>0</v>
      </c>
      <c r="F36" s="1173">
        <v>0</v>
      </c>
      <c r="G36" s="1173">
        <v>2578543.14</v>
      </c>
      <c r="H36" s="1173">
        <v>0</v>
      </c>
      <c r="I36" s="1173">
        <v>0</v>
      </c>
      <c r="J36" s="1173">
        <v>0</v>
      </c>
      <c r="K36" s="1173">
        <v>0</v>
      </c>
      <c r="L36" s="1173">
        <v>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 ht="14.1" customHeight="1">
      <c r="A37" s="1587" t="s">
        <v>811</v>
      </c>
      <c r="B37" s="1173">
        <v>901677429.03999996</v>
      </c>
      <c r="C37" s="1173">
        <v>901677429.03999996</v>
      </c>
      <c r="D37" s="1173">
        <v>831.72</v>
      </c>
      <c r="E37" s="1173">
        <v>0</v>
      </c>
      <c r="F37" s="1173">
        <v>0</v>
      </c>
      <c r="G37" s="1173">
        <v>831.72</v>
      </c>
      <c r="H37" s="1173">
        <v>0</v>
      </c>
      <c r="I37" s="1173">
        <v>0</v>
      </c>
      <c r="J37" s="1173">
        <v>901676497.32000005</v>
      </c>
      <c r="K37" s="1173">
        <v>0</v>
      </c>
      <c r="L37" s="1173">
        <v>100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4.1" customHeight="1">
      <c r="A38" s="1587" t="s">
        <v>812</v>
      </c>
      <c r="B38" s="1173">
        <v>20594015.890000001</v>
      </c>
      <c r="C38" s="1173">
        <v>20594015.890000001</v>
      </c>
      <c r="D38" s="1173">
        <v>0</v>
      </c>
      <c r="E38" s="1173">
        <v>0</v>
      </c>
      <c r="F38" s="1173">
        <v>0</v>
      </c>
      <c r="G38" s="1173">
        <v>0</v>
      </c>
      <c r="H38" s="1173">
        <v>0</v>
      </c>
      <c r="I38" s="1173">
        <v>0</v>
      </c>
      <c r="J38" s="1173">
        <v>20381030.640000001</v>
      </c>
      <c r="K38" s="1173">
        <v>0</v>
      </c>
      <c r="L38" s="1173">
        <v>212985.25</v>
      </c>
      <c r="M38" s="1173">
        <v>0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24.75" customHeight="1">
      <c r="A39" s="1300" t="s">
        <v>869</v>
      </c>
      <c r="B39" s="1175">
        <v>415475609.26999998</v>
      </c>
      <c r="C39" s="1175">
        <v>415475609.26999998</v>
      </c>
      <c r="D39" s="1175">
        <v>7726560.0099999998</v>
      </c>
      <c r="E39" s="1175">
        <v>10865.86</v>
      </c>
      <c r="F39" s="1175">
        <v>78577.490000000005</v>
      </c>
      <c r="G39" s="1175">
        <v>7630926.0599999996</v>
      </c>
      <c r="H39" s="1175">
        <v>6190.6</v>
      </c>
      <c r="I39" s="1175">
        <v>0</v>
      </c>
      <c r="J39" s="1175">
        <v>7443.18</v>
      </c>
      <c r="K39" s="1175">
        <v>14536.91</v>
      </c>
      <c r="L39" s="1175">
        <v>31483652.539999999</v>
      </c>
      <c r="M39" s="1175">
        <v>370187679.35000002</v>
      </c>
      <c r="N39" s="1175">
        <v>6055737.2800000003</v>
      </c>
      <c r="O39" s="1175">
        <v>0</v>
      </c>
      <c r="P39" s="1175">
        <v>0</v>
      </c>
      <c r="Q39" s="1175">
        <v>0</v>
      </c>
    </row>
    <row r="40" spans="1:17" ht="22.5">
      <c r="A40" s="1587" t="s">
        <v>814</v>
      </c>
      <c r="B40" s="1173">
        <v>20454753.23</v>
      </c>
      <c r="C40" s="1173">
        <v>20454753.23</v>
      </c>
      <c r="D40" s="1173">
        <v>2766670.16</v>
      </c>
      <c r="E40" s="1173">
        <v>0</v>
      </c>
      <c r="F40" s="1173">
        <v>1075.25</v>
      </c>
      <c r="G40" s="1173">
        <v>2765594.91</v>
      </c>
      <c r="H40" s="1173">
        <v>0</v>
      </c>
      <c r="I40" s="1173">
        <v>0</v>
      </c>
      <c r="J40" s="1173">
        <v>65.59</v>
      </c>
      <c r="K40" s="1173">
        <v>0</v>
      </c>
      <c r="L40" s="1173">
        <v>11196171.859999999</v>
      </c>
      <c r="M40" s="1173">
        <v>6451355.3700000001</v>
      </c>
      <c r="N40" s="1173">
        <v>40490.25</v>
      </c>
      <c r="O40" s="1173">
        <v>0</v>
      </c>
      <c r="P40" s="1173">
        <v>0</v>
      </c>
      <c r="Q40" s="1173">
        <v>0</v>
      </c>
    </row>
    <row r="41" spans="1:17" ht="14.1" customHeight="1">
      <c r="A41" s="1587" t="s">
        <v>815</v>
      </c>
      <c r="B41" s="1173">
        <v>395020856.04000002</v>
      </c>
      <c r="C41" s="1173">
        <v>395020856.04000002</v>
      </c>
      <c r="D41" s="1173">
        <v>4959889.8499999996</v>
      </c>
      <c r="E41" s="1173">
        <v>10865.86</v>
      </c>
      <c r="F41" s="1173">
        <v>77502.240000000005</v>
      </c>
      <c r="G41" s="1173">
        <v>4865331.1500000004</v>
      </c>
      <c r="H41" s="1173">
        <v>6190.6</v>
      </c>
      <c r="I41" s="1173">
        <v>0</v>
      </c>
      <c r="J41" s="1173">
        <v>7377.59</v>
      </c>
      <c r="K41" s="1173">
        <v>14536.91</v>
      </c>
      <c r="L41" s="1173">
        <v>20287480.68</v>
      </c>
      <c r="M41" s="1173">
        <v>363736323.98000002</v>
      </c>
      <c r="N41" s="1173">
        <v>6015247.0300000003</v>
      </c>
      <c r="O41" s="1173">
        <v>0</v>
      </c>
      <c r="P41" s="1173">
        <v>0</v>
      </c>
      <c r="Q41" s="1173">
        <v>0</v>
      </c>
    </row>
    <row r="42" spans="1:17" ht="27.75" customHeight="1">
      <c r="A42" s="1300" t="s">
        <v>816</v>
      </c>
      <c r="B42" s="1175">
        <v>137586783.30000001</v>
      </c>
      <c r="C42" s="1175">
        <v>137586783.30000001</v>
      </c>
      <c r="D42" s="1175">
        <v>108487679.86</v>
      </c>
      <c r="E42" s="1175">
        <v>12487073.779999999</v>
      </c>
      <c r="F42" s="1175">
        <v>1580067.11</v>
      </c>
      <c r="G42" s="1175">
        <v>94384105.870000005</v>
      </c>
      <c r="H42" s="1175">
        <v>36433.1</v>
      </c>
      <c r="I42" s="1175">
        <v>0</v>
      </c>
      <c r="J42" s="1175">
        <v>7897.21</v>
      </c>
      <c r="K42" s="1175">
        <v>990537.54</v>
      </c>
      <c r="L42" s="1175">
        <v>19063304.350000001</v>
      </c>
      <c r="M42" s="1175">
        <v>8619925.9900000002</v>
      </c>
      <c r="N42" s="1175">
        <v>417438.35</v>
      </c>
      <c r="O42" s="1175">
        <v>0</v>
      </c>
      <c r="P42" s="1175">
        <v>0</v>
      </c>
      <c r="Q42" s="1175">
        <v>0</v>
      </c>
    </row>
    <row r="43" spans="1:17" ht="27" customHeight="1">
      <c r="A43" s="1587" t="s">
        <v>817</v>
      </c>
      <c r="B43" s="1173">
        <v>24950842.260000002</v>
      </c>
      <c r="C43" s="1173">
        <v>24950842.260000002</v>
      </c>
      <c r="D43" s="1173">
        <v>6847353.04</v>
      </c>
      <c r="E43" s="1173">
        <v>284728.09000000003</v>
      </c>
      <c r="F43" s="1173">
        <v>3602.7</v>
      </c>
      <c r="G43" s="1173">
        <v>6559022.25</v>
      </c>
      <c r="H43" s="1173">
        <v>0</v>
      </c>
      <c r="I43" s="1173">
        <v>0</v>
      </c>
      <c r="J43" s="1173">
        <v>7276.61</v>
      </c>
      <c r="K43" s="1173">
        <v>74639.88</v>
      </c>
      <c r="L43" s="1173">
        <v>14628403.85</v>
      </c>
      <c r="M43" s="1173">
        <v>3052515.41</v>
      </c>
      <c r="N43" s="1173">
        <v>340653.47</v>
      </c>
      <c r="O43" s="1173">
        <v>0</v>
      </c>
      <c r="P43" s="1173">
        <v>0</v>
      </c>
      <c r="Q43" s="1173">
        <v>0</v>
      </c>
    </row>
    <row r="44" spans="1:17" ht="24.75" customHeight="1">
      <c r="A44" s="1587" t="s">
        <v>818</v>
      </c>
      <c r="B44" s="1173">
        <v>4224065.95</v>
      </c>
      <c r="C44" s="1173">
        <v>4224065.95</v>
      </c>
      <c r="D44" s="1173">
        <v>3336410.65</v>
      </c>
      <c r="E44" s="1173">
        <v>3334921.69</v>
      </c>
      <c r="F44" s="1173">
        <v>0</v>
      </c>
      <c r="G44" s="1173">
        <v>1360.8</v>
      </c>
      <c r="H44" s="1173">
        <v>128.16</v>
      </c>
      <c r="I44" s="1173">
        <v>0</v>
      </c>
      <c r="J44" s="1173">
        <v>0</v>
      </c>
      <c r="K44" s="1173">
        <v>0</v>
      </c>
      <c r="L44" s="1173">
        <v>4703.62</v>
      </c>
      <c r="M44" s="1173">
        <v>882951.68000000005</v>
      </c>
      <c r="N44" s="1173">
        <v>0</v>
      </c>
      <c r="O44" s="1173">
        <v>0</v>
      </c>
      <c r="P44" s="1173">
        <v>0</v>
      </c>
      <c r="Q44" s="1173">
        <v>0</v>
      </c>
    </row>
    <row r="45" spans="1:17" ht="24.75" customHeight="1">
      <c r="A45" s="1587" t="s">
        <v>819</v>
      </c>
      <c r="B45" s="1173">
        <v>108411875.09</v>
      </c>
      <c r="C45" s="1173">
        <v>108411875.09</v>
      </c>
      <c r="D45" s="1173">
        <v>98303916.170000002</v>
      </c>
      <c r="E45" s="1173">
        <v>8867424</v>
      </c>
      <c r="F45" s="1173">
        <v>1576464.41</v>
      </c>
      <c r="G45" s="1173">
        <v>87823722.819999993</v>
      </c>
      <c r="H45" s="1173">
        <v>36304.94</v>
      </c>
      <c r="I45" s="1173">
        <v>0</v>
      </c>
      <c r="J45" s="1173">
        <v>620.6</v>
      </c>
      <c r="K45" s="1173">
        <v>915897.66</v>
      </c>
      <c r="L45" s="1173">
        <v>4430196.88</v>
      </c>
      <c r="M45" s="1173">
        <v>4684458.9000000004</v>
      </c>
      <c r="N45" s="1173">
        <v>76784.88</v>
      </c>
      <c r="O45" s="1173">
        <v>0</v>
      </c>
      <c r="P45" s="1173">
        <v>0</v>
      </c>
      <c r="Q45" s="1173">
        <v>0</v>
      </c>
    </row>
    <row r="46" spans="1:17" ht="9.75" customHeight="1"/>
    <row r="47" spans="1:17" ht="13.5" customHeight="1">
      <c r="A47" s="1177"/>
      <c r="B47" s="1177"/>
      <c r="C47" s="1177"/>
      <c r="D47" s="1177"/>
      <c r="E47" s="1177"/>
      <c r="F47" s="1177"/>
      <c r="G47" s="1177"/>
      <c r="H47" s="1177"/>
      <c r="I47" s="1177"/>
      <c r="J47" s="1177"/>
      <c r="K47" s="1177"/>
      <c r="L47" s="1177"/>
      <c r="M47" s="1177"/>
    </row>
    <row r="48" spans="1:17" ht="13.5" customHeight="1">
      <c r="B48" s="2309" t="s">
        <v>820</v>
      </c>
      <c r="C48" s="2309"/>
      <c r="D48" s="2309"/>
      <c r="E48" s="2309"/>
      <c r="F48" s="2309"/>
      <c r="G48" s="2309"/>
      <c r="H48" s="2309"/>
      <c r="I48" s="2309"/>
      <c r="J48" s="2309"/>
      <c r="K48" s="2309"/>
      <c r="L48" s="2309"/>
      <c r="M48" s="2309"/>
    </row>
    <row r="49" spans="2:12" ht="16.5" customHeight="1">
      <c r="B49" s="2312" t="s">
        <v>96</v>
      </c>
      <c r="C49" s="2313"/>
      <c r="D49" s="2313"/>
      <c r="E49" s="2314"/>
      <c r="F49" s="2321" t="s">
        <v>821</v>
      </c>
      <c r="G49" s="2293" t="s">
        <v>822</v>
      </c>
      <c r="H49" s="2294"/>
      <c r="I49" s="2294"/>
      <c r="J49" s="2294"/>
      <c r="K49" s="2294"/>
      <c r="L49" s="2295"/>
    </row>
    <row r="50" spans="2:12" ht="13.5" customHeight="1">
      <c r="B50" s="2315"/>
      <c r="C50" s="2316"/>
      <c r="D50" s="2316"/>
      <c r="E50" s="2317"/>
      <c r="F50" s="2310"/>
      <c r="G50" s="2455" t="s">
        <v>823</v>
      </c>
      <c r="H50" s="2297" t="s">
        <v>768</v>
      </c>
      <c r="I50" s="2297" t="s">
        <v>769</v>
      </c>
      <c r="J50" s="2297" t="s">
        <v>800</v>
      </c>
      <c r="K50" s="2297" t="s">
        <v>824</v>
      </c>
      <c r="L50" s="2297" t="s">
        <v>825</v>
      </c>
    </row>
    <row r="51" spans="2:12" ht="13.5" customHeight="1">
      <c r="B51" s="2315"/>
      <c r="C51" s="2316"/>
      <c r="D51" s="2316"/>
      <c r="E51" s="2317"/>
      <c r="F51" s="2310"/>
      <c r="G51" s="2455"/>
      <c r="H51" s="2297"/>
      <c r="I51" s="2297"/>
      <c r="J51" s="2297"/>
      <c r="K51" s="2297"/>
      <c r="L51" s="2297"/>
    </row>
    <row r="52" spans="2:12" ht="11.25" customHeight="1">
      <c r="B52" s="2315"/>
      <c r="C52" s="2316"/>
      <c r="D52" s="2316"/>
      <c r="E52" s="2317"/>
      <c r="F52" s="2310"/>
      <c r="G52" s="2455"/>
      <c r="H52" s="2297"/>
      <c r="I52" s="2297"/>
      <c r="J52" s="2297"/>
      <c r="K52" s="2297"/>
      <c r="L52" s="2297"/>
    </row>
    <row r="53" spans="2:12" ht="11.25" customHeight="1">
      <c r="B53" s="2318"/>
      <c r="C53" s="2319"/>
      <c r="D53" s="2319"/>
      <c r="E53" s="2320"/>
      <c r="F53" s="2311"/>
      <c r="G53" s="2455"/>
      <c r="H53" s="2297"/>
      <c r="I53" s="2297"/>
      <c r="J53" s="2297"/>
      <c r="K53" s="2297"/>
      <c r="L53" s="2297"/>
    </row>
    <row r="54" spans="2:12" ht="11.25" customHeight="1">
      <c r="B54" s="2297">
        <v>1</v>
      </c>
      <c r="C54" s="2297"/>
      <c r="D54" s="2297"/>
      <c r="E54" s="2297"/>
      <c r="F54" s="1166">
        <v>2</v>
      </c>
      <c r="G54" s="1166">
        <v>3</v>
      </c>
      <c r="H54" s="1166">
        <v>4</v>
      </c>
      <c r="I54" s="1166">
        <v>5</v>
      </c>
      <c r="J54" s="1166">
        <v>6</v>
      </c>
      <c r="K54" s="1166">
        <v>7</v>
      </c>
      <c r="L54" s="1166">
        <v>8</v>
      </c>
    </row>
    <row r="55" spans="2:12" ht="13.5" customHeight="1">
      <c r="B55" s="2297"/>
      <c r="C55" s="2297"/>
      <c r="D55" s="2297"/>
      <c r="E55" s="2297"/>
      <c r="F55" s="2293" t="s">
        <v>8</v>
      </c>
      <c r="G55" s="2282"/>
      <c r="H55" s="2282"/>
      <c r="I55" s="2282"/>
      <c r="J55" s="2282"/>
      <c r="K55" s="2282"/>
      <c r="L55" s="2283"/>
    </row>
    <row r="56" spans="2:12" ht="36.75" customHeight="1">
      <c r="B56" s="2322" t="s">
        <v>826</v>
      </c>
      <c r="C56" s="2323"/>
      <c r="D56" s="2323"/>
      <c r="E56" s="2324"/>
      <c r="F56" s="1169">
        <v>0</v>
      </c>
      <c r="G56" s="1169">
        <v>0</v>
      </c>
      <c r="H56" s="1169">
        <v>0</v>
      </c>
      <c r="I56" s="1169">
        <v>0</v>
      </c>
      <c r="J56" s="1169">
        <v>0</v>
      </c>
      <c r="K56" s="1169">
        <v>0</v>
      </c>
      <c r="L56" s="1169">
        <v>0</v>
      </c>
    </row>
    <row r="57" spans="2:12" ht="39" customHeight="1">
      <c r="B57" s="2322" t="s">
        <v>827</v>
      </c>
      <c r="C57" s="2323"/>
      <c r="D57" s="2323"/>
      <c r="E57" s="2324"/>
      <c r="F57" s="1169">
        <v>0</v>
      </c>
      <c r="G57" s="1169">
        <v>0</v>
      </c>
      <c r="H57" s="1169">
        <v>0</v>
      </c>
      <c r="I57" s="1169">
        <v>0</v>
      </c>
      <c r="J57" s="1169">
        <v>0</v>
      </c>
      <c r="K57" s="1169">
        <v>0</v>
      </c>
      <c r="L57" s="1169">
        <v>0</v>
      </c>
    </row>
    <row r="58" spans="2:12" ht="27.75" customHeight="1">
      <c r="B58" s="2322" t="s">
        <v>828</v>
      </c>
      <c r="C58" s="2323"/>
      <c r="D58" s="2323"/>
      <c r="E58" s="2324"/>
      <c r="F58" s="1169">
        <v>0</v>
      </c>
      <c r="G58" s="1169">
        <v>0</v>
      </c>
      <c r="H58" s="1169">
        <v>0</v>
      </c>
      <c r="I58" s="1169">
        <v>0</v>
      </c>
      <c r="J58" s="1169">
        <v>0</v>
      </c>
      <c r="K58" s="1169">
        <v>0</v>
      </c>
      <c r="L58" s="1169">
        <v>0</v>
      </c>
    </row>
    <row r="59" spans="2:12" ht="22.9" customHeight="1">
      <c r="B59" s="2322" t="s">
        <v>829</v>
      </c>
      <c r="C59" s="2323"/>
      <c r="D59" s="2323"/>
      <c r="E59" s="2324"/>
      <c r="F59" s="1169">
        <v>0</v>
      </c>
      <c r="G59" s="1169">
        <v>0</v>
      </c>
      <c r="H59" s="1169">
        <v>0</v>
      </c>
      <c r="I59" s="1169">
        <v>0</v>
      </c>
      <c r="J59" s="1169">
        <v>0</v>
      </c>
      <c r="K59" s="1169">
        <v>0</v>
      </c>
      <c r="L59" s="1169">
        <v>0</v>
      </c>
    </row>
    <row r="60" spans="2:12" ht="28.15" customHeight="1">
      <c r="B60" s="2322" t="s">
        <v>830</v>
      </c>
      <c r="C60" s="2323"/>
      <c r="D60" s="2323"/>
      <c r="E60" s="2324"/>
      <c r="F60" s="1169">
        <v>0</v>
      </c>
      <c r="G60" s="1169">
        <v>0</v>
      </c>
      <c r="H60" s="1169">
        <v>0</v>
      </c>
      <c r="I60" s="1169">
        <v>0</v>
      </c>
      <c r="J60" s="1169">
        <v>0</v>
      </c>
      <c r="K60" s="1169">
        <v>0</v>
      </c>
      <c r="L60" s="1169">
        <v>0</v>
      </c>
    </row>
    <row r="61" spans="2:12" ht="34.5" customHeight="1">
      <c r="B61" s="2322" t="s">
        <v>831</v>
      </c>
      <c r="C61" s="2323"/>
      <c r="D61" s="2323"/>
      <c r="E61" s="2324"/>
      <c r="F61" s="1169">
        <v>0</v>
      </c>
      <c r="G61" s="1169">
        <v>0</v>
      </c>
      <c r="H61" s="1169">
        <v>0</v>
      </c>
      <c r="I61" s="1169">
        <v>0</v>
      </c>
      <c r="J61" s="1169">
        <v>0</v>
      </c>
      <c r="K61" s="1169">
        <v>0</v>
      </c>
      <c r="L61" s="1169">
        <v>0</v>
      </c>
    </row>
    <row r="62" spans="2:12" ht="37.5" customHeight="1">
      <c r="B62" s="2322" t="s">
        <v>832</v>
      </c>
      <c r="C62" s="2323"/>
      <c r="D62" s="2323"/>
      <c r="E62" s="2324"/>
      <c r="F62" s="1169">
        <v>0</v>
      </c>
      <c r="G62" s="1169">
        <v>0</v>
      </c>
      <c r="H62" s="1169">
        <v>0</v>
      </c>
      <c r="I62" s="1169">
        <v>0</v>
      </c>
      <c r="J62" s="1169">
        <v>0</v>
      </c>
      <c r="K62" s="1169">
        <v>0</v>
      </c>
      <c r="L62" s="1169">
        <v>0</v>
      </c>
    </row>
  </sheetData>
  <mergeCells count="62">
    <mergeCell ref="Q3:Q6"/>
    <mergeCell ref="F3:F6"/>
    <mergeCell ref="K3:K6"/>
    <mergeCell ref="L3:L6"/>
    <mergeCell ref="O3:O6"/>
    <mergeCell ref="P3:P6"/>
    <mergeCell ref="A21:M21"/>
    <mergeCell ref="A1:M1"/>
    <mergeCell ref="A2:A6"/>
    <mergeCell ref="B2:B6"/>
    <mergeCell ref="C2:N2"/>
    <mergeCell ref="M3:M6"/>
    <mergeCell ref="N3:N6"/>
    <mergeCell ref="B8:Q8"/>
    <mergeCell ref="G3:G6"/>
    <mergeCell ref="H3:H6"/>
    <mergeCell ref="I3:I6"/>
    <mergeCell ref="J3:J6"/>
    <mergeCell ref="O2:Q2"/>
    <mergeCell ref="C3:C6"/>
    <mergeCell ref="D3:D6"/>
    <mergeCell ref="E3:E6"/>
    <mergeCell ref="F23:F26"/>
    <mergeCell ref="G23:G26"/>
    <mergeCell ref="Q23:Q26"/>
    <mergeCell ref="J23:J26"/>
    <mergeCell ref="K23:K26"/>
    <mergeCell ref="L23:L26"/>
    <mergeCell ref="O23:O26"/>
    <mergeCell ref="P23:P26"/>
    <mergeCell ref="A22:A26"/>
    <mergeCell ref="B22:B26"/>
    <mergeCell ref="C22:N22"/>
    <mergeCell ref="J50:J53"/>
    <mergeCell ref="K50:K53"/>
    <mergeCell ref="L50:L53"/>
    <mergeCell ref="N23:N26"/>
    <mergeCell ref="B28:Q28"/>
    <mergeCell ref="B48:M48"/>
    <mergeCell ref="H23:H26"/>
    <mergeCell ref="I23:I26"/>
    <mergeCell ref="M23:M26"/>
    <mergeCell ref="O22:Q22"/>
    <mergeCell ref="C23:C26"/>
    <mergeCell ref="D23:D26"/>
    <mergeCell ref="E23:E26"/>
    <mergeCell ref="F55:L55"/>
    <mergeCell ref="B56:E56"/>
    <mergeCell ref="B57:E57"/>
    <mergeCell ref="B58:E58"/>
    <mergeCell ref="B49:E53"/>
    <mergeCell ref="F49:F53"/>
    <mergeCell ref="G49:L49"/>
    <mergeCell ref="G50:G53"/>
    <mergeCell ref="H50:H53"/>
    <mergeCell ref="I50:I53"/>
    <mergeCell ref="B59:E59"/>
    <mergeCell ref="B60:E60"/>
    <mergeCell ref="B61:E61"/>
    <mergeCell ref="B62:E62"/>
    <mergeCell ref="B54:E54"/>
    <mergeCell ref="B55:E55"/>
  </mergeCells>
  <printOptions horizontalCentered="1"/>
  <pageMargins left="0.27559055118110237" right="0.27559055118110237" top="0.6692913385826772" bottom="0.39370078740157483" header="0.31496062992125984" footer="0.59055118110236227"/>
  <pageSetup paperSize="9" scale="64" firstPageNumber="5" orientation="landscape" useFirstPageNumber="1" r:id="rId1"/>
  <headerFooter alignWithMargins="0"/>
  <rowBreaks count="1" manualBreakCount="1">
    <brk id="45" max="16383" man="1"/>
  </rowBreaks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74"/>
  <sheetViews>
    <sheetView topLeftCell="A61" zoomScaleNormal="100" workbookViewId="0">
      <selection activeCell="B3" sqref="B3:B4"/>
    </sheetView>
  </sheetViews>
  <sheetFormatPr defaultRowHeight="12.75"/>
  <cols>
    <col min="1" max="1" width="26.85546875" customWidth="1"/>
    <col min="2" max="2" width="16.28515625" customWidth="1"/>
    <col min="3" max="3" width="18.7109375" customWidth="1"/>
    <col min="4" max="4" width="16.5703125" customWidth="1"/>
    <col min="5" max="5" width="10.85546875" bestFit="1" customWidth="1"/>
    <col min="6" max="6" width="9.85546875" bestFit="1" customWidth="1"/>
    <col min="12" max="12" width="0.42578125" customWidth="1"/>
  </cols>
  <sheetData>
    <row r="1" spans="1:11" ht="30" customHeight="1">
      <c r="A1" s="3035" t="s">
        <v>1411</v>
      </c>
      <c r="B1" s="3035"/>
      <c r="C1" s="3035"/>
      <c r="D1" s="3035"/>
      <c r="E1" s="3035"/>
      <c r="F1" s="3035"/>
      <c r="G1" s="3035"/>
    </row>
    <row r="2" spans="1:11">
      <c r="A2" s="1103"/>
      <c r="B2" s="1103"/>
      <c r="C2" s="1103"/>
      <c r="D2" s="1103"/>
      <c r="E2" s="1103"/>
      <c r="F2" s="1103"/>
      <c r="G2" s="1103"/>
      <c r="H2" s="1103"/>
      <c r="I2" s="1103"/>
      <c r="J2" s="1103"/>
      <c r="K2" s="1103"/>
    </row>
    <row r="3" spans="1:11" ht="48">
      <c r="A3" s="3034" t="s">
        <v>674</v>
      </c>
      <c r="B3" s="1806" t="s">
        <v>1314</v>
      </c>
      <c r="C3" s="1806" t="s">
        <v>1313</v>
      </c>
      <c r="D3" s="1806" t="s">
        <v>1312</v>
      </c>
      <c r="E3" s="1804" t="s">
        <v>683</v>
      </c>
      <c r="F3" s="1806" t="s">
        <v>684</v>
      </c>
      <c r="G3" s="1806" t="s">
        <v>685</v>
      </c>
      <c r="H3" s="1106"/>
      <c r="I3" s="1106"/>
      <c r="J3" s="1106"/>
      <c r="K3" s="1106"/>
    </row>
    <row r="4" spans="1:11">
      <c r="A4" s="3034"/>
      <c r="B4" s="3032" t="s">
        <v>8</v>
      </c>
      <c r="C4" s="3032"/>
      <c r="D4" s="3032"/>
      <c r="E4" s="3032" t="s">
        <v>9</v>
      </c>
      <c r="F4" s="3032"/>
      <c r="G4" s="3032"/>
      <c r="H4" s="1106"/>
      <c r="I4" s="1106"/>
      <c r="J4" s="1106"/>
      <c r="K4" s="1106"/>
    </row>
    <row r="5" spans="1:11">
      <c r="A5" s="1804">
        <v>1</v>
      </c>
      <c r="B5" s="1802">
        <v>2</v>
      </c>
      <c r="C5" s="1802">
        <v>3</v>
      </c>
      <c r="D5" s="1802">
        <v>4</v>
      </c>
      <c r="E5" s="1802">
        <v>5</v>
      </c>
      <c r="F5" s="1802">
        <v>6</v>
      </c>
      <c r="G5" s="1802">
        <v>7</v>
      </c>
      <c r="H5" s="1106"/>
      <c r="I5" s="1106"/>
      <c r="J5" s="1106"/>
      <c r="K5" s="1106"/>
    </row>
    <row r="6" spans="1:11">
      <c r="A6" s="1296" t="s">
        <v>686</v>
      </c>
      <c r="B6" s="1113">
        <v>1130017354</v>
      </c>
      <c r="C6" s="1113">
        <v>1146176338.3299999</v>
      </c>
      <c r="D6" s="1113">
        <v>1143740550.3699999</v>
      </c>
      <c r="E6" s="1114">
        <v>100</v>
      </c>
      <c r="F6" s="1114">
        <v>101.42997665237625</v>
      </c>
      <c r="G6" s="1114"/>
      <c r="H6" s="1106"/>
      <c r="I6" s="1106"/>
      <c r="J6" s="1106"/>
      <c r="K6" s="1106"/>
    </row>
    <row r="7" spans="1:11" ht="22.5">
      <c r="A7" s="1296" t="s">
        <v>687</v>
      </c>
      <c r="B7" s="1113">
        <v>1112741146</v>
      </c>
      <c r="C7" s="1113">
        <v>1129110307.8399999</v>
      </c>
      <c r="D7" s="1113">
        <v>1126642917.8299999</v>
      </c>
      <c r="E7" s="1114">
        <v>98.511046693315478</v>
      </c>
      <c r="F7" s="1114">
        <v>101.47106646490448</v>
      </c>
      <c r="G7" s="1114">
        <v>100</v>
      </c>
      <c r="H7" s="1106"/>
      <c r="I7" s="1106"/>
      <c r="J7" s="1106"/>
      <c r="K7" s="1106"/>
    </row>
    <row r="8" spans="1:11" ht="22.5">
      <c r="A8" s="1245" t="s">
        <v>134</v>
      </c>
      <c r="B8" s="1116">
        <v>374204713</v>
      </c>
      <c r="C8" s="1118">
        <v>363541459</v>
      </c>
      <c r="D8" s="1116">
        <v>361271386</v>
      </c>
      <c r="E8" s="1117">
        <v>31.717759898070014</v>
      </c>
      <c r="F8" s="1117">
        <v>97.150422314429804</v>
      </c>
      <c r="G8" s="1117">
        <v>32.197160585262807</v>
      </c>
      <c r="H8" s="1106"/>
      <c r="I8" s="1106"/>
      <c r="J8" s="1106"/>
      <c r="K8" s="1106"/>
    </row>
    <row r="9" spans="1:11">
      <c r="A9" s="1245" t="s">
        <v>145</v>
      </c>
      <c r="B9" s="1116">
        <v>448120</v>
      </c>
      <c r="C9" s="1118">
        <v>264436.47999999998</v>
      </c>
      <c r="D9" s="1116">
        <v>264436.47999999998</v>
      </c>
      <c r="E9" s="1117">
        <v>2.3071186444599687E-2</v>
      </c>
      <c r="F9" s="1117">
        <v>59.010193698116574</v>
      </c>
      <c r="G9" s="1117">
        <v>2.3419897787123192E-2</v>
      </c>
      <c r="H9" s="1106"/>
      <c r="I9" s="1106"/>
      <c r="J9" s="1106"/>
      <c r="K9" s="1106"/>
    </row>
    <row r="10" spans="1:11">
      <c r="A10" s="1245" t="s">
        <v>695</v>
      </c>
      <c r="B10" s="1116">
        <v>738088313</v>
      </c>
      <c r="C10" s="1116">
        <v>765304412.3599999</v>
      </c>
      <c r="D10" s="1116">
        <v>765107095.3499999</v>
      </c>
      <c r="E10" s="1117">
        <v>66.770215608800868</v>
      </c>
      <c r="F10" s="1117">
        <v>103.68737709033469</v>
      </c>
      <c r="G10" s="1117">
        <v>67.779419516950057</v>
      </c>
      <c r="H10" s="1106"/>
      <c r="I10" s="1106"/>
      <c r="J10" s="1106"/>
      <c r="K10" s="1106"/>
    </row>
    <row r="11" spans="1:11" ht="22.5">
      <c r="A11" s="1296" t="s">
        <v>1316</v>
      </c>
      <c r="B11" s="1113">
        <v>17276208</v>
      </c>
      <c r="C11" s="1113">
        <v>17066030.489999998</v>
      </c>
      <c r="D11" s="1113">
        <v>17097632.539999999</v>
      </c>
      <c r="E11" s="1114">
        <v>1.4889533066845124</v>
      </c>
      <c r="F11" s="1114">
        <v>98.783427995310063</v>
      </c>
      <c r="G11" s="1119"/>
      <c r="H11" s="1106"/>
      <c r="I11" s="1106"/>
      <c r="J11" s="1106"/>
      <c r="K11" s="1106"/>
    </row>
    <row r="12" spans="1:11" ht="22.5">
      <c r="A12" s="1296" t="s">
        <v>698</v>
      </c>
      <c r="B12" s="1113">
        <v>11212208</v>
      </c>
      <c r="C12" s="1113">
        <v>11002031.85</v>
      </c>
      <c r="D12" s="1113">
        <v>11033633.9</v>
      </c>
      <c r="E12" s="1114">
        <v>0.95988998220205479</v>
      </c>
      <c r="F12" s="1114">
        <v>98.12547046933129</v>
      </c>
      <c r="G12" s="1120"/>
      <c r="H12" s="1106"/>
      <c r="I12" s="1106"/>
      <c r="J12" s="1106"/>
      <c r="K12" s="1106"/>
    </row>
    <row r="13" spans="1:11" ht="22.5">
      <c r="A13" s="1245" t="s">
        <v>699</v>
      </c>
      <c r="B13" s="1116">
        <v>0</v>
      </c>
      <c r="C13" s="1116">
        <v>0</v>
      </c>
      <c r="D13" s="1116">
        <v>0</v>
      </c>
      <c r="E13" s="1117">
        <v>0</v>
      </c>
      <c r="F13" s="1117">
        <v>0</v>
      </c>
      <c r="G13" s="1120"/>
      <c r="H13" s="1106"/>
      <c r="I13" s="1106"/>
      <c r="J13" s="1106"/>
      <c r="K13" s="1106"/>
    </row>
    <row r="14" spans="1:11">
      <c r="A14" s="1298" t="s">
        <v>700</v>
      </c>
      <c r="B14" s="1116">
        <v>0</v>
      </c>
      <c r="C14" s="1116">
        <v>0</v>
      </c>
      <c r="D14" s="1116">
        <v>0</v>
      </c>
      <c r="E14" s="1117">
        <v>0</v>
      </c>
      <c r="F14" s="1117">
        <v>0</v>
      </c>
      <c r="G14" s="1120"/>
      <c r="H14" s="1106"/>
      <c r="I14" s="1106"/>
      <c r="J14" s="1106"/>
      <c r="K14" s="1106"/>
    </row>
    <row r="15" spans="1:11">
      <c r="A15" s="1245" t="s">
        <v>701</v>
      </c>
      <c r="B15" s="1116">
        <v>0</v>
      </c>
      <c r="C15" s="1116">
        <v>0</v>
      </c>
      <c r="D15" s="1116">
        <v>0</v>
      </c>
      <c r="E15" s="1117">
        <v>0</v>
      </c>
      <c r="F15" s="1117">
        <v>0</v>
      </c>
      <c r="G15" s="1120"/>
      <c r="H15" s="1106"/>
      <c r="I15" s="1106"/>
      <c r="J15" s="1106"/>
      <c r="K15" s="1106"/>
    </row>
    <row r="16" spans="1:11">
      <c r="A16" s="1298" t="s">
        <v>700</v>
      </c>
      <c r="B16" s="1116">
        <v>0</v>
      </c>
      <c r="C16" s="1116">
        <v>0</v>
      </c>
      <c r="D16" s="1116">
        <v>0</v>
      </c>
      <c r="E16" s="1117">
        <v>0</v>
      </c>
      <c r="F16" s="1117">
        <v>0</v>
      </c>
      <c r="G16" s="1120"/>
      <c r="H16" s="1106"/>
      <c r="I16" s="1106"/>
      <c r="J16" s="1106"/>
      <c r="K16" s="1106"/>
    </row>
    <row r="17" spans="1:11" ht="33.75">
      <c r="A17" s="1245" t="s">
        <v>865</v>
      </c>
      <c r="B17" s="1116">
        <v>0</v>
      </c>
      <c r="C17" s="1116">
        <v>0</v>
      </c>
      <c r="D17" s="1116">
        <v>0</v>
      </c>
      <c r="E17" s="1117">
        <v>0</v>
      </c>
      <c r="F17" s="1117">
        <v>0</v>
      </c>
      <c r="G17" s="1120"/>
      <c r="H17" s="1106"/>
      <c r="I17" s="1106"/>
      <c r="J17" s="1106"/>
      <c r="K17" s="1106"/>
    </row>
    <row r="18" spans="1:11">
      <c r="A18" s="1298" t="s">
        <v>700</v>
      </c>
      <c r="B18" s="1116">
        <v>0</v>
      </c>
      <c r="C18" s="1116">
        <v>0</v>
      </c>
      <c r="D18" s="1116">
        <v>0</v>
      </c>
      <c r="E18" s="1117">
        <v>0</v>
      </c>
      <c r="F18" s="1117">
        <v>0</v>
      </c>
      <c r="G18" s="1120"/>
      <c r="H18" s="1106"/>
      <c r="I18" s="1106"/>
      <c r="J18" s="1106"/>
      <c r="K18" s="1106"/>
    </row>
    <row r="19" spans="1:11" ht="22.5">
      <c r="A19" s="1809" t="s">
        <v>864</v>
      </c>
      <c r="B19" s="1116">
        <v>11212208</v>
      </c>
      <c r="C19" s="1116">
        <v>11002031.85</v>
      </c>
      <c r="D19" s="1116">
        <v>11033633.9</v>
      </c>
      <c r="E19" s="1117">
        <v>0.95988998220205479</v>
      </c>
      <c r="F19" s="1117">
        <v>98.12547046933129</v>
      </c>
      <c r="G19" s="1120"/>
      <c r="H19" s="1106"/>
      <c r="I19" s="1106"/>
      <c r="J19" s="1106"/>
      <c r="K19" s="1106"/>
    </row>
    <row r="20" spans="1:11">
      <c r="A20" s="1298" t="s">
        <v>700</v>
      </c>
      <c r="B20" s="1116">
        <v>0</v>
      </c>
      <c r="C20" s="1116">
        <v>0</v>
      </c>
      <c r="D20" s="1116">
        <v>0</v>
      </c>
      <c r="E20" s="1117">
        <v>0</v>
      </c>
      <c r="F20" s="1117">
        <v>0</v>
      </c>
      <c r="G20" s="1120"/>
      <c r="H20" s="1106"/>
      <c r="I20" s="1106"/>
      <c r="J20" s="1106"/>
      <c r="K20" s="1106"/>
    </row>
    <row r="21" spans="1:11" ht="33.75">
      <c r="A21" s="1809" t="s">
        <v>704</v>
      </c>
      <c r="B21" s="1116">
        <v>0</v>
      </c>
      <c r="C21" s="1116">
        <v>0</v>
      </c>
      <c r="D21" s="1116">
        <v>0</v>
      </c>
      <c r="E21" s="1117">
        <v>0</v>
      </c>
      <c r="F21" s="1117">
        <v>0</v>
      </c>
      <c r="G21" s="1120"/>
      <c r="H21" s="1106"/>
      <c r="I21" s="1106"/>
      <c r="J21" s="1106"/>
      <c r="K21" s="1106"/>
    </row>
    <row r="22" spans="1:11">
      <c r="A22" s="1298" t="s">
        <v>700</v>
      </c>
      <c r="B22" s="1116">
        <v>0</v>
      </c>
      <c r="C22" s="1116">
        <v>0</v>
      </c>
      <c r="D22" s="1116">
        <v>0</v>
      </c>
      <c r="E22" s="1117">
        <v>0</v>
      </c>
      <c r="F22" s="1117">
        <v>0</v>
      </c>
      <c r="G22" s="1120"/>
      <c r="H22" s="1106"/>
      <c r="I22" s="1106"/>
      <c r="J22" s="1106"/>
      <c r="K22" s="1106"/>
    </row>
    <row r="23" spans="1:11">
      <c r="A23" s="1245" t="s">
        <v>705</v>
      </c>
      <c r="B23" s="1116">
        <v>0</v>
      </c>
      <c r="C23" s="1116">
        <v>0</v>
      </c>
      <c r="D23" s="1116">
        <v>0</v>
      </c>
      <c r="E23" s="1117">
        <v>0</v>
      </c>
      <c r="F23" s="1117">
        <v>0</v>
      </c>
      <c r="G23" s="1120"/>
      <c r="H23" s="1106"/>
      <c r="I23" s="1106"/>
      <c r="J23" s="1106"/>
      <c r="K23" s="1106"/>
    </row>
    <row r="24" spans="1:11">
      <c r="A24" s="1298" t="s">
        <v>700</v>
      </c>
      <c r="B24" s="1116">
        <v>0</v>
      </c>
      <c r="C24" s="1116">
        <v>0</v>
      </c>
      <c r="D24" s="1116">
        <v>0</v>
      </c>
      <c r="E24" s="1117">
        <v>0</v>
      </c>
      <c r="F24" s="1117">
        <v>0</v>
      </c>
      <c r="G24" s="1120"/>
      <c r="H24" s="1106"/>
      <c r="I24" s="1106"/>
      <c r="J24" s="1106"/>
      <c r="K24" s="1106"/>
    </row>
    <row r="25" spans="1:11">
      <c r="A25" s="1296" t="s">
        <v>706</v>
      </c>
      <c r="B25" s="1113">
        <v>0</v>
      </c>
      <c r="C25" s="1113">
        <v>0</v>
      </c>
      <c r="D25" s="1113">
        <v>0</v>
      </c>
      <c r="E25" s="1114">
        <v>0</v>
      </c>
      <c r="F25" s="1114">
        <v>0</v>
      </c>
      <c r="G25" s="1808"/>
      <c r="H25" s="1127"/>
      <c r="I25" s="1127"/>
      <c r="J25" s="1128"/>
      <c r="K25" s="1128"/>
    </row>
    <row r="26" spans="1:11">
      <c r="A26" s="1298" t="s">
        <v>707</v>
      </c>
      <c r="B26" s="1116">
        <v>0</v>
      </c>
      <c r="C26" s="1116">
        <v>0</v>
      </c>
      <c r="D26" s="1116">
        <v>0</v>
      </c>
      <c r="E26" s="1117">
        <v>0</v>
      </c>
      <c r="F26" s="1117">
        <v>0</v>
      </c>
      <c r="G26" s="1808"/>
      <c r="H26" s="1127"/>
      <c r="I26" s="1127"/>
      <c r="J26" s="1128"/>
      <c r="K26" s="1128"/>
    </row>
    <row r="27" spans="1:11">
      <c r="A27" s="1296" t="s">
        <v>708</v>
      </c>
      <c r="B27" s="1116">
        <v>6064000</v>
      </c>
      <c r="C27" s="1116">
        <v>6063998.6399999997</v>
      </c>
      <c r="D27" s="1116">
        <v>6063998.6399999997</v>
      </c>
      <c r="E27" s="1117">
        <v>0.52906332448245774</v>
      </c>
      <c r="F27" s="1117">
        <v>99.999977572559374</v>
      </c>
      <c r="G27" s="1808"/>
      <c r="H27" s="1127"/>
      <c r="I27" s="1127"/>
      <c r="J27" s="1128"/>
      <c r="K27" s="1128"/>
    </row>
    <row r="28" spans="1:11">
      <c r="A28" s="1298" t="s">
        <v>709</v>
      </c>
      <c r="B28" s="1116">
        <v>6064000</v>
      </c>
      <c r="C28" s="1116">
        <v>6063998.6399999997</v>
      </c>
      <c r="D28" s="1116">
        <v>6063998.6399999997</v>
      </c>
      <c r="E28" s="1117">
        <v>0.52906332448245774</v>
      </c>
      <c r="F28" s="1117">
        <v>99.999977572559374</v>
      </c>
      <c r="G28" s="1808"/>
      <c r="H28" s="1127"/>
      <c r="I28" s="1127"/>
      <c r="J28" s="1128"/>
      <c r="K28" s="1128"/>
    </row>
    <row r="29" spans="1:11">
      <c r="A29" s="1811"/>
      <c r="B29" s="1463"/>
      <c r="C29" s="1463"/>
      <c r="D29" s="1463"/>
      <c r="E29" s="1463" t="s">
        <v>6</v>
      </c>
      <c r="F29" s="1463" t="str">
        <f>IF(B29=0,"",100*C29/B29)</f>
        <v/>
      </c>
      <c r="G29" s="1808"/>
      <c r="H29" s="1127"/>
      <c r="I29" s="1127"/>
      <c r="J29" s="1128"/>
      <c r="K29" s="1128"/>
    </row>
    <row r="30" spans="1:11" ht="27" customHeight="1">
      <c r="A30" s="3034" t="s">
        <v>674</v>
      </c>
      <c r="B30" s="3033" t="s">
        <v>1310</v>
      </c>
      <c r="C30" s="3033" t="s">
        <v>1309</v>
      </c>
      <c r="D30" s="3033" t="s">
        <v>1308</v>
      </c>
      <c r="E30" s="3033" t="s">
        <v>720</v>
      </c>
      <c r="F30" s="3033"/>
      <c r="G30" s="3033"/>
      <c r="H30" s="3033" t="s">
        <v>1307</v>
      </c>
      <c r="I30" s="3033"/>
      <c r="J30" s="3033" t="s">
        <v>683</v>
      </c>
      <c r="K30" s="3029" t="s">
        <v>722</v>
      </c>
    </row>
    <row r="31" spans="1:11">
      <c r="A31" s="3034"/>
      <c r="B31" s="3033"/>
      <c r="C31" s="3030"/>
      <c r="D31" s="3033"/>
      <c r="E31" s="3024" t="s">
        <v>1306</v>
      </c>
      <c r="F31" s="3031" t="s">
        <v>724</v>
      </c>
      <c r="G31" s="3030"/>
      <c r="H31" s="3033"/>
      <c r="I31" s="3033"/>
      <c r="J31" s="3033"/>
      <c r="K31" s="3029"/>
    </row>
    <row r="32" spans="1:11" ht="72.75" customHeight="1">
      <c r="A32" s="3034"/>
      <c r="B32" s="3033"/>
      <c r="C32" s="3030"/>
      <c r="D32" s="3033"/>
      <c r="E32" s="3030"/>
      <c r="F32" s="1807" t="s">
        <v>1305</v>
      </c>
      <c r="G32" s="1807" t="s">
        <v>1304</v>
      </c>
      <c r="H32" s="3033"/>
      <c r="I32" s="3033"/>
      <c r="J32" s="3033"/>
      <c r="K32" s="3029"/>
    </row>
    <row r="33" spans="1:11" ht="9" customHeight="1">
      <c r="A33" s="3034"/>
      <c r="B33" s="3032" t="s">
        <v>8</v>
      </c>
      <c r="C33" s="3032"/>
      <c r="D33" s="3032"/>
      <c r="E33" s="3032"/>
      <c r="F33" s="3032"/>
      <c r="G33" s="3032"/>
      <c r="H33" s="3032"/>
      <c r="I33" s="3032"/>
      <c r="J33" s="3032" t="s">
        <v>9</v>
      </c>
      <c r="K33" s="3032"/>
    </row>
    <row r="34" spans="1:11">
      <c r="A34" s="1804">
        <v>1</v>
      </c>
      <c r="B34" s="1802">
        <v>2</v>
      </c>
      <c r="C34" s="1802">
        <v>3</v>
      </c>
      <c r="D34" s="1802">
        <v>4</v>
      </c>
      <c r="E34" s="1804">
        <v>5</v>
      </c>
      <c r="F34" s="1804">
        <v>6</v>
      </c>
      <c r="G34" s="1802">
        <v>7</v>
      </c>
      <c r="H34" s="3030">
        <v>8</v>
      </c>
      <c r="I34" s="3030"/>
      <c r="J34" s="1804">
        <v>9</v>
      </c>
      <c r="K34" s="1802">
        <v>10</v>
      </c>
    </row>
    <row r="35" spans="1:11" ht="22.5">
      <c r="A35" s="1296" t="s">
        <v>727</v>
      </c>
      <c r="B35" s="1134">
        <v>1172415598</v>
      </c>
      <c r="C35" s="1134">
        <v>1014401932.0599999</v>
      </c>
      <c r="D35" s="1134">
        <v>1014401932.0599999</v>
      </c>
      <c r="E35" s="1134">
        <v>39651081.759999998</v>
      </c>
      <c r="F35" s="1134">
        <v>0</v>
      </c>
      <c r="G35" s="1134">
        <v>0</v>
      </c>
      <c r="H35" s="2275">
        <v>0</v>
      </c>
      <c r="I35" s="2275"/>
      <c r="J35" s="1135">
        <v>100</v>
      </c>
      <c r="K35" s="1135">
        <v>86.522384535863196</v>
      </c>
    </row>
    <row r="36" spans="1:11">
      <c r="A36" s="1296" t="s">
        <v>728</v>
      </c>
      <c r="B36" s="1136">
        <v>158999620</v>
      </c>
      <c r="C36" s="1136">
        <v>124485715.06</v>
      </c>
      <c r="D36" s="1136">
        <v>124485715.06</v>
      </c>
      <c r="E36" s="1136">
        <v>0</v>
      </c>
      <c r="F36" s="1136">
        <v>0</v>
      </c>
      <c r="G36" s="1136">
        <v>0</v>
      </c>
      <c r="H36" s="2276">
        <v>0</v>
      </c>
      <c r="I36" s="2276"/>
      <c r="J36" s="1135">
        <v>12.271833395190823</v>
      </c>
      <c r="K36" s="1135">
        <v>78.293089669019338</v>
      </c>
    </row>
    <row r="37" spans="1:11">
      <c r="A37" s="1245" t="s">
        <v>729</v>
      </c>
      <c r="B37" s="1116">
        <v>149999620</v>
      </c>
      <c r="C37" s="1116">
        <v>124485715.06</v>
      </c>
      <c r="D37" s="1116">
        <v>124485715.06</v>
      </c>
      <c r="E37" s="1116">
        <v>0</v>
      </c>
      <c r="F37" s="1116">
        <v>0</v>
      </c>
      <c r="G37" s="1116">
        <v>0</v>
      </c>
      <c r="H37" s="2277">
        <v>0</v>
      </c>
      <c r="I37" s="2277"/>
      <c r="J37" s="1122">
        <v>12.271833395190823</v>
      </c>
      <c r="K37" s="1122">
        <v>82.990686949740279</v>
      </c>
    </row>
    <row r="38" spans="1:11" ht="22.5">
      <c r="A38" s="1296" t="s">
        <v>730</v>
      </c>
      <c r="B38" s="1136">
        <v>1013415978</v>
      </c>
      <c r="C38" s="1136">
        <v>889916217</v>
      </c>
      <c r="D38" s="1136">
        <v>889916217</v>
      </c>
      <c r="E38" s="1136">
        <v>39651081.759999998</v>
      </c>
      <c r="F38" s="1136">
        <v>0</v>
      </c>
      <c r="G38" s="1136">
        <v>0</v>
      </c>
      <c r="H38" s="2276">
        <v>0</v>
      </c>
      <c r="I38" s="2276"/>
      <c r="J38" s="1135">
        <v>87.728166604809189</v>
      </c>
      <c r="K38" s="1135">
        <v>87.813517481367356</v>
      </c>
    </row>
    <row r="39" spans="1:11" ht="22.5">
      <c r="A39" s="1245" t="s">
        <v>731</v>
      </c>
      <c r="B39" s="1116">
        <v>41978357</v>
      </c>
      <c r="C39" s="1116">
        <v>38638782.189999998</v>
      </c>
      <c r="D39" s="1116">
        <v>38638782.189999998</v>
      </c>
      <c r="E39" s="1116">
        <v>2986455.46</v>
      </c>
      <c r="F39" s="1116">
        <v>0</v>
      </c>
      <c r="G39" s="1116">
        <v>0</v>
      </c>
      <c r="H39" s="2277">
        <v>0</v>
      </c>
      <c r="I39" s="2277"/>
      <c r="J39" s="1122">
        <v>3.8090209579485097</v>
      </c>
      <c r="K39" s="1122">
        <v>92.044531876271378</v>
      </c>
    </row>
    <row r="40" spans="1:11">
      <c r="A40" s="1245" t="s">
        <v>732</v>
      </c>
      <c r="B40" s="1137">
        <v>14687000</v>
      </c>
      <c r="C40" s="1137">
        <v>14475540</v>
      </c>
      <c r="D40" s="1137">
        <v>14475540</v>
      </c>
      <c r="E40" s="1137">
        <v>0</v>
      </c>
      <c r="F40" s="1137">
        <v>0</v>
      </c>
      <c r="G40" s="1137">
        <v>0</v>
      </c>
      <c r="H40" s="2278">
        <v>0</v>
      </c>
      <c r="I40" s="2278"/>
      <c r="J40" s="1122">
        <v>1.4270024082666868</v>
      </c>
      <c r="K40" s="1122">
        <v>98.560223326751554</v>
      </c>
    </row>
    <row r="41" spans="1:11">
      <c r="A41" s="1245" t="s">
        <v>733</v>
      </c>
      <c r="B41" s="1116">
        <v>0</v>
      </c>
      <c r="C41" s="1116">
        <v>0</v>
      </c>
      <c r="D41" s="1116">
        <v>0</v>
      </c>
      <c r="E41" s="1116">
        <v>0</v>
      </c>
      <c r="F41" s="1116">
        <v>0</v>
      </c>
      <c r="G41" s="1116">
        <v>0</v>
      </c>
      <c r="H41" s="2277">
        <v>0</v>
      </c>
      <c r="I41" s="2277"/>
      <c r="J41" s="1122">
        <v>0</v>
      </c>
      <c r="K41" s="1122">
        <v>0</v>
      </c>
    </row>
    <row r="42" spans="1:11" ht="22.5">
      <c r="A42" s="1245" t="s">
        <v>734</v>
      </c>
      <c r="B42" s="1137">
        <v>0</v>
      </c>
      <c r="C42" s="1137">
        <v>0</v>
      </c>
      <c r="D42" s="1137">
        <v>0</v>
      </c>
      <c r="E42" s="1137">
        <v>0</v>
      </c>
      <c r="F42" s="1137">
        <v>0</v>
      </c>
      <c r="G42" s="1137">
        <v>0</v>
      </c>
      <c r="H42" s="2278">
        <v>0</v>
      </c>
      <c r="I42" s="2278"/>
      <c r="J42" s="1122">
        <v>0</v>
      </c>
      <c r="K42" s="1122">
        <v>0</v>
      </c>
    </row>
    <row r="43" spans="1:11" ht="22.5">
      <c r="A43" s="1245" t="s">
        <v>735</v>
      </c>
      <c r="B43" s="1137">
        <v>340000</v>
      </c>
      <c r="C43" s="1137">
        <v>149227.32</v>
      </c>
      <c r="D43" s="1137">
        <v>149227.32</v>
      </c>
      <c r="E43" s="1137">
        <v>16098.81</v>
      </c>
      <c r="F43" s="1137">
        <v>0</v>
      </c>
      <c r="G43" s="1137">
        <v>0</v>
      </c>
      <c r="H43" s="2279">
        <v>0</v>
      </c>
      <c r="I43" s="2454"/>
      <c r="J43" s="1122">
        <v>1.4710867091603044E-2</v>
      </c>
      <c r="K43" s="1122">
        <v>43.890388235294118</v>
      </c>
    </row>
    <row r="44" spans="1:11">
      <c r="A44" s="1245" t="s">
        <v>736</v>
      </c>
      <c r="B44" s="1116">
        <v>956410621</v>
      </c>
      <c r="C44" s="1116">
        <v>836652667.48999989</v>
      </c>
      <c r="D44" s="1116">
        <v>836652667.48999989</v>
      </c>
      <c r="E44" s="1116">
        <v>36648527.489999995</v>
      </c>
      <c r="F44" s="1116">
        <v>0</v>
      </c>
      <c r="G44" s="1116">
        <v>0</v>
      </c>
      <c r="H44" s="2279">
        <v>0</v>
      </c>
      <c r="I44" s="2454"/>
      <c r="J44" s="1122">
        <v>82.477432371502374</v>
      </c>
      <c r="K44" s="1122">
        <v>87.478395693182065</v>
      </c>
    </row>
    <row r="45" spans="1:11">
      <c r="A45" s="1296" t="s">
        <v>737</v>
      </c>
      <c r="B45" s="1136">
        <v>-42398244</v>
      </c>
      <c r="C45" s="1136"/>
      <c r="D45" s="1136">
        <v>131774406.26999998</v>
      </c>
      <c r="E45" s="1136"/>
      <c r="F45" s="1136"/>
      <c r="G45" s="1136"/>
      <c r="H45" s="2276"/>
      <c r="I45" s="2276"/>
      <c r="J45" s="1138"/>
      <c r="K45" s="1138"/>
    </row>
    <row r="46" spans="1:11" ht="18" customHeight="1">
      <c r="A46" s="1803"/>
      <c r="B46" s="1803"/>
      <c r="C46" s="1803"/>
      <c r="D46" s="1803"/>
      <c r="E46" s="1803"/>
      <c r="F46" s="1803"/>
      <c r="G46" s="1803"/>
      <c r="H46" s="1803"/>
      <c r="I46" s="1803"/>
      <c r="J46" s="1803"/>
      <c r="K46" s="1803"/>
    </row>
    <row r="47" spans="1:11">
      <c r="A47" s="1801" t="s">
        <v>96</v>
      </c>
      <c r="B47" s="3020" t="s">
        <v>738</v>
      </c>
      <c r="C47" s="3021"/>
      <c r="D47" s="3020" t="s">
        <v>739</v>
      </c>
      <c r="E47" s="3021"/>
      <c r="F47" s="1802" t="s">
        <v>28</v>
      </c>
      <c r="G47" s="1802" t="s">
        <v>740</v>
      </c>
      <c r="H47" s="1803"/>
      <c r="I47" s="1803"/>
      <c r="J47" s="1803"/>
      <c r="K47" s="1803"/>
    </row>
    <row r="48" spans="1:11">
      <c r="A48" s="1801"/>
      <c r="B48" s="3024" t="s">
        <v>8</v>
      </c>
      <c r="C48" s="3025"/>
      <c r="D48" s="3025"/>
      <c r="E48" s="3026"/>
      <c r="F48" s="3027" t="s">
        <v>9</v>
      </c>
      <c r="G48" s="3028"/>
      <c r="H48" s="1803"/>
      <c r="I48" s="1803"/>
      <c r="J48" s="1803"/>
      <c r="K48" s="1803"/>
    </row>
    <row r="49" spans="1:11">
      <c r="A49" s="1800">
        <v>1</v>
      </c>
      <c r="B49" s="1799">
        <v>2</v>
      </c>
      <c r="C49" s="1798"/>
      <c r="D49" s="1799">
        <v>3</v>
      </c>
      <c r="E49" s="1798"/>
      <c r="F49" s="1797">
        <v>4</v>
      </c>
      <c r="G49" s="1797">
        <v>5</v>
      </c>
      <c r="H49" s="1803"/>
      <c r="I49" s="1803"/>
      <c r="J49" s="1803"/>
      <c r="K49" s="1803"/>
    </row>
    <row r="50" spans="1:11" ht="22.5">
      <c r="A50" s="1243" t="s">
        <v>741</v>
      </c>
      <c r="B50" s="1148">
        <v>42398244</v>
      </c>
      <c r="C50" s="1149"/>
      <c r="D50" s="1148">
        <v>451513134.54000002</v>
      </c>
      <c r="E50" s="1149"/>
      <c r="F50" s="1240">
        <v>100</v>
      </c>
      <c r="G50" s="1135">
        <v>1064.9335725790909</v>
      </c>
      <c r="H50" s="1803"/>
      <c r="I50" s="1803"/>
      <c r="J50" s="1803"/>
      <c r="K50" s="1803"/>
    </row>
    <row r="51" spans="1:11" ht="22.5">
      <c r="A51" s="1121" t="s">
        <v>742</v>
      </c>
      <c r="B51" s="1155">
        <v>0</v>
      </c>
      <c r="C51" s="1156"/>
      <c r="D51" s="1155">
        <v>0</v>
      </c>
      <c r="E51" s="1156"/>
      <c r="F51" s="1240">
        <v>0</v>
      </c>
      <c r="G51" s="1135" t="s">
        <v>748</v>
      </c>
      <c r="H51" s="1803"/>
      <c r="I51" s="1803"/>
      <c r="J51" s="1803"/>
      <c r="K51" s="1803"/>
    </row>
    <row r="52" spans="1:11" ht="22.5">
      <c r="A52" s="1242" t="s">
        <v>743</v>
      </c>
      <c r="B52" s="1155">
        <v>0</v>
      </c>
      <c r="C52" s="1156"/>
      <c r="D52" s="1155">
        <v>0</v>
      </c>
      <c r="E52" s="1156"/>
      <c r="F52" s="1240">
        <v>0</v>
      </c>
      <c r="G52" s="1135" t="s">
        <v>748</v>
      </c>
      <c r="H52" s="1803"/>
      <c r="I52" s="1803"/>
      <c r="J52" s="1803"/>
      <c r="K52" s="1803"/>
    </row>
    <row r="53" spans="1:11">
      <c r="A53" s="1121" t="s">
        <v>744</v>
      </c>
      <c r="B53" s="1155">
        <v>0</v>
      </c>
      <c r="C53" s="1156"/>
      <c r="D53" s="1155">
        <v>0</v>
      </c>
      <c r="E53" s="1156"/>
      <c r="F53" s="1240">
        <v>0</v>
      </c>
      <c r="G53" s="1135" t="s">
        <v>748</v>
      </c>
      <c r="H53" s="1803"/>
      <c r="I53" s="1803"/>
      <c r="J53" s="1803"/>
      <c r="K53" s="1803"/>
    </row>
    <row r="54" spans="1:11">
      <c r="A54" s="1121" t="s">
        <v>745</v>
      </c>
      <c r="B54" s="1155">
        <v>39023202</v>
      </c>
      <c r="C54" s="1156"/>
      <c r="D54" s="1155">
        <v>448138092.70999998</v>
      </c>
      <c r="E54" s="1156"/>
      <c r="F54" s="1240">
        <v>99.252504175002898</v>
      </c>
      <c r="G54" s="1135">
        <v>1148.3888295737495</v>
      </c>
      <c r="H54" s="1803"/>
      <c r="I54" s="1803"/>
      <c r="J54" s="1803"/>
      <c r="K54" s="1803"/>
    </row>
    <row r="55" spans="1:11" ht="33.75">
      <c r="A55" s="1121" t="s">
        <v>746</v>
      </c>
      <c r="B55" s="1155">
        <v>3375042</v>
      </c>
      <c r="C55" s="1156"/>
      <c r="D55" s="1155">
        <v>3375041.83</v>
      </c>
      <c r="E55" s="1156"/>
      <c r="F55" s="1240">
        <v>0.74749582499709133</v>
      </c>
      <c r="G55" s="1135">
        <v>99.999994963025642</v>
      </c>
      <c r="H55" s="1803"/>
      <c r="I55" s="1803"/>
      <c r="J55" s="1803"/>
      <c r="K55" s="1803"/>
    </row>
    <row r="56" spans="1:11">
      <c r="A56" s="1121" t="s">
        <v>747</v>
      </c>
      <c r="B56" s="1155">
        <v>0</v>
      </c>
      <c r="C56" s="1156"/>
      <c r="D56" s="1155">
        <v>0</v>
      </c>
      <c r="E56" s="1156"/>
      <c r="F56" s="1240">
        <v>0</v>
      </c>
      <c r="G56" s="1135" t="s">
        <v>748</v>
      </c>
      <c r="H56" s="1803"/>
      <c r="I56" s="1803"/>
      <c r="J56" s="1803"/>
      <c r="K56" s="1803"/>
    </row>
    <row r="57" spans="1:11" ht="33.75">
      <c r="A57" s="1121" t="s">
        <v>1246</v>
      </c>
      <c r="B57" s="1155">
        <v>0</v>
      </c>
      <c r="C57" s="1156"/>
      <c r="D57" s="1155">
        <v>0</v>
      </c>
      <c r="E57" s="1156"/>
      <c r="F57" s="1240">
        <v>0</v>
      </c>
      <c r="G57" s="1135" t="s">
        <v>748</v>
      </c>
      <c r="H57" s="1803"/>
      <c r="I57" s="1803"/>
      <c r="J57" s="1803"/>
      <c r="K57" s="1803"/>
    </row>
    <row r="58" spans="1:11">
      <c r="A58" s="1242" t="s">
        <v>750</v>
      </c>
      <c r="B58" s="1155">
        <v>0</v>
      </c>
      <c r="C58" s="1156"/>
      <c r="D58" s="1155">
        <v>0</v>
      </c>
      <c r="E58" s="1156"/>
      <c r="F58" s="1240">
        <v>0</v>
      </c>
      <c r="G58" s="1135" t="s">
        <v>748</v>
      </c>
      <c r="H58" s="1803"/>
      <c r="I58" s="1803"/>
      <c r="J58" s="1803"/>
      <c r="K58" s="1803"/>
    </row>
    <row r="59" spans="1:11" ht="22.5">
      <c r="A59" s="1243" t="s">
        <v>751</v>
      </c>
      <c r="B59" s="1148">
        <v>0</v>
      </c>
      <c r="C59" s="1149"/>
      <c r="D59" s="1148">
        <v>0</v>
      </c>
      <c r="E59" s="1149"/>
      <c r="F59" s="1240">
        <v>0</v>
      </c>
      <c r="G59" s="1135" t="s">
        <v>748</v>
      </c>
      <c r="H59" s="1803"/>
      <c r="I59" s="1803"/>
      <c r="J59" s="1803"/>
      <c r="K59" s="1803"/>
    </row>
    <row r="60" spans="1:11" ht="22.5">
      <c r="A60" s="1121" t="s">
        <v>752</v>
      </c>
      <c r="B60" s="1155">
        <v>0</v>
      </c>
      <c r="C60" s="1156"/>
      <c r="D60" s="1155">
        <v>0</v>
      </c>
      <c r="E60" s="1156"/>
      <c r="F60" s="1240">
        <v>0</v>
      </c>
      <c r="G60" s="1135" t="s">
        <v>748</v>
      </c>
      <c r="H60" s="1803"/>
      <c r="I60" s="1803"/>
      <c r="J60" s="1803"/>
      <c r="K60" s="1803"/>
    </row>
    <row r="61" spans="1:11">
      <c r="A61" s="1121" t="s">
        <v>753</v>
      </c>
      <c r="B61" s="1155">
        <v>0</v>
      </c>
      <c r="C61" s="1156"/>
      <c r="D61" s="1155">
        <v>0</v>
      </c>
      <c r="E61" s="1156"/>
      <c r="F61" s="1240">
        <v>0</v>
      </c>
      <c r="G61" s="1135" t="s">
        <v>748</v>
      </c>
      <c r="H61" s="1803"/>
      <c r="I61" s="1803"/>
      <c r="J61" s="1803"/>
      <c r="K61" s="1803"/>
    </row>
    <row r="62" spans="1:11">
      <c r="A62" s="1121" t="s">
        <v>754</v>
      </c>
      <c r="B62" s="1155">
        <v>0</v>
      </c>
      <c r="C62" s="1156"/>
      <c r="D62" s="1155">
        <v>0</v>
      </c>
      <c r="E62" s="1156"/>
      <c r="F62" s="1240">
        <v>0</v>
      </c>
      <c r="G62" s="1135" t="s">
        <v>748</v>
      </c>
      <c r="H62" s="1803"/>
      <c r="I62" s="1803"/>
      <c r="J62" s="1803"/>
      <c r="K62" s="1803"/>
    </row>
    <row r="63" spans="1:11">
      <c r="A63" s="1121" t="s">
        <v>755</v>
      </c>
      <c r="B63" s="1155">
        <v>0</v>
      </c>
      <c r="C63" s="1156"/>
      <c r="D63" s="1155">
        <v>0</v>
      </c>
      <c r="E63" s="1156"/>
      <c r="F63" s="1240">
        <v>0</v>
      </c>
      <c r="G63" s="1135" t="s">
        <v>748</v>
      </c>
      <c r="H63" s="1803"/>
      <c r="I63" s="1803"/>
      <c r="J63" s="1803"/>
      <c r="K63" s="1803"/>
    </row>
    <row r="64" spans="1:11">
      <c r="A64" s="1458"/>
      <c r="B64" s="1458"/>
      <c r="C64" s="1458"/>
      <c r="D64" s="1458"/>
      <c r="E64" s="1458"/>
      <c r="F64" s="1458"/>
      <c r="G64" s="1458"/>
      <c r="H64" s="1803"/>
      <c r="I64" s="1803"/>
      <c r="J64" s="1803"/>
      <c r="K64" s="1803"/>
    </row>
    <row r="65" spans="1:11">
      <c r="A65" s="1277" t="s">
        <v>96</v>
      </c>
      <c r="B65" s="2281" t="s">
        <v>738</v>
      </c>
      <c r="C65" s="3019"/>
      <c r="D65" s="2281" t="s">
        <v>739</v>
      </c>
      <c r="E65" s="3019"/>
      <c r="F65" s="1803"/>
      <c r="G65" s="1803"/>
      <c r="H65" s="1803"/>
      <c r="I65" s="1803"/>
      <c r="J65" s="1803"/>
      <c r="K65" s="1803"/>
    </row>
    <row r="66" spans="1:11">
      <c r="A66" s="1277"/>
      <c r="B66" s="2273" t="s">
        <v>8</v>
      </c>
      <c r="C66" s="3022"/>
      <c r="D66" s="3022"/>
      <c r="E66" s="3023"/>
      <c r="F66" s="1803"/>
      <c r="G66" s="1803"/>
      <c r="H66" s="1803"/>
      <c r="I66" s="1803"/>
      <c r="J66" s="1803"/>
      <c r="K66" s="1803"/>
    </row>
    <row r="67" spans="1:11">
      <c r="A67" s="1143">
        <v>1</v>
      </c>
      <c r="B67" s="1144">
        <v>2</v>
      </c>
      <c r="C67" s="1145"/>
      <c r="D67" s="1144">
        <v>3</v>
      </c>
      <c r="E67" s="1145"/>
      <c r="F67" s="1803"/>
      <c r="G67" s="1803"/>
      <c r="H67" s="1803"/>
      <c r="I67" s="1803"/>
      <c r="J67" s="1803"/>
      <c r="K67" s="1803"/>
    </row>
    <row r="68" spans="1:11" ht="22.5">
      <c r="A68" s="1697" t="s">
        <v>756</v>
      </c>
      <c r="B68" s="1155">
        <v>42398244</v>
      </c>
      <c r="C68" s="1156"/>
      <c r="D68" s="1155">
        <v>0</v>
      </c>
      <c r="E68" s="1149"/>
      <c r="F68" s="1803"/>
      <c r="G68" s="1803"/>
      <c r="H68" s="1803"/>
      <c r="I68" s="1803"/>
      <c r="J68" s="1803"/>
      <c r="K68" s="1803"/>
    </row>
    <row r="69" spans="1:11" ht="33.75">
      <c r="A69" s="1697" t="s">
        <v>757</v>
      </c>
      <c r="B69" s="1155">
        <v>0</v>
      </c>
      <c r="C69" s="1156"/>
      <c r="D69" s="1155">
        <v>0</v>
      </c>
      <c r="E69" s="1156"/>
      <c r="F69" s="1803"/>
      <c r="G69" s="1803"/>
      <c r="H69" s="1803"/>
      <c r="I69" s="1803"/>
      <c r="J69" s="1803"/>
      <c r="K69" s="1803"/>
    </row>
    <row r="70" spans="1:11">
      <c r="A70" s="1697" t="s">
        <v>758</v>
      </c>
      <c r="B70" s="1155">
        <v>0</v>
      </c>
      <c r="C70" s="1156"/>
      <c r="D70" s="1155">
        <v>0</v>
      </c>
      <c r="E70" s="1156"/>
      <c r="F70" s="1803"/>
      <c r="G70" s="1803"/>
      <c r="H70" s="1803"/>
      <c r="I70" s="1803"/>
      <c r="J70" s="1803"/>
      <c r="K70" s="1803"/>
    </row>
    <row r="71" spans="1:11" ht="22.5">
      <c r="A71" s="1697" t="s">
        <v>759</v>
      </c>
      <c r="B71" s="1155">
        <v>0</v>
      </c>
      <c r="C71" s="1156"/>
      <c r="D71" s="1155">
        <v>0</v>
      </c>
      <c r="E71" s="1156"/>
      <c r="F71" s="1803"/>
      <c r="G71" s="1803"/>
      <c r="H71" s="1803"/>
      <c r="I71" s="1803"/>
      <c r="J71" s="1803"/>
      <c r="K71" s="1803"/>
    </row>
    <row r="72" spans="1:11" ht="33.75">
      <c r="A72" s="1697" t="s">
        <v>760</v>
      </c>
      <c r="B72" s="1155">
        <v>0</v>
      </c>
      <c r="C72" s="1156"/>
      <c r="D72" s="1155">
        <v>0</v>
      </c>
      <c r="E72" s="1156"/>
      <c r="F72" s="1803"/>
      <c r="G72" s="1803"/>
      <c r="H72" s="1803"/>
      <c r="I72" s="1803"/>
      <c r="J72" s="1803"/>
      <c r="K72" s="1803"/>
    </row>
    <row r="73" spans="1:11" ht="90">
      <c r="A73" s="1697" t="s">
        <v>761</v>
      </c>
      <c r="B73" s="1155">
        <v>0</v>
      </c>
      <c r="C73" s="1156"/>
      <c r="D73" s="1155">
        <v>0</v>
      </c>
      <c r="E73" s="1156"/>
      <c r="F73" s="1803"/>
      <c r="G73" s="1803"/>
      <c r="H73" s="1803"/>
      <c r="I73" s="1803"/>
      <c r="J73" s="1803"/>
      <c r="K73" s="1803"/>
    </row>
    <row r="74" spans="1:11">
      <c r="A74" s="1458"/>
      <c r="B74" s="1458"/>
      <c r="C74" s="1458"/>
      <c r="D74" s="1458"/>
      <c r="E74" s="1458"/>
      <c r="F74" s="1458"/>
      <c r="G74" s="1458"/>
      <c r="H74" s="1803"/>
      <c r="I74" s="1803"/>
      <c r="J74" s="1803"/>
      <c r="K74" s="1803"/>
    </row>
  </sheetData>
  <mergeCells count="35">
    <mergeCell ref="B65:C65"/>
    <mergeCell ref="D65:E65"/>
    <mergeCell ref="B66:E66"/>
    <mergeCell ref="A1:G1"/>
    <mergeCell ref="H45:I45"/>
    <mergeCell ref="B47:C47"/>
    <mergeCell ref="D47:E47"/>
    <mergeCell ref="B48:E48"/>
    <mergeCell ref="F48:G48"/>
    <mergeCell ref="H40:I40"/>
    <mergeCell ref="H41:I41"/>
    <mergeCell ref="H42:I42"/>
    <mergeCell ref="H43:I43"/>
    <mergeCell ref="H44:I44"/>
    <mergeCell ref="H37:I37"/>
    <mergeCell ref="H38:I38"/>
    <mergeCell ref="H39:I39"/>
    <mergeCell ref="K30:K32"/>
    <mergeCell ref="J30:J32"/>
    <mergeCell ref="J33:K33"/>
    <mergeCell ref="H34:I34"/>
    <mergeCell ref="H35:I35"/>
    <mergeCell ref="B33:I33"/>
    <mergeCell ref="B30:B32"/>
    <mergeCell ref="C30:C32"/>
    <mergeCell ref="H36:I36"/>
    <mergeCell ref="D30:D32"/>
    <mergeCell ref="E30:G30"/>
    <mergeCell ref="H30:I32"/>
    <mergeCell ref="A3:A4"/>
    <mergeCell ref="B4:D4"/>
    <mergeCell ref="E4:G4"/>
    <mergeCell ref="A30:A33"/>
    <mergeCell ref="E31:E32"/>
    <mergeCell ref="F31:G31"/>
  </mergeCells>
  <pageMargins left="0.51181102362204722" right="0.51181102362204722" top="0.74803149606299213" bottom="0.55118110236220474" header="0.31496062992125984" footer="0.31496062992125984"/>
  <pageSetup paperSize="9" scale="95" orientation="landscape" r:id="rId1"/>
  <rowBreaks count="1" manualBreakCount="1">
    <brk id="28" max="16383" man="1"/>
  </rowBreaks>
  <legacy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1"/>
  <sheetViews>
    <sheetView zoomScaleNormal="100" workbookViewId="0">
      <selection activeCell="B3" sqref="B3:B4"/>
    </sheetView>
  </sheetViews>
  <sheetFormatPr defaultRowHeight="12.75"/>
  <cols>
    <col min="1" max="1" width="19.85546875" customWidth="1"/>
    <col min="2" max="3" width="11.7109375" bestFit="1" customWidth="1"/>
    <col min="4" max="4" width="12.42578125" customWidth="1"/>
    <col min="5" max="5" width="10" bestFit="1" customWidth="1"/>
    <col min="7" max="7" width="10.85546875" bestFit="1" customWidth="1"/>
    <col min="10" max="10" width="11.7109375" bestFit="1" customWidth="1"/>
    <col min="12" max="12" width="10" bestFit="1" customWidth="1"/>
    <col min="13" max="13" width="13.140625" customWidth="1"/>
    <col min="14" max="14" width="12.5703125" customWidth="1"/>
  </cols>
  <sheetData>
    <row r="1" spans="1:17">
      <c r="A1" s="2300" t="s">
        <v>762</v>
      </c>
      <c r="B1" s="2300"/>
      <c r="C1" s="2300"/>
      <c r="D1" s="2300"/>
      <c r="E1" s="2300"/>
      <c r="F1" s="2300"/>
      <c r="G1" s="2300"/>
      <c r="H1" s="2300"/>
      <c r="I1" s="2300"/>
      <c r="J1" s="2300"/>
      <c r="K1" s="2300"/>
      <c r="L1" s="2300"/>
      <c r="M1" s="2300"/>
      <c r="N1" s="1815"/>
      <c r="O1" s="1815"/>
      <c r="P1" s="1815"/>
      <c r="Q1" s="1815"/>
    </row>
    <row r="2" spans="1:17">
      <c r="A2" s="2456" t="s">
        <v>96</v>
      </c>
      <c r="B2" s="2464" t="s">
        <v>763</v>
      </c>
      <c r="C2" s="3036" t="s">
        <v>764</v>
      </c>
      <c r="D2" s="2647"/>
      <c r="E2" s="2647"/>
      <c r="F2" s="2647"/>
      <c r="G2" s="2647"/>
      <c r="H2" s="2647"/>
      <c r="I2" s="2647"/>
      <c r="J2" s="2647"/>
      <c r="K2" s="2647"/>
      <c r="L2" s="2647"/>
      <c r="M2" s="2647"/>
      <c r="N2" s="2648"/>
      <c r="O2" s="3036" t="s">
        <v>765</v>
      </c>
      <c r="P2" s="2647"/>
      <c r="Q2" s="2648"/>
    </row>
    <row r="3" spans="1:17">
      <c r="A3" s="2457"/>
      <c r="B3" s="2465"/>
      <c r="C3" s="2466" t="s">
        <v>766</v>
      </c>
      <c r="D3" s="2466" t="s">
        <v>767</v>
      </c>
      <c r="E3" s="2466" t="s">
        <v>768</v>
      </c>
      <c r="F3" s="2466" t="s">
        <v>769</v>
      </c>
      <c r="G3" s="2466" t="s">
        <v>770</v>
      </c>
      <c r="H3" s="2466" t="s">
        <v>771</v>
      </c>
      <c r="I3" s="3037" t="s">
        <v>772</v>
      </c>
      <c r="J3" s="2466" t="s">
        <v>773</v>
      </c>
      <c r="K3" s="2466" t="s">
        <v>774</v>
      </c>
      <c r="L3" s="2466" t="s">
        <v>775</v>
      </c>
      <c r="M3" s="2466" t="s">
        <v>776</v>
      </c>
      <c r="N3" s="2465" t="s">
        <v>777</v>
      </c>
      <c r="O3" s="2455" t="s">
        <v>778</v>
      </c>
      <c r="P3" s="2455" t="s">
        <v>779</v>
      </c>
      <c r="Q3" s="2455" t="s">
        <v>780</v>
      </c>
    </row>
    <row r="4" spans="1:17">
      <c r="A4" s="2457"/>
      <c r="B4" s="2465"/>
      <c r="C4" s="2455"/>
      <c r="D4" s="2455"/>
      <c r="E4" s="2455"/>
      <c r="F4" s="2455"/>
      <c r="G4" s="2455"/>
      <c r="H4" s="2455"/>
      <c r="I4" s="3037"/>
      <c r="J4" s="2455"/>
      <c r="K4" s="2455"/>
      <c r="L4" s="2455"/>
      <c r="M4" s="2455"/>
      <c r="N4" s="2465"/>
      <c r="O4" s="2455"/>
      <c r="P4" s="2455"/>
      <c r="Q4" s="2455"/>
    </row>
    <row r="5" spans="1:17">
      <c r="A5" s="2457"/>
      <c r="B5" s="2465"/>
      <c r="C5" s="2455"/>
      <c r="D5" s="2455"/>
      <c r="E5" s="2455"/>
      <c r="F5" s="2455"/>
      <c r="G5" s="2455"/>
      <c r="H5" s="2455"/>
      <c r="I5" s="3037"/>
      <c r="J5" s="2455"/>
      <c r="K5" s="2455"/>
      <c r="L5" s="2455"/>
      <c r="M5" s="2455"/>
      <c r="N5" s="2465"/>
      <c r="O5" s="2455"/>
      <c r="P5" s="2455"/>
      <c r="Q5" s="2455"/>
    </row>
    <row r="6" spans="1:17" ht="25.5" customHeight="1">
      <c r="A6" s="2458"/>
      <c r="B6" s="2466"/>
      <c r="C6" s="2455"/>
      <c r="D6" s="2455"/>
      <c r="E6" s="2455"/>
      <c r="F6" s="2455"/>
      <c r="G6" s="2455"/>
      <c r="H6" s="2455"/>
      <c r="I6" s="3038"/>
      <c r="J6" s="2455"/>
      <c r="K6" s="2455"/>
      <c r="L6" s="2455"/>
      <c r="M6" s="2455"/>
      <c r="N6" s="2466"/>
      <c r="O6" s="2455"/>
      <c r="P6" s="2455"/>
      <c r="Q6" s="2455"/>
    </row>
    <row r="7" spans="1:17">
      <c r="A7" s="1252">
        <v>1</v>
      </c>
      <c r="B7" s="1252">
        <v>2</v>
      </c>
      <c r="C7" s="1252">
        <v>3</v>
      </c>
      <c r="D7" s="1252">
        <v>4</v>
      </c>
      <c r="E7" s="1252">
        <v>5</v>
      </c>
      <c r="F7" s="1252">
        <v>6</v>
      </c>
      <c r="G7" s="1252">
        <v>7</v>
      </c>
      <c r="H7" s="1252">
        <v>8</v>
      </c>
      <c r="I7" s="1252">
        <v>9</v>
      </c>
      <c r="J7" s="1252">
        <v>10</v>
      </c>
      <c r="K7" s="1252">
        <v>11</v>
      </c>
      <c r="L7" s="1252">
        <v>12</v>
      </c>
      <c r="M7" s="1252">
        <v>13</v>
      </c>
      <c r="N7" s="1252">
        <v>14</v>
      </c>
      <c r="O7" s="1252">
        <v>15</v>
      </c>
      <c r="P7" s="1252">
        <v>16</v>
      </c>
      <c r="Q7" s="1252">
        <v>17</v>
      </c>
    </row>
    <row r="8" spans="1:17">
      <c r="A8" s="1251"/>
      <c r="B8" s="2293" t="s">
        <v>8</v>
      </c>
      <c r="C8" s="2294"/>
      <c r="D8" s="2294"/>
      <c r="E8" s="2294"/>
      <c r="F8" s="2294"/>
      <c r="G8" s="2294"/>
      <c r="H8" s="2294"/>
      <c r="I8" s="2294"/>
      <c r="J8" s="2294"/>
      <c r="K8" s="2294"/>
      <c r="L8" s="2294"/>
      <c r="M8" s="2294"/>
      <c r="N8" s="2294"/>
      <c r="O8" s="2294"/>
      <c r="P8" s="2294"/>
      <c r="Q8" s="2295"/>
    </row>
    <row r="9" spans="1:17" ht="33.75">
      <c r="A9" s="1167" t="s">
        <v>781</v>
      </c>
      <c r="B9" s="1169">
        <v>0</v>
      </c>
      <c r="C9" s="1169">
        <v>0</v>
      </c>
      <c r="D9" s="1169">
        <v>0</v>
      </c>
      <c r="E9" s="1169">
        <v>0</v>
      </c>
      <c r="F9" s="1169">
        <v>0</v>
      </c>
      <c r="G9" s="1169">
        <v>0</v>
      </c>
      <c r="H9" s="1169">
        <v>0</v>
      </c>
      <c r="I9" s="1169">
        <v>0</v>
      </c>
      <c r="J9" s="1169">
        <v>0</v>
      </c>
      <c r="K9" s="1169">
        <v>0</v>
      </c>
      <c r="L9" s="1169">
        <v>0</v>
      </c>
      <c r="M9" s="1169">
        <v>0</v>
      </c>
      <c r="N9" s="1169">
        <v>0</v>
      </c>
      <c r="O9" s="1169">
        <v>0</v>
      </c>
      <c r="P9" s="1169">
        <v>0</v>
      </c>
      <c r="Q9" s="1169">
        <v>0</v>
      </c>
    </row>
    <row r="10" spans="1:17" ht="33.75">
      <c r="A10" s="1167" t="s">
        <v>872</v>
      </c>
      <c r="B10" s="1169">
        <v>0</v>
      </c>
      <c r="C10" s="1169">
        <v>0</v>
      </c>
      <c r="D10" s="1169">
        <v>0</v>
      </c>
      <c r="E10" s="1169">
        <v>0</v>
      </c>
      <c r="F10" s="1169">
        <v>0</v>
      </c>
      <c r="G10" s="1169">
        <v>0</v>
      </c>
      <c r="H10" s="1169">
        <v>0</v>
      </c>
      <c r="I10" s="1169">
        <v>0</v>
      </c>
      <c r="J10" s="1169">
        <v>0</v>
      </c>
      <c r="K10" s="1169">
        <v>0</v>
      </c>
      <c r="L10" s="1169">
        <v>0</v>
      </c>
      <c r="M10" s="1169">
        <v>0</v>
      </c>
      <c r="N10" s="1169">
        <v>0</v>
      </c>
      <c r="O10" s="1169">
        <v>0</v>
      </c>
      <c r="P10" s="1169">
        <v>0</v>
      </c>
      <c r="Q10" s="1169">
        <v>0</v>
      </c>
    </row>
    <row r="11" spans="1:17">
      <c r="A11" s="1167" t="s">
        <v>1320</v>
      </c>
      <c r="B11" s="1169">
        <v>0</v>
      </c>
      <c r="C11" s="1169">
        <v>0</v>
      </c>
      <c r="D11" s="1169">
        <v>0</v>
      </c>
      <c r="E11" s="1169">
        <v>0</v>
      </c>
      <c r="F11" s="1169">
        <v>0</v>
      </c>
      <c r="G11" s="1169">
        <v>0</v>
      </c>
      <c r="H11" s="1169">
        <v>0</v>
      </c>
      <c r="I11" s="1169">
        <v>0</v>
      </c>
      <c r="J11" s="1169">
        <v>0</v>
      </c>
      <c r="K11" s="1169">
        <v>0</v>
      </c>
      <c r="L11" s="1169">
        <v>0</v>
      </c>
      <c r="M11" s="1169">
        <v>0</v>
      </c>
      <c r="N11" s="1169">
        <v>0</v>
      </c>
      <c r="O11" s="1169">
        <v>0</v>
      </c>
      <c r="P11" s="1169">
        <v>0</v>
      </c>
      <c r="Q11" s="1169">
        <v>0</v>
      </c>
    </row>
    <row r="12" spans="1:17">
      <c r="A12" s="1167" t="s">
        <v>784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22.5">
      <c r="A13" s="1167" t="s">
        <v>871</v>
      </c>
      <c r="B13" s="1169">
        <v>0</v>
      </c>
      <c r="C13" s="1169">
        <v>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0</v>
      </c>
      <c r="K13" s="1169">
        <v>0</v>
      </c>
      <c r="L13" s="1169">
        <v>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>
      <c r="A14" s="1167" t="s">
        <v>1319</v>
      </c>
      <c r="B14" s="1169">
        <v>0</v>
      </c>
      <c r="C14" s="1169">
        <v>0</v>
      </c>
      <c r="D14" s="1169">
        <v>0</v>
      </c>
      <c r="E14" s="1169">
        <v>0</v>
      </c>
      <c r="F14" s="1169">
        <v>0</v>
      </c>
      <c r="G14" s="1169">
        <v>0</v>
      </c>
      <c r="H14" s="1169">
        <v>0</v>
      </c>
      <c r="I14" s="1169">
        <v>0</v>
      </c>
      <c r="J14" s="1169">
        <v>0</v>
      </c>
      <c r="K14" s="1169">
        <v>0</v>
      </c>
      <c r="L14" s="1169">
        <v>0</v>
      </c>
      <c r="M14" s="1169">
        <v>0</v>
      </c>
      <c r="N14" s="1169">
        <v>0</v>
      </c>
      <c r="O14" s="1169">
        <v>0</v>
      </c>
      <c r="P14" s="1169">
        <v>0</v>
      </c>
      <c r="Q14" s="1169">
        <v>0</v>
      </c>
    </row>
    <row r="15" spans="1:17">
      <c r="A15" s="1167" t="s">
        <v>787</v>
      </c>
      <c r="B15" s="1169">
        <v>0</v>
      </c>
      <c r="C15" s="1169">
        <v>0</v>
      </c>
      <c r="D15" s="1169">
        <v>0</v>
      </c>
      <c r="E15" s="1169">
        <v>0</v>
      </c>
      <c r="F15" s="1169">
        <v>0</v>
      </c>
      <c r="G15" s="1169">
        <v>0</v>
      </c>
      <c r="H15" s="1169">
        <v>0</v>
      </c>
      <c r="I15" s="1169">
        <v>0</v>
      </c>
      <c r="J15" s="1169">
        <v>0</v>
      </c>
      <c r="K15" s="1169">
        <v>0</v>
      </c>
      <c r="L15" s="1169">
        <v>0</v>
      </c>
      <c r="M15" s="1169">
        <v>0</v>
      </c>
      <c r="N15" s="1169">
        <v>0</v>
      </c>
      <c r="O15" s="1169">
        <v>0</v>
      </c>
      <c r="P15" s="1169">
        <v>0</v>
      </c>
      <c r="Q15" s="1169">
        <v>0</v>
      </c>
    </row>
    <row r="16" spans="1:17">
      <c r="A16" s="1167" t="s">
        <v>788</v>
      </c>
      <c r="B16" s="1169">
        <v>0</v>
      </c>
      <c r="C16" s="1169">
        <v>0</v>
      </c>
      <c r="D16" s="1169">
        <v>0</v>
      </c>
      <c r="E16" s="1169">
        <v>0</v>
      </c>
      <c r="F16" s="1169">
        <v>0</v>
      </c>
      <c r="G16" s="1169">
        <v>0</v>
      </c>
      <c r="H16" s="1169">
        <v>0</v>
      </c>
      <c r="I16" s="1169">
        <v>0</v>
      </c>
      <c r="J16" s="1169">
        <v>0</v>
      </c>
      <c r="K16" s="1169">
        <v>0</v>
      </c>
      <c r="L16" s="1169">
        <v>0</v>
      </c>
      <c r="M16" s="1169">
        <v>0</v>
      </c>
      <c r="N16" s="1169">
        <v>0</v>
      </c>
      <c r="O16" s="1169">
        <v>0</v>
      </c>
      <c r="P16" s="1169">
        <v>0</v>
      </c>
      <c r="Q16" s="1169">
        <v>0</v>
      </c>
    </row>
    <row r="17" spans="1:17" ht="33.75">
      <c r="A17" s="1167" t="s">
        <v>789</v>
      </c>
      <c r="B17" s="1169">
        <v>0</v>
      </c>
      <c r="C17" s="1169">
        <v>0</v>
      </c>
      <c r="D17" s="1169">
        <v>0</v>
      </c>
      <c r="E17" s="1169">
        <v>0</v>
      </c>
      <c r="F17" s="1169">
        <v>0</v>
      </c>
      <c r="G17" s="1169">
        <v>0</v>
      </c>
      <c r="H17" s="1169">
        <v>0</v>
      </c>
      <c r="I17" s="1169">
        <v>0</v>
      </c>
      <c r="J17" s="1169">
        <v>0</v>
      </c>
      <c r="K17" s="1169">
        <v>0</v>
      </c>
      <c r="L17" s="1169">
        <v>0</v>
      </c>
      <c r="M17" s="1169">
        <v>0</v>
      </c>
      <c r="N17" s="1169">
        <v>0</v>
      </c>
      <c r="O17" s="1169">
        <v>0</v>
      </c>
      <c r="P17" s="1169">
        <v>0</v>
      </c>
      <c r="Q17" s="1169">
        <v>0</v>
      </c>
    </row>
    <row r="18" spans="1:17" ht="22.5">
      <c r="A18" s="1167" t="s">
        <v>790</v>
      </c>
      <c r="B18" s="1169">
        <v>0</v>
      </c>
      <c r="C18" s="1169">
        <v>0</v>
      </c>
      <c r="D18" s="1169">
        <v>0</v>
      </c>
      <c r="E18" s="1169">
        <v>0</v>
      </c>
      <c r="F18" s="1169">
        <v>0</v>
      </c>
      <c r="G18" s="1169">
        <v>0</v>
      </c>
      <c r="H18" s="1169">
        <v>0</v>
      </c>
      <c r="I18" s="1169">
        <v>0</v>
      </c>
      <c r="J18" s="1169">
        <v>0</v>
      </c>
      <c r="K18" s="1169">
        <v>0</v>
      </c>
      <c r="L18" s="1169">
        <v>0</v>
      </c>
      <c r="M18" s="1169">
        <v>0</v>
      </c>
      <c r="N18" s="1169">
        <v>0</v>
      </c>
      <c r="O18" s="1169">
        <v>0</v>
      </c>
      <c r="P18" s="1169">
        <v>0</v>
      </c>
      <c r="Q18" s="1169">
        <v>0</v>
      </c>
    </row>
    <row r="19" spans="1:17">
      <c r="A19" s="1167" t="s">
        <v>791</v>
      </c>
      <c r="B19" s="1169">
        <v>0</v>
      </c>
      <c r="C19" s="1169">
        <v>0</v>
      </c>
      <c r="D19" s="1169">
        <v>0</v>
      </c>
      <c r="E19" s="1169">
        <v>0</v>
      </c>
      <c r="F19" s="1169">
        <v>0</v>
      </c>
      <c r="G19" s="1169">
        <v>0</v>
      </c>
      <c r="H19" s="1169">
        <v>0</v>
      </c>
      <c r="I19" s="1169">
        <v>0</v>
      </c>
      <c r="J19" s="1169">
        <v>0</v>
      </c>
      <c r="K19" s="1169">
        <v>0</v>
      </c>
      <c r="L19" s="1169">
        <v>0</v>
      </c>
      <c r="M19" s="1169">
        <v>0</v>
      </c>
      <c r="N19" s="1169">
        <v>0</v>
      </c>
      <c r="O19" s="1169">
        <v>0</v>
      </c>
      <c r="P19" s="1169">
        <v>0</v>
      </c>
      <c r="Q19" s="1169">
        <v>0</v>
      </c>
    </row>
    <row r="20" spans="1:17">
      <c r="A20" s="1259"/>
      <c r="B20" s="1258"/>
      <c r="C20" s="1258"/>
      <c r="D20" s="1258"/>
      <c r="E20" s="1258"/>
      <c r="F20" s="1258"/>
      <c r="G20" s="1258"/>
      <c r="H20" s="1258"/>
      <c r="I20" s="1258"/>
      <c r="J20" s="1258"/>
      <c r="K20" s="1258"/>
      <c r="L20" s="1258"/>
      <c r="M20" s="1258"/>
      <c r="N20" s="1258"/>
      <c r="O20" s="1258"/>
      <c r="P20" s="1258"/>
      <c r="Q20" s="1258"/>
    </row>
    <row r="21" spans="1:17">
      <c r="A21" s="2301" t="s">
        <v>96</v>
      </c>
      <c r="B21" s="2304" t="s">
        <v>793</v>
      </c>
      <c r="C21" s="2306" t="s">
        <v>794</v>
      </c>
      <c r="D21" s="2307"/>
      <c r="E21" s="2307"/>
      <c r="F21" s="2307"/>
      <c r="G21" s="2307"/>
      <c r="H21" s="2307"/>
      <c r="I21" s="2307"/>
      <c r="J21" s="2307"/>
      <c r="K21" s="2307"/>
      <c r="L21" s="2307"/>
      <c r="M21" s="2307"/>
      <c r="N21" s="2308"/>
      <c r="O21" s="2306" t="s">
        <v>795</v>
      </c>
      <c r="P21" s="2307"/>
      <c r="Q21" s="2308"/>
    </row>
    <row r="22" spans="1:17">
      <c r="A22" s="2302"/>
      <c r="B22" s="2298"/>
      <c r="C22" s="2298" t="s">
        <v>796</v>
      </c>
      <c r="D22" s="2297" t="s">
        <v>797</v>
      </c>
      <c r="E22" s="2297" t="s">
        <v>798</v>
      </c>
      <c r="F22" s="2297" t="s">
        <v>799</v>
      </c>
      <c r="G22" s="2297" t="s">
        <v>800</v>
      </c>
      <c r="H22" s="2297" t="s">
        <v>771</v>
      </c>
      <c r="I22" s="2297" t="s">
        <v>801</v>
      </c>
      <c r="J22" s="2297" t="s">
        <v>773</v>
      </c>
      <c r="K22" s="2297" t="s">
        <v>774</v>
      </c>
      <c r="L22" s="2297" t="s">
        <v>775</v>
      </c>
      <c r="M22" s="2297" t="s">
        <v>776</v>
      </c>
      <c r="N22" s="2305" t="s">
        <v>777</v>
      </c>
      <c r="O22" s="2297" t="s">
        <v>778</v>
      </c>
      <c r="P22" s="2297" t="s">
        <v>779</v>
      </c>
      <c r="Q22" s="2304" t="s">
        <v>780</v>
      </c>
    </row>
    <row r="23" spans="1:17">
      <c r="A23" s="2302"/>
      <c r="B23" s="2298"/>
      <c r="C23" s="2298"/>
      <c r="D23" s="2297"/>
      <c r="E23" s="2297"/>
      <c r="F23" s="2297"/>
      <c r="G23" s="2297"/>
      <c r="H23" s="2297"/>
      <c r="I23" s="2297"/>
      <c r="J23" s="2297"/>
      <c r="K23" s="2297"/>
      <c r="L23" s="2297"/>
      <c r="M23" s="2297"/>
      <c r="N23" s="2305"/>
      <c r="O23" s="2297"/>
      <c r="P23" s="2297"/>
      <c r="Q23" s="2298"/>
    </row>
    <row r="24" spans="1:17">
      <c r="A24" s="2302"/>
      <c r="B24" s="2298"/>
      <c r="C24" s="2298"/>
      <c r="D24" s="2297"/>
      <c r="E24" s="2297"/>
      <c r="F24" s="2297"/>
      <c r="G24" s="2297"/>
      <c r="H24" s="2297"/>
      <c r="I24" s="2297"/>
      <c r="J24" s="2297"/>
      <c r="K24" s="2297"/>
      <c r="L24" s="2297"/>
      <c r="M24" s="2297"/>
      <c r="N24" s="2305"/>
      <c r="O24" s="2297"/>
      <c r="P24" s="2297"/>
      <c r="Q24" s="2298"/>
    </row>
    <row r="25" spans="1:17" ht="39.75" customHeight="1">
      <c r="A25" s="2303"/>
      <c r="B25" s="2296"/>
      <c r="C25" s="2296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6"/>
    </row>
    <row r="26" spans="1:17">
      <c r="A26" s="1166">
        <v>1</v>
      </c>
      <c r="B26" s="1166">
        <v>2</v>
      </c>
      <c r="C26" s="1166">
        <v>3</v>
      </c>
      <c r="D26" s="1166">
        <v>4</v>
      </c>
      <c r="E26" s="1166">
        <v>5</v>
      </c>
      <c r="F26" s="1166">
        <v>6</v>
      </c>
      <c r="G26" s="1166">
        <v>7</v>
      </c>
      <c r="H26" s="1166">
        <v>8</v>
      </c>
      <c r="I26" s="1166">
        <v>9</v>
      </c>
      <c r="J26" s="1166">
        <v>10</v>
      </c>
      <c r="K26" s="1166">
        <v>11</v>
      </c>
      <c r="L26" s="1166">
        <v>12</v>
      </c>
      <c r="M26" s="1166">
        <v>13</v>
      </c>
      <c r="N26" s="1166">
        <v>14</v>
      </c>
      <c r="O26" s="1166">
        <v>15</v>
      </c>
      <c r="P26" s="1166">
        <v>16</v>
      </c>
      <c r="Q26" s="1166">
        <v>17</v>
      </c>
    </row>
    <row r="27" spans="1:17">
      <c r="A27" s="1252"/>
      <c r="B27" s="2293" t="s">
        <v>8</v>
      </c>
      <c r="C27" s="2294"/>
      <c r="D27" s="2294"/>
      <c r="E27" s="2294"/>
      <c r="F27" s="2294"/>
      <c r="G27" s="2294"/>
      <c r="H27" s="2294"/>
      <c r="I27" s="2294"/>
      <c r="J27" s="2294"/>
      <c r="K27" s="2294"/>
      <c r="L27" s="2294"/>
      <c r="M27" s="2294"/>
      <c r="N27" s="2294"/>
      <c r="O27" s="2294"/>
      <c r="P27" s="2294"/>
      <c r="Q27" s="2295"/>
    </row>
    <row r="28" spans="1:17" ht="33.75">
      <c r="A28" s="1167" t="s">
        <v>803</v>
      </c>
      <c r="B28" s="1175">
        <v>0</v>
      </c>
      <c r="C28" s="1175">
        <v>0</v>
      </c>
      <c r="D28" s="1175">
        <v>0</v>
      </c>
      <c r="E28" s="1175">
        <v>0</v>
      </c>
      <c r="F28" s="1175">
        <v>0</v>
      </c>
      <c r="G28" s="1175">
        <v>0</v>
      </c>
      <c r="H28" s="1175">
        <v>0</v>
      </c>
      <c r="I28" s="1175">
        <v>0</v>
      </c>
      <c r="J28" s="1175">
        <v>0</v>
      </c>
      <c r="K28" s="1175">
        <v>0</v>
      </c>
      <c r="L28" s="1175">
        <v>0</v>
      </c>
      <c r="M28" s="1175">
        <v>0</v>
      </c>
      <c r="N28" s="1175">
        <v>0</v>
      </c>
      <c r="O28" s="1175">
        <v>0</v>
      </c>
      <c r="P28" s="1175">
        <v>0</v>
      </c>
      <c r="Q28" s="1175">
        <v>0</v>
      </c>
    </row>
    <row r="29" spans="1:17">
      <c r="A29" s="1300" t="s">
        <v>1318</v>
      </c>
      <c r="B29" s="1175">
        <v>0</v>
      </c>
      <c r="C29" s="1175">
        <v>0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0</v>
      </c>
      <c r="K29" s="1175">
        <v>0</v>
      </c>
      <c r="L29" s="1175">
        <v>0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>
      <c r="A30" s="1814" t="s">
        <v>805</v>
      </c>
      <c r="B30" s="1173">
        <v>0</v>
      </c>
      <c r="C30" s="1173">
        <v>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>
      <c r="A31" s="1814" t="s">
        <v>806</v>
      </c>
      <c r="B31" s="1173">
        <v>0</v>
      </c>
      <c r="C31" s="1173">
        <v>0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0</v>
      </c>
      <c r="K31" s="1173">
        <v>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>
      <c r="A32" s="1300" t="s">
        <v>1317</v>
      </c>
      <c r="B32" s="1175">
        <v>0</v>
      </c>
      <c r="C32" s="1175">
        <v>0</v>
      </c>
      <c r="D32" s="1175">
        <v>0</v>
      </c>
      <c r="E32" s="1175">
        <v>0</v>
      </c>
      <c r="F32" s="1175">
        <v>0</v>
      </c>
      <c r="G32" s="1175">
        <v>0</v>
      </c>
      <c r="H32" s="1175">
        <v>0</v>
      </c>
      <c r="I32" s="1175">
        <v>0</v>
      </c>
      <c r="J32" s="1175">
        <v>0</v>
      </c>
      <c r="K32" s="1175">
        <v>0</v>
      </c>
      <c r="L32" s="1175">
        <v>0</v>
      </c>
      <c r="M32" s="1175">
        <v>0</v>
      </c>
      <c r="N32" s="1175">
        <v>0</v>
      </c>
      <c r="O32" s="1175">
        <v>0</v>
      </c>
      <c r="P32" s="1175">
        <v>0</v>
      </c>
      <c r="Q32" s="1175">
        <v>0</v>
      </c>
    </row>
    <row r="33" spans="1:17">
      <c r="A33" s="1814" t="s">
        <v>808</v>
      </c>
      <c r="B33" s="1173">
        <v>0</v>
      </c>
      <c r="C33" s="1173">
        <v>0</v>
      </c>
      <c r="D33" s="1173">
        <v>0</v>
      </c>
      <c r="E33" s="1173">
        <v>0</v>
      </c>
      <c r="F33" s="1173">
        <v>0</v>
      </c>
      <c r="G33" s="1173">
        <v>0</v>
      </c>
      <c r="H33" s="1173">
        <v>0</v>
      </c>
      <c r="I33" s="1173">
        <v>0</v>
      </c>
      <c r="J33" s="1173">
        <v>0</v>
      </c>
      <c r="K33" s="1173">
        <v>0</v>
      </c>
      <c r="L33" s="1173">
        <v>0</v>
      </c>
      <c r="M33" s="1173">
        <v>0</v>
      </c>
      <c r="N33" s="1173">
        <v>0</v>
      </c>
      <c r="O33" s="1173">
        <v>0</v>
      </c>
      <c r="P33" s="1173">
        <v>0</v>
      </c>
      <c r="Q33" s="1173">
        <v>0</v>
      </c>
    </row>
    <row r="34" spans="1:17" ht="22.5">
      <c r="A34" s="1814" t="s">
        <v>809</v>
      </c>
      <c r="B34" s="1173">
        <v>585699622.08000004</v>
      </c>
      <c r="C34" s="1173">
        <v>585699622.08000004</v>
      </c>
      <c r="D34" s="1173">
        <v>198148.73</v>
      </c>
      <c r="E34" s="1173">
        <v>0</v>
      </c>
      <c r="F34" s="1173">
        <v>0</v>
      </c>
      <c r="G34" s="1173">
        <v>198148.73</v>
      </c>
      <c r="H34" s="1173">
        <v>0</v>
      </c>
      <c r="I34" s="1173">
        <v>0</v>
      </c>
      <c r="J34" s="1173">
        <v>585478464.21000004</v>
      </c>
      <c r="K34" s="1173">
        <v>0</v>
      </c>
      <c r="L34" s="1173">
        <v>23009.14</v>
      </c>
      <c r="M34" s="1173">
        <v>0</v>
      </c>
      <c r="N34" s="1173">
        <v>0</v>
      </c>
      <c r="O34" s="1173">
        <v>0</v>
      </c>
      <c r="P34" s="1173">
        <v>0</v>
      </c>
      <c r="Q34" s="1173">
        <v>0</v>
      </c>
    </row>
    <row r="35" spans="1:17">
      <c r="A35" s="1300" t="s">
        <v>810</v>
      </c>
      <c r="B35" s="1175">
        <v>197317.01</v>
      </c>
      <c r="C35" s="1175">
        <v>197317.01</v>
      </c>
      <c r="D35" s="1175">
        <v>197317.01</v>
      </c>
      <c r="E35" s="1175">
        <v>0</v>
      </c>
      <c r="F35" s="1175">
        <v>0</v>
      </c>
      <c r="G35" s="1175">
        <v>197317.01</v>
      </c>
      <c r="H35" s="1175">
        <v>0</v>
      </c>
      <c r="I35" s="1175">
        <v>0</v>
      </c>
      <c r="J35" s="1175">
        <v>0</v>
      </c>
      <c r="K35" s="1175">
        <v>0</v>
      </c>
      <c r="L35" s="1175">
        <v>0</v>
      </c>
      <c r="M35" s="1175">
        <v>0</v>
      </c>
      <c r="N35" s="1175">
        <v>0</v>
      </c>
      <c r="O35" s="1175">
        <v>0</v>
      </c>
      <c r="P35" s="1175">
        <v>0</v>
      </c>
      <c r="Q35" s="1175">
        <v>0</v>
      </c>
    </row>
    <row r="36" spans="1:17">
      <c r="A36" s="1814" t="s">
        <v>811</v>
      </c>
      <c r="B36" s="1173">
        <v>585479395.92999995</v>
      </c>
      <c r="C36" s="1173">
        <v>585479395.92999995</v>
      </c>
      <c r="D36" s="1173">
        <v>831.72</v>
      </c>
      <c r="E36" s="1173">
        <v>0</v>
      </c>
      <c r="F36" s="1173">
        <v>0</v>
      </c>
      <c r="G36" s="1173">
        <v>831.72</v>
      </c>
      <c r="H36" s="1173">
        <v>0</v>
      </c>
      <c r="I36" s="1173">
        <v>0</v>
      </c>
      <c r="J36" s="1173">
        <v>585478464.21000004</v>
      </c>
      <c r="K36" s="1173">
        <v>0</v>
      </c>
      <c r="L36" s="1173">
        <v>100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>
      <c r="A37" s="1814" t="s">
        <v>812</v>
      </c>
      <c r="B37" s="1173">
        <v>22909.14</v>
      </c>
      <c r="C37" s="1173">
        <v>22909.14</v>
      </c>
      <c r="D37" s="1173">
        <v>0</v>
      </c>
      <c r="E37" s="1173">
        <v>0</v>
      </c>
      <c r="F37" s="1173">
        <v>0</v>
      </c>
      <c r="G37" s="1173">
        <v>0</v>
      </c>
      <c r="H37" s="1173">
        <v>0</v>
      </c>
      <c r="I37" s="1173">
        <v>0</v>
      </c>
      <c r="J37" s="1173">
        <v>0</v>
      </c>
      <c r="K37" s="1173">
        <v>0</v>
      </c>
      <c r="L37" s="1173">
        <v>22909.14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22.5">
      <c r="A38" s="1814" t="s">
        <v>869</v>
      </c>
      <c r="B38" s="1173">
        <v>277067287.11000001</v>
      </c>
      <c r="C38" s="1173">
        <v>277067287.11000001</v>
      </c>
      <c r="D38" s="1173">
        <v>0</v>
      </c>
      <c r="E38" s="1173">
        <v>0</v>
      </c>
      <c r="F38" s="1173">
        <v>0</v>
      </c>
      <c r="G38" s="1173">
        <v>0</v>
      </c>
      <c r="H38" s="1173">
        <v>0</v>
      </c>
      <c r="I38" s="1173">
        <v>0</v>
      </c>
      <c r="J38" s="1173">
        <v>0</v>
      </c>
      <c r="K38" s="1173">
        <v>0</v>
      </c>
      <c r="L38" s="1173">
        <v>5975082.5300000003</v>
      </c>
      <c r="M38" s="1173">
        <v>271092204.57999998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22.5">
      <c r="A39" s="1300" t="s">
        <v>814</v>
      </c>
      <c r="B39" s="1175">
        <v>5431532.0700000003</v>
      </c>
      <c r="C39" s="1175">
        <v>5431532.0700000003</v>
      </c>
      <c r="D39" s="1175">
        <v>0</v>
      </c>
      <c r="E39" s="1175">
        <v>0</v>
      </c>
      <c r="F39" s="1175">
        <v>0</v>
      </c>
      <c r="G39" s="1175">
        <v>0</v>
      </c>
      <c r="H39" s="1175">
        <v>0</v>
      </c>
      <c r="I39" s="1175">
        <v>0</v>
      </c>
      <c r="J39" s="1175">
        <v>0</v>
      </c>
      <c r="K39" s="1175">
        <v>0</v>
      </c>
      <c r="L39" s="1175">
        <v>5431532.0700000003</v>
      </c>
      <c r="M39" s="1175">
        <v>0</v>
      </c>
      <c r="N39" s="1175">
        <v>0</v>
      </c>
      <c r="O39" s="1175">
        <v>0</v>
      </c>
      <c r="P39" s="1175">
        <v>0</v>
      </c>
      <c r="Q39" s="1175">
        <v>0</v>
      </c>
    </row>
    <row r="40" spans="1:17">
      <c r="A40" s="1814" t="s">
        <v>815</v>
      </c>
      <c r="B40" s="1173">
        <v>271635755.04000002</v>
      </c>
      <c r="C40" s="1173">
        <v>271635755.04000002</v>
      </c>
      <c r="D40" s="1173">
        <v>0</v>
      </c>
      <c r="E40" s="1173">
        <v>0</v>
      </c>
      <c r="F40" s="1173">
        <v>0</v>
      </c>
      <c r="G40" s="1173">
        <v>0</v>
      </c>
      <c r="H40" s="1173">
        <v>0</v>
      </c>
      <c r="I40" s="1173">
        <v>0</v>
      </c>
      <c r="J40" s="1173">
        <v>0</v>
      </c>
      <c r="K40" s="1173">
        <v>0</v>
      </c>
      <c r="L40" s="1173">
        <v>543550.46</v>
      </c>
      <c r="M40" s="1173">
        <v>271092204.57999998</v>
      </c>
      <c r="N40" s="1173">
        <v>0</v>
      </c>
      <c r="O40" s="1173">
        <v>0</v>
      </c>
      <c r="P40" s="1173">
        <v>0</v>
      </c>
      <c r="Q40" s="1173">
        <v>0</v>
      </c>
    </row>
    <row r="41" spans="1:17" ht="22.5">
      <c r="A41" s="1814" t="s">
        <v>816</v>
      </c>
      <c r="B41" s="1173">
        <v>75247085.730000004</v>
      </c>
      <c r="C41" s="1173">
        <v>75247085.730000004</v>
      </c>
      <c r="D41" s="1173">
        <v>73211634.450000003</v>
      </c>
      <c r="E41" s="1173">
        <v>3995426</v>
      </c>
      <c r="F41" s="1173">
        <v>0</v>
      </c>
      <c r="G41" s="1173">
        <v>69216208.450000003</v>
      </c>
      <c r="H41" s="1173">
        <v>0</v>
      </c>
      <c r="I41" s="1173">
        <v>0</v>
      </c>
      <c r="J41" s="1173">
        <v>0</v>
      </c>
      <c r="K41" s="1173">
        <v>0</v>
      </c>
      <c r="L41" s="1173">
        <v>2035209.01</v>
      </c>
      <c r="M41" s="1173">
        <v>242.27</v>
      </c>
      <c r="N41" s="1173">
        <v>0</v>
      </c>
      <c r="O41" s="1173">
        <v>0</v>
      </c>
      <c r="P41" s="1173">
        <v>0</v>
      </c>
      <c r="Q41" s="1173">
        <v>0</v>
      </c>
    </row>
    <row r="42" spans="1:17" ht="22.5">
      <c r="A42" s="1300" t="s">
        <v>817</v>
      </c>
      <c r="B42" s="1175">
        <v>1668721.04</v>
      </c>
      <c r="C42" s="1175">
        <v>1668721.04</v>
      </c>
      <c r="D42" s="1175">
        <v>0</v>
      </c>
      <c r="E42" s="1175">
        <v>0</v>
      </c>
      <c r="F42" s="1175">
        <v>0</v>
      </c>
      <c r="G42" s="1175">
        <v>0</v>
      </c>
      <c r="H42" s="1175">
        <v>0</v>
      </c>
      <c r="I42" s="1175">
        <v>0</v>
      </c>
      <c r="J42" s="1175">
        <v>0</v>
      </c>
      <c r="K42" s="1175">
        <v>0</v>
      </c>
      <c r="L42" s="1175">
        <v>1668721.04</v>
      </c>
      <c r="M42" s="1175">
        <v>0</v>
      </c>
      <c r="N42" s="1175">
        <v>0</v>
      </c>
      <c r="O42" s="1175">
        <v>0</v>
      </c>
      <c r="P42" s="1175">
        <v>0</v>
      </c>
      <c r="Q42" s="1175">
        <v>0</v>
      </c>
    </row>
    <row r="43" spans="1:17" ht="33.75">
      <c r="A43" s="1814" t="s">
        <v>818</v>
      </c>
      <c r="B43" s="1173">
        <v>0</v>
      </c>
      <c r="C43" s="1173">
        <v>0</v>
      </c>
      <c r="D43" s="1173">
        <v>0</v>
      </c>
      <c r="E43" s="1173">
        <v>0</v>
      </c>
      <c r="F43" s="1173">
        <v>0</v>
      </c>
      <c r="G43" s="1173">
        <v>0</v>
      </c>
      <c r="H43" s="1173">
        <v>0</v>
      </c>
      <c r="I43" s="1173">
        <v>0</v>
      </c>
      <c r="J43" s="1173">
        <v>0</v>
      </c>
      <c r="K43" s="1173">
        <v>0</v>
      </c>
      <c r="L43" s="1173">
        <v>0</v>
      </c>
      <c r="M43" s="1173">
        <v>0</v>
      </c>
      <c r="N43" s="1173">
        <v>0</v>
      </c>
      <c r="O43" s="1173">
        <v>0</v>
      </c>
      <c r="P43" s="1173">
        <v>0</v>
      </c>
      <c r="Q43" s="1173">
        <v>0</v>
      </c>
    </row>
    <row r="44" spans="1:17" ht="22.5">
      <c r="A44" s="1814" t="s">
        <v>819</v>
      </c>
      <c r="B44" s="1173">
        <v>73578364.689999998</v>
      </c>
      <c r="C44" s="1173">
        <v>73578364.689999998</v>
      </c>
      <c r="D44" s="1173">
        <v>73211634.450000003</v>
      </c>
      <c r="E44" s="1173">
        <v>3995426</v>
      </c>
      <c r="F44" s="1173">
        <v>0</v>
      </c>
      <c r="G44" s="1173">
        <v>69216208.450000003</v>
      </c>
      <c r="H44" s="1173">
        <v>0</v>
      </c>
      <c r="I44" s="1173">
        <v>0</v>
      </c>
      <c r="J44" s="1173">
        <v>0</v>
      </c>
      <c r="K44" s="1173">
        <v>0</v>
      </c>
      <c r="L44" s="1173">
        <v>366487.97</v>
      </c>
      <c r="M44" s="1173">
        <v>242.27</v>
      </c>
      <c r="N44" s="1173">
        <v>0</v>
      </c>
      <c r="O44" s="1173">
        <v>0</v>
      </c>
      <c r="P44" s="1173">
        <v>0</v>
      </c>
      <c r="Q44" s="1173">
        <v>0</v>
      </c>
    </row>
    <row r="45" spans="1:17">
      <c r="A45" s="1813"/>
      <c r="B45" s="1812"/>
      <c r="C45" s="1812"/>
      <c r="D45" s="1812"/>
      <c r="E45" s="1812"/>
      <c r="F45" s="1812"/>
      <c r="G45" s="1812"/>
      <c r="H45" s="1812"/>
      <c r="I45" s="1812"/>
      <c r="J45" s="1812"/>
      <c r="K45" s="1812"/>
      <c r="L45" s="1812"/>
      <c r="M45" s="1812"/>
      <c r="N45" s="1812"/>
      <c r="O45" s="1812"/>
      <c r="P45" s="1812"/>
      <c r="Q45" s="1812"/>
    </row>
    <row r="46" spans="1:17">
      <c r="A46" s="1163"/>
      <c r="B46" s="1163"/>
      <c r="C46" s="1163"/>
      <c r="D46" s="1163"/>
      <c r="E46" s="1163"/>
      <c r="F46" s="1163"/>
      <c r="G46" s="1163"/>
      <c r="H46" s="1163"/>
      <c r="I46" s="1163"/>
      <c r="J46" s="1163"/>
      <c r="K46" s="1163"/>
      <c r="L46" s="1163"/>
      <c r="M46" s="1163"/>
      <c r="N46" s="1163"/>
      <c r="O46" s="1163"/>
      <c r="P46" s="1163"/>
      <c r="Q46" s="1163"/>
    </row>
    <row r="47" spans="1:17">
      <c r="A47" s="1163"/>
      <c r="B47" s="1163"/>
      <c r="C47" s="1163"/>
      <c r="D47" s="1163"/>
      <c r="E47" s="1163"/>
      <c r="F47" s="1163"/>
      <c r="G47" s="1163"/>
      <c r="H47" s="1163"/>
      <c r="I47" s="1163"/>
      <c r="J47" s="1163"/>
      <c r="K47" s="1163"/>
      <c r="L47" s="1163"/>
      <c r="M47" s="1163"/>
      <c r="N47" s="1163"/>
      <c r="O47" s="1163"/>
      <c r="P47" s="1163"/>
      <c r="Q47" s="1163"/>
    </row>
    <row r="48" spans="1:17">
      <c r="A48" s="1163"/>
      <c r="B48" s="2312" t="s">
        <v>96</v>
      </c>
      <c r="C48" s="2313"/>
      <c r="D48" s="2313"/>
      <c r="E48" s="2314"/>
      <c r="F48" s="2321" t="s">
        <v>821</v>
      </c>
      <c r="G48" s="2293" t="s">
        <v>822</v>
      </c>
      <c r="H48" s="2294"/>
      <c r="I48" s="2294"/>
      <c r="J48" s="2294"/>
      <c r="K48" s="2294"/>
      <c r="L48" s="2295"/>
      <c r="M48" s="1163"/>
      <c r="N48" s="1163"/>
      <c r="O48" s="1163"/>
      <c r="P48" s="1163"/>
      <c r="Q48" s="1163"/>
    </row>
    <row r="49" spans="1:17">
      <c r="A49" s="1163"/>
      <c r="B49" s="2315"/>
      <c r="C49" s="2316"/>
      <c r="D49" s="2316"/>
      <c r="E49" s="2317"/>
      <c r="F49" s="2310"/>
      <c r="G49" s="2297" t="s">
        <v>823</v>
      </c>
      <c r="H49" s="2297" t="s">
        <v>768</v>
      </c>
      <c r="I49" s="2297" t="s">
        <v>769</v>
      </c>
      <c r="J49" s="2297" t="s">
        <v>800</v>
      </c>
      <c r="K49" s="2297" t="s">
        <v>824</v>
      </c>
      <c r="L49" s="2305" t="s">
        <v>825</v>
      </c>
      <c r="M49" s="1163"/>
      <c r="N49" s="1163"/>
      <c r="O49" s="1163"/>
      <c r="P49" s="1163"/>
      <c r="Q49" s="1163"/>
    </row>
    <row r="50" spans="1:17">
      <c r="A50" s="1163"/>
      <c r="B50" s="2315"/>
      <c r="C50" s="2316"/>
      <c r="D50" s="2316"/>
      <c r="E50" s="2317"/>
      <c r="F50" s="2310"/>
      <c r="G50" s="2297"/>
      <c r="H50" s="2297"/>
      <c r="I50" s="2297"/>
      <c r="J50" s="2297"/>
      <c r="K50" s="2297"/>
      <c r="L50" s="2305"/>
      <c r="M50" s="1163"/>
      <c r="N50" s="1163"/>
      <c r="O50" s="1163"/>
      <c r="P50" s="1163"/>
      <c r="Q50" s="1163"/>
    </row>
    <row r="51" spans="1:17">
      <c r="A51" s="1163"/>
      <c r="B51" s="2315"/>
      <c r="C51" s="2316"/>
      <c r="D51" s="2316"/>
      <c r="E51" s="2317"/>
      <c r="F51" s="2310"/>
      <c r="G51" s="2297"/>
      <c r="H51" s="2297"/>
      <c r="I51" s="2297"/>
      <c r="J51" s="2297"/>
      <c r="K51" s="2297"/>
      <c r="L51" s="2305"/>
      <c r="M51" s="1163"/>
      <c r="N51" s="1163"/>
      <c r="O51" s="1163"/>
      <c r="P51" s="1163"/>
      <c r="Q51" s="1163"/>
    </row>
    <row r="52" spans="1:17" ht="36.75" customHeight="1">
      <c r="A52" s="1163"/>
      <c r="B52" s="2318"/>
      <c r="C52" s="2319"/>
      <c r="D52" s="2319"/>
      <c r="E52" s="2320"/>
      <c r="F52" s="2311"/>
      <c r="G52" s="2297"/>
      <c r="H52" s="2297"/>
      <c r="I52" s="2297"/>
      <c r="J52" s="2297"/>
      <c r="K52" s="2297"/>
      <c r="L52" s="2305"/>
      <c r="M52" s="1163"/>
      <c r="N52" s="1163"/>
      <c r="O52" s="1163"/>
      <c r="P52" s="1163"/>
      <c r="Q52" s="1163"/>
    </row>
    <row r="53" spans="1:17">
      <c r="A53" s="1163"/>
      <c r="B53" s="2297">
        <v>1</v>
      </c>
      <c r="C53" s="2297"/>
      <c r="D53" s="2297"/>
      <c r="E53" s="2297"/>
      <c r="F53" s="1166">
        <v>2</v>
      </c>
      <c r="G53" s="1166">
        <v>3</v>
      </c>
      <c r="H53" s="1166">
        <v>4</v>
      </c>
      <c r="I53" s="1166">
        <v>5</v>
      </c>
      <c r="J53" s="1166">
        <v>6</v>
      </c>
      <c r="K53" s="1166">
        <v>7</v>
      </c>
      <c r="L53" s="1166">
        <v>8</v>
      </c>
      <c r="M53" s="1163"/>
      <c r="N53" s="1163"/>
      <c r="O53" s="1163"/>
      <c r="P53" s="1163"/>
      <c r="Q53" s="1163"/>
    </row>
    <row r="54" spans="1:17">
      <c r="A54" s="1163"/>
      <c r="B54" s="2297"/>
      <c r="C54" s="2297"/>
      <c r="D54" s="2297"/>
      <c r="E54" s="2297"/>
      <c r="F54" s="2293" t="s">
        <v>8</v>
      </c>
      <c r="G54" s="2282"/>
      <c r="H54" s="2282"/>
      <c r="I54" s="2282"/>
      <c r="J54" s="2282"/>
      <c r="K54" s="2282"/>
      <c r="L54" s="2283"/>
      <c r="M54" s="1163"/>
      <c r="N54" s="1163"/>
      <c r="O54" s="1163"/>
      <c r="P54" s="1163"/>
      <c r="Q54" s="1163"/>
    </row>
    <row r="55" spans="1:17" ht="44.25" customHeight="1">
      <c r="A55" s="1163"/>
      <c r="B55" s="2322" t="s">
        <v>826</v>
      </c>
      <c r="C55" s="2323"/>
      <c r="D55" s="2323"/>
      <c r="E55" s="2324"/>
      <c r="F55" s="1169">
        <v>0</v>
      </c>
      <c r="G55" s="1169">
        <v>0</v>
      </c>
      <c r="H55" s="1169">
        <v>0</v>
      </c>
      <c r="I55" s="1169">
        <v>0</v>
      </c>
      <c r="J55" s="1169">
        <v>0</v>
      </c>
      <c r="K55" s="1169">
        <v>0</v>
      </c>
      <c r="L55" s="1169">
        <v>0</v>
      </c>
      <c r="M55" s="1163"/>
      <c r="N55" s="1163"/>
      <c r="O55" s="1163"/>
      <c r="P55" s="1163"/>
      <c r="Q55" s="1163"/>
    </row>
    <row r="56" spans="1:17" ht="44.25" customHeight="1">
      <c r="A56" s="1163"/>
      <c r="B56" s="2322" t="s">
        <v>827</v>
      </c>
      <c r="C56" s="2323"/>
      <c r="D56" s="2323"/>
      <c r="E56" s="2324"/>
      <c r="F56" s="1169">
        <v>0</v>
      </c>
      <c r="G56" s="1169">
        <v>0</v>
      </c>
      <c r="H56" s="1169">
        <v>0</v>
      </c>
      <c r="I56" s="1169">
        <v>0</v>
      </c>
      <c r="J56" s="1169">
        <v>0</v>
      </c>
      <c r="K56" s="1169">
        <v>0</v>
      </c>
      <c r="L56" s="1169">
        <v>0</v>
      </c>
      <c r="M56" s="1163"/>
      <c r="N56" s="1163"/>
      <c r="O56" s="1163"/>
      <c r="P56" s="1163"/>
      <c r="Q56" s="1163"/>
    </row>
    <row r="57" spans="1:17" ht="44.25" customHeight="1">
      <c r="A57" s="1163"/>
      <c r="B57" s="2322" t="s">
        <v>828</v>
      </c>
      <c r="C57" s="2323"/>
      <c r="D57" s="2323"/>
      <c r="E57" s="2324"/>
      <c r="F57" s="1169">
        <v>0</v>
      </c>
      <c r="G57" s="1169">
        <v>0</v>
      </c>
      <c r="H57" s="1169">
        <v>0</v>
      </c>
      <c r="I57" s="1169">
        <v>0</v>
      </c>
      <c r="J57" s="1169">
        <v>0</v>
      </c>
      <c r="K57" s="1169">
        <v>0</v>
      </c>
      <c r="L57" s="1169">
        <v>0</v>
      </c>
      <c r="M57" s="1163"/>
      <c r="N57" s="1163"/>
      <c r="O57" s="1163"/>
      <c r="P57" s="1163"/>
      <c r="Q57" s="1163"/>
    </row>
    <row r="58" spans="1:17" ht="44.25" customHeight="1">
      <c r="A58" s="1163"/>
      <c r="B58" s="2322" t="s">
        <v>829</v>
      </c>
      <c r="C58" s="2323"/>
      <c r="D58" s="2323"/>
      <c r="E58" s="2324"/>
      <c r="F58" s="1169">
        <v>0</v>
      </c>
      <c r="G58" s="1169">
        <v>0</v>
      </c>
      <c r="H58" s="1169">
        <v>0</v>
      </c>
      <c r="I58" s="1169">
        <v>0</v>
      </c>
      <c r="J58" s="1169">
        <v>0</v>
      </c>
      <c r="K58" s="1169">
        <v>0</v>
      </c>
      <c r="L58" s="1169">
        <v>0</v>
      </c>
      <c r="M58" s="1163"/>
      <c r="N58" s="1163"/>
      <c r="O58" s="1163"/>
      <c r="P58" s="1163"/>
      <c r="Q58" s="1163"/>
    </row>
    <row r="59" spans="1:17" ht="44.25" customHeight="1">
      <c r="A59" s="1163"/>
      <c r="B59" s="2322" t="s">
        <v>830</v>
      </c>
      <c r="C59" s="2323"/>
      <c r="D59" s="2323"/>
      <c r="E59" s="2324"/>
      <c r="F59" s="1169">
        <v>0</v>
      </c>
      <c r="G59" s="1169">
        <v>0</v>
      </c>
      <c r="H59" s="1169">
        <v>0</v>
      </c>
      <c r="I59" s="1169">
        <v>0</v>
      </c>
      <c r="J59" s="1169">
        <v>0</v>
      </c>
      <c r="K59" s="1169">
        <v>0</v>
      </c>
      <c r="L59" s="1169">
        <v>0</v>
      </c>
      <c r="M59" s="1163"/>
      <c r="N59" s="1163"/>
      <c r="O59" s="1163"/>
      <c r="P59" s="1163"/>
      <c r="Q59" s="1163"/>
    </row>
    <row r="60" spans="1:17" ht="44.25" customHeight="1">
      <c r="A60" s="1163"/>
      <c r="B60" s="2322" t="s">
        <v>831</v>
      </c>
      <c r="C60" s="2323"/>
      <c r="D60" s="2323"/>
      <c r="E60" s="2324"/>
      <c r="F60" s="1169">
        <v>0</v>
      </c>
      <c r="G60" s="1169">
        <v>0</v>
      </c>
      <c r="H60" s="1169">
        <v>0</v>
      </c>
      <c r="I60" s="1169">
        <v>0</v>
      </c>
      <c r="J60" s="1169">
        <v>0</v>
      </c>
      <c r="K60" s="1169">
        <v>0</v>
      </c>
      <c r="L60" s="1169">
        <v>0</v>
      </c>
      <c r="M60" s="1163"/>
      <c r="N60" s="1163"/>
      <c r="O60" s="1163"/>
      <c r="P60" s="1163"/>
      <c r="Q60" s="1163"/>
    </row>
    <row r="61" spans="1:17" ht="44.25" customHeight="1">
      <c r="A61" s="1163"/>
      <c r="B61" s="2322" t="s">
        <v>832</v>
      </c>
      <c r="C61" s="2323"/>
      <c r="D61" s="2323"/>
      <c r="E61" s="2324"/>
      <c r="F61" s="1169">
        <v>0</v>
      </c>
      <c r="G61" s="1169">
        <v>0</v>
      </c>
      <c r="H61" s="1169">
        <v>0</v>
      </c>
      <c r="I61" s="1169">
        <v>0</v>
      </c>
      <c r="J61" s="1169">
        <v>0</v>
      </c>
      <c r="K61" s="1169">
        <v>0</v>
      </c>
      <c r="L61" s="1169">
        <v>0</v>
      </c>
      <c r="M61" s="1163"/>
      <c r="N61" s="1163"/>
      <c r="O61" s="1163"/>
      <c r="P61" s="1163"/>
      <c r="Q61" s="1163"/>
    </row>
  </sheetData>
  <mergeCells count="60">
    <mergeCell ref="F54:L54"/>
    <mergeCell ref="F48:F52"/>
    <mergeCell ref="G48:L48"/>
    <mergeCell ref="A1:M1"/>
    <mergeCell ref="F22:F25"/>
    <mergeCell ref="L49:L52"/>
    <mergeCell ref="I49:I52"/>
    <mergeCell ref="J49:J52"/>
    <mergeCell ref="H3:H6"/>
    <mergeCell ref="K22:K25"/>
    <mergeCell ref="A21:A25"/>
    <mergeCell ref="M22:M25"/>
    <mergeCell ref="A2:A6"/>
    <mergeCell ref="H49:H52"/>
    <mergeCell ref="K49:K52"/>
    <mergeCell ref="B2:B6"/>
    <mergeCell ref="B59:E59"/>
    <mergeCell ref="B60:E60"/>
    <mergeCell ref="B61:E61"/>
    <mergeCell ref="B57:E57"/>
    <mergeCell ref="B21:B25"/>
    <mergeCell ref="B56:E56"/>
    <mergeCell ref="B53:E53"/>
    <mergeCell ref="B54:E54"/>
    <mergeCell ref="B58:E58"/>
    <mergeCell ref="B55:E55"/>
    <mergeCell ref="O21:Q21"/>
    <mergeCell ref="C22:C25"/>
    <mergeCell ref="H22:H25"/>
    <mergeCell ref="I3:I6"/>
    <mergeCell ref="I22:I25"/>
    <mergeCell ref="J22:J25"/>
    <mergeCell ref="Q3:Q6"/>
    <mergeCell ref="B8:Q8"/>
    <mergeCell ref="C21:N21"/>
    <mergeCell ref="E22:E25"/>
    <mergeCell ref="P3:P6"/>
    <mergeCell ref="O3:O6"/>
    <mergeCell ref="C3:C6"/>
    <mergeCell ref="D3:D6"/>
    <mergeCell ref="E3:E6"/>
    <mergeCell ref="K3:K6"/>
    <mergeCell ref="G49:G52"/>
    <mergeCell ref="B27:Q27"/>
    <mergeCell ref="Q22:Q25"/>
    <mergeCell ref="O22:O25"/>
    <mergeCell ref="P22:P25"/>
    <mergeCell ref="B48:E52"/>
    <mergeCell ref="G22:G25"/>
    <mergeCell ref="N22:N25"/>
    <mergeCell ref="L22:L25"/>
    <mergeCell ref="D22:D25"/>
    <mergeCell ref="O2:Q2"/>
    <mergeCell ref="C2:N2"/>
    <mergeCell ref="N3:N6"/>
    <mergeCell ref="F3:F6"/>
    <mergeCell ref="G3:G6"/>
    <mergeCell ref="J3:J6"/>
    <mergeCell ref="L3:L6"/>
    <mergeCell ref="M3:M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showGridLines="0" zoomScaleNormal="100" workbookViewId="0">
      <selection activeCell="B3" sqref="B3:B4"/>
    </sheetView>
  </sheetViews>
  <sheetFormatPr defaultColWidth="3.7109375" defaultRowHeight="12.75"/>
  <cols>
    <col min="1" max="1" width="3" style="2194" bestFit="1" customWidth="1"/>
    <col min="2" max="3" width="3" style="2195" bestFit="1" customWidth="1"/>
    <col min="4" max="4" width="3" style="2195" customWidth="1"/>
    <col min="5" max="5" width="18.85546875" style="2195" bestFit="1" customWidth="1"/>
    <col min="6" max="6" width="12.7109375" style="2196" customWidth="1"/>
    <col min="7" max="7" width="12.140625" style="2197" customWidth="1"/>
    <col min="8" max="8" width="13.85546875" style="2155" customWidth="1"/>
    <col min="9" max="9" width="13.140625" style="2155" customWidth="1"/>
    <col min="10" max="16384" width="3.7109375" style="2155"/>
  </cols>
  <sheetData>
    <row r="1" spans="1:9">
      <c r="A1" s="2151"/>
      <c r="B1" s="2152"/>
      <c r="C1" s="2152"/>
      <c r="D1" s="2152"/>
      <c r="E1" s="2152"/>
      <c r="F1" s="2153"/>
      <c r="G1" s="2154"/>
      <c r="H1" s="2154"/>
      <c r="I1" s="2154"/>
    </row>
    <row r="2" spans="1:9" ht="25.5" customHeight="1" thickBot="1">
      <c r="A2" s="3043" t="s">
        <v>1431</v>
      </c>
      <c r="B2" s="3043"/>
      <c r="C2" s="3043"/>
      <c r="D2" s="3043"/>
      <c r="E2" s="3043"/>
      <c r="F2" s="3043"/>
      <c r="G2" s="3043"/>
      <c r="H2" s="3043"/>
      <c r="I2" s="3043"/>
    </row>
    <row r="3" spans="1:9" ht="24">
      <c r="A3" s="3044" t="s">
        <v>52</v>
      </c>
      <c r="B3" s="3046" t="s">
        <v>85</v>
      </c>
      <c r="C3" s="3046" t="s">
        <v>1432</v>
      </c>
      <c r="D3" s="3046" t="s">
        <v>1433</v>
      </c>
      <c r="E3" s="3046" t="s">
        <v>1434</v>
      </c>
      <c r="F3" s="2156" t="s">
        <v>1435</v>
      </c>
      <c r="G3" s="2156" t="s">
        <v>1436</v>
      </c>
      <c r="H3" s="2156" t="s">
        <v>1437</v>
      </c>
      <c r="I3" s="2157" t="s">
        <v>1438</v>
      </c>
    </row>
    <row r="4" spans="1:9">
      <c r="A4" s="3045"/>
      <c r="B4" s="3047"/>
      <c r="C4" s="3047"/>
      <c r="D4" s="3047"/>
      <c r="E4" s="3047"/>
      <c r="F4" s="3048" t="s">
        <v>8</v>
      </c>
      <c r="G4" s="3049"/>
      <c r="H4" s="3050"/>
      <c r="I4" s="2158" t="s">
        <v>1439</v>
      </c>
    </row>
    <row r="5" spans="1:9">
      <c r="A5" s="2159">
        <v>1</v>
      </c>
      <c r="B5" s="2160">
        <v>2</v>
      </c>
      <c r="C5" s="2160">
        <v>3</v>
      </c>
      <c r="D5" s="2160">
        <v>4</v>
      </c>
      <c r="E5" s="2160">
        <v>5</v>
      </c>
      <c r="F5" s="2160">
        <v>6</v>
      </c>
      <c r="G5" s="2160">
        <v>7</v>
      </c>
      <c r="H5" s="2160">
        <v>8</v>
      </c>
      <c r="I5" s="2161">
        <v>9</v>
      </c>
    </row>
    <row r="6" spans="1:9" s="2154" customFormat="1">
      <c r="A6" s="2162" t="s">
        <v>10</v>
      </c>
      <c r="B6" s="2162" t="s">
        <v>263</v>
      </c>
      <c r="C6" s="2162" t="s">
        <v>263</v>
      </c>
      <c r="D6" s="2163" t="s">
        <v>846</v>
      </c>
      <c r="E6" s="2164" t="s">
        <v>1440</v>
      </c>
      <c r="F6" s="2165">
        <v>4500603</v>
      </c>
      <c r="G6" s="2165">
        <v>5174070</v>
      </c>
      <c r="H6" s="2165">
        <v>5174070</v>
      </c>
      <c r="I6" s="2166">
        <f t="shared" ref="I6:I18" si="0">H6/F6*100</f>
        <v>114.96392816695895</v>
      </c>
    </row>
    <row r="7" spans="1:9" s="2154" customFormat="1">
      <c r="A7" s="2162" t="s">
        <v>10</v>
      </c>
      <c r="B7" s="2162" t="s">
        <v>12</v>
      </c>
      <c r="C7" s="2162" t="s">
        <v>260</v>
      </c>
      <c r="D7" s="2163" t="s">
        <v>845</v>
      </c>
      <c r="E7" s="2164" t="s">
        <v>1441</v>
      </c>
      <c r="F7" s="2167">
        <v>1006211.0000000001</v>
      </c>
      <c r="G7" s="2167">
        <v>995817</v>
      </c>
      <c r="H7" s="2167">
        <v>995817</v>
      </c>
      <c r="I7" s="2166">
        <f t="shared" si="0"/>
        <v>98.967015864465793</v>
      </c>
    </row>
    <row r="8" spans="1:9" s="2154" customFormat="1">
      <c r="A8" s="2162" t="s">
        <v>10</v>
      </c>
      <c r="B8" s="2162" t="s">
        <v>272</v>
      </c>
      <c r="C8" s="2162" t="s">
        <v>266</v>
      </c>
      <c r="D8" s="2163" t="s">
        <v>846</v>
      </c>
      <c r="E8" s="2164" t="s">
        <v>1442</v>
      </c>
      <c r="F8" s="2167">
        <v>1229139</v>
      </c>
      <c r="G8" s="2167">
        <v>422802</v>
      </c>
      <c r="H8" s="2167">
        <v>422802</v>
      </c>
      <c r="I8" s="2166">
        <f t="shared" si="0"/>
        <v>34.398225099032736</v>
      </c>
    </row>
    <row r="9" spans="1:9" s="2154" customFormat="1">
      <c r="A9" s="2162" t="s">
        <v>10</v>
      </c>
      <c r="B9" s="2162" t="s">
        <v>275</v>
      </c>
      <c r="C9" s="2162" t="s">
        <v>10</v>
      </c>
      <c r="D9" s="2163" t="s">
        <v>846</v>
      </c>
      <c r="E9" s="2164" t="s">
        <v>1443</v>
      </c>
      <c r="F9" s="2165">
        <v>3293747</v>
      </c>
      <c r="G9" s="2165">
        <v>3001525</v>
      </c>
      <c r="H9" s="2165">
        <v>3001525</v>
      </c>
      <c r="I9" s="2166">
        <f t="shared" si="0"/>
        <v>91.127976738954146</v>
      </c>
    </row>
    <row r="10" spans="1:9" s="2154" customFormat="1">
      <c r="A10" s="2162" t="s">
        <v>10</v>
      </c>
      <c r="B10" s="2162" t="s">
        <v>275</v>
      </c>
      <c r="C10" s="2162" t="s">
        <v>263</v>
      </c>
      <c r="D10" s="2163" t="s">
        <v>846</v>
      </c>
      <c r="E10" s="2164" t="s">
        <v>1444</v>
      </c>
      <c r="F10" s="2165">
        <v>1913397</v>
      </c>
      <c r="G10" s="2165">
        <v>2429426</v>
      </c>
      <c r="H10" s="2165">
        <v>2429426</v>
      </c>
      <c r="I10" s="2166">
        <f t="shared" si="0"/>
        <v>126.96925938527133</v>
      </c>
    </row>
    <row r="11" spans="1:9" s="2154" customFormat="1">
      <c r="A11" s="2162" t="s">
        <v>10</v>
      </c>
      <c r="B11" s="2162" t="s">
        <v>15</v>
      </c>
      <c r="C11" s="2162" t="s">
        <v>263</v>
      </c>
      <c r="D11" s="2163" t="s">
        <v>846</v>
      </c>
      <c r="E11" s="2164" t="s">
        <v>1445</v>
      </c>
      <c r="F11" s="2167">
        <v>2743288.9999999995</v>
      </c>
      <c r="G11" s="2167">
        <v>2781864</v>
      </c>
      <c r="H11" s="2167">
        <v>2781864</v>
      </c>
      <c r="I11" s="2166">
        <f t="shared" si="0"/>
        <v>101.40615881155797</v>
      </c>
    </row>
    <row r="12" spans="1:9" s="2154" customFormat="1">
      <c r="A12" s="2162" t="s">
        <v>10</v>
      </c>
      <c r="B12" s="2162" t="s">
        <v>15</v>
      </c>
      <c r="C12" s="2162" t="s">
        <v>11</v>
      </c>
      <c r="D12" s="2163" t="s">
        <v>847</v>
      </c>
      <c r="E12" s="2164" t="s">
        <v>1446</v>
      </c>
      <c r="F12" s="2165">
        <v>25287985</v>
      </c>
      <c r="G12" s="2165">
        <v>23670647</v>
      </c>
      <c r="H12" s="2165">
        <v>23670647</v>
      </c>
      <c r="I12" s="2166">
        <f t="shared" si="0"/>
        <v>93.604322368903652</v>
      </c>
    </row>
    <row r="13" spans="1:9" s="2154" customFormat="1">
      <c r="A13" s="2162" t="s">
        <v>10</v>
      </c>
      <c r="B13" s="2162" t="s">
        <v>15</v>
      </c>
      <c r="C13" s="2162" t="s">
        <v>12</v>
      </c>
      <c r="D13" s="2163" t="s">
        <v>846</v>
      </c>
      <c r="E13" s="2164" t="s">
        <v>1447</v>
      </c>
      <c r="F13" s="2167">
        <v>1044079</v>
      </c>
      <c r="G13" s="2167">
        <v>371254</v>
      </c>
      <c r="H13" s="2167">
        <v>371254</v>
      </c>
      <c r="I13" s="2166">
        <f t="shared" si="0"/>
        <v>35.558037274957158</v>
      </c>
    </row>
    <row r="14" spans="1:9" s="2154" customFormat="1">
      <c r="A14" s="2162" t="s">
        <v>10</v>
      </c>
      <c r="B14" s="2162" t="s">
        <v>293</v>
      </c>
      <c r="C14" s="2162" t="s">
        <v>11</v>
      </c>
      <c r="D14" s="2163" t="s">
        <v>847</v>
      </c>
      <c r="E14" s="2164" t="s">
        <v>1448</v>
      </c>
      <c r="F14" s="2165">
        <v>1085268.9999999998</v>
      </c>
      <c r="G14" s="2165">
        <v>1436602</v>
      </c>
      <c r="H14" s="2165">
        <v>1436602</v>
      </c>
      <c r="I14" s="2166">
        <f t="shared" si="0"/>
        <v>132.37289556782699</v>
      </c>
    </row>
    <row r="15" spans="1:9" s="2154" customFormat="1">
      <c r="A15" s="2162" t="s">
        <v>10</v>
      </c>
      <c r="B15" s="2162" t="s">
        <v>293</v>
      </c>
      <c r="C15" s="2162" t="s">
        <v>266</v>
      </c>
      <c r="D15" s="2163" t="s">
        <v>846</v>
      </c>
      <c r="E15" s="2164" t="s">
        <v>1449</v>
      </c>
      <c r="F15" s="2165">
        <v>19286131</v>
      </c>
      <c r="G15" s="2165">
        <v>22577841</v>
      </c>
      <c r="H15" s="2165">
        <v>22577841</v>
      </c>
      <c r="I15" s="2166">
        <f t="shared" si="0"/>
        <v>117.06775713594395</v>
      </c>
    </row>
    <row r="16" spans="1:9" s="2154" customFormat="1">
      <c r="A16" s="2162" t="s">
        <v>10</v>
      </c>
      <c r="B16" s="2162" t="s">
        <v>293</v>
      </c>
      <c r="C16" s="2162" t="s">
        <v>13</v>
      </c>
      <c r="D16" s="2163" t="s">
        <v>847</v>
      </c>
      <c r="E16" s="2164" t="s">
        <v>1450</v>
      </c>
      <c r="F16" s="2165">
        <v>1641265</v>
      </c>
      <c r="G16" s="2165">
        <v>2390741</v>
      </c>
      <c r="H16" s="2165">
        <v>2390741</v>
      </c>
      <c r="I16" s="2166">
        <f t="shared" si="0"/>
        <v>145.66453314973512</v>
      </c>
    </row>
    <row r="17" spans="1:9" s="2154" customFormat="1">
      <c r="A17" s="2162" t="s">
        <v>10</v>
      </c>
      <c r="B17" s="2162" t="s">
        <v>296</v>
      </c>
      <c r="C17" s="2162" t="s">
        <v>263</v>
      </c>
      <c r="D17" s="2163" t="s">
        <v>847</v>
      </c>
      <c r="E17" s="2164" t="s">
        <v>1451</v>
      </c>
      <c r="F17" s="2165">
        <v>10472146</v>
      </c>
      <c r="G17" s="2165">
        <v>9466082</v>
      </c>
      <c r="H17" s="2165">
        <v>9466082</v>
      </c>
      <c r="I17" s="2166">
        <f t="shared" si="0"/>
        <v>90.392952886638525</v>
      </c>
    </row>
    <row r="18" spans="1:9" s="2154" customFormat="1">
      <c r="A18" s="2162" t="s">
        <v>11</v>
      </c>
      <c r="B18" s="2162" t="s">
        <v>263</v>
      </c>
      <c r="C18" s="2162" t="s">
        <v>12</v>
      </c>
      <c r="D18" s="2163" t="s">
        <v>846</v>
      </c>
      <c r="E18" s="2164" t="s">
        <v>1452</v>
      </c>
      <c r="F18" s="2165">
        <v>1964800.9999999998</v>
      </c>
      <c r="G18" s="2165">
        <v>2102020</v>
      </c>
      <c r="H18" s="2165">
        <v>2102020.0000000005</v>
      </c>
      <c r="I18" s="2166">
        <f t="shared" si="0"/>
        <v>106.98386248785503</v>
      </c>
    </row>
    <row r="19" spans="1:9" s="2170" customFormat="1">
      <c r="A19" s="2162" t="s">
        <v>11</v>
      </c>
      <c r="B19" s="2162" t="s">
        <v>12</v>
      </c>
      <c r="C19" s="2162" t="s">
        <v>11</v>
      </c>
      <c r="D19" s="2163" t="s">
        <v>847</v>
      </c>
      <c r="E19" s="2164" t="s">
        <v>1453</v>
      </c>
      <c r="F19" s="2165">
        <v>61677</v>
      </c>
      <c r="G19" s="2168" t="s">
        <v>126</v>
      </c>
      <c r="H19" s="2168" t="s">
        <v>126</v>
      </c>
      <c r="I19" s="2169" t="s">
        <v>126</v>
      </c>
    </row>
    <row r="20" spans="1:9" s="2154" customFormat="1">
      <c r="A20" s="2162" t="s">
        <v>11</v>
      </c>
      <c r="B20" s="2162" t="s">
        <v>269</v>
      </c>
      <c r="C20" s="2162" t="s">
        <v>11</v>
      </c>
      <c r="D20" s="2163" t="s">
        <v>846</v>
      </c>
      <c r="E20" s="2164" t="s">
        <v>1454</v>
      </c>
      <c r="F20" s="2167">
        <v>99297</v>
      </c>
      <c r="G20" s="2168" t="s">
        <v>126</v>
      </c>
      <c r="H20" s="2168" t="s">
        <v>126</v>
      </c>
      <c r="I20" s="2169" t="s">
        <v>126</v>
      </c>
    </row>
    <row r="21" spans="1:9" s="2154" customFormat="1">
      <c r="A21" s="2162" t="s">
        <v>11</v>
      </c>
      <c r="B21" s="2162" t="s">
        <v>275</v>
      </c>
      <c r="C21" s="2162" t="s">
        <v>12</v>
      </c>
      <c r="D21" s="2163" t="s">
        <v>846</v>
      </c>
      <c r="E21" s="2164" t="s">
        <v>1455</v>
      </c>
      <c r="F21" s="2167">
        <v>117970</v>
      </c>
      <c r="G21" s="2168" t="s">
        <v>126</v>
      </c>
      <c r="H21" s="2168" t="s">
        <v>126</v>
      </c>
      <c r="I21" s="2171" t="s">
        <v>126</v>
      </c>
    </row>
    <row r="22" spans="1:9" s="2170" customFormat="1">
      <c r="A22" s="2162" t="s">
        <v>11</v>
      </c>
      <c r="B22" s="2162" t="s">
        <v>281</v>
      </c>
      <c r="C22" s="2162" t="s">
        <v>12</v>
      </c>
      <c r="D22" s="2163" t="s">
        <v>846</v>
      </c>
      <c r="E22" s="2164" t="s">
        <v>1456</v>
      </c>
      <c r="F22" s="2172">
        <v>572346</v>
      </c>
      <c r="G22" s="2168" t="s">
        <v>126</v>
      </c>
      <c r="H22" s="2168" t="s">
        <v>126</v>
      </c>
      <c r="I22" s="2173" t="s">
        <v>126</v>
      </c>
    </row>
    <row r="23" spans="1:9" s="2170" customFormat="1">
      <c r="A23" s="2162" t="s">
        <v>12</v>
      </c>
      <c r="B23" s="2162" t="s">
        <v>4</v>
      </c>
      <c r="C23" s="2162" t="s">
        <v>266</v>
      </c>
      <c r="D23" s="2163" t="s">
        <v>846</v>
      </c>
      <c r="E23" s="2164" t="s">
        <v>1457</v>
      </c>
      <c r="F23" s="2172">
        <v>2336818</v>
      </c>
      <c r="G23" s="2165">
        <v>1079471</v>
      </c>
      <c r="H23" s="2165">
        <v>1079471</v>
      </c>
      <c r="I23" s="2173">
        <f t="shared" ref="I23:I31" si="1">H23/F23*100</f>
        <v>46.194055335075305</v>
      </c>
    </row>
    <row r="24" spans="1:9" s="2170" customFormat="1">
      <c r="A24" s="2162" t="s">
        <v>13</v>
      </c>
      <c r="B24" s="2162" t="s">
        <v>10</v>
      </c>
      <c r="C24" s="2162" t="s">
        <v>10</v>
      </c>
      <c r="D24" s="2163" t="s">
        <v>846</v>
      </c>
      <c r="E24" s="2164" t="s">
        <v>1458</v>
      </c>
      <c r="F24" s="2172">
        <v>474168</v>
      </c>
      <c r="G24" s="2165">
        <v>373799</v>
      </c>
      <c r="H24" s="2165">
        <v>373799</v>
      </c>
      <c r="I24" s="2173">
        <f t="shared" si="1"/>
        <v>78.832607852069316</v>
      </c>
    </row>
    <row r="25" spans="1:9" s="2170" customFormat="1">
      <c r="A25" s="2162" t="s">
        <v>4</v>
      </c>
      <c r="B25" s="2162" t="s">
        <v>260</v>
      </c>
      <c r="C25" s="2162" t="s">
        <v>11</v>
      </c>
      <c r="D25" s="2163" t="s">
        <v>846</v>
      </c>
      <c r="E25" s="2164" t="s">
        <v>1459</v>
      </c>
      <c r="F25" s="2172">
        <v>51307520.000000015</v>
      </c>
      <c r="G25" s="2165">
        <v>50885917</v>
      </c>
      <c r="H25" s="2165">
        <v>50885917</v>
      </c>
      <c r="I25" s="2173">
        <f t="shared" si="1"/>
        <v>99.178282247904377</v>
      </c>
    </row>
    <row r="26" spans="1:9" s="2170" customFormat="1">
      <c r="A26" s="2162" t="s">
        <v>4</v>
      </c>
      <c r="B26" s="2162" t="s">
        <v>260</v>
      </c>
      <c r="C26" s="2162" t="s">
        <v>269</v>
      </c>
      <c r="D26" s="2163" t="s">
        <v>846</v>
      </c>
      <c r="E26" s="2164" t="s">
        <v>1460</v>
      </c>
      <c r="F26" s="2174">
        <v>4727405</v>
      </c>
      <c r="G26" s="2167">
        <v>3732118</v>
      </c>
      <c r="H26" s="2167">
        <v>3732118</v>
      </c>
      <c r="I26" s="2173">
        <f t="shared" si="1"/>
        <v>78.946441017852294</v>
      </c>
    </row>
    <row r="27" spans="1:9" s="2154" customFormat="1">
      <c r="A27" s="2162" t="s">
        <v>4</v>
      </c>
      <c r="B27" s="2162" t="s">
        <v>12</v>
      </c>
      <c r="C27" s="2162" t="s">
        <v>13</v>
      </c>
      <c r="D27" s="2163" t="s">
        <v>846</v>
      </c>
      <c r="E27" s="2164" t="s">
        <v>1461</v>
      </c>
      <c r="F27" s="2172">
        <v>587316</v>
      </c>
      <c r="G27" s="2165">
        <v>742495</v>
      </c>
      <c r="H27" s="2165">
        <v>742494.99999999988</v>
      </c>
      <c r="I27" s="2173">
        <f t="shared" si="1"/>
        <v>126.42172186693364</v>
      </c>
    </row>
    <row r="28" spans="1:9" s="2154" customFormat="1">
      <c r="A28" s="2162" t="s">
        <v>4</v>
      </c>
      <c r="B28" s="2162" t="s">
        <v>12</v>
      </c>
      <c r="C28" s="2162" t="s">
        <v>4</v>
      </c>
      <c r="D28" s="2163" t="s">
        <v>847</v>
      </c>
      <c r="E28" s="2164" t="s">
        <v>1462</v>
      </c>
      <c r="F28" s="2172">
        <v>1833322.0000000002</v>
      </c>
      <c r="G28" s="2165">
        <v>1932179</v>
      </c>
      <c r="H28" s="2165">
        <v>1932178.9999999995</v>
      </c>
      <c r="I28" s="2173">
        <f t="shared" si="1"/>
        <v>105.39223333380603</v>
      </c>
    </row>
    <row r="29" spans="1:9" s="2154" customFormat="1">
      <c r="A29" s="2175" t="s">
        <v>4</v>
      </c>
      <c r="B29" s="2176" t="s">
        <v>272</v>
      </c>
      <c r="C29" s="2176" t="s">
        <v>260</v>
      </c>
      <c r="D29" s="2177" t="s">
        <v>847</v>
      </c>
      <c r="E29" s="2175" t="s">
        <v>1463</v>
      </c>
      <c r="F29" s="2178" t="s">
        <v>126</v>
      </c>
      <c r="G29" s="2179">
        <v>57880</v>
      </c>
      <c r="H29" s="2179">
        <v>57880</v>
      </c>
      <c r="I29" s="2180" t="s">
        <v>126</v>
      </c>
    </row>
    <row r="30" spans="1:9" s="2154" customFormat="1">
      <c r="A30" s="2162" t="s">
        <v>4</v>
      </c>
      <c r="B30" s="2162" t="s">
        <v>272</v>
      </c>
      <c r="C30" s="2162" t="s">
        <v>266</v>
      </c>
      <c r="D30" s="2163" t="s">
        <v>846</v>
      </c>
      <c r="E30" s="2164" t="s">
        <v>1464</v>
      </c>
      <c r="F30" s="2174">
        <v>7620019</v>
      </c>
      <c r="G30" s="2179">
        <v>9659641</v>
      </c>
      <c r="H30" s="2179">
        <v>9659640.9999999981</v>
      </c>
      <c r="I30" s="2173">
        <f t="shared" si="1"/>
        <v>126.76662617245439</v>
      </c>
    </row>
    <row r="31" spans="1:9" s="2154" customFormat="1">
      <c r="A31" s="2162" t="s">
        <v>4</v>
      </c>
      <c r="B31" s="2162" t="s">
        <v>272</v>
      </c>
      <c r="C31" s="2162" t="s">
        <v>13</v>
      </c>
      <c r="D31" s="2163" t="s">
        <v>846</v>
      </c>
      <c r="E31" s="2164" t="s">
        <v>1465</v>
      </c>
      <c r="F31" s="2172">
        <v>1862848.0000000002</v>
      </c>
      <c r="G31" s="2165">
        <v>2490344</v>
      </c>
      <c r="H31" s="2165">
        <v>2490343.9999999995</v>
      </c>
      <c r="I31" s="2173">
        <f t="shared" si="1"/>
        <v>133.68476655100145</v>
      </c>
    </row>
    <row r="32" spans="1:9" s="2154" customFormat="1">
      <c r="A32" s="2162" t="s">
        <v>4</v>
      </c>
      <c r="B32" s="2162" t="s">
        <v>5</v>
      </c>
      <c r="C32" s="2162" t="s">
        <v>266</v>
      </c>
      <c r="D32" s="2163" t="s">
        <v>847</v>
      </c>
      <c r="E32" s="2164" t="s">
        <v>1466</v>
      </c>
      <c r="F32" s="2172">
        <v>145671</v>
      </c>
      <c r="G32" s="2181" t="s">
        <v>126</v>
      </c>
      <c r="H32" s="2181" t="s">
        <v>126</v>
      </c>
      <c r="I32" s="2182" t="s">
        <v>126</v>
      </c>
    </row>
    <row r="33" spans="1:9" s="2154" customFormat="1">
      <c r="A33" s="2162" t="s">
        <v>4</v>
      </c>
      <c r="B33" s="2162" t="s">
        <v>17</v>
      </c>
      <c r="C33" s="2162" t="s">
        <v>13</v>
      </c>
      <c r="D33" s="2163" t="s">
        <v>847</v>
      </c>
      <c r="E33" s="2164" t="s">
        <v>1467</v>
      </c>
      <c r="F33" s="2172">
        <v>2823826.9999999995</v>
      </c>
      <c r="G33" s="2165">
        <v>3412145</v>
      </c>
      <c r="H33" s="2165">
        <v>3412144.9999999995</v>
      </c>
      <c r="I33" s="2173">
        <f t="shared" ref="I33:I44" si="2">H33/F33*100</f>
        <v>120.83406667618095</v>
      </c>
    </row>
    <row r="34" spans="1:9" s="2154" customFormat="1">
      <c r="A34" s="2162" t="s">
        <v>5</v>
      </c>
      <c r="B34" s="2162" t="s">
        <v>12</v>
      </c>
      <c r="C34" s="2162" t="s">
        <v>281</v>
      </c>
      <c r="D34" s="2163" t="s">
        <v>846</v>
      </c>
      <c r="E34" s="2164" t="s">
        <v>1468</v>
      </c>
      <c r="F34" s="2172">
        <v>290578.99999999994</v>
      </c>
      <c r="G34" s="2165">
        <v>246156</v>
      </c>
      <c r="H34" s="2165">
        <v>246156</v>
      </c>
      <c r="I34" s="2173">
        <f t="shared" si="2"/>
        <v>84.712246927685769</v>
      </c>
    </row>
    <row r="35" spans="1:9" s="2154" customFormat="1">
      <c r="A35" s="2162" t="s">
        <v>14</v>
      </c>
      <c r="B35" s="2162" t="s">
        <v>266</v>
      </c>
      <c r="C35" s="2162" t="s">
        <v>260</v>
      </c>
      <c r="D35" s="2163" t="s">
        <v>845</v>
      </c>
      <c r="E35" s="2164" t="s">
        <v>1469</v>
      </c>
      <c r="F35" s="2172">
        <v>737352</v>
      </c>
      <c r="G35" s="2165">
        <v>1094165</v>
      </c>
      <c r="H35" s="2165">
        <v>1094165.0000000002</v>
      </c>
      <c r="I35" s="2173">
        <f t="shared" si="2"/>
        <v>148.39113476331525</v>
      </c>
    </row>
    <row r="36" spans="1:9" s="2154" customFormat="1">
      <c r="A36" s="2162" t="s">
        <v>14</v>
      </c>
      <c r="B36" s="2162" t="s">
        <v>266</v>
      </c>
      <c r="C36" s="2162" t="s">
        <v>10</v>
      </c>
      <c r="D36" s="2163" t="s">
        <v>845</v>
      </c>
      <c r="E36" s="2164" t="s">
        <v>1470</v>
      </c>
      <c r="F36" s="2172">
        <v>1080021</v>
      </c>
      <c r="G36" s="2165">
        <v>1350750</v>
      </c>
      <c r="H36" s="2165">
        <v>1350750</v>
      </c>
      <c r="I36" s="2173">
        <f t="shared" si="2"/>
        <v>125.06701258586639</v>
      </c>
    </row>
    <row r="37" spans="1:9" s="2154" customFormat="1">
      <c r="A37" s="2162" t="s">
        <v>14</v>
      </c>
      <c r="B37" s="2162" t="s">
        <v>266</v>
      </c>
      <c r="C37" s="2162" t="s">
        <v>11</v>
      </c>
      <c r="D37" s="2163" t="s">
        <v>847</v>
      </c>
      <c r="E37" s="2164" t="s">
        <v>1471</v>
      </c>
      <c r="F37" s="2172">
        <v>1447921</v>
      </c>
      <c r="G37" s="2165">
        <v>4357913</v>
      </c>
      <c r="H37" s="2165">
        <v>4357913.0000000009</v>
      </c>
      <c r="I37" s="2173">
        <f t="shared" si="2"/>
        <v>300.97726326229133</v>
      </c>
    </row>
    <row r="38" spans="1:9" s="2154" customFormat="1">
      <c r="A38" s="2162" t="s">
        <v>14</v>
      </c>
      <c r="B38" s="2162" t="s">
        <v>266</v>
      </c>
      <c r="C38" s="2162" t="s">
        <v>266</v>
      </c>
      <c r="D38" s="2163" t="s">
        <v>846</v>
      </c>
      <c r="E38" s="2164" t="s">
        <v>1472</v>
      </c>
      <c r="F38" s="2172">
        <v>3549095</v>
      </c>
      <c r="G38" s="2165">
        <v>3980155</v>
      </c>
      <c r="H38" s="2165">
        <v>3980155.0000000005</v>
      </c>
      <c r="I38" s="2173">
        <f t="shared" si="2"/>
        <v>112.14563149197193</v>
      </c>
    </row>
    <row r="39" spans="1:9" s="2154" customFormat="1">
      <c r="A39" s="2162" t="s">
        <v>14</v>
      </c>
      <c r="B39" s="2162" t="s">
        <v>266</v>
      </c>
      <c r="C39" s="2162" t="s">
        <v>12</v>
      </c>
      <c r="D39" s="2163" t="s">
        <v>846</v>
      </c>
      <c r="E39" s="2164" t="s">
        <v>1473</v>
      </c>
      <c r="F39" s="2172">
        <v>91201.000000000015</v>
      </c>
      <c r="G39" s="2181" t="s">
        <v>126</v>
      </c>
      <c r="H39" s="2181" t="s">
        <v>126</v>
      </c>
      <c r="I39" s="2173" t="s">
        <v>126</v>
      </c>
    </row>
    <row r="40" spans="1:9" s="2154" customFormat="1">
      <c r="A40" s="2162" t="s">
        <v>14</v>
      </c>
      <c r="B40" s="2162" t="s">
        <v>269</v>
      </c>
      <c r="C40" s="2162" t="s">
        <v>266</v>
      </c>
      <c r="D40" s="2163" t="s">
        <v>847</v>
      </c>
      <c r="E40" s="2164" t="s">
        <v>1474</v>
      </c>
      <c r="F40" s="2172">
        <v>1776556</v>
      </c>
      <c r="G40" s="2165">
        <v>3227196</v>
      </c>
      <c r="H40" s="2165">
        <v>3227196</v>
      </c>
      <c r="I40" s="2173">
        <f t="shared" si="2"/>
        <v>181.65461713562644</v>
      </c>
    </row>
    <row r="41" spans="1:9" s="2154" customFormat="1">
      <c r="A41" s="2162" t="s">
        <v>14</v>
      </c>
      <c r="B41" s="2162" t="s">
        <v>13</v>
      </c>
      <c r="C41" s="2162" t="s">
        <v>263</v>
      </c>
      <c r="D41" s="2163" t="s">
        <v>846</v>
      </c>
      <c r="E41" s="2164" t="s">
        <v>1475</v>
      </c>
      <c r="F41" s="2174">
        <v>1499750</v>
      </c>
      <c r="G41" s="2167">
        <v>1481619</v>
      </c>
      <c r="H41" s="2167">
        <v>1481619</v>
      </c>
      <c r="I41" s="2173">
        <f t="shared" si="2"/>
        <v>98.791065177529589</v>
      </c>
    </row>
    <row r="42" spans="1:9" s="2154" customFormat="1">
      <c r="A42" s="2162" t="s">
        <v>14</v>
      </c>
      <c r="B42" s="2162" t="s">
        <v>13</v>
      </c>
      <c r="C42" s="2162" t="s">
        <v>266</v>
      </c>
      <c r="D42" s="2163" t="s">
        <v>846</v>
      </c>
      <c r="E42" s="2164" t="s">
        <v>1476</v>
      </c>
      <c r="F42" s="2167">
        <v>144145</v>
      </c>
      <c r="G42" s="2167">
        <v>54283</v>
      </c>
      <c r="H42" s="2167">
        <v>54283.000000000015</v>
      </c>
      <c r="I42" s="2173">
        <f t="shared" si="2"/>
        <v>37.658607652017082</v>
      </c>
    </row>
    <row r="43" spans="1:9" s="2154" customFormat="1">
      <c r="A43" s="2162" t="s">
        <v>14</v>
      </c>
      <c r="B43" s="2162" t="s">
        <v>14</v>
      </c>
      <c r="C43" s="2162" t="s">
        <v>10</v>
      </c>
      <c r="D43" s="2163" t="s">
        <v>846</v>
      </c>
      <c r="E43" s="2164" t="s">
        <v>1477</v>
      </c>
      <c r="F43" s="2174">
        <v>767891</v>
      </c>
      <c r="G43" s="2167">
        <v>1013937</v>
      </c>
      <c r="H43" s="2167">
        <v>1013937</v>
      </c>
      <c r="I43" s="2173">
        <f t="shared" si="2"/>
        <v>132.04178718073268</v>
      </c>
    </row>
    <row r="44" spans="1:9" s="2154" customFormat="1">
      <c r="A44" s="2162" t="s">
        <v>14</v>
      </c>
      <c r="B44" s="2162" t="s">
        <v>284</v>
      </c>
      <c r="C44" s="2162" t="s">
        <v>260</v>
      </c>
      <c r="D44" s="2163" t="s">
        <v>845</v>
      </c>
      <c r="E44" s="2164" t="s">
        <v>1478</v>
      </c>
      <c r="F44" s="2174">
        <v>165010</v>
      </c>
      <c r="G44" s="2167">
        <v>678275</v>
      </c>
      <c r="H44" s="2167">
        <v>678275</v>
      </c>
      <c r="I44" s="2173">
        <f t="shared" si="2"/>
        <v>411.05084540330887</v>
      </c>
    </row>
    <row r="45" spans="1:9" s="2154" customFormat="1">
      <c r="A45" s="2183" t="s">
        <v>14</v>
      </c>
      <c r="B45" s="2183" t="s">
        <v>284</v>
      </c>
      <c r="C45" s="2183" t="s">
        <v>11</v>
      </c>
      <c r="D45" s="2163" t="s">
        <v>847</v>
      </c>
      <c r="E45" s="2183" t="s">
        <v>1479</v>
      </c>
      <c r="F45" s="2178" t="s">
        <v>126</v>
      </c>
      <c r="G45" s="2165">
        <v>10657527</v>
      </c>
      <c r="H45" s="2165">
        <v>10657527</v>
      </c>
      <c r="I45" s="2184" t="s">
        <v>126</v>
      </c>
    </row>
    <row r="46" spans="1:9" s="2154" customFormat="1">
      <c r="A46" s="2162" t="s">
        <v>14</v>
      </c>
      <c r="B46" s="2162" t="s">
        <v>284</v>
      </c>
      <c r="C46" s="2162" t="s">
        <v>13</v>
      </c>
      <c r="D46" s="2163" t="s">
        <v>846</v>
      </c>
      <c r="E46" s="2164" t="s">
        <v>1480</v>
      </c>
      <c r="F46" s="2172">
        <v>2116329</v>
      </c>
      <c r="G46" s="2165">
        <v>2696309</v>
      </c>
      <c r="H46" s="2165">
        <v>2696309</v>
      </c>
      <c r="I46" s="2173">
        <f t="shared" ref="I46:I60" si="3">H46/F46*100</f>
        <v>127.40500177429878</v>
      </c>
    </row>
    <row r="47" spans="1:9" s="2154" customFormat="1">
      <c r="A47" s="2162" t="s">
        <v>14</v>
      </c>
      <c r="B47" s="2162" t="s">
        <v>16</v>
      </c>
      <c r="C47" s="2162" t="s">
        <v>10</v>
      </c>
      <c r="D47" s="2163" t="s">
        <v>847</v>
      </c>
      <c r="E47" s="2164" t="s">
        <v>1481</v>
      </c>
      <c r="F47" s="2172">
        <v>9087465</v>
      </c>
      <c r="G47" s="2165">
        <v>9624751</v>
      </c>
      <c r="H47" s="2165">
        <v>9624751</v>
      </c>
      <c r="I47" s="2173">
        <f t="shared" si="3"/>
        <v>105.91238590740102</v>
      </c>
    </row>
    <row r="48" spans="1:9" s="2154" customFormat="1">
      <c r="A48" s="2162" t="s">
        <v>14</v>
      </c>
      <c r="B48" s="2162" t="s">
        <v>16</v>
      </c>
      <c r="C48" s="2162" t="s">
        <v>263</v>
      </c>
      <c r="D48" s="2163" t="s">
        <v>846</v>
      </c>
      <c r="E48" s="2164" t="s">
        <v>1482</v>
      </c>
      <c r="F48" s="2172">
        <v>9162969</v>
      </c>
      <c r="G48" s="2165">
        <v>9459843</v>
      </c>
      <c r="H48" s="2165">
        <v>9459843</v>
      </c>
      <c r="I48" s="2173">
        <f t="shared" si="3"/>
        <v>103.23993238436144</v>
      </c>
    </row>
    <row r="49" spans="1:9" s="2154" customFormat="1">
      <c r="A49" s="2162" t="s">
        <v>14</v>
      </c>
      <c r="B49" s="2162" t="s">
        <v>16</v>
      </c>
      <c r="C49" s="2162" t="s">
        <v>11</v>
      </c>
      <c r="D49" s="2163" t="s">
        <v>847</v>
      </c>
      <c r="E49" s="2164" t="s">
        <v>1483</v>
      </c>
      <c r="F49" s="2172">
        <v>5542446</v>
      </c>
      <c r="G49" s="2179">
        <v>7334984</v>
      </c>
      <c r="H49" s="2179">
        <v>7334984</v>
      </c>
      <c r="I49" s="2173">
        <f t="shared" si="3"/>
        <v>132.34200206912254</v>
      </c>
    </row>
    <row r="50" spans="1:9" s="2154" customFormat="1">
      <c r="A50" s="2162" t="s">
        <v>14</v>
      </c>
      <c r="B50" s="2162" t="s">
        <v>287</v>
      </c>
      <c r="C50" s="2162" t="s">
        <v>5</v>
      </c>
      <c r="D50" s="2163" t="s">
        <v>846</v>
      </c>
      <c r="E50" s="2164" t="s">
        <v>1484</v>
      </c>
      <c r="F50" s="2172">
        <v>2310922</v>
      </c>
      <c r="G50" s="2179">
        <v>2341016</v>
      </c>
      <c r="H50" s="2179">
        <v>2341016</v>
      </c>
      <c r="I50" s="2173">
        <f t="shared" si="3"/>
        <v>101.30225078994444</v>
      </c>
    </row>
    <row r="51" spans="1:9" s="2154" customFormat="1">
      <c r="A51" s="2162" t="s">
        <v>14</v>
      </c>
      <c r="B51" s="2162" t="s">
        <v>290</v>
      </c>
      <c r="C51" s="2162" t="s">
        <v>263</v>
      </c>
      <c r="D51" s="2163" t="s">
        <v>847</v>
      </c>
      <c r="E51" s="2164" t="s">
        <v>1485</v>
      </c>
      <c r="F51" s="2172">
        <v>298984.00000000012</v>
      </c>
      <c r="G51" s="2179">
        <v>696195</v>
      </c>
      <c r="H51" s="2179">
        <v>696195</v>
      </c>
      <c r="I51" s="2173">
        <f t="shared" si="3"/>
        <v>232.85359751692388</v>
      </c>
    </row>
    <row r="52" spans="1:9" s="2154" customFormat="1">
      <c r="A52" s="2162" t="s">
        <v>14</v>
      </c>
      <c r="B52" s="2162" t="s">
        <v>290</v>
      </c>
      <c r="C52" s="2162" t="s">
        <v>11</v>
      </c>
      <c r="D52" s="2163" t="s">
        <v>846</v>
      </c>
      <c r="E52" s="2164" t="s">
        <v>1486</v>
      </c>
      <c r="F52" s="2172">
        <v>6110218</v>
      </c>
      <c r="G52" s="2179">
        <v>7711648</v>
      </c>
      <c r="H52" s="2179">
        <v>7711648</v>
      </c>
      <c r="I52" s="2173">
        <f t="shared" si="3"/>
        <v>126.20904851512663</v>
      </c>
    </row>
    <row r="53" spans="1:9" s="2154" customFormat="1">
      <c r="A53" s="2162" t="s">
        <v>14</v>
      </c>
      <c r="B53" s="2162" t="s">
        <v>290</v>
      </c>
      <c r="C53" s="2162" t="s">
        <v>266</v>
      </c>
      <c r="D53" s="2163" t="s">
        <v>846</v>
      </c>
      <c r="E53" s="2164" t="s">
        <v>1487</v>
      </c>
      <c r="F53" s="2172">
        <v>9067937</v>
      </c>
      <c r="G53" s="2165">
        <v>10133330</v>
      </c>
      <c r="H53" s="2165">
        <v>10133330</v>
      </c>
      <c r="I53" s="2173">
        <f t="shared" si="3"/>
        <v>111.74901193071808</v>
      </c>
    </row>
    <row r="54" spans="1:9" s="2154" customFormat="1">
      <c r="A54" s="2162" t="s">
        <v>14</v>
      </c>
      <c r="B54" s="2162" t="s">
        <v>290</v>
      </c>
      <c r="C54" s="2162" t="s">
        <v>12</v>
      </c>
      <c r="D54" s="2163" t="s">
        <v>846</v>
      </c>
      <c r="E54" s="2164" t="s">
        <v>1488</v>
      </c>
      <c r="F54" s="2172">
        <v>2012942</v>
      </c>
      <c r="G54" s="2165">
        <v>2139308</v>
      </c>
      <c r="H54" s="2165">
        <v>2139308</v>
      </c>
      <c r="I54" s="2173">
        <f t="shared" si="3"/>
        <v>106.27767715115488</v>
      </c>
    </row>
    <row r="55" spans="1:9" s="2154" customFormat="1">
      <c r="A55" s="2162" t="s">
        <v>14</v>
      </c>
      <c r="B55" s="2162" t="s">
        <v>23</v>
      </c>
      <c r="C55" s="2162" t="s">
        <v>260</v>
      </c>
      <c r="D55" s="2163" t="s">
        <v>847</v>
      </c>
      <c r="E55" s="2164" t="s">
        <v>1489</v>
      </c>
      <c r="F55" s="2172">
        <v>1697942</v>
      </c>
      <c r="G55" s="2165">
        <v>2439464</v>
      </c>
      <c r="H55" s="2165">
        <v>2439464</v>
      </c>
      <c r="I55" s="2173">
        <f t="shared" si="3"/>
        <v>143.67180975557469</v>
      </c>
    </row>
    <row r="56" spans="1:9" s="2154" customFormat="1">
      <c r="A56" s="2162" t="s">
        <v>14</v>
      </c>
      <c r="B56" s="2162" t="s">
        <v>23</v>
      </c>
      <c r="C56" s="2162" t="s">
        <v>10</v>
      </c>
      <c r="D56" s="2163" t="s">
        <v>846</v>
      </c>
      <c r="E56" s="2164" t="s">
        <v>1490</v>
      </c>
      <c r="F56" s="2172">
        <v>2050161</v>
      </c>
      <c r="G56" s="2165">
        <v>2522348</v>
      </c>
      <c r="H56" s="2165">
        <v>2522347.9999999995</v>
      </c>
      <c r="I56" s="2173">
        <f t="shared" si="3"/>
        <v>123.03170336378457</v>
      </c>
    </row>
    <row r="57" spans="1:9" s="2154" customFormat="1">
      <c r="A57" s="2162" t="s">
        <v>14</v>
      </c>
      <c r="B57" s="2162" t="s">
        <v>23</v>
      </c>
      <c r="C57" s="2162" t="s">
        <v>263</v>
      </c>
      <c r="D57" s="2163" t="s">
        <v>846</v>
      </c>
      <c r="E57" s="2164" t="s">
        <v>1491</v>
      </c>
      <c r="F57" s="2172">
        <v>2489622</v>
      </c>
      <c r="G57" s="2165">
        <v>2965248</v>
      </c>
      <c r="H57" s="2165">
        <v>2965248</v>
      </c>
      <c r="I57" s="2173">
        <f t="shared" si="3"/>
        <v>119.10434596095311</v>
      </c>
    </row>
    <row r="58" spans="1:9" s="2154" customFormat="1">
      <c r="A58" s="2162" t="s">
        <v>14</v>
      </c>
      <c r="B58" s="2162" t="s">
        <v>23</v>
      </c>
      <c r="C58" s="2162" t="s">
        <v>266</v>
      </c>
      <c r="D58" s="2163" t="s">
        <v>847</v>
      </c>
      <c r="E58" s="2164" t="s">
        <v>1492</v>
      </c>
      <c r="F58" s="2172">
        <v>4341581</v>
      </c>
      <c r="G58" s="2165">
        <v>4220363</v>
      </c>
      <c r="H58" s="2165">
        <v>4220363</v>
      </c>
      <c r="I58" s="2173">
        <f t="shared" si="3"/>
        <v>97.207975619941209</v>
      </c>
    </row>
    <row r="59" spans="1:9" s="2154" customFormat="1">
      <c r="A59" s="2162" t="s">
        <v>14</v>
      </c>
      <c r="B59" s="2162" t="s">
        <v>23</v>
      </c>
      <c r="C59" s="2162" t="s">
        <v>12</v>
      </c>
      <c r="D59" s="2163" t="s">
        <v>847</v>
      </c>
      <c r="E59" s="2164" t="s">
        <v>1493</v>
      </c>
      <c r="F59" s="2172">
        <v>8149543</v>
      </c>
      <c r="G59" s="2165">
        <v>7434077</v>
      </c>
      <c r="H59" s="2165">
        <v>7434077</v>
      </c>
      <c r="I59" s="2173">
        <f t="shared" si="3"/>
        <v>91.220783791189277</v>
      </c>
    </row>
    <row r="60" spans="1:9" s="2154" customFormat="1">
      <c r="A60" s="2162" t="s">
        <v>14</v>
      </c>
      <c r="B60" s="2162" t="s">
        <v>23</v>
      </c>
      <c r="C60" s="2162" t="s">
        <v>269</v>
      </c>
      <c r="D60" s="2163" t="s">
        <v>846</v>
      </c>
      <c r="E60" s="2164" t="s">
        <v>1494</v>
      </c>
      <c r="F60" s="2174">
        <v>3645117.9999999991</v>
      </c>
      <c r="G60" s="2167">
        <v>4589928</v>
      </c>
      <c r="H60" s="2167">
        <v>4589928</v>
      </c>
      <c r="I60" s="2173">
        <f t="shared" si="3"/>
        <v>125.91987419885999</v>
      </c>
    </row>
    <row r="61" spans="1:9" s="2154" customFormat="1">
      <c r="A61" s="2162" t="s">
        <v>14</v>
      </c>
      <c r="B61" s="2162" t="s">
        <v>421</v>
      </c>
      <c r="C61" s="2162" t="s">
        <v>263</v>
      </c>
      <c r="D61" s="2163" t="s">
        <v>846</v>
      </c>
      <c r="E61" s="2164" t="s">
        <v>1495</v>
      </c>
      <c r="F61" s="2185">
        <v>97951.000000000015</v>
      </c>
      <c r="G61" s="2181" t="s">
        <v>126</v>
      </c>
      <c r="H61" s="2181" t="s">
        <v>126</v>
      </c>
      <c r="I61" s="2186" t="s">
        <v>126</v>
      </c>
    </row>
    <row r="62" spans="1:9" s="2154" customFormat="1">
      <c r="A62" s="2162" t="s">
        <v>15</v>
      </c>
      <c r="B62" s="2162" t="s">
        <v>260</v>
      </c>
      <c r="C62" s="2162" t="s">
        <v>10</v>
      </c>
      <c r="D62" s="2163" t="s">
        <v>846</v>
      </c>
      <c r="E62" s="2164" t="s">
        <v>1496</v>
      </c>
      <c r="F62" s="2172">
        <v>306375</v>
      </c>
      <c r="G62" s="2165">
        <v>115133</v>
      </c>
      <c r="H62" s="2165">
        <v>115133</v>
      </c>
      <c r="I62" s="2173">
        <f>H62/F62*100</f>
        <v>37.579110567115464</v>
      </c>
    </row>
    <row r="63" spans="1:9" s="2154" customFormat="1">
      <c r="A63" s="2162" t="s">
        <v>15</v>
      </c>
      <c r="B63" s="2162" t="s">
        <v>266</v>
      </c>
      <c r="C63" s="2162" t="s">
        <v>260</v>
      </c>
      <c r="D63" s="2163" t="s">
        <v>847</v>
      </c>
      <c r="E63" s="2164" t="s">
        <v>1497</v>
      </c>
      <c r="F63" s="2172">
        <v>805701</v>
      </c>
      <c r="G63" s="2165">
        <v>741081</v>
      </c>
      <c r="H63" s="2165">
        <v>741081</v>
      </c>
      <c r="I63" s="2173">
        <f t="shared" ref="I63:I115" si="4">H63/F63*100</f>
        <v>91.979654983672603</v>
      </c>
    </row>
    <row r="64" spans="1:9" s="2154" customFormat="1">
      <c r="A64" s="2162" t="s">
        <v>16</v>
      </c>
      <c r="B64" s="2162" t="s">
        <v>260</v>
      </c>
      <c r="C64" s="2162" t="s">
        <v>266</v>
      </c>
      <c r="D64" s="2163" t="s">
        <v>846</v>
      </c>
      <c r="E64" s="2187" t="s">
        <v>1498</v>
      </c>
      <c r="F64" s="2174" t="s">
        <v>126</v>
      </c>
      <c r="G64" s="2165">
        <v>118429</v>
      </c>
      <c r="H64" s="2165">
        <v>118429.00000000001</v>
      </c>
      <c r="I64" s="2173" t="s">
        <v>126</v>
      </c>
    </row>
    <row r="65" spans="1:9" s="2154" customFormat="1">
      <c r="A65" s="2162" t="s">
        <v>16</v>
      </c>
      <c r="B65" s="2162" t="s">
        <v>290</v>
      </c>
      <c r="C65" s="2162" t="s">
        <v>266</v>
      </c>
      <c r="D65" s="2163" t="s">
        <v>846</v>
      </c>
      <c r="E65" s="2164" t="s">
        <v>1499</v>
      </c>
      <c r="F65" s="2172">
        <v>197580</v>
      </c>
      <c r="G65" s="2165">
        <v>236138</v>
      </c>
      <c r="H65" s="2165">
        <v>236138</v>
      </c>
      <c r="I65" s="2173">
        <f t="shared" si="4"/>
        <v>119.51513311063873</v>
      </c>
    </row>
    <row r="66" spans="1:9" s="2154" customFormat="1">
      <c r="A66" s="2162" t="s">
        <v>17</v>
      </c>
      <c r="B66" s="2162" t="s">
        <v>263</v>
      </c>
      <c r="C66" s="2162" t="s">
        <v>12</v>
      </c>
      <c r="D66" s="2163" t="s">
        <v>846</v>
      </c>
      <c r="E66" s="2164" t="s">
        <v>1500</v>
      </c>
      <c r="F66" s="2172">
        <v>105736</v>
      </c>
      <c r="G66" s="2165">
        <v>19695</v>
      </c>
      <c r="H66" s="2165">
        <v>19695</v>
      </c>
      <c r="I66" s="2173">
        <f t="shared" si="4"/>
        <v>18.626579405311343</v>
      </c>
    </row>
    <row r="67" spans="1:9" s="2154" customFormat="1">
      <c r="A67" s="2162" t="s">
        <v>17</v>
      </c>
      <c r="B67" s="2162" t="s">
        <v>4</v>
      </c>
      <c r="C67" s="2162" t="s">
        <v>266</v>
      </c>
      <c r="D67" s="2163" t="s">
        <v>846</v>
      </c>
      <c r="E67" s="2164" t="s">
        <v>1501</v>
      </c>
      <c r="F67" s="2172">
        <v>2000205</v>
      </c>
      <c r="G67" s="2165">
        <v>1862458</v>
      </c>
      <c r="H67" s="2165">
        <v>1862458</v>
      </c>
      <c r="I67" s="2173">
        <f t="shared" si="4"/>
        <v>93.113355881022201</v>
      </c>
    </row>
    <row r="68" spans="1:9" s="2154" customFormat="1">
      <c r="A68" s="2162" t="s">
        <v>17</v>
      </c>
      <c r="B68" s="2162" t="s">
        <v>5</v>
      </c>
      <c r="C68" s="2162" t="s">
        <v>269</v>
      </c>
      <c r="D68" s="2163" t="s">
        <v>846</v>
      </c>
      <c r="E68" s="2164" t="s">
        <v>623</v>
      </c>
      <c r="F68" s="2172">
        <v>495533</v>
      </c>
      <c r="G68" s="2181" t="s">
        <v>126</v>
      </c>
      <c r="H68" s="2181" t="s">
        <v>126</v>
      </c>
      <c r="I68" s="2173" t="s">
        <v>126</v>
      </c>
    </row>
    <row r="69" spans="1:9" s="2154" customFormat="1">
      <c r="A69" s="2162" t="s">
        <v>18</v>
      </c>
      <c r="B69" s="2162" t="s">
        <v>11</v>
      </c>
      <c r="C69" s="2162" t="s">
        <v>10</v>
      </c>
      <c r="D69" s="2163" t="s">
        <v>846</v>
      </c>
      <c r="E69" s="2164" t="s">
        <v>1502</v>
      </c>
      <c r="F69" s="2172">
        <v>649424</v>
      </c>
      <c r="G69" s="2165">
        <v>709622</v>
      </c>
      <c r="H69" s="2165">
        <v>709622</v>
      </c>
      <c r="I69" s="2173">
        <f t="shared" si="4"/>
        <v>109.26944492350144</v>
      </c>
    </row>
    <row r="70" spans="1:9" s="2154" customFormat="1">
      <c r="A70" s="2162" t="s">
        <v>18</v>
      </c>
      <c r="B70" s="2162" t="s">
        <v>11</v>
      </c>
      <c r="C70" s="2162" t="s">
        <v>263</v>
      </c>
      <c r="D70" s="2163" t="s">
        <v>846</v>
      </c>
      <c r="E70" s="2164" t="s">
        <v>1503</v>
      </c>
      <c r="F70" s="2172">
        <v>1025646</v>
      </c>
      <c r="G70" s="2165">
        <v>1131722</v>
      </c>
      <c r="H70" s="2165">
        <v>1131722.0000000002</v>
      </c>
      <c r="I70" s="2173">
        <f t="shared" si="4"/>
        <v>110.3423598395548</v>
      </c>
    </row>
    <row r="71" spans="1:9" s="2154" customFormat="1">
      <c r="A71" s="2162" t="s">
        <v>18</v>
      </c>
      <c r="B71" s="2162" t="s">
        <v>13</v>
      </c>
      <c r="C71" s="2162" t="s">
        <v>10</v>
      </c>
      <c r="D71" s="2163" t="s">
        <v>845</v>
      </c>
      <c r="E71" s="2164" t="s">
        <v>1504</v>
      </c>
      <c r="F71" s="2172">
        <v>287378</v>
      </c>
      <c r="G71" s="2165">
        <v>109368</v>
      </c>
      <c r="H71" s="2165">
        <v>109368</v>
      </c>
      <c r="I71" s="2173">
        <f t="shared" si="4"/>
        <v>38.057192965362688</v>
      </c>
    </row>
    <row r="72" spans="1:9" s="2154" customFormat="1">
      <c r="A72" s="2162" t="s">
        <v>18</v>
      </c>
      <c r="B72" s="2162" t="s">
        <v>13</v>
      </c>
      <c r="C72" s="2162" t="s">
        <v>266</v>
      </c>
      <c r="D72" s="2163" t="s">
        <v>846</v>
      </c>
      <c r="E72" s="2164" t="s">
        <v>1505</v>
      </c>
      <c r="F72" s="2172">
        <v>751730</v>
      </c>
      <c r="G72" s="2165">
        <v>582680</v>
      </c>
      <c r="H72" s="2165">
        <v>582680</v>
      </c>
      <c r="I72" s="2173">
        <f t="shared" si="4"/>
        <v>77.511872613837411</v>
      </c>
    </row>
    <row r="73" spans="1:9" s="2154" customFormat="1">
      <c r="A73" s="2162" t="s">
        <v>18</v>
      </c>
      <c r="B73" s="2162" t="s">
        <v>4</v>
      </c>
      <c r="C73" s="2162" t="s">
        <v>260</v>
      </c>
      <c r="D73" s="2163" t="s">
        <v>845</v>
      </c>
      <c r="E73" s="2164" t="s">
        <v>1506</v>
      </c>
      <c r="F73" s="2172">
        <v>427531</v>
      </c>
      <c r="G73" s="2165">
        <v>508427</v>
      </c>
      <c r="H73" s="2165">
        <v>508427</v>
      </c>
      <c r="I73" s="2173">
        <f t="shared" si="4"/>
        <v>118.92166883804917</v>
      </c>
    </row>
    <row r="74" spans="1:9" s="2154" customFormat="1">
      <c r="A74" s="2162" t="s">
        <v>18</v>
      </c>
      <c r="B74" s="2162" t="s">
        <v>275</v>
      </c>
      <c r="C74" s="2162" t="s">
        <v>266</v>
      </c>
      <c r="D74" s="2163" t="s">
        <v>846</v>
      </c>
      <c r="E74" s="2164" t="s">
        <v>1507</v>
      </c>
      <c r="F74" s="2172">
        <v>249043.00000000006</v>
      </c>
      <c r="G74" s="2181" t="s">
        <v>126</v>
      </c>
      <c r="H74" s="2181" t="s">
        <v>126</v>
      </c>
      <c r="I74" s="2173" t="s">
        <v>126</v>
      </c>
    </row>
    <row r="75" spans="1:9" s="2154" customFormat="1">
      <c r="A75" s="2162" t="s">
        <v>18</v>
      </c>
      <c r="B75" s="2162" t="s">
        <v>5</v>
      </c>
      <c r="C75" s="2162" t="s">
        <v>12</v>
      </c>
      <c r="D75" s="2163" t="s">
        <v>846</v>
      </c>
      <c r="E75" s="2164" t="s">
        <v>1508</v>
      </c>
      <c r="F75" s="2172">
        <v>358195.00000000012</v>
      </c>
      <c r="G75" s="2165">
        <v>369785</v>
      </c>
      <c r="H75" s="2165">
        <v>369784.99999999988</v>
      </c>
      <c r="I75" s="2173">
        <f t="shared" si="4"/>
        <v>103.23566772288831</v>
      </c>
    </row>
    <row r="76" spans="1:9" s="2154" customFormat="1">
      <c r="A76" s="2162" t="s">
        <v>18</v>
      </c>
      <c r="B76" s="2162" t="s">
        <v>5</v>
      </c>
      <c r="C76" s="2162" t="s">
        <v>4</v>
      </c>
      <c r="D76" s="2163" t="s">
        <v>846</v>
      </c>
      <c r="E76" s="2164" t="s">
        <v>1509</v>
      </c>
      <c r="F76" s="2172">
        <v>211291</v>
      </c>
      <c r="G76" s="2165">
        <v>380398</v>
      </c>
      <c r="H76" s="2165">
        <v>380398</v>
      </c>
      <c r="I76" s="2173">
        <f t="shared" si="4"/>
        <v>180.03511744466164</v>
      </c>
    </row>
    <row r="77" spans="1:9" s="2154" customFormat="1">
      <c r="A77" s="2162" t="s">
        <v>18</v>
      </c>
      <c r="B77" s="2162" t="s">
        <v>281</v>
      </c>
      <c r="C77" s="2162" t="s">
        <v>266</v>
      </c>
      <c r="D77" s="2163" t="s">
        <v>846</v>
      </c>
      <c r="E77" s="2164" t="s">
        <v>1510</v>
      </c>
      <c r="F77" s="2172">
        <v>1040328.9999999999</v>
      </c>
      <c r="G77" s="2181" t="s">
        <v>126</v>
      </c>
      <c r="H77" s="2181" t="s">
        <v>126</v>
      </c>
      <c r="I77" s="2173" t="s">
        <v>126</v>
      </c>
    </row>
    <row r="78" spans="1:9" s="2154" customFormat="1">
      <c r="A78" s="2162" t="s">
        <v>19</v>
      </c>
      <c r="B78" s="2162" t="s">
        <v>260</v>
      </c>
      <c r="C78" s="2162" t="s">
        <v>13</v>
      </c>
      <c r="D78" s="2163" t="s">
        <v>845</v>
      </c>
      <c r="E78" s="2164" t="s">
        <v>1511</v>
      </c>
      <c r="F78" s="2172">
        <v>52941</v>
      </c>
      <c r="G78" s="2181" t="s">
        <v>126</v>
      </c>
      <c r="H78" s="2181" t="s">
        <v>126</v>
      </c>
      <c r="I78" s="2173" t="s">
        <v>126</v>
      </c>
    </row>
    <row r="79" spans="1:9" s="2154" customFormat="1">
      <c r="A79" s="2162" t="s">
        <v>19</v>
      </c>
      <c r="B79" s="2162" t="s">
        <v>266</v>
      </c>
      <c r="C79" s="2162" t="s">
        <v>263</v>
      </c>
      <c r="D79" s="2163" t="s">
        <v>846</v>
      </c>
      <c r="E79" s="2164" t="s">
        <v>1512</v>
      </c>
      <c r="F79" s="2172">
        <v>615269.00000000023</v>
      </c>
      <c r="G79" s="2165">
        <v>112195</v>
      </c>
      <c r="H79" s="2165">
        <v>112195</v>
      </c>
      <c r="I79" s="2173">
        <f t="shared" si="4"/>
        <v>18.235113421934138</v>
      </c>
    </row>
    <row r="80" spans="1:9" s="2154" customFormat="1">
      <c r="A80" s="2162" t="s">
        <v>19</v>
      </c>
      <c r="B80" s="2162" t="s">
        <v>4</v>
      </c>
      <c r="C80" s="2162" t="s">
        <v>260</v>
      </c>
      <c r="D80" s="2163" t="s">
        <v>846</v>
      </c>
      <c r="E80" s="2183" t="s">
        <v>1513</v>
      </c>
      <c r="F80" s="2174" t="s">
        <v>126</v>
      </c>
      <c r="G80" s="2165">
        <v>180953</v>
      </c>
      <c r="H80" s="2165">
        <v>180953.00000000003</v>
      </c>
      <c r="I80" s="2173" t="s">
        <v>126</v>
      </c>
    </row>
    <row r="81" spans="1:15" s="2154" customFormat="1">
      <c r="A81" s="2162" t="s">
        <v>19</v>
      </c>
      <c r="B81" s="2162" t="s">
        <v>4</v>
      </c>
      <c r="C81" s="2162" t="s">
        <v>11</v>
      </c>
      <c r="D81" s="2163" t="s">
        <v>846</v>
      </c>
      <c r="E81" s="2164" t="s">
        <v>1514</v>
      </c>
      <c r="F81" s="2172">
        <v>1001058</v>
      </c>
      <c r="G81" s="2181" t="s">
        <v>126</v>
      </c>
      <c r="H81" s="2181" t="s">
        <v>126</v>
      </c>
      <c r="I81" s="2173" t="s">
        <v>126</v>
      </c>
    </row>
    <row r="82" spans="1:15" s="2154" customFormat="1">
      <c r="A82" s="2162" t="s">
        <v>19</v>
      </c>
      <c r="B82" s="2162" t="s">
        <v>278</v>
      </c>
      <c r="C82" s="2162" t="s">
        <v>12</v>
      </c>
      <c r="D82" s="2163" t="s">
        <v>846</v>
      </c>
      <c r="E82" s="2164" t="s">
        <v>1515</v>
      </c>
      <c r="F82" s="2172">
        <v>443975</v>
      </c>
      <c r="G82" s="2165">
        <v>374969</v>
      </c>
      <c r="H82" s="2165">
        <v>374969</v>
      </c>
      <c r="I82" s="2173">
        <f t="shared" si="4"/>
        <v>84.457232952305873</v>
      </c>
    </row>
    <row r="83" spans="1:15" s="2154" customFormat="1">
      <c r="A83" s="2162" t="s">
        <v>19</v>
      </c>
      <c r="B83" s="2162" t="s">
        <v>14</v>
      </c>
      <c r="C83" s="2162" t="s">
        <v>10</v>
      </c>
      <c r="D83" s="2163" t="s">
        <v>845</v>
      </c>
      <c r="E83" s="2164" t="s">
        <v>1516</v>
      </c>
      <c r="F83" s="2172">
        <v>33058.000000000007</v>
      </c>
      <c r="G83" s="2181" t="s">
        <v>126</v>
      </c>
      <c r="H83" s="2181" t="s">
        <v>126</v>
      </c>
      <c r="I83" s="2173" t="s">
        <v>126</v>
      </c>
    </row>
    <row r="84" spans="1:15" s="2154" customFormat="1">
      <c r="A84" s="2162" t="s">
        <v>19</v>
      </c>
      <c r="B84" s="2162" t="s">
        <v>14</v>
      </c>
      <c r="C84" s="2162" t="s">
        <v>266</v>
      </c>
      <c r="D84" s="2163" t="s">
        <v>846</v>
      </c>
      <c r="E84" s="2164" t="s">
        <v>1517</v>
      </c>
      <c r="F84" s="2172">
        <v>328312</v>
      </c>
      <c r="G84" s="2165">
        <v>588114</v>
      </c>
      <c r="H84" s="2165">
        <v>588114</v>
      </c>
      <c r="I84" s="2173">
        <f t="shared" si="4"/>
        <v>179.13265430444213</v>
      </c>
    </row>
    <row r="85" spans="1:15" s="2154" customFormat="1">
      <c r="A85" s="2162" t="s">
        <v>20</v>
      </c>
      <c r="B85" s="2162" t="s">
        <v>11</v>
      </c>
      <c r="C85" s="2162" t="s">
        <v>278</v>
      </c>
      <c r="D85" s="2163" t="s">
        <v>846</v>
      </c>
      <c r="E85" s="2164" t="s">
        <v>1518</v>
      </c>
      <c r="F85" s="2172">
        <v>2457364</v>
      </c>
      <c r="G85" s="2181" t="s">
        <v>126</v>
      </c>
      <c r="H85" s="2181" t="s">
        <v>126</v>
      </c>
      <c r="I85" s="2173" t="s">
        <v>126</v>
      </c>
    </row>
    <row r="86" spans="1:15" s="2154" customFormat="1">
      <c r="A86" s="2162" t="s">
        <v>20</v>
      </c>
      <c r="B86" s="2162" t="s">
        <v>11</v>
      </c>
      <c r="C86" s="2162" t="s">
        <v>284</v>
      </c>
      <c r="D86" s="2163" t="s">
        <v>846</v>
      </c>
      <c r="E86" s="2164" t="s">
        <v>1519</v>
      </c>
      <c r="F86" s="2172">
        <v>3097365</v>
      </c>
      <c r="G86" s="2165">
        <v>3087486</v>
      </c>
      <c r="H86" s="2165">
        <v>3087486</v>
      </c>
      <c r="I86" s="2173">
        <f t="shared" si="4"/>
        <v>99.681051474398402</v>
      </c>
    </row>
    <row r="87" spans="1:15" s="2154" customFormat="1">
      <c r="A87" s="2162" t="s">
        <v>20</v>
      </c>
      <c r="B87" s="2162" t="s">
        <v>5</v>
      </c>
      <c r="C87" s="2162" t="s">
        <v>266</v>
      </c>
      <c r="D87" s="2163" t="s">
        <v>847</v>
      </c>
      <c r="E87" s="2164" t="s">
        <v>1520</v>
      </c>
      <c r="F87" s="2172">
        <v>333966</v>
      </c>
      <c r="G87" s="2165">
        <v>1557062</v>
      </c>
      <c r="H87" s="2165">
        <v>1557062</v>
      </c>
      <c r="I87" s="2173">
        <f t="shared" si="4"/>
        <v>466.23368845930423</v>
      </c>
    </row>
    <row r="88" spans="1:15" s="2154" customFormat="1">
      <c r="A88" s="2162" t="s">
        <v>21</v>
      </c>
      <c r="B88" s="2162" t="s">
        <v>269</v>
      </c>
      <c r="C88" s="2162" t="s">
        <v>11</v>
      </c>
      <c r="D88" s="2163" t="s">
        <v>847</v>
      </c>
      <c r="E88" s="2164" t="s">
        <v>1521</v>
      </c>
      <c r="F88" s="2172">
        <v>257270</v>
      </c>
      <c r="G88" s="2181" t="s">
        <v>126</v>
      </c>
      <c r="H88" s="2181" t="s">
        <v>126</v>
      </c>
      <c r="I88" s="2173" t="s">
        <v>126</v>
      </c>
    </row>
    <row r="89" spans="1:15" s="2170" customFormat="1">
      <c r="A89" s="2162" t="s">
        <v>22</v>
      </c>
      <c r="B89" s="2162" t="s">
        <v>13</v>
      </c>
      <c r="C89" s="2162" t="s">
        <v>260</v>
      </c>
      <c r="D89" s="2163" t="s">
        <v>846</v>
      </c>
      <c r="E89" s="2164" t="s">
        <v>1522</v>
      </c>
      <c r="F89" s="2172">
        <v>233592</v>
      </c>
      <c r="G89" s="2165">
        <v>1366389</v>
      </c>
      <c r="H89" s="2165">
        <v>1366389</v>
      </c>
      <c r="I89" s="2173">
        <f t="shared" si="4"/>
        <v>584.94683037090317</v>
      </c>
      <c r="K89" s="2154"/>
      <c r="L89" s="2154"/>
      <c r="M89" s="2154"/>
      <c r="N89" s="2154"/>
      <c r="O89" s="2154"/>
    </row>
    <row r="90" spans="1:15" s="2170" customFormat="1">
      <c r="A90" s="2162" t="s">
        <v>22</v>
      </c>
      <c r="B90" s="2162" t="s">
        <v>13</v>
      </c>
      <c r="C90" s="2162" t="s">
        <v>11</v>
      </c>
      <c r="D90" s="2163" t="s">
        <v>846</v>
      </c>
      <c r="E90" s="2183" t="s">
        <v>1523</v>
      </c>
      <c r="F90" s="2174" t="s">
        <v>126</v>
      </c>
      <c r="G90" s="2165">
        <v>77642</v>
      </c>
      <c r="H90" s="2165">
        <v>77642.000000000015</v>
      </c>
      <c r="I90" s="2173" t="s">
        <v>126</v>
      </c>
      <c r="K90" s="2154"/>
      <c r="L90" s="2154"/>
    </row>
    <row r="91" spans="1:15" s="2170" customFormat="1">
      <c r="A91" s="2162" t="s">
        <v>22</v>
      </c>
      <c r="B91" s="2162" t="s">
        <v>13</v>
      </c>
      <c r="C91" s="2162" t="s">
        <v>266</v>
      </c>
      <c r="D91" s="2163" t="s">
        <v>846</v>
      </c>
      <c r="E91" s="2164" t="s">
        <v>1524</v>
      </c>
      <c r="F91" s="2172">
        <v>288523.00000000006</v>
      </c>
      <c r="G91" s="2165">
        <v>238488</v>
      </c>
      <c r="H91" s="2165">
        <v>238488</v>
      </c>
      <c r="I91" s="2173">
        <f t="shared" si="4"/>
        <v>82.658228286826343</v>
      </c>
    </row>
    <row r="92" spans="1:15" s="2170" customFormat="1">
      <c r="A92" s="2162" t="s">
        <v>22</v>
      </c>
      <c r="B92" s="2162" t="s">
        <v>4</v>
      </c>
      <c r="C92" s="2162" t="s">
        <v>11</v>
      </c>
      <c r="D92" s="2163" t="s">
        <v>847</v>
      </c>
      <c r="E92" s="2164" t="s">
        <v>1525</v>
      </c>
      <c r="F92" s="2172">
        <v>3333672</v>
      </c>
      <c r="G92" s="2165">
        <v>1981871</v>
      </c>
      <c r="H92" s="2165">
        <v>1981871</v>
      </c>
      <c r="I92" s="2173">
        <f t="shared" si="4"/>
        <v>59.450089870869114</v>
      </c>
    </row>
    <row r="93" spans="1:15" s="2170" customFormat="1">
      <c r="A93" s="2162" t="s">
        <v>22</v>
      </c>
      <c r="B93" s="2162" t="s">
        <v>290</v>
      </c>
      <c r="C93" s="2162" t="s">
        <v>10</v>
      </c>
      <c r="D93" s="2163" t="s">
        <v>845</v>
      </c>
      <c r="E93" s="2164" t="s">
        <v>1526</v>
      </c>
      <c r="F93" s="2172">
        <v>295869</v>
      </c>
      <c r="G93" s="2165">
        <v>795837</v>
      </c>
      <c r="H93" s="2165">
        <v>795837</v>
      </c>
      <c r="I93" s="2173">
        <f t="shared" si="4"/>
        <v>268.98289445666836</v>
      </c>
    </row>
    <row r="94" spans="1:15">
      <c r="A94" s="2162" t="s">
        <v>22</v>
      </c>
      <c r="B94" s="2162" t="s">
        <v>290</v>
      </c>
      <c r="C94" s="2162" t="s">
        <v>269</v>
      </c>
      <c r="D94" s="2163" t="s">
        <v>846</v>
      </c>
      <c r="E94" s="2164" t="s">
        <v>1527</v>
      </c>
      <c r="F94" s="2172">
        <v>1741635</v>
      </c>
      <c r="G94" s="2165">
        <v>2355293</v>
      </c>
      <c r="H94" s="2165">
        <v>2355293</v>
      </c>
      <c r="I94" s="2173">
        <f t="shared" si="4"/>
        <v>135.23459278206974</v>
      </c>
      <c r="K94" s="2170"/>
      <c r="L94" s="2170"/>
      <c r="M94" s="2170"/>
      <c r="N94" s="2170"/>
      <c r="O94" s="2170"/>
    </row>
    <row r="95" spans="1:15">
      <c r="A95" s="2162" t="s">
        <v>22</v>
      </c>
      <c r="B95" s="2162" t="s">
        <v>290</v>
      </c>
      <c r="C95" s="2162" t="s">
        <v>272</v>
      </c>
      <c r="D95" s="2163" t="s">
        <v>847</v>
      </c>
      <c r="E95" s="2164" t="s">
        <v>1528</v>
      </c>
      <c r="F95" s="2172">
        <v>3273475.0000000005</v>
      </c>
      <c r="G95" s="2165">
        <v>3249299</v>
      </c>
      <c r="H95" s="2165">
        <v>3249298.9999999995</v>
      </c>
      <c r="I95" s="2173">
        <f t="shared" si="4"/>
        <v>99.26145762530642</v>
      </c>
      <c r="K95" s="2170"/>
      <c r="L95" s="2170"/>
    </row>
    <row r="96" spans="1:15">
      <c r="A96" s="2162" t="s">
        <v>22</v>
      </c>
      <c r="B96" s="2162" t="s">
        <v>290</v>
      </c>
      <c r="C96" s="2162" t="s">
        <v>281</v>
      </c>
      <c r="D96" s="2163" t="s">
        <v>846</v>
      </c>
      <c r="E96" s="2164" t="s">
        <v>1529</v>
      </c>
      <c r="F96" s="2172">
        <v>13010980</v>
      </c>
      <c r="G96" s="2165">
        <v>14351949</v>
      </c>
      <c r="H96" s="2165">
        <v>14351949</v>
      </c>
      <c r="I96" s="2173">
        <f t="shared" si="4"/>
        <v>110.30644117506905</v>
      </c>
    </row>
    <row r="97" spans="1:9">
      <c r="A97" s="2162" t="s">
        <v>22</v>
      </c>
      <c r="B97" s="2162" t="s">
        <v>290</v>
      </c>
      <c r="C97" s="2162" t="s">
        <v>284</v>
      </c>
      <c r="D97" s="2163" t="s">
        <v>846</v>
      </c>
      <c r="E97" s="2164" t="s">
        <v>1530</v>
      </c>
      <c r="F97" s="2172">
        <v>15276041</v>
      </c>
      <c r="G97" s="2165">
        <v>15789957</v>
      </c>
      <c r="H97" s="2165">
        <v>15789957</v>
      </c>
      <c r="I97" s="2173">
        <f t="shared" si="4"/>
        <v>103.36419626001265</v>
      </c>
    </row>
    <row r="98" spans="1:9">
      <c r="A98" s="2162" t="s">
        <v>22</v>
      </c>
      <c r="B98" s="2162" t="s">
        <v>293</v>
      </c>
      <c r="C98" s="2162" t="s">
        <v>266</v>
      </c>
      <c r="D98" s="2163" t="s">
        <v>846</v>
      </c>
      <c r="E98" s="2164" t="s">
        <v>1531</v>
      </c>
      <c r="F98" s="2172">
        <v>111711</v>
      </c>
      <c r="G98" s="2165">
        <v>64171</v>
      </c>
      <c r="H98" s="2165">
        <v>64171.000000000015</v>
      </c>
      <c r="I98" s="2173">
        <f t="shared" si="4"/>
        <v>57.443761133639491</v>
      </c>
    </row>
    <row r="99" spans="1:9">
      <c r="A99" s="2162" t="s">
        <v>22</v>
      </c>
      <c r="B99" s="2162" t="s">
        <v>414</v>
      </c>
      <c r="C99" s="2162" t="s">
        <v>10</v>
      </c>
      <c r="D99" s="2163" t="s">
        <v>846</v>
      </c>
      <c r="E99" s="2164" t="s">
        <v>1532</v>
      </c>
      <c r="F99" s="2172">
        <v>157890</v>
      </c>
      <c r="G99" s="2181" t="s">
        <v>126</v>
      </c>
      <c r="H99" s="2181" t="s">
        <v>126</v>
      </c>
      <c r="I99" s="2173" t="s">
        <v>126</v>
      </c>
    </row>
    <row r="100" spans="1:9">
      <c r="A100" s="2162" t="s">
        <v>22</v>
      </c>
      <c r="B100" s="2162" t="s">
        <v>414</v>
      </c>
      <c r="C100" s="2162" t="s">
        <v>12</v>
      </c>
      <c r="D100" s="2163" t="s">
        <v>846</v>
      </c>
      <c r="E100" s="2164" t="s">
        <v>1533</v>
      </c>
      <c r="F100" s="2172">
        <v>699192</v>
      </c>
      <c r="G100" s="2165">
        <v>757321</v>
      </c>
      <c r="H100" s="2165">
        <v>757321</v>
      </c>
      <c r="I100" s="2173">
        <f t="shared" si="4"/>
        <v>108.31373928763487</v>
      </c>
    </row>
    <row r="101" spans="1:9">
      <c r="A101" s="2162" t="s">
        <v>23</v>
      </c>
      <c r="B101" s="2162" t="s">
        <v>260</v>
      </c>
      <c r="C101" s="2162" t="s">
        <v>263</v>
      </c>
      <c r="D101" s="2163" t="s">
        <v>847</v>
      </c>
      <c r="E101" s="2164" t="s">
        <v>1534</v>
      </c>
      <c r="F101" s="2172">
        <v>506497.00000000012</v>
      </c>
      <c r="G101" s="2181" t="s">
        <v>126</v>
      </c>
      <c r="H101" s="2181" t="s">
        <v>126</v>
      </c>
      <c r="I101" s="2173" t="s">
        <v>126</v>
      </c>
    </row>
    <row r="102" spans="1:9">
      <c r="A102" s="2162" t="s">
        <v>23</v>
      </c>
      <c r="B102" s="2162" t="s">
        <v>263</v>
      </c>
      <c r="C102" s="2162" t="s">
        <v>263</v>
      </c>
      <c r="D102" s="2163" t="s">
        <v>847</v>
      </c>
      <c r="E102" s="2164" t="s">
        <v>1535</v>
      </c>
      <c r="F102" s="2172">
        <v>1578871</v>
      </c>
      <c r="G102" s="2165">
        <v>1715662</v>
      </c>
      <c r="H102" s="2165">
        <v>1715662</v>
      </c>
      <c r="I102" s="2173">
        <f t="shared" si="4"/>
        <v>108.66384904149864</v>
      </c>
    </row>
    <row r="103" spans="1:9">
      <c r="A103" s="2162" t="s">
        <v>23</v>
      </c>
      <c r="B103" s="2162" t="s">
        <v>266</v>
      </c>
      <c r="C103" s="2162" t="s">
        <v>269</v>
      </c>
      <c r="D103" s="2163" t="s">
        <v>846</v>
      </c>
      <c r="E103" s="2164" t="s">
        <v>1536</v>
      </c>
      <c r="F103" s="2172">
        <v>2690553</v>
      </c>
      <c r="G103" s="2165">
        <v>3098444</v>
      </c>
      <c r="H103" s="2165">
        <v>3098443.9999999995</v>
      </c>
      <c r="I103" s="2173">
        <f t="shared" si="4"/>
        <v>115.16011764124326</v>
      </c>
    </row>
    <row r="104" spans="1:9">
      <c r="A104" s="2162" t="s">
        <v>23</v>
      </c>
      <c r="B104" s="2162" t="s">
        <v>269</v>
      </c>
      <c r="C104" s="2162" t="s">
        <v>260</v>
      </c>
      <c r="D104" s="2163" t="s">
        <v>847</v>
      </c>
      <c r="E104" s="2164" t="s">
        <v>1537</v>
      </c>
      <c r="F104" s="2172">
        <v>664641.99999999988</v>
      </c>
      <c r="G104" s="2165">
        <v>561812</v>
      </c>
      <c r="H104" s="2165">
        <v>561812.00000000012</v>
      </c>
      <c r="I104" s="2173">
        <f t="shared" si="4"/>
        <v>84.528513094267325</v>
      </c>
    </row>
    <row r="105" spans="1:9">
      <c r="A105" s="2162" t="s">
        <v>23</v>
      </c>
      <c r="B105" s="2162" t="s">
        <v>269</v>
      </c>
      <c r="C105" s="2162" t="s">
        <v>11</v>
      </c>
      <c r="D105" s="2163" t="s">
        <v>847</v>
      </c>
      <c r="E105" s="2183" t="s">
        <v>1538</v>
      </c>
      <c r="F105" s="2188" t="s">
        <v>126</v>
      </c>
      <c r="G105" s="2165">
        <v>253890</v>
      </c>
      <c r="H105" s="2165">
        <v>253890</v>
      </c>
      <c r="I105" s="2173" t="s">
        <v>126</v>
      </c>
    </row>
    <row r="106" spans="1:9">
      <c r="A106" s="2162" t="s">
        <v>23</v>
      </c>
      <c r="B106" s="2162" t="s">
        <v>13</v>
      </c>
      <c r="C106" s="2162" t="s">
        <v>10</v>
      </c>
      <c r="D106" s="2163" t="s">
        <v>846</v>
      </c>
      <c r="E106" s="2164" t="s">
        <v>1539</v>
      </c>
      <c r="F106" s="2172">
        <v>579732</v>
      </c>
      <c r="G106" s="2181" t="s">
        <v>126</v>
      </c>
      <c r="H106" s="2181" t="s">
        <v>126</v>
      </c>
      <c r="I106" s="2173" t="s">
        <v>126</v>
      </c>
    </row>
    <row r="107" spans="1:9">
      <c r="A107" s="2162" t="s">
        <v>23</v>
      </c>
      <c r="B107" s="2162" t="s">
        <v>13</v>
      </c>
      <c r="C107" s="2162" t="s">
        <v>263</v>
      </c>
      <c r="D107" s="2163" t="s">
        <v>846</v>
      </c>
      <c r="E107" s="2164" t="s">
        <v>1540</v>
      </c>
      <c r="F107" s="2172">
        <v>228188</v>
      </c>
      <c r="G107" s="2181" t="s">
        <v>126</v>
      </c>
      <c r="H107" s="2181" t="s">
        <v>126</v>
      </c>
      <c r="I107" s="2173" t="s">
        <v>126</v>
      </c>
    </row>
    <row r="108" spans="1:9">
      <c r="A108" s="2162" t="s">
        <v>23</v>
      </c>
      <c r="B108" s="2162" t="s">
        <v>13</v>
      </c>
      <c r="C108" s="2162" t="s">
        <v>11</v>
      </c>
      <c r="D108" s="2163" t="s">
        <v>846</v>
      </c>
      <c r="E108" s="2164" t="s">
        <v>1541</v>
      </c>
      <c r="F108" s="2189">
        <v>1186176</v>
      </c>
      <c r="G108" s="2179">
        <v>235340</v>
      </c>
      <c r="H108" s="2179">
        <v>235340</v>
      </c>
      <c r="I108" s="2173">
        <f t="shared" si="4"/>
        <v>19.84022607100464</v>
      </c>
    </row>
    <row r="109" spans="1:9">
      <c r="A109" s="2162" t="s">
        <v>23</v>
      </c>
      <c r="B109" s="2162" t="s">
        <v>13</v>
      </c>
      <c r="C109" s="2162" t="s">
        <v>269</v>
      </c>
      <c r="D109" s="2163" t="s">
        <v>846</v>
      </c>
      <c r="E109" s="2164" t="s">
        <v>1542</v>
      </c>
      <c r="F109" s="2189">
        <v>1865168</v>
      </c>
      <c r="G109" s="2179">
        <v>842096</v>
      </c>
      <c r="H109" s="2179">
        <v>842096.00000000023</v>
      </c>
      <c r="I109" s="2173">
        <f t="shared" si="4"/>
        <v>45.14853353692537</v>
      </c>
    </row>
    <row r="110" spans="1:9">
      <c r="A110" s="2162" t="s">
        <v>23</v>
      </c>
      <c r="B110" s="2162" t="s">
        <v>272</v>
      </c>
      <c r="C110" s="2162" t="s">
        <v>10</v>
      </c>
      <c r="D110" s="2163" t="s">
        <v>846</v>
      </c>
      <c r="E110" s="2183" t="s">
        <v>1543</v>
      </c>
      <c r="F110" s="2190" t="s">
        <v>126</v>
      </c>
      <c r="G110" s="2191">
        <v>45630</v>
      </c>
      <c r="H110" s="2191">
        <v>45630</v>
      </c>
      <c r="I110" s="2173" t="s">
        <v>126</v>
      </c>
    </row>
    <row r="111" spans="1:9">
      <c r="A111" s="2162" t="s">
        <v>23</v>
      </c>
      <c r="B111" s="2162" t="s">
        <v>272</v>
      </c>
      <c r="C111" s="2162" t="s">
        <v>266</v>
      </c>
      <c r="D111" s="2163" t="s">
        <v>847</v>
      </c>
      <c r="E111" s="2164" t="s">
        <v>1544</v>
      </c>
      <c r="F111" s="2189">
        <v>1725263</v>
      </c>
      <c r="G111" s="2179">
        <v>1804672</v>
      </c>
      <c r="H111" s="2179">
        <v>1804672</v>
      </c>
      <c r="I111" s="2173">
        <f t="shared" si="4"/>
        <v>104.60271854204257</v>
      </c>
    </row>
    <row r="112" spans="1:9">
      <c r="A112" s="2162" t="s">
        <v>23</v>
      </c>
      <c r="B112" s="2162" t="s">
        <v>275</v>
      </c>
      <c r="C112" s="2162" t="s">
        <v>260</v>
      </c>
      <c r="D112" s="2163" t="s">
        <v>846</v>
      </c>
      <c r="E112" s="2164" t="s">
        <v>1545</v>
      </c>
      <c r="F112" s="2189">
        <v>210253</v>
      </c>
      <c r="G112" s="2189">
        <v>352643</v>
      </c>
      <c r="H112" s="2189">
        <v>352643</v>
      </c>
      <c r="I112" s="2173">
        <f t="shared" si="4"/>
        <v>167.72317160753948</v>
      </c>
    </row>
    <row r="113" spans="1:9">
      <c r="A113" s="2162" t="s">
        <v>23</v>
      </c>
      <c r="B113" s="2162" t="s">
        <v>275</v>
      </c>
      <c r="C113" s="2162" t="s">
        <v>10</v>
      </c>
      <c r="D113" s="2163" t="s">
        <v>846</v>
      </c>
      <c r="E113" s="2164" t="s">
        <v>1546</v>
      </c>
      <c r="F113" s="2190" t="s">
        <v>126</v>
      </c>
      <c r="G113" s="2189">
        <v>299923</v>
      </c>
      <c r="H113" s="2189">
        <v>299923</v>
      </c>
      <c r="I113" s="2173" t="s">
        <v>126</v>
      </c>
    </row>
    <row r="114" spans="1:9">
      <c r="A114" s="2162" t="s">
        <v>23</v>
      </c>
      <c r="B114" s="2162" t="s">
        <v>278</v>
      </c>
      <c r="C114" s="2162" t="s">
        <v>263</v>
      </c>
      <c r="D114" s="2163" t="s">
        <v>846</v>
      </c>
      <c r="E114" s="2164" t="s">
        <v>1547</v>
      </c>
      <c r="F114" s="2189">
        <v>678080</v>
      </c>
      <c r="G114" s="2189">
        <v>4839970</v>
      </c>
      <c r="H114" s="2189">
        <v>4839970</v>
      </c>
      <c r="I114" s="2173">
        <f t="shared" si="4"/>
        <v>713.77566068900421</v>
      </c>
    </row>
    <row r="115" spans="1:9" ht="13.5" thickBot="1">
      <c r="A115" s="2162" t="s">
        <v>23</v>
      </c>
      <c r="B115" s="2162" t="s">
        <v>278</v>
      </c>
      <c r="C115" s="2162" t="s">
        <v>266</v>
      </c>
      <c r="D115" s="2163" t="s">
        <v>846</v>
      </c>
      <c r="E115" s="2164" t="s">
        <v>1548</v>
      </c>
      <c r="F115" s="2190">
        <v>1137515.0000000002</v>
      </c>
      <c r="G115" s="2190">
        <v>622516</v>
      </c>
      <c r="H115" s="2190">
        <v>622516</v>
      </c>
      <c r="I115" s="2173">
        <f t="shared" si="4"/>
        <v>54.725959657674828</v>
      </c>
    </row>
    <row r="116" spans="1:9" ht="18" customHeight="1" thickBot="1">
      <c r="A116" s="3039" t="s">
        <v>24</v>
      </c>
      <c r="B116" s="3040"/>
      <c r="C116" s="3040"/>
      <c r="D116" s="3040"/>
      <c r="E116" s="3040"/>
      <c r="F116" s="2192">
        <f>SUM(F6:F115)</f>
        <v>298775710</v>
      </c>
      <c r="G116" s="2192">
        <f>SUM(G6:G115)</f>
        <v>324123998</v>
      </c>
      <c r="H116" s="2192">
        <f>SUM(H6:H115)</f>
        <v>324123998</v>
      </c>
      <c r="I116" s="2193"/>
    </row>
    <row r="117" spans="1:9">
      <c r="A117" s="3041"/>
      <c r="B117" s="3042"/>
      <c r="C117" s="3042"/>
      <c r="D117" s="3042"/>
      <c r="E117" s="3042"/>
      <c r="F117" s="3042"/>
      <c r="G117" s="3042"/>
    </row>
  </sheetData>
  <mergeCells count="9">
    <mergeCell ref="A116:E116"/>
    <mergeCell ref="A117:G117"/>
    <mergeCell ref="A2:I2"/>
    <mergeCell ref="A3:A4"/>
    <mergeCell ref="B3:B4"/>
    <mergeCell ref="C3:C4"/>
    <mergeCell ref="D3:D4"/>
    <mergeCell ref="E3:E4"/>
    <mergeCell ref="F4:H4"/>
  </mergeCells>
  <printOptions horizontalCentered="1"/>
  <pageMargins left="0.59055118110236227" right="0.19685039370078741" top="0.35433070866141736" bottom="0.39370078740157483" header="0.19685039370078741" footer="0.15748031496062992"/>
  <pageSetup paperSize="9" scale="99" orientation="portrait" r:id="rId1"/>
  <headerFooter alignWithMargins="0">
    <oddHeader xml:space="preserve">&amp;C
</oddHead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showGridLines="0" zoomScaleNormal="100" workbookViewId="0">
      <selection activeCell="B3" sqref="B3:B4"/>
    </sheetView>
  </sheetViews>
  <sheetFormatPr defaultColWidth="8" defaultRowHeight="12.75"/>
  <cols>
    <col min="1" max="1" width="4.28515625" style="2199" customWidth="1"/>
    <col min="2" max="2" width="4.140625" style="2199" customWidth="1"/>
    <col min="3" max="3" width="19.42578125" style="2199" customWidth="1"/>
    <col min="4" max="6" width="16.28515625" style="2199" customWidth="1"/>
    <col min="7" max="7" width="8.7109375" style="2199" customWidth="1"/>
    <col min="8" max="16384" width="8" style="2199"/>
  </cols>
  <sheetData>
    <row r="1" spans="1:8" ht="39.75" customHeight="1" thickBot="1">
      <c r="A1" s="3054" t="s">
        <v>1549</v>
      </c>
      <c r="B1" s="3054"/>
      <c r="C1" s="3054"/>
      <c r="D1" s="3054"/>
      <c r="E1" s="3054"/>
      <c r="F1" s="3054"/>
      <c r="G1" s="3054"/>
      <c r="H1" s="2198"/>
    </row>
    <row r="2" spans="1:8" ht="36">
      <c r="A2" s="3055" t="s">
        <v>52</v>
      </c>
      <c r="B2" s="3057" t="s">
        <v>85</v>
      </c>
      <c r="C2" s="3057" t="s">
        <v>1434</v>
      </c>
      <c r="D2" s="2200" t="s">
        <v>1435</v>
      </c>
      <c r="E2" s="2200" t="s">
        <v>1436</v>
      </c>
      <c r="F2" s="2200" t="s">
        <v>1550</v>
      </c>
      <c r="G2" s="2201" t="s">
        <v>1551</v>
      </c>
      <c r="H2" s="2198"/>
    </row>
    <row r="3" spans="1:8">
      <c r="A3" s="3056"/>
      <c r="B3" s="3058"/>
      <c r="C3" s="3058"/>
      <c r="D3" s="3059" t="s">
        <v>8</v>
      </c>
      <c r="E3" s="3060"/>
      <c r="F3" s="3061"/>
      <c r="G3" s="2202" t="s">
        <v>1439</v>
      </c>
      <c r="H3" s="2198"/>
    </row>
    <row r="4" spans="1:8" s="2208" customFormat="1" ht="11.25" customHeight="1">
      <c r="A4" s="2203">
        <v>1</v>
      </c>
      <c r="B4" s="2204">
        <v>2</v>
      </c>
      <c r="C4" s="2205">
        <v>3</v>
      </c>
      <c r="D4" s="2205">
        <v>4</v>
      </c>
      <c r="E4" s="2205">
        <v>5</v>
      </c>
      <c r="F4" s="2205">
        <v>6</v>
      </c>
      <c r="G4" s="2206">
        <v>7</v>
      </c>
      <c r="H4" s="2207"/>
    </row>
    <row r="5" spans="1:8" s="2213" customFormat="1" ht="15.75" customHeight="1">
      <c r="A5" s="2209" t="s">
        <v>10</v>
      </c>
      <c r="B5" s="2209" t="s">
        <v>263</v>
      </c>
      <c r="C5" s="2164" t="s">
        <v>1231</v>
      </c>
      <c r="D5" s="2210">
        <v>2349491</v>
      </c>
      <c r="E5" s="2210">
        <v>1439461</v>
      </c>
      <c r="F5" s="2210">
        <v>1439461</v>
      </c>
      <c r="G5" s="2211">
        <f t="shared" ref="G5:G27" si="0">F5/D5*100</f>
        <v>61.266929730737417</v>
      </c>
      <c r="H5" s="2212"/>
    </row>
    <row r="6" spans="1:8" s="2216" customFormat="1" ht="15.75" customHeight="1">
      <c r="A6" s="2209" t="s">
        <v>10</v>
      </c>
      <c r="B6" s="2214" t="s">
        <v>275</v>
      </c>
      <c r="C6" s="2164" t="s">
        <v>1223</v>
      </c>
      <c r="D6" s="2210">
        <v>10572182.000000002</v>
      </c>
      <c r="E6" s="2210">
        <v>9977152</v>
      </c>
      <c r="F6" s="2210">
        <v>9977152.0000000019</v>
      </c>
      <c r="G6" s="2211">
        <f t="shared" si="0"/>
        <v>94.371738965522923</v>
      </c>
      <c r="H6" s="2215"/>
    </row>
    <row r="7" spans="1:8" s="2216" customFormat="1" ht="15.75" customHeight="1">
      <c r="A7" s="2209" t="s">
        <v>10</v>
      </c>
      <c r="B7" s="2214" t="s">
        <v>15</v>
      </c>
      <c r="C7" s="2164" t="s">
        <v>1218</v>
      </c>
      <c r="D7" s="2210">
        <v>6311945</v>
      </c>
      <c r="E7" s="2210">
        <v>4418419</v>
      </c>
      <c r="F7" s="2210">
        <v>4418419</v>
      </c>
      <c r="G7" s="2211">
        <f t="shared" si="0"/>
        <v>70.000910971182421</v>
      </c>
      <c r="H7" s="2215"/>
    </row>
    <row r="8" spans="1:8" s="2216" customFormat="1" ht="15.75" customHeight="1">
      <c r="A8" s="2209" t="s">
        <v>10</v>
      </c>
      <c r="B8" s="2214" t="s">
        <v>293</v>
      </c>
      <c r="C8" s="2164" t="s">
        <v>1213</v>
      </c>
      <c r="D8" s="2210">
        <v>14061106</v>
      </c>
      <c r="E8" s="2210">
        <v>16832462</v>
      </c>
      <c r="F8" s="2210">
        <v>16832462</v>
      </c>
      <c r="G8" s="2211">
        <f t="shared" si="0"/>
        <v>119.70937421281084</v>
      </c>
      <c r="H8" s="2215"/>
    </row>
    <row r="9" spans="1:8" s="2218" customFormat="1" ht="15.75" customHeight="1">
      <c r="A9" s="2209" t="s">
        <v>11</v>
      </c>
      <c r="B9" s="2209" t="s">
        <v>263</v>
      </c>
      <c r="C9" s="2164" t="s">
        <v>1207</v>
      </c>
      <c r="D9" s="2210">
        <v>1533640</v>
      </c>
      <c r="E9" s="2210">
        <v>949394</v>
      </c>
      <c r="F9" s="2210">
        <v>949394</v>
      </c>
      <c r="G9" s="2211">
        <f t="shared" si="0"/>
        <v>61.904619076184765</v>
      </c>
      <c r="H9" s="2217"/>
    </row>
    <row r="10" spans="1:8" s="2218" customFormat="1" ht="15.75" customHeight="1">
      <c r="A10" s="2209" t="s">
        <v>4</v>
      </c>
      <c r="B10" s="2209" t="s">
        <v>260</v>
      </c>
      <c r="C10" s="2164" t="s">
        <v>1161</v>
      </c>
      <c r="D10" s="2210">
        <v>4637468</v>
      </c>
      <c r="E10" s="2210">
        <v>3189114</v>
      </c>
      <c r="F10" s="2210">
        <v>3189114</v>
      </c>
      <c r="G10" s="2211">
        <f t="shared" si="0"/>
        <v>68.768431394027957</v>
      </c>
      <c r="H10" s="2217"/>
    </row>
    <row r="11" spans="1:8" s="2218" customFormat="1" ht="15.75" customHeight="1">
      <c r="A11" s="2209" t="s">
        <v>4</v>
      </c>
      <c r="B11" s="2209" t="s">
        <v>12</v>
      </c>
      <c r="C11" s="2164" t="s">
        <v>1156</v>
      </c>
      <c r="D11" s="2210">
        <v>380909</v>
      </c>
      <c r="E11" s="2210">
        <v>1021940</v>
      </c>
      <c r="F11" s="2210">
        <v>1021940</v>
      </c>
      <c r="G11" s="2211">
        <f t="shared" si="0"/>
        <v>268.28980150114592</v>
      </c>
      <c r="H11" s="2217"/>
    </row>
    <row r="12" spans="1:8" s="2218" customFormat="1" ht="15.75" customHeight="1">
      <c r="A12" s="2209" t="s">
        <v>5</v>
      </c>
      <c r="B12" s="2209" t="s">
        <v>12</v>
      </c>
      <c r="C12" s="2164" t="s">
        <v>1136</v>
      </c>
      <c r="D12" s="2210">
        <v>685788</v>
      </c>
      <c r="E12" s="2210">
        <v>2366818</v>
      </c>
      <c r="F12" s="2210">
        <v>2366818</v>
      </c>
      <c r="G12" s="2211">
        <f t="shared" si="0"/>
        <v>345.12385751865008</v>
      </c>
      <c r="H12" s="2217"/>
    </row>
    <row r="13" spans="1:8" s="2218" customFormat="1" ht="15.75" customHeight="1">
      <c r="A13" s="2209" t="s">
        <v>14</v>
      </c>
      <c r="B13" s="2209" t="s">
        <v>266</v>
      </c>
      <c r="C13" s="2164" t="s">
        <v>974</v>
      </c>
      <c r="D13" s="2210">
        <v>11780184</v>
      </c>
      <c r="E13" s="2219">
        <v>13659442</v>
      </c>
      <c r="F13" s="2219">
        <v>13659442</v>
      </c>
      <c r="G13" s="2211">
        <f t="shared" si="0"/>
        <v>115.95270498321588</v>
      </c>
      <c r="H13" s="2217"/>
    </row>
    <row r="14" spans="1:8" s="2218" customFormat="1" ht="15.75" customHeight="1">
      <c r="A14" s="2209" t="s">
        <v>14</v>
      </c>
      <c r="B14" s="2209" t="s">
        <v>13</v>
      </c>
      <c r="C14" s="2164" t="s">
        <v>1116</v>
      </c>
      <c r="D14" s="2210">
        <v>10583571</v>
      </c>
      <c r="E14" s="2219">
        <v>11435411</v>
      </c>
      <c r="F14" s="2219">
        <v>11435411.000000002</v>
      </c>
      <c r="G14" s="2211">
        <f t="shared" si="0"/>
        <v>108.0487011425539</v>
      </c>
      <c r="H14" s="2217"/>
    </row>
    <row r="15" spans="1:8" s="2218" customFormat="1" ht="15.75" customHeight="1">
      <c r="A15" s="2209" t="s">
        <v>14</v>
      </c>
      <c r="B15" s="2214" t="s">
        <v>284</v>
      </c>
      <c r="C15" s="2164" t="s">
        <v>1109</v>
      </c>
      <c r="D15" s="2210">
        <v>9631605</v>
      </c>
      <c r="E15" s="2219">
        <v>10839739</v>
      </c>
      <c r="F15" s="2219">
        <v>10839739</v>
      </c>
      <c r="G15" s="2211">
        <f t="shared" si="0"/>
        <v>112.54343383060248</v>
      </c>
      <c r="H15" s="2217"/>
    </row>
    <row r="16" spans="1:8" s="2218" customFormat="1" ht="15.75" customHeight="1">
      <c r="A16" s="2209" t="s">
        <v>14</v>
      </c>
      <c r="B16" s="2214" t="s">
        <v>16</v>
      </c>
      <c r="C16" s="2164" t="s">
        <v>1108</v>
      </c>
      <c r="D16" s="2210">
        <v>47802010</v>
      </c>
      <c r="E16" s="2219">
        <v>54285944</v>
      </c>
      <c r="F16" s="2219">
        <v>54285944</v>
      </c>
      <c r="G16" s="2211">
        <f t="shared" si="0"/>
        <v>113.56414510603214</v>
      </c>
      <c r="H16" s="2217"/>
    </row>
    <row r="17" spans="1:8" s="2218" customFormat="1" ht="15.75" customHeight="1">
      <c r="A17" s="2209" t="s">
        <v>14</v>
      </c>
      <c r="B17" s="2214" t="s">
        <v>290</v>
      </c>
      <c r="C17" s="2164" t="s">
        <v>1105</v>
      </c>
      <c r="D17" s="2210">
        <v>30102442</v>
      </c>
      <c r="E17" s="2219">
        <v>33790192</v>
      </c>
      <c r="F17" s="2219">
        <v>33790192</v>
      </c>
      <c r="G17" s="2211">
        <f t="shared" si="0"/>
        <v>112.25066723822606</v>
      </c>
      <c r="H17" s="2217"/>
    </row>
    <row r="18" spans="1:8" s="2218" customFormat="1" ht="15.75" customHeight="1">
      <c r="A18" s="2209" t="s">
        <v>14</v>
      </c>
      <c r="B18" s="2214" t="s">
        <v>23</v>
      </c>
      <c r="C18" s="2164" t="s">
        <v>1095</v>
      </c>
      <c r="D18" s="2210">
        <v>25747299</v>
      </c>
      <c r="E18" s="2219">
        <v>29949308</v>
      </c>
      <c r="F18" s="2219">
        <v>29949308</v>
      </c>
      <c r="G18" s="2211">
        <f t="shared" si="0"/>
        <v>116.32019343077502</v>
      </c>
      <c r="H18" s="2217"/>
    </row>
    <row r="19" spans="1:8" ht="15.75" customHeight="1">
      <c r="A19" s="2220" t="s">
        <v>14</v>
      </c>
      <c r="B19" s="2221" t="s">
        <v>423</v>
      </c>
      <c r="C19" s="2164" t="s">
        <v>1093</v>
      </c>
      <c r="D19" s="2210">
        <v>4773748</v>
      </c>
      <c r="E19" s="2219">
        <v>5796559</v>
      </c>
      <c r="F19" s="2219">
        <v>5796559.0000000009</v>
      </c>
      <c r="G19" s="2211">
        <f t="shared" si="0"/>
        <v>121.42574346195067</v>
      </c>
    </row>
    <row r="20" spans="1:8" ht="15.75" customHeight="1">
      <c r="A20" s="2209" t="s">
        <v>19</v>
      </c>
      <c r="B20" s="2209" t="s">
        <v>260</v>
      </c>
      <c r="C20" s="2164" t="s">
        <v>1027</v>
      </c>
      <c r="D20" s="2210">
        <v>503971</v>
      </c>
      <c r="E20" s="2222" t="s">
        <v>126</v>
      </c>
      <c r="F20" s="2222" t="s">
        <v>126</v>
      </c>
      <c r="G20" s="2211" t="s">
        <v>126</v>
      </c>
    </row>
    <row r="21" spans="1:8" ht="15.75" customHeight="1">
      <c r="A21" s="2209" t="s">
        <v>19</v>
      </c>
      <c r="B21" s="2209" t="s">
        <v>10</v>
      </c>
      <c r="C21" s="2164" t="s">
        <v>1026</v>
      </c>
      <c r="D21" s="2210">
        <v>742474</v>
      </c>
      <c r="E21" s="2210">
        <v>247500</v>
      </c>
      <c r="F21" s="2210">
        <v>247500</v>
      </c>
      <c r="G21" s="2211">
        <f t="shared" si="0"/>
        <v>33.334500602041281</v>
      </c>
    </row>
    <row r="22" spans="1:8" ht="15.75" customHeight="1">
      <c r="A22" s="2209" t="s">
        <v>19</v>
      </c>
      <c r="B22" s="2209" t="s">
        <v>13</v>
      </c>
      <c r="C22" s="2164" t="s">
        <v>1020</v>
      </c>
      <c r="D22" s="2210">
        <v>3955464</v>
      </c>
      <c r="E22" s="2210">
        <v>3562332</v>
      </c>
      <c r="F22" s="2210">
        <v>3562332</v>
      </c>
      <c r="G22" s="2211">
        <f t="shared" si="0"/>
        <v>90.061039615074236</v>
      </c>
    </row>
    <row r="23" spans="1:8" ht="15.75" customHeight="1">
      <c r="A23" s="2209" t="s">
        <v>19</v>
      </c>
      <c r="B23" s="2214" t="s">
        <v>4</v>
      </c>
      <c r="C23" s="2164" t="s">
        <v>1018</v>
      </c>
      <c r="D23" s="2210">
        <v>143283</v>
      </c>
      <c r="E23" s="2222" t="s">
        <v>126</v>
      </c>
      <c r="F23" s="2222" t="s">
        <v>126</v>
      </c>
      <c r="G23" s="2211" t="s">
        <v>126</v>
      </c>
    </row>
    <row r="24" spans="1:8" ht="15.75" customHeight="1">
      <c r="A24" s="2209" t="s">
        <v>19</v>
      </c>
      <c r="B24" s="2214" t="s">
        <v>14</v>
      </c>
      <c r="C24" s="2164" t="s">
        <v>1014</v>
      </c>
      <c r="D24" s="2222">
        <v>1263824</v>
      </c>
      <c r="E24" s="2222">
        <v>1128508</v>
      </c>
      <c r="F24" s="2222">
        <v>1128508</v>
      </c>
      <c r="G24" s="2211">
        <f t="shared" si="0"/>
        <v>89.293129423084224</v>
      </c>
    </row>
    <row r="25" spans="1:8" ht="15.75" customHeight="1">
      <c r="A25" s="2209" t="s">
        <v>22</v>
      </c>
      <c r="B25" s="2214" t="s">
        <v>13</v>
      </c>
      <c r="C25" s="2164" t="s">
        <v>971</v>
      </c>
      <c r="D25" s="2222" t="s">
        <v>126</v>
      </c>
      <c r="E25" s="2222">
        <v>1158867</v>
      </c>
      <c r="F25" s="2222">
        <v>1158867</v>
      </c>
      <c r="G25" s="2211" t="s">
        <v>126</v>
      </c>
    </row>
    <row r="26" spans="1:8" ht="15.75" customHeight="1">
      <c r="A26" s="2209" t="s">
        <v>22</v>
      </c>
      <c r="B26" s="2214" t="s">
        <v>290</v>
      </c>
      <c r="C26" s="2164" t="s">
        <v>958</v>
      </c>
      <c r="D26" s="2223">
        <v>32760941.000000007</v>
      </c>
      <c r="E26" s="2223">
        <v>38336393</v>
      </c>
      <c r="F26" s="2223">
        <v>38336393</v>
      </c>
      <c r="G26" s="2211">
        <f t="shared" si="0"/>
        <v>117.01859540603547</v>
      </c>
    </row>
    <row r="27" spans="1:8" ht="15.75" customHeight="1" thickBot="1">
      <c r="A27" s="2209" t="s">
        <v>23</v>
      </c>
      <c r="B27" s="2214" t="s">
        <v>275</v>
      </c>
      <c r="C27" s="2164" t="s">
        <v>937</v>
      </c>
      <c r="D27" s="2223">
        <v>5114689</v>
      </c>
      <c r="E27" s="2223">
        <v>5256199</v>
      </c>
      <c r="F27" s="2223">
        <v>5256199</v>
      </c>
      <c r="G27" s="2211">
        <f t="shared" si="0"/>
        <v>102.76673713690118</v>
      </c>
    </row>
    <row r="28" spans="1:8" ht="18" customHeight="1" thickBot="1">
      <c r="A28" s="3051" t="s">
        <v>24</v>
      </c>
      <c r="B28" s="3052"/>
      <c r="C28" s="3053"/>
      <c r="D28" s="2224">
        <f>SUM(D5:D27)</f>
        <v>225438034</v>
      </c>
      <c r="E28" s="2225">
        <f>SUM(E5:E27)</f>
        <v>249641154</v>
      </c>
      <c r="F28" s="2224">
        <f>SUM(F5:F27)</f>
        <v>249641154</v>
      </c>
      <c r="G28" s="2226"/>
    </row>
    <row r="29" spans="1:8">
      <c r="A29" s="2227"/>
      <c r="B29" s="2227"/>
      <c r="C29" s="2227"/>
      <c r="D29" s="2227"/>
      <c r="E29" s="2227"/>
      <c r="F29" s="2227"/>
      <c r="G29" s="2227"/>
    </row>
    <row r="30" spans="1:8">
      <c r="A30" s="2227"/>
      <c r="B30" s="2227"/>
      <c r="C30" s="2227"/>
      <c r="D30" s="2227"/>
      <c r="E30" s="2227"/>
      <c r="F30" s="2227"/>
      <c r="G30" s="2227"/>
    </row>
    <row r="31" spans="1:8">
      <c r="A31" s="2227"/>
      <c r="B31" s="2227"/>
      <c r="C31" s="2227"/>
      <c r="D31" s="2227"/>
      <c r="E31" s="2227"/>
      <c r="F31" s="2227"/>
      <c r="G31" s="2227"/>
    </row>
    <row r="32" spans="1:8">
      <c r="A32" s="2227"/>
      <c r="B32" s="2227"/>
      <c r="C32" s="2227"/>
      <c r="D32" s="2227"/>
      <c r="E32" s="2227"/>
      <c r="F32" s="2227"/>
      <c r="G32" s="2227"/>
    </row>
    <row r="33" spans="1:7">
      <c r="A33" s="2227"/>
      <c r="B33" s="2227"/>
      <c r="C33" s="2227"/>
      <c r="D33" s="2227"/>
      <c r="E33" s="2227"/>
      <c r="F33" s="2228"/>
      <c r="G33" s="2227"/>
    </row>
    <row r="34" spans="1:7">
      <c r="A34" s="2227"/>
      <c r="B34" s="2227"/>
      <c r="C34" s="2227"/>
      <c r="D34" s="2227"/>
      <c r="E34" s="2227"/>
      <c r="F34" s="2227"/>
      <c r="G34" s="2227"/>
    </row>
    <row r="35" spans="1:7">
      <c r="A35" s="2227"/>
      <c r="B35" s="2227"/>
      <c r="C35" s="2227"/>
      <c r="D35" s="2227"/>
      <c r="E35" s="2227"/>
      <c r="F35" s="2227"/>
      <c r="G35" s="2227"/>
    </row>
    <row r="36" spans="1:7">
      <c r="A36" s="2227"/>
      <c r="B36" s="2227"/>
      <c r="C36" s="2227"/>
      <c r="D36" s="2227"/>
      <c r="E36" s="2227"/>
      <c r="F36" s="2227"/>
      <c r="G36" s="2227"/>
    </row>
    <row r="37" spans="1:7">
      <c r="A37" s="2227"/>
      <c r="B37" s="2227"/>
      <c r="C37" s="2227"/>
      <c r="D37" s="2227"/>
      <c r="E37" s="2227"/>
      <c r="F37" s="2227"/>
      <c r="G37" s="2227"/>
    </row>
    <row r="38" spans="1:7">
      <c r="A38" s="2227"/>
      <c r="B38" s="2227"/>
      <c r="C38" s="2227"/>
      <c r="D38" s="2227"/>
      <c r="E38" s="2227"/>
      <c r="F38" s="2227"/>
      <c r="G38" s="2227"/>
    </row>
    <row r="39" spans="1:7">
      <c r="A39" s="2227"/>
      <c r="B39" s="2227"/>
      <c r="C39" s="2227"/>
      <c r="D39" s="2227"/>
      <c r="E39" s="2227"/>
      <c r="F39" s="2227"/>
      <c r="G39" s="2227"/>
    </row>
    <row r="40" spans="1:7">
      <c r="A40" s="2227"/>
      <c r="B40" s="2227"/>
      <c r="C40" s="2227"/>
      <c r="D40" s="2227"/>
      <c r="E40" s="2227"/>
      <c r="F40" s="2227"/>
      <c r="G40" s="2227"/>
    </row>
    <row r="41" spans="1:7">
      <c r="A41" s="2227"/>
      <c r="B41" s="2227"/>
      <c r="C41" s="2227"/>
      <c r="D41" s="2227"/>
      <c r="E41" s="2227"/>
      <c r="F41" s="2227"/>
      <c r="G41" s="2227"/>
    </row>
    <row r="42" spans="1:7">
      <c r="A42" s="2227"/>
      <c r="B42" s="2227"/>
      <c r="C42" s="2227"/>
      <c r="D42" s="2227"/>
      <c r="E42" s="2227"/>
      <c r="F42" s="2227"/>
      <c r="G42" s="2227"/>
    </row>
    <row r="43" spans="1:7">
      <c r="A43" s="2227"/>
      <c r="B43" s="2227"/>
      <c r="C43" s="2227"/>
      <c r="D43" s="2227"/>
      <c r="E43" s="2227"/>
      <c r="F43" s="2227"/>
      <c r="G43" s="2227"/>
    </row>
    <row r="44" spans="1:7">
      <c r="A44" s="2227"/>
      <c r="B44" s="2227"/>
      <c r="C44" s="2227"/>
      <c r="D44" s="2227"/>
      <c r="E44" s="2227"/>
      <c r="F44" s="2227"/>
      <c r="G44" s="2227"/>
    </row>
    <row r="45" spans="1:7">
      <c r="A45" s="2227"/>
      <c r="B45" s="2227"/>
      <c r="C45" s="2227"/>
      <c r="D45" s="2227"/>
      <c r="E45" s="2227"/>
      <c r="F45" s="2227"/>
      <c r="G45" s="2227"/>
    </row>
    <row r="46" spans="1:7">
      <c r="A46" s="2227"/>
      <c r="B46" s="2227"/>
      <c r="C46" s="2227"/>
      <c r="D46" s="2227"/>
      <c r="E46" s="2227"/>
      <c r="F46" s="2227"/>
      <c r="G46" s="2227"/>
    </row>
    <row r="47" spans="1:7">
      <c r="A47" s="2227"/>
      <c r="B47" s="2227"/>
      <c r="C47" s="2227"/>
      <c r="D47" s="2227"/>
      <c r="E47" s="2227"/>
      <c r="F47" s="2227"/>
      <c r="G47" s="2227"/>
    </row>
    <row r="48" spans="1:7">
      <c r="A48" s="2227"/>
      <c r="B48" s="2227"/>
      <c r="C48" s="2227"/>
      <c r="D48" s="2227"/>
      <c r="E48" s="2227"/>
      <c r="F48" s="2227"/>
      <c r="G48" s="2227"/>
    </row>
    <row r="49" spans="1:7">
      <c r="A49" s="2227"/>
      <c r="B49" s="2227"/>
      <c r="C49" s="2227"/>
      <c r="D49" s="2227"/>
      <c r="E49" s="2227"/>
      <c r="F49" s="2227"/>
      <c r="G49" s="2227"/>
    </row>
    <row r="50" spans="1:7">
      <c r="A50" s="2227"/>
      <c r="B50" s="2227"/>
      <c r="C50" s="2227"/>
      <c r="D50" s="2227"/>
      <c r="E50" s="2227"/>
      <c r="F50" s="2227"/>
      <c r="G50" s="2227"/>
    </row>
    <row r="51" spans="1:7">
      <c r="A51" s="2227"/>
      <c r="B51" s="2227"/>
      <c r="C51" s="2227"/>
      <c r="D51" s="2227"/>
      <c r="E51" s="2227"/>
      <c r="F51" s="2227"/>
      <c r="G51" s="2227"/>
    </row>
    <row r="52" spans="1:7">
      <c r="A52" s="2227"/>
      <c r="B52" s="2227"/>
      <c r="C52" s="2227"/>
      <c r="D52" s="2227"/>
      <c r="E52" s="2227"/>
      <c r="F52" s="2227"/>
      <c r="G52" s="2227"/>
    </row>
    <row r="53" spans="1:7">
      <c r="A53" s="2227"/>
      <c r="B53" s="2227"/>
      <c r="C53" s="2227"/>
      <c r="D53" s="2227"/>
      <c r="E53" s="2227"/>
      <c r="F53" s="2227"/>
      <c r="G53" s="2227"/>
    </row>
    <row r="54" spans="1:7">
      <c r="A54" s="2227"/>
      <c r="B54" s="2227"/>
      <c r="C54" s="2227"/>
      <c r="D54" s="2227"/>
      <c r="E54" s="2227"/>
      <c r="F54" s="2227"/>
      <c r="G54" s="2227"/>
    </row>
    <row r="55" spans="1:7">
      <c r="A55" s="2227"/>
      <c r="B55" s="2227"/>
      <c r="C55" s="2227"/>
      <c r="D55" s="2227"/>
      <c r="E55" s="2227"/>
      <c r="F55" s="2227"/>
      <c r="G55" s="2227"/>
    </row>
    <row r="56" spans="1:7">
      <c r="A56" s="2227"/>
      <c r="B56" s="2227"/>
      <c r="C56" s="2227"/>
      <c r="D56" s="2227"/>
      <c r="E56" s="2227"/>
      <c r="F56" s="2227"/>
      <c r="G56" s="2227"/>
    </row>
    <row r="57" spans="1:7">
      <c r="A57" s="2227"/>
      <c r="B57" s="2227"/>
      <c r="C57" s="2227"/>
      <c r="D57" s="2227"/>
      <c r="E57" s="2227"/>
      <c r="F57" s="2227"/>
      <c r="G57" s="2227"/>
    </row>
    <row r="58" spans="1:7">
      <c r="A58" s="2227"/>
      <c r="B58" s="2227"/>
      <c r="C58" s="2227"/>
      <c r="D58" s="2227"/>
      <c r="E58" s="2227"/>
      <c r="F58" s="2227"/>
      <c r="G58" s="2227"/>
    </row>
    <row r="59" spans="1:7">
      <c r="A59" s="2227"/>
      <c r="B59" s="2227"/>
      <c r="C59" s="2227"/>
      <c r="D59" s="2227"/>
      <c r="E59" s="2227"/>
      <c r="F59" s="2227"/>
      <c r="G59" s="2227"/>
    </row>
    <row r="60" spans="1:7">
      <c r="A60" s="2227"/>
      <c r="B60" s="2227"/>
      <c r="C60" s="2227"/>
      <c r="D60" s="2227"/>
      <c r="E60" s="2227"/>
      <c r="F60" s="2227"/>
      <c r="G60" s="2227"/>
    </row>
    <row r="61" spans="1:7">
      <c r="A61" s="2227"/>
      <c r="B61" s="2227"/>
      <c r="C61" s="2227"/>
      <c r="D61" s="2227"/>
      <c r="E61" s="2227"/>
      <c r="F61" s="2227"/>
      <c r="G61" s="2227"/>
    </row>
    <row r="62" spans="1:7">
      <c r="A62" s="2227"/>
      <c r="B62" s="2227"/>
      <c r="C62" s="2227"/>
      <c r="D62" s="2227"/>
      <c r="E62" s="2227"/>
      <c r="F62" s="2227"/>
      <c r="G62" s="2227"/>
    </row>
    <row r="63" spans="1:7">
      <c r="A63" s="2227"/>
      <c r="B63" s="2227"/>
      <c r="C63" s="2227"/>
      <c r="D63" s="2227"/>
      <c r="E63" s="2227"/>
      <c r="F63" s="2227"/>
      <c r="G63" s="2227"/>
    </row>
    <row r="64" spans="1:7">
      <c r="A64" s="2227"/>
      <c r="B64" s="2227"/>
      <c r="C64" s="2227"/>
      <c r="D64" s="2227"/>
      <c r="E64" s="2227"/>
      <c r="F64" s="2227"/>
      <c r="G64" s="2227"/>
    </row>
    <row r="65" spans="1:7">
      <c r="A65" s="2227"/>
      <c r="B65" s="2227"/>
      <c r="C65" s="2227"/>
      <c r="D65" s="2227"/>
      <c r="E65" s="2227"/>
      <c r="F65" s="2227"/>
      <c r="G65" s="2227"/>
    </row>
    <row r="66" spans="1:7">
      <c r="A66" s="2227"/>
      <c r="B66" s="2227"/>
      <c r="C66" s="2227"/>
      <c r="D66" s="2227"/>
      <c r="E66" s="2227"/>
      <c r="F66" s="2227"/>
      <c r="G66" s="2227"/>
    </row>
    <row r="67" spans="1:7">
      <c r="A67" s="2227"/>
      <c r="B67" s="2227"/>
      <c r="C67" s="2227"/>
      <c r="D67" s="2227"/>
      <c r="E67" s="2227"/>
      <c r="F67" s="2227"/>
      <c r="G67" s="2227"/>
    </row>
    <row r="68" spans="1:7">
      <c r="A68" s="2227"/>
      <c r="B68" s="2227"/>
      <c r="C68" s="2227"/>
      <c r="D68" s="2227"/>
      <c r="E68" s="2227"/>
      <c r="F68" s="2227"/>
      <c r="G68" s="2227"/>
    </row>
    <row r="69" spans="1:7">
      <c r="A69" s="2227"/>
      <c r="B69" s="2227"/>
      <c r="C69" s="2227"/>
      <c r="D69" s="2227"/>
      <c r="E69" s="2227"/>
      <c r="F69" s="2227"/>
      <c r="G69" s="2227"/>
    </row>
    <row r="70" spans="1:7">
      <c r="A70" s="2227"/>
      <c r="B70" s="2227"/>
      <c r="C70" s="2227"/>
      <c r="D70" s="2227"/>
      <c r="E70" s="2227"/>
      <c r="F70" s="2227"/>
      <c r="G70" s="2227"/>
    </row>
    <row r="71" spans="1:7">
      <c r="A71" s="2227"/>
      <c r="B71" s="2227"/>
      <c r="C71" s="2227"/>
      <c r="D71" s="2227"/>
      <c r="E71" s="2227"/>
      <c r="F71" s="2227"/>
      <c r="G71" s="2227"/>
    </row>
    <row r="72" spans="1:7">
      <c r="A72" s="2227"/>
      <c r="B72" s="2227"/>
      <c r="C72" s="2227"/>
      <c r="D72" s="2227"/>
      <c r="E72" s="2227"/>
      <c r="F72" s="2227"/>
      <c r="G72" s="2227"/>
    </row>
    <row r="73" spans="1:7">
      <c r="A73" s="2227"/>
      <c r="B73" s="2227"/>
      <c r="C73" s="2227"/>
      <c r="D73" s="2227"/>
      <c r="E73" s="2227"/>
      <c r="F73" s="2227"/>
      <c r="G73" s="2227"/>
    </row>
    <row r="74" spans="1:7">
      <c r="A74" s="2227"/>
      <c r="B74" s="2227"/>
      <c r="C74" s="2227"/>
      <c r="D74" s="2227"/>
      <c r="E74" s="2227"/>
      <c r="F74" s="2227"/>
      <c r="G74" s="2227"/>
    </row>
    <row r="75" spans="1:7">
      <c r="A75" s="2227"/>
      <c r="B75" s="2227"/>
      <c r="C75" s="2227"/>
      <c r="D75" s="2227"/>
      <c r="E75" s="2227"/>
      <c r="F75" s="2227"/>
      <c r="G75" s="2227"/>
    </row>
    <row r="76" spans="1:7">
      <c r="A76" s="2227"/>
      <c r="B76" s="2227"/>
      <c r="C76" s="2227"/>
      <c r="D76" s="2227"/>
      <c r="E76" s="2227"/>
      <c r="F76" s="2227"/>
      <c r="G76" s="2227"/>
    </row>
    <row r="77" spans="1:7">
      <c r="A77" s="2227"/>
      <c r="B77" s="2227"/>
      <c r="C77" s="2227"/>
      <c r="D77" s="2227"/>
      <c r="E77" s="2227"/>
      <c r="F77" s="2227"/>
      <c r="G77" s="2227"/>
    </row>
    <row r="78" spans="1:7">
      <c r="A78" s="2227"/>
      <c r="B78" s="2227"/>
      <c r="C78" s="2227"/>
      <c r="D78" s="2227"/>
      <c r="E78" s="2227"/>
      <c r="F78" s="2227"/>
      <c r="G78" s="2227"/>
    </row>
    <row r="79" spans="1:7">
      <c r="A79" s="2227"/>
      <c r="B79" s="2227"/>
      <c r="C79" s="2227"/>
      <c r="D79" s="2227"/>
      <c r="E79" s="2227"/>
      <c r="F79" s="2227"/>
      <c r="G79" s="2227"/>
    </row>
    <row r="80" spans="1:7">
      <c r="A80" s="2227"/>
      <c r="B80" s="2227"/>
      <c r="C80" s="2227"/>
      <c r="D80" s="2227"/>
      <c r="E80" s="2227"/>
      <c r="F80" s="2227"/>
      <c r="G80" s="2227"/>
    </row>
    <row r="81" spans="1:7">
      <c r="A81" s="2227"/>
      <c r="B81" s="2227"/>
      <c r="C81" s="2227"/>
      <c r="D81" s="2227"/>
      <c r="E81" s="2227"/>
      <c r="F81" s="2227"/>
      <c r="G81" s="2227"/>
    </row>
    <row r="82" spans="1:7">
      <c r="A82" s="2227"/>
      <c r="B82" s="2227"/>
      <c r="C82" s="2227"/>
      <c r="D82" s="2227"/>
      <c r="E82" s="2227"/>
      <c r="F82" s="2227"/>
      <c r="G82" s="2227"/>
    </row>
    <row r="83" spans="1:7">
      <c r="A83" s="2227"/>
      <c r="B83" s="2227"/>
      <c r="C83" s="2227"/>
      <c r="D83" s="2227"/>
      <c r="E83" s="2227"/>
      <c r="F83" s="2227"/>
      <c r="G83" s="2227"/>
    </row>
    <row r="84" spans="1:7">
      <c r="A84" s="2227"/>
      <c r="B84" s="2227"/>
      <c r="C84" s="2227"/>
      <c r="D84" s="2227"/>
      <c r="E84" s="2227"/>
      <c r="F84" s="2227"/>
      <c r="G84" s="2227"/>
    </row>
    <row r="85" spans="1:7">
      <c r="A85" s="2227"/>
      <c r="B85" s="2227"/>
      <c r="C85" s="2227"/>
      <c r="D85" s="2227"/>
      <c r="E85" s="2227"/>
      <c r="F85" s="2227"/>
      <c r="G85" s="2227"/>
    </row>
    <row r="86" spans="1:7">
      <c r="A86" s="2227"/>
      <c r="B86" s="2227"/>
      <c r="C86" s="2227"/>
      <c r="D86" s="2227"/>
      <c r="E86" s="2227"/>
      <c r="F86" s="2227"/>
      <c r="G86" s="2227"/>
    </row>
    <row r="87" spans="1:7">
      <c r="A87" s="2227"/>
      <c r="B87" s="2227"/>
      <c r="C87" s="2227"/>
      <c r="D87" s="2227"/>
      <c r="E87" s="2227"/>
      <c r="F87" s="2227"/>
      <c r="G87" s="2227"/>
    </row>
    <row r="88" spans="1:7">
      <c r="A88" s="2227"/>
      <c r="B88" s="2227"/>
      <c r="C88" s="2227"/>
      <c r="D88" s="2227"/>
      <c r="E88" s="2227"/>
      <c r="F88" s="2227"/>
      <c r="G88" s="2227"/>
    </row>
    <row r="89" spans="1:7">
      <c r="A89" s="2227"/>
      <c r="B89" s="2227"/>
      <c r="C89" s="2227"/>
      <c r="D89" s="2227"/>
      <c r="E89" s="2227"/>
      <c r="F89" s="2227"/>
      <c r="G89" s="2227"/>
    </row>
    <row r="90" spans="1:7">
      <c r="A90" s="2227"/>
      <c r="B90" s="2227"/>
      <c r="C90" s="2227"/>
      <c r="D90" s="2227"/>
      <c r="E90" s="2227"/>
      <c r="F90" s="2227"/>
      <c r="G90" s="2227"/>
    </row>
    <row r="91" spans="1:7">
      <c r="A91" s="2227"/>
      <c r="B91" s="2227"/>
      <c r="C91" s="2227"/>
      <c r="D91" s="2227"/>
      <c r="E91" s="2227"/>
      <c r="F91" s="2227"/>
      <c r="G91" s="2227"/>
    </row>
    <row r="92" spans="1:7">
      <c r="A92" s="2227"/>
      <c r="B92" s="2227"/>
      <c r="C92" s="2227"/>
      <c r="D92" s="2227"/>
      <c r="E92" s="2227"/>
      <c r="F92" s="2227"/>
      <c r="G92" s="2227"/>
    </row>
    <row r="93" spans="1:7">
      <c r="A93" s="2227"/>
      <c r="B93" s="2227"/>
      <c r="C93" s="2227"/>
      <c r="D93" s="2227"/>
      <c r="E93" s="2227"/>
      <c r="F93" s="2227"/>
      <c r="G93" s="2227"/>
    </row>
    <row r="94" spans="1:7">
      <c r="A94" s="2227"/>
      <c r="B94" s="2227"/>
      <c r="C94" s="2227"/>
      <c r="D94" s="2227"/>
      <c r="E94" s="2227"/>
      <c r="F94" s="2227"/>
      <c r="G94" s="2227"/>
    </row>
    <row r="95" spans="1:7">
      <c r="A95" s="2227"/>
      <c r="B95" s="2227"/>
      <c r="C95" s="2227"/>
      <c r="D95" s="2227"/>
      <c r="E95" s="2227"/>
      <c r="F95" s="2227"/>
      <c r="G95" s="2227"/>
    </row>
    <row r="96" spans="1:7">
      <c r="A96" s="2227"/>
      <c r="B96" s="2227"/>
      <c r="C96" s="2227"/>
      <c r="D96" s="2227"/>
      <c r="E96" s="2227"/>
      <c r="F96" s="2227"/>
      <c r="G96" s="2227"/>
    </row>
    <row r="97" spans="1:7">
      <c r="A97" s="2227"/>
      <c r="B97" s="2227"/>
      <c r="C97" s="2227"/>
      <c r="D97" s="2227"/>
      <c r="E97" s="2227"/>
      <c r="F97" s="2227"/>
      <c r="G97" s="2227"/>
    </row>
    <row r="98" spans="1:7">
      <c r="A98" s="2227"/>
      <c r="B98" s="2227"/>
      <c r="C98" s="2227"/>
      <c r="D98" s="2227"/>
      <c r="E98" s="2227"/>
      <c r="F98" s="2227"/>
      <c r="G98" s="2227"/>
    </row>
    <row r="99" spans="1:7">
      <c r="A99" s="2227"/>
      <c r="B99" s="2227"/>
      <c r="C99" s="2227"/>
      <c r="D99" s="2227"/>
      <c r="E99" s="2227"/>
      <c r="F99" s="2227"/>
      <c r="G99" s="2227"/>
    </row>
    <row r="100" spans="1:7">
      <c r="A100" s="2227"/>
      <c r="B100" s="2227"/>
      <c r="C100" s="2227"/>
      <c r="D100" s="2227"/>
      <c r="E100" s="2227"/>
      <c r="F100" s="2227"/>
      <c r="G100" s="2227"/>
    </row>
    <row r="101" spans="1:7">
      <c r="A101" s="2227"/>
      <c r="B101" s="2227"/>
      <c r="C101" s="2227"/>
      <c r="D101" s="2227"/>
      <c r="E101" s="2227"/>
      <c r="F101" s="2227"/>
      <c r="G101" s="2227"/>
    </row>
    <row r="102" spans="1:7">
      <c r="A102" s="2227"/>
      <c r="B102" s="2227"/>
      <c r="C102" s="2227"/>
      <c r="D102" s="2227"/>
      <c r="E102" s="2227"/>
      <c r="F102" s="2227"/>
      <c r="G102" s="2227"/>
    </row>
    <row r="103" spans="1:7">
      <c r="A103" s="2227"/>
      <c r="B103" s="2227"/>
      <c r="C103" s="2227"/>
      <c r="D103" s="2227"/>
      <c r="E103" s="2227"/>
      <c r="F103" s="2227"/>
      <c r="G103" s="2227"/>
    </row>
    <row r="104" spans="1:7">
      <c r="A104" s="2227"/>
      <c r="B104" s="2227"/>
      <c r="C104" s="2227"/>
      <c r="D104" s="2227"/>
      <c r="E104" s="2227"/>
      <c r="F104" s="2227"/>
      <c r="G104" s="2227"/>
    </row>
    <row r="105" spans="1:7">
      <c r="A105" s="2227"/>
      <c r="B105" s="2227"/>
      <c r="C105" s="2227"/>
      <c r="D105" s="2227"/>
      <c r="E105" s="2227"/>
      <c r="F105" s="2227"/>
      <c r="G105" s="2227"/>
    </row>
    <row r="106" spans="1:7">
      <c r="A106" s="2227"/>
      <c r="B106" s="2227"/>
      <c r="C106" s="2227"/>
      <c r="D106" s="2227"/>
      <c r="E106" s="2227"/>
      <c r="F106" s="2227"/>
      <c r="G106" s="2227"/>
    </row>
    <row r="107" spans="1:7">
      <c r="A107" s="2227"/>
      <c r="B107" s="2227"/>
      <c r="C107" s="2227"/>
      <c r="D107" s="2227"/>
      <c r="E107" s="2227"/>
      <c r="F107" s="2227"/>
      <c r="G107" s="2227"/>
    </row>
    <row r="108" spans="1:7">
      <c r="A108" s="2227"/>
      <c r="B108" s="2227"/>
      <c r="C108" s="2227"/>
      <c r="D108" s="2227"/>
      <c r="E108" s="2227"/>
      <c r="F108" s="2227"/>
      <c r="G108" s="2227"/>
    </row>
    <row r="109" spans="1:7">
      <c r="A109" s="2227"/>
      <c r="B109" s="2227"/>
      <c r="C109" s="2227"/>
      <c r="D109" s="2227"/>
      <c r="E109" s="2227"/>
      <c r="F109" s="2227"/>
      <c r="G109" s="2227"/>
    </row>
    <row r="110" spans="1:7">
      <c r="A110" s="2227"/>
      <c r="B110" s="2227"/>
      <c r="C110" s="2227"/>
      <c r="D110" s="2227"/>
      <c r="E110" s="2227"/>
      <c r="F110" s="2227"/>
      <c r="G110" s="2227"/>
    </row>
    <row r="111" spans="1:7">
      <c r="A111" s="2227"/>
      <c r="B111" s="2227"/>
      <c r="C111" s="2227"/>
      <c r="D111" s="2227"/>
      <c r="E111" s="2227"/>
      <c r="F111" s="2227"/>
      <c r="G111" s="2227"/>
    </row>
    <row r="112" spans="1:7">
      <c r="A112" s="2227"/>
      <c r="B112" s="2227"/>
      <c r="C112" s="2227"/>
      <c r="D112" s="2227"/>
      <c r="E112" s="2227"/>
      <c r="F112" s="2227"/>
      <c r="G112" s="2227"/>
    </row>
    <row r="113" spans="1:7">
      <c r="A113" s="2227"/>
      <c r="B113" s="2227"/>
      <c r="C113" s="2227"/>
      <c r="D113" s="2227"/>
      <c r="E113" s="2227"/>
      <c r="F113" s="2227"/>
      <c r="G113" s="2227"/>
    </row>
    <row r="114" spans="1:7">
      <c r="A114" s="2227"/>
      <c r="B114" s="2227"/>
      <c r="C114" s="2227"/>
      <c r="D114" s="2227"/>
      <c r="E114" s="2227"/>
      <c r="F114" s="2227"/>
      <c r="G114" s="2227"/>
    </row>
    <row r="115" spans="1:7">
      <c r="A115" s="2227"/>
      <c r="B115" s="2227"/>
      <c r="C115" s="2227"/>
      <c r="D115" s="2227"/>
      <c r="E115" s="2227"/>
      <c r="F115" s="2227"/>
      <c r="G115" s="2227"/>
    </row>
    <row r="116" spans="1:7">
      <c r="A116" s="2227"/>
      <c r="B116" s="2227"/>
      <c r="C116" s="2227"/>
      <c r="D116" s="2227"/>
      <c r="E116" s="2227"/>
      <c r="F116" s="2227"/>
      <c r="G116" s="2227"/>
    </row>
    <row r="117" spans="1:7">
      <c r="A117" s="2227"/>
      <c r="B117" s="2227"/>
      <c r="C117" s="2227"/>
      <c r="D117" s="2227"/>
      <c r="E117" s="2227"/>
      <c r="F117" s="2227"/>
      <c r="G117" s="2227"/>
    </row>
    <row r="118" spans="1:7">
      <c r="A118" s="2227"/>
      <c r="B118" s="2227"/>
      <c r="C118" s="2227"/>
      <c r="D118" s="2227"/>
      <c r="E118" s="2227"/>
      <c r="F118" s="2227"/>
      <c r="G118" s="2227"/>
    </row>
    <row r="119" spans="1:7">
      <c r="A119" s="2227"/>
      <c r="B119" s="2227"/>
      <c r="C119" s="2227"/>
      <c r="D119" s="2227"/>
      <c r="E119" s="2227"/>
      <c r="F119" s="2227"/>
      <c r="G119" s="2227"/>
    </row>
    <row r="120" spans="1:7">
      <c r="A120" s="2227"/>
      <c r="B120" s="2227"/>
      <c r="C120" s="2227"/>
      <c r="D120" s="2227"/>
      <c r="E120" s="2227"/>
      <c r="F120" s="2227"/>
      <c r="G120" s="2227"/>
    </row>
    <row r="121" spans="1:7">
      <c r="A121" s="2227"/>
      <c r="B121" s="2227"/>
      <c r="C121" s="2227"/>
      <c r="D121" s="2227"/>
      <c r="E121" s="2227"/>
      <c r="F121" s="2227"/>
      <c r="G121" s="2227"/>
    </row>
    <row r="122" spans="1:7">
      <c r="A122" s="2227"/>
      <c r="B122" s="2227"/>
      <c r="C122" s="2227"/>
      <c r="D122" s="2227"/>
      <c r="E122" s="2227"/>
      <c r="F122" s="2227"/>
      <c r="G122" s="2227"/>
    </row>
    <row r="123" spans="1:7">
      <c r="A123" s="2227"/>
      <c r="B123" s="2227"/>
      <c r="C123" s="2227"/>
      <c r="D123" s="2227"/>
      <c r="E123" s="2227"/>
      <c r="F123" s="2227"/>
      <c r="G123" s="2227"/>
    </row>
    <row r="124" spans="1:7">
      <c r="A124" s="2227"/>
      <c r="B124" s="2227"/>
      <c r="C124" s="2227"/>
      <c r="D124" s="2227"/>
      <c r="E124" s="2227"/>
      <c r="F124" s="2227"/>
      <c r="G124" s="2227"/>
    </row>
    <row r="125" spans="1:7">
      <c r="A125" s="2227"/>
      <c r="B125" s="2227"/>
      <c r="C125" s="2227"/>
      <c r="D125" s="2227"/>
      <c r="E125" s="2227"/>
      <c r="F125" s="2227"/>
      <c r="G125" s="2227"/>
    </row>
    <row r="126" spans="1:7">
      <c r="A126" s="2227"/>
      <c r="B126" s="2227"/>
      <c r="C126" s="2227"/>
      <c r="D126" s="2227"/>
      <c r="E126" s="2227"/>
      <c r="F126" s="2227"/>
      <c r="G126" s="2227"/>
    </row>
    <row r="127" spans="1:7">
      <c r="A127" s="2227"/>
      <c r="B127" s="2227"/>
      <c r="C127" s="2227"/>
      <c r="D127" s="2227"/>
      <c r="E127" s="2227"/>
      <c r="F127" s="2227"/>
      <c r="G127" s="2227"/>
    </row>
    <row r="128" spans="1:7">
      <c r="A128" s="2227"/>
      <c r="B128" s="2227"/>
      <c r="C128" s="2227"/>
      <c r="D128" s="2227"/>
      <c r="E128" s="2227"/>
      <c r="F128" s="2227"/>
      <c r="G128" s="2227"/>
    </row>
    <row r="129" spans="1:7">
      <c r="A129" s="2227"/>
      <c r="B129" s="2227"/>
      <c r="C129" s="2227"/>
      <c r="D129" s="2227"/>
      <c r="E129" s="2227"/>
      <c r="F129" s="2227"/>
      <c r="G129" s="2227"/>
    </row>
    <row r="130" spans="1:7">
      <c r="A130" s="2227"/>
      <c r="B130" s="2227"/>
      <c r="C130" s="2227"/>
      <c r="D130" s="2227"/>
      <c r="E130" s="2227"/>
      <c r="F130" s="2227"/>
      <c r="G130" s="2227"/>
    </row>
    <row r="131" spans="1:7">
      <c r="A131" s="2227"/>
      <c r="B131" s="2227"/>
      <c r="C131" s="2227"/>
      <c r="D131" s="2227"/>
      <c r="E131" s="2227"/>
      <c r="F131" s="2227"/>
      <c r="G131" s="2227"/>
    </row>
    <row r="132" spans="1:7">
      <c r="A132" s="2227"/>
      <c r="B132" s="2227"/>
      <c r="C132" s="2227"/>
      <c r="D132" s="2227"/>
      <c r="E132" s="2227"/>
      <c r="F132" s="2227"/>
      <c r="G132" s="2227"/>
    </row>
    <row r="133" spans="1:7">
      <c r="A133" s="2227"/>
      <c r="B133" s="2227"/>
      <c r="C133" s="2227"/>
      <c r="D133" s="2227"/>
      <c r="E133" s="2227"/>
      <c r="F133" s="2227"/>
      <c r="G133" s="2227"/>
    </row>
    <row r="134" spans="1:7">
      <c r="A134" s="2227"/>
      <c r="B134" s="2227"/>
      <c r="C134" s="2227"/>
      <c r="D134" s="2227"/>
      <c r="E134" s="2227"/>
      <c r="F134" s="2227"/>
      <c r="G134" s="2227"/>
    </row>
    <row r="135" spans="1:7">
      <c r="A135" s="2227"/>
      <c r="B135" s="2227"/>
      <c r="C135" s="2227"/>
      <c r="D135" s="2227"/>
      <c r="E135" s="2227"/>
      <c r="F135" s="2227"/>
      <c r="G135" s="2227"/>
    </row>
    <row r="136" spans="1:7">
      <c r="A136" s="2227"/>
      <c r="B136" s="2227"/>
      <c r="C136" s="2227"/>
      <c r="D136" s="2227"/>
      <c r="E136" s="2227"/>
      <c r="F136" s="2227"/>
      <c r="G136" s="2227"/>
    </row>
    <row r="137" spans="1:7">
      <c r="A137" s="2227"/>
      <c r="B137" s="2227"/>
      <c r="C137" s="2227"/>
      <c r="D137" s="2227"/>
      <c r="E137" s="2227"/>
      <c r="F137" s="2227"/>
      <c r="G137" s="2227"/>
    </row>
    <row r="138" spans="1:7">
      <c r="A138" s="2227"/>
      <c r="B138" s="2227"/>
      <c r="C138" s="2227"/>
      <c r="D138" s="2227"/>
      <c r="E138" s="2227"/>
      <c r="F138" s="2227"/>
      <c r="G138" s="2227"/>
    </row>
    <row r="139" spans="1:7">
      <c r="A139" s="2227"/>
      <c r="B139" s="2227"/>
      <c r="C139" s="2227"/>
      <c r="D139" s="2227"/>
      <c r="E139" s="2227"/>
      <c r="F139" s="2227"/>
      <c r="G139" s="2227"/>
    </row>
    <row r="140" spans="1:7">
      <c r="A140" s="2227"/>
      <c r="B140" s="2227"/>
      <c r="C140" s="2227"/>
      <c r="D140" s="2227"/>
      <c r="E140" s="2227"/>
      <c r="F140" s="2227"/>
      <c r="G140" s="2227"/>
    </row>
    <row r="141" spans="1:7">
      <c r="A141" s="2227"/>
      <c r="B141" s="2227"/>
      <c r="C141" s="2227"/>
      <c r="D141" s="2227"/>
      <c r="E141" s="2227"/>
      <c r="F141" s="2227"/>
      <c r="G141" s="2227"/>
    </row>
    <row r="142" spans="1:7">
      <c r="A142" s="2227"/>
      <c r="B142" s="2227"/>
      <c r="C142" s="2227"/>
      <c r="D142" s="2227"/>
      <c r="E142" s="2227"/>
      <c r="F142" s="2227"/>
      <c r="G142" s="2227"/>
    </row>
    <row r="143" spans="1:7">
      <c r="A143" s="2227"/>
      <c r="B143" s="2227"/>
      <c r="C143" s="2227"/>
      <c r="D143" s="2227"/>
      <c r="E143" s="2227"/>
      <c r="F143" s="2227"/>
      <c r="G143" s="2227"/>
    </row>
    <row r="144" spans="1:7">
      <c r="A144" s="2227"/>
      <c r="B144" s="2227"/>
      <c r="C144" s="2227"/>
      <c r="D144" s="2227"/>
      <c r="E144" s="2227"/>
      <c r="F144" s="2227"/>
      <c r="G144" s="2227"/>
    </row>
    <row r="145" spans="1:7">
      <c r="A145" s="2227"/>
      <c r="B145" s="2227"/>
      <c r="C145" s="2227"/>
      <c r="D145" s="2227"/>
      <c r="E145" s="2227"/>
      <c r="F145" s="2227"/>
      <c r="G145" s="2227"/>
    </row>
    <row r="146" spans="1:7">
      <c r="A146" s="2227"/>
      <c r="B146" s="2227"/>
      <c r="C146" s="2227"/>
      <c r="D146" s="2227"/>
      <c r="E146" s="2227"/>
      <c r="F146" s="2227"/>
      <c r="G146" s="2227"/>
    </row>
    <row r="147" spans="1:7">
      <c r="A147" s="2227"/>
      <c r="B147" s="2227"/>
      <c r="C147" s="2227"/>
      <c r="D147" s="2227"/>
      <c r="E147" s="2227"/>
      <c r="F147" s="2227"/>
      <c r="G147" s="2227"/>
    </row>
    <row r="148" spans="1:7">
      <c r="A148" s="2227"/>
      <c r="B148" s="2227"/>
      <c r="C148" s="2227"/>
      <c r="D148" s="2227"/>
      <c r="E148" s="2227"/>
      <c r="F148" s="2227"/>
      <c r="G148" s="2227"/>
    </row>
    <row r="149" spans="1:7">
      <c r="A149" s="2227"/>
      <c r="B149" s="2227"/>
      <c r="C149" s="2227"/>
      <c r="D149" s="2227"/>
      <c r="E149" s="2227"/>
      <c r="F149" s="2227"/>
      <c r="G149" s="2227"/>
    </row>
    <row r="150" spans="1:7">
      <c r="A150" s="2227"/>
      <c r="B150" s="2227"/>
      <c r="C150" s="2227"/>
      <c r="D150" s="2227"/>
      <c r="E150" s="2227"/>
      <c r="F150" s="2227"/>
      <c r="G150" s="2227"/>
    </row>
    <row r="151" spans="1:7">
      <c r="A151" s="2227"/>
      <c r="B151" s="2227"/>
      <c r="C151" s="2227"/>
      <c r="D151" s="2227"/>
      <c r="E151" s="2227"/>
      <c r="F151" s="2227"/>
      <c r="G151" s="2227"/>
    </row>
    <row r="152" spans="1:7">
      <c r="A152" s="2227"/>
      <c r="B152" s="2227"/>
      <c r="C152" s="2227"/>
      <c r="D152" s="2227"/>
      <c r="E152" s="2227"/>
      <c r="F152" s="2227"/>
      <c r="G152" s="2227"/>
    </row>
    <row r="153" spans="1:7">
      <c r="A153" s="2227"/>
      <c r="B153" s="2227"/>
      <c r="C153" s="2227"/>
      <c r="D153" s="2227"/>
      <c r="E153" s="2227"/>
      <c r="F153" s="2227"/>
      <c r="G153" s="2227"/>
    </row>
    <row r="154" spans="1:7">
      <c r="A154" s="2227"/>
      <c r="B154" s="2227"/>
      <c r="C154" s="2227"/>
      <c r="D154" s="2227"/>
      <c r="E154" s="2227"/>
      <c r="F154" s="2227"/>
      <c r="G154" s="2227"/>
    </row>
    <row r="155" spans="1:7">
      <c r="A155" s="2227"/>
      <c r="B155" s="2227"/>
      <c r="C155" s="2227"/>
      <c r="D155" s="2227"/>
      <c r="E155" s="2227"/>
      <c r="F155" s="2227"/>
      <c r="G155" s="2227"/>
    </row>
    <row r="156" spans="1:7">
      <c r="A156" s="2227"/>
      <c r="B156" s="2227"/>
      <c r="C156" s="2227"/>
      <c r="D156" s="2227"/>
      <c r="E156" s="2227"/>
      <c r="F156" s="2227"/>
      <c r="G156" s="2227"/>
    </row>
    <row r="157" spans="1:7">
      <c r="A157" s="2227"/>
      <c r="B157" s="2227"/>
      <c r="C157" s="2227"/>
      <c r="D157" s="2227"/>
      <c r="E157" s="2227"/>
      <c r="F157" s="2227"/>
      <c r="G157" s="2227"/>
    </row>
    <row r="158" spans="1:7">
      <c r="A158" s="2227"/>
      <c r="B158" s="2227"/>
      <c r="C158" s="2227"/>
      <c r="D158" s="2227"/>
      <c r="E158" s="2227"/>
      <c r="F158" s="2227"/>
      <c r="G158" s="2227"/>
    </row>
    <row r="159" spans="1:7">
      <c r="A159" s="2227"/>
      <c r="B159" s="2227"/>
      <c r="C159" s="2227"/>
      <c r="D159" s="2227"/>
      <c r="E159" s="2227"/>
      <c r="F159" s="2227"/>
      <c r="G159" s="2227"/>
    </row>
    <row r="160" spans="1:7">
      <c r="A160" s="2227"/>
      <c r="B160" s="2227"/>
      <c r="C160" s="2227"/>
      <c r="D160" s="2227"/>
      <c r="E160" s="2227"/>
      <c r="F160" s="2227"/>
      <c r="G160" s="2227"/>
    </row>
    <row r="161" spans="1:7">
      <c r="A161" s="2227"/>
      <c r="B161" s="2227"/>
      <c r="C161" s="2227"/>
      <c r="D161" s="2227"/>
      <c r="E161" s="2227"/>
      <c r="F161" s="2227"/>
      <c r="G161" s="2227"/>
    </row>
    <row r="162" spans="1:7">
      <c r="A162" s="2227"/>
      <c r="B162" s="2227"/>
      <c r="C162" s="2227"/>
      <c r="D162" s="2227"/>
      <c r="E162" s="2227"/>
      <c r="F162" s="2227"/>
      <c r="G162" s="2227"/>
    </row>
    <row r="163" spans="1:7">
      <c r="A163" s="2227"/>
      <c r="B163" s="2227"/>
      <c r="C163" s="2227"/>
      <c r="D163" s="2227"/>
      <c r="E163" s="2227"/>
      <c r="F163" s="2227"/>
      <c r="G163" s="2227"/>
    </row>
    <row r="164" spans="1:7">
      <c r="A164" s="2227"/>
      <c r="B164" s="2227"/>
      <c r="C164" s="2227"/>
      <c r="D164" s="2227"/>
      <c r="E164" s="2227"/>
      <c r="F164" s="2227"/>
      <c r="G164" s="2227"/>
    </row>
    <row r="165" spans="1:7">
      <c r="A165" s="2227"/>
      <c r="B165" s="2227"/>
      <c r="C165" s="2227"/>
      <c r="D165" s="2227"/>
      <c r="E165" s="2227"/>
      <c r="F165" s="2227"/>
      <c r="G165" s="2227"/>
    </row>
    <row r="166" spans="1:7">
      <c r="A166" s="2227"/>
      <c r="B166" s="2227"/>
      <c r="C166" s="2227"/>
      <c r="D166" s="2227"/>
      <c r="E166" s="2227"/>
      <c r="F166" s="2227"/>
      <c r="G166" s="2227"/>
    </row>
    <row r="167" spans="1:7">
      <c r="A167" s="2227"/>
      <c r="B167" s="2227"/>
      <c r="C167" s="2227"/>
      <c r="D167" s="2227"/>
      <c r="E167" s="2227"/>
      <c r="F167" s="2227"/>
      <c r="G167" s="2227"/>
    </row>
    <row r="168" spans="1:7">
      <c r="A168" s="2227"/>
      <c r="B168" s="2227"/>
      <c r="C168" s="2227"/>
      <c r="D168" s="2227"/>
      <c r="E168" s="2227"/>
      <c r="F168" s="2227"/>
      <c r="G168" s="2227"/>
    </row>
    <row r="169" spans="1:7">
      <c r="A169" s="2227"/>
      <c r="B169" s="2227"/>
      <c r="C169" s="2227"/>
      <c r="D169" s="2227"/>
      <c r="E169" s="2227"/>
      <c r="F169" s="2227"/>
      <c r="G169" s="2227"/>
    </row>
    <row r="170" spans="1:7">
      <c r="A170" s="2227"/>
      <c r="B170" s="2227"/>
      <c r="C170" s="2227"/>
      <c r="D170" s="2227"/>
      <c r="E170" s="2227"/>
      <c r="F170" s="2227"/>
      <c r="G170" s="2227"/>
    </row>
    <row r="171" spans="1:7">
      <c r="A171" s="2227"/>
      <c r="B171" s="2227"/>
      <c r="C171" s="2227"/>
      <c r="D171" s="2227"/>
      <c r="E171" s="2227"/>
      <c r="F171" s="2227"/>
      <c r="G171" s="2227"/>
    </row>
    <row r="172" spans="1:7">
      <c r="A172" s="2227"/>
      <c r="B172" s="2227"/>
      <c r="C172" s="2227"/>
      <c r="D172" s="2227"/>
      <c r="E172" s="2227"/>
      <c r="F172" s="2227"/>
      <c r="G172" s="2227"/>
    </row>
    <row r="173" spans="1:7">
      <c r="A173" s="2227"/>
      <c r="B173" s="2227"/>
      <c r="C173" s="2227"/>
      <c r="D173" s="2227"/>
      <c r="E173" s="2227"/>
      <c r="F173" s="2227"/>
      <c r="G173" s="2227"/>
    </row>
    <row r="174" spans="1:7">
      <c r="A174" s="2227"/>
      <c r="B174" s="2227"/>
      <c r="C174" s="2227"/>
      <c r="D174" s="2227"/>
      <c r="E174" s="2227"/>
      <c r="F174" s="2227"/>
      <c r="G174" s="2227"/>
    </row>
    <row r="175" spans="1:7">
      <c r="A175" s="2227"/>
      <c r="B175" s="2227"/>
      <c r="C175" s="2227"/>
      <c r="D175" s="2227"/>
      <c r="E175" s="2227"/>
      <c r="F175" s="2227"/>
      <c r="G175" s="2227"/>
    </row>
    <row r="176" spans="1:7">
      <c r="A176" s="2227"/>
      <c r="B176" s="2227"/>
      <c r="C176" s="2227"/>
      <c r="D176" s="2227"/>
      <c r="E176" s="2227"/>
      <c r="F176" s="2227"/>
      <c r="G176" s="2227"/>
    </row>
    <row r="177" spans="1:7">
      <c r="A177" s="2227"/>
      <c r="B177" s="2227"/>
      <c r="C177" s="2227"/>
      <c r="D177" s="2227"/>
      <c r="E177" s="2227"/>
      <c r="F177" s="2227"/>
      <c r="G177" s="2227"/>
    </row>
    <row r="178" spans="1:7">
      <c r="A178" s="2227"/>
      <c r="B178" s="2227"/>
      <c r="C178" s="2227"/>
      <c r="D178" s="2227"/>
      <c r="E178" s="2227"/>
      <c r="F178" s="2227"/>
      <c r="G178" s="2227"/>
    </row>
    <row r="179" spans="1:7">
      <c r="A179" s="2227"/>
      <c r="B179" s="2227"/>
      <c r="C179" s="2227"/>
      <c r="D179" s="2227"/>
      <c r="E179" s="2227"/>
      <c r="F179" s="2227"/>
      <c r="G179" s="2227"/>
    </row>
    <row r="180" spans="1:7">
      <c r="A180" s="2227"/>
      <c r="B180" s="2227"/>
      <c r="C180" s="2227"/>
      <c r="D180" s="2227"/>
      <c r="E180" s="2227"/>
      <c r="F180" s="2227"/>
      <c r="G180" s="2227"/>
    </row>
    <row r="181" spans="1:7">
      <c r="A181" s="2227"/>
      <c r="B181" s="2227"/>
      <c r="C181" s="2227"/>
      <c r="D181" s="2227"/>
      <c r="E181" s="2227"/>
      <c r="F181" s="2227"/>
      <c r="G181" s="2227"/>
    </row>
    <row r="182" spans="1:7">
      <c r="A182" s="2227"/>
      <c r="B182" s="2227"/>
      <c r="C182" s="2227"/>
      <c r="D182" s="2227"/>
      <c r="E182" s="2227"/>
      <c r="F182" s="2227"/>
      <c r="G182" s="2227"/>
    </row>
    <row r="183" spans="1:7">
      <c r="A183" s="2227"/>
      <c r="B183" s="2227"/>
      <c r="C183" s="2227"/>
      <c r="D183" s="2227"/>
      <c r="E183" s="2227"/>
      <c r="F183" s="2227"/>
      <c r="G183" s="2227"/>
    </row>
    <row r="184" spans="1:7">
      <c r="A184" s="2227"/>
      <c r="B184" s="2227"/>
      <c r="C184" s="2227"/>
      <c r="D184" s="2227"/>
      <c r="E184" s="2227"/>
      <c r="F184" s="2227"/>
      <c r="G184" s="2227"/>
    </row>
    <row r="185" spans="1:7">
      <c r="A185" s="2227"/>
      <c r="B185" s="2227"/>
      <c r="C185" s="2227"/>
      <c r="D185" s="2227"/>
      <c r="E185" s="2227"/>
      <c r="F185" s="2227"/>
      <c r="G185" s="2227"/>
    </row>
    <row r="186" spans="1:7">
      <c r="A186" s="2227"/>
      <c r="B186" s="2227"/>
      <c r="C186" s="2227"/>
      <c r="D186" s="2227"/>
      <c r="E186" s="2227"/>
      <c r="F186" s="2227"/>
      <c r="G186" s="2227"/>
    </row>
    <row r="187" spans="1:7">
      <c r="A187" s="2227"/>
      <c r="B187" s="2227"/>
      <c r="C187" s="2227"/>
      <c r="D187" s="2227"/>
      <c r="E187" s="2227"/>
      <c r="F187" s="2227"/>
      <c r="G187" s="2227"/>
    </row>
    <row r="188" spans="1:7">
      <c r="A188" s="2227"/>
      <c r="B188" s="2227"/>
      <c r="C188" s="2227"/>
      <c r="D188" s="2227"/>
      <c r="E188" s="2227"/>
      <c r="F188" s="2227"/>
      <c r="G188" s="2227"/>
    </row>
    <row r="189" spans="1:7">
      <c r="A189" s="2227"/>
      <c r="B189" s="2227"/>
      <c r="C189" s="2227"/>
      <c r="D189" s="2227"/>
      <c r="E189" s="2227"/>
      <c r="F189" s="2227"/>
      <c r="G189" s="2227"/>
    </row>
    <row r="190" spans="1:7">
      <c r="A190" s="2227"/>
      <c r="B190" s="2227"/>
      <c r="C190" s="2227"/>
      <c r="D190" s="2227"/>
      <c r="E190" s="2227"/>
      <c r="F190" s="2227"/>
      <c r="G190" s="2227"/>
    </row>
    <row r="191" spans="1:7">
      <c r="A191" s="2227"/>
      <c r="B191" s="2227"/>
      <c r="C191" s="2227"/>
      <c r="D191" s="2227"/>
      <c r="E191" s="2227"/>
      <c r="F191" s="2227"/>
      <c r="G191" s="2227"/>
    </row>
    <row r="192" spans="1:7">
      <c r="A192" s="2227"/>
      <c r="B192" s="2227"/>
      <c r="C192" s="2227"/>
      <c r="D192" s="2227"/>
      <c r="E192" s="2227"/>
      <c r="F192" s="2227"/>
      <c r="G192" s="2227"/>
    </row>
    <row r="193" spans="1:7">
      <c r="A193" s="2227"/>
      <c r="B193" s="2227"/>
      <c r="C193" s="2227"/>
      <c r="D193" s="2227"/>
      <c r="E193" s="2227"/>
      <c r="F193" s="2227"/>
      <c r="G193" s="2227"/>
    </row>
    <row r="194" spans="1:7">
      <c r="A194" s="2227"/>
      <c r="B194" s="2227"/>
      <c r="C194" s="2227"/>
      <c r="D194" s="2227"/>
      <c r="E194" s="2227"/>
      <c r="F194" s="2227"/>
      <c r="G194" s="2227"/>
    </row>
    <row r="195" spans="1:7">
      <c r="A195" s="2227"/>
      <c r="B195" s="2227"/>
      <c r="C195" s="2227"/>
      <c r="D195" s="2227"/>
      <c r="E195" s="2227"/>
      <c r="F195" s="2227"/>
      <c r="G195" s="2227"/>
    </row>
    <row r="196" spans="1:7">
      <c r="A196" s="2227"/>
      <c r="B196" s="2227"/>
      <c r="C196" s="2227"/>
      <c r="D196" s="2227"/>
      <c r="E196" s="2227"/>
      <c r="F196" s="2227"/>
      <c r="G196" s="2227"/>
    </row>
    <row r="197" spans="1:7">
      <c r="A197" s="2227"/>
      <c r="B197" s="2227"/>
      <c r="C197" s="2227"/>
      <c r="D197" s="2227"/>
      <c r="E197" s="2227"/>
      <c r="F197" s="2227"/>
      <c r="G197" s="2227"/>
    </row>
    <row r="198" spans="1:7">
      <c r="A198" s="2227"/>
      <c r="B198" s="2227"/>
      <c r="C198" s="2227"/>
      <c r="D198" s="2227"/>
      <c r="E198" s="2227"/>
      <c r="F198" s="2227"/>
      <c r="G198" s="2227"/>
    </row>
    <row r="199" spans="1:7">
      <c r="A199" s="2227"/>
      <c r="B199" s="2227"/>
      <c r="C199" s="2227"/>
      <c r="D199" s="2227"/>
      <c r="E199" s="2227"/>
      <c r="F199" s="2227"/>
      <c r="G199" s="2227"/>
    </row>
    <row r="200" spans="1:7">
      <c r="A200" s="2227"/>
      <c r="B200" s="2227"/>
      <c r="C200" s="2227"/>
      <c r="D200" s="2227"/>
      <c r="E200" s="2227"/>
      <c r="F200" s="2227"/>
      <c r="G200" s="2227"/>
    </row>
    <row r="201" spans="1:7">
      <c r="A201" s="2227"/>
      <c r="B201" s="2227"/>
      <c r="C201" s="2227"/>
      <c r="D201" s="2227"/>
      <c r="E201" s="2227"/>
      <c r="F201" s="2227"/>
      <c r="G201" s="2227"/>
    </row>
    <row r="202" spans="1:7">
      <c r="A202" s="2227"/>
      <c r="B202" s="2227"/>
      <c r="C202" s="2227"/>
      <c r="D202" s="2227"/>
      <c r="E202" s="2227"/>
      <c r="F202" s="2227"/>
      <c r="G202" s="2227"/>
    </row>
    <row r="203" spans="1:7">
      <c r="A203" s="2227"/>
      <c r="B203" s="2227"/>
      <c r="C203" s="2227"/>
      <c r="D203" s="2227"/>
      <c r="E203" s="2227"/>
      <c r="F203" s="2227"/>
      <c r="G203" s="2227"/>
    </row>
    <row r="204" spans="1:7">
      <c r="A204" s="2227"/>
      <c r="B204" s="2227"/>
      <c r="C204" s="2227"/>
      <c r="D204" s="2227"/>
      <c r="E204" s="2227"/>
      <c r="F204" s="2227"/>
      <c r="G204" s="2227"/>
    </row>
    <row r="205" spans="1:7">
      <c r="A205" s="2227"/>
      <c r="B205" s="2227"/>
      <c r="C205" s="2227"/>
      <c r="D205" s="2227"/>
      <c r="E205" s="2227"/>
      <c r="F205" s="2227"/>
      <c r="G205" s="2227"/>
    </row>
    <row r="206" spans="1:7">
      <c r="A206" s="2227"/>
      <c r="B206" s="2227"/>
      <c r="C206" s="2227"/>
      <c r="D206" s="2227"/>
      <c r="E206" s="2227"/>
      <c r="F206" s="2227"/>
      <c r="G206" s="2227"/>
    </row>
    <row r="207" spans="1:7">
      <c r="A207" s="2227"/>
      <c r="B207" s="2227"/>
      <c r="C207" s="2227"/>
      <c r="D207" s="2227"/>
      <c r="E207" s="2227"/>
      <c r="F207" s="2227"/>
      <c r="G207" s="2227"/>
    </row>
    <row r="208" spans="1:7">
      <c r="A208" s="2227"/>
      <c r="B208" s="2227"/>
      <c r="C208" s="2227"/>
      <c r="D208" s="2227"/>
      <c r="E208" s="2227"/>
      <c r="F208" s="2227"/>
      <c r="G208" s="2227"/>
    </row>
    <row r="209" spans="1:7">
      <c r="A209" s="2227"/>
      <c r="B209" s="2227"/>
      <c r="C209" s="2227"/>
      <c r="D209" s="2227"/>
      <c r="E209" s="2227"/>
      <c r="F209" s="2227"/>
      <c r="G209" s="2227"/>
    </row>
    <row r="210" spans="1:7">
      <c r="A210" s="2227"/>
      <c r="B210" s="2227"/>
      <c r="C210" s="2227"/>
      <c r="D210" s="2227"/>
      <c r="E210" s="2227"/>
      <c r="F210" s="2227"/>
      <c r="G210" s="2227"/>
    </row>
    <row r="211" spans="1:7">
      <c r="A211" s="2227"/>
      <c r="B211" s="2227"/>
      <c r="C211" s="2227"/>
      <c r="D211" s="2227"/>
      <c r="E211" s="2227"/>
      <c r="F211" s="2227"/>
      <c r="G211" s="2227"/>
    </row>
    <row r="212" spans="1:7">
      <c r="A212" s="2227"/>
      <c r="B212" s="2227"/>
      <c r="C212" s="2227"/>
      <c r="D212" s="2227"/>
      <c r="E212" s="2227"/>
      <c r="F212" s="2227"/>
      <c r="G212" s="2227"/>
    </row>
    <row r="213" spans="1:7">
      <c r="A213" s="2227"/>
      <c r="B213" s="2227"/>
      <c r="C213" s="2227"/>
      <c r="D213" s="2227"/>
      <c r="E213" s="2227"/>
      <c r="F213" s="2227"/>
      <c r="G213" s="2227"/>
    </row>
    <row r="214" spans="1:7">
      <c r="A214" s="2227"/>
      <c r="B214" s="2227"/>
      <c r="C214" s="2227"/>
      <c r="D214" s="2227"/>
      <c r="E214" s="2227"/>
      <c r="F214" s="2227"/>
      <c r="G214" s="2227"/>
    </row>
    <row r="215" spans="1:7">
      <c r="A215" s="2227"/>
      <c r="B215" s="2227"/>
      <c r="C215" s="2227"/>
      <c r="D215" s="2227"/>
      <c r="E215" s="2227"/>
      <c r="F215" s="2227"/>
      <c r="G215" s="2227"/>
    </row>
    <row r="216" spans="1:7">
      <c r="A216" s="2227"/>
      <c r="B216" s="2227"/>
      <c r="C216" s="2227"/>
      <c r="D216" s="2227"/>
      <c r="E216" s="2227"/>
      <c r="F216" s="2227"/>
      <c r="G216" s="2227"/>
    </row>
    <row r="217" spans="1:7">
      <c r="A217" s="2227"/>
      <c r="B217" s="2227"/>
      <c r="C217" s="2227"/>
      <c r="D217" s="2227"/>
      <c r="E217" s="2227"/>
      <c r="F217" s="2227"/>
      <c r="G217" s="2227"/>
    </row>
    <row r="218" spans="1:7">
      <c r="A218" s="2227"/>
      <c r="B218" s="2227"/>
      <c r="C218" s="2227"/>
      <c r="D218" s="2227"/>
      <c r="E218" s="2227"/>
      <c r="F218" s="2227"/>
      <c r="G218" s="2227"/>
    </row>
    <row r="219" spans="1:7">
      <c r="A219" s="2227"/>
      <c r="B219" s="2227"/>
      <c r="C219" s="2227"/>
      <c r="D219" s="2227"/>
      <c r="E219" s="2227"/>
      <c r="F219" s="2227"/>
      <c r="G219" s="2227"/>
    </row>
    <row r="220" spans="1:7">
      <c r="A220" s="2227"/>
      <c r="B220" s="2227"/>
      <c r="C220" s="2227"/>
      <c r="D220" s="2227"/>
      <c r="E220" s="2227"/>
      <c r="F220" s="2227"/>
      <c r="G220" s="2227"/>
    </row>
    <row r="221" spans="1:7">
      <c r="A221" s="2227"/>
      <c r="B221" s="2227"/>
      <c r="C221" s="2227"/>
      <c r="D221" s="2227"/>
      <c r="E221" s="2227"/>
      <c r="F221" s="2227"/>
      <c r="G221" s="2227"/>
    </row>
    <row r="222" spans="1:7">
      <c r="A222" s="2227"/>
      <c r="B222" s="2227"/>
      <c r="C222" s="2227"/>
      <c r="D222" s="2227"/>
      <c r="E222" s="2227"/>
      <c r="F222" s="2227"/>
      <c r="G222" s="2227"/>
    </row>
    <row r="223" spans="1:7">
      <c r="A223" s="2227"/>
      <c r="B223" s="2227"/>
      <c r="C223" s="2227"/>
      <c r="D223" s="2227"/>
      <c r="E223" s="2227"/>
      <c r="F223" s="2227"/>
      <c r="G223" s="2227"/>
    </row>
    <row r="224" spans="1:7">
      <c r="A224" s="2227"/>
      <c r="B224" s="2227"/>
      <c r="C224" s="2227"/>
      <c r="D224" s="2227"/>
      <c r="E224" s="2227"/>
      <c r="F224" s="2227"/>
      <c r="G224" s="2227"/>
    </row>
    <row r="225" spans="1:7">
      <c r="A225" s="2227"/>
      <c r="B225" s="2227"/>
      <c r="C225" s="2227"/>
      <c r="D225" s="2227"/>
      <c r="E225" s="2227"/>
      <c r="F225" s="2227"/>
      <c r="G225" s="2227"/>
    </row>
    <row r="226" spans="1:7">
      <c r="A226" s="2227"/>
      <c r="B226" s="2227"/>
      <c r="C226" s="2227"/>
      <c r="D226" s="2227"/>
      <c r="E226" s="2227"/>
      <c r="F226" s="2227"/>
      <c r="G226" s="2227"/>
    </row>
    <row r="227" spans="1:7">
      <c r="A227" s="2227"/>
      <c r="B227" s="2227"/>
      <c r="C227" s="2227"/>
      <c r="D227" s="2227"/>
      <c r="E227" s="2227"/>
      <c r="F227" s="2227"/>
      <c r="G227" s="2227"/>
    </row>
    <row r="228" spans="1:7">
      <c r="A228" s="2227"/>
      <c r="B228" s="2227"/>
      <c r="C228" s="2227"/>
      <c r="D228" s="2227"/>
      <c r="E228" s="2227"/>
      <c r="F228" s="2227"/>
      <c r="G228" s="2227"/>
    </row>
    <row r="229" spans="1:7">
      <c r="A229" s="2227"/>
      <c r="B229" s="2227"/>
      <c r="C229" s="2227"/>
      <c r="D229" s="2227"/>
      <c r="E229" s="2227"/>
      <c r="F229" s="2227"/>
      <c r="G229" s="2227"/>
    </row>
    <row r="230" spans="1:7">
      <c r="A230" s="2227"/>
      <c r="B230" s="2227"/>
      <c r="C230" s="2227"/>
      <c r="D230" s="2227"/>
      <c r="E230" s="2227"/>
      <c r="F230" s="2227"/>
      <c r="G230" s="2227"/>
    </row>
    <row r="231" spans="1:7">
      <c r="A231" s="2227"/>
      <c r="B231" s="2227"/>
      <c r="C231" s="2227"/>
      <c r="D231" s="2227"/>
      <c r="E231" s="2227"/>
      <c r="F231" s="2227"/>
      <c r="G231" s="2227"/>
    </row>
    <row r="232" spans="1:7">
      <c r="A232" s="2227"/>
      <c r="B232" s="2227"/>
      <c r="C232" s="2227"/>
      <c r="D232" s="2227"/>
      <c r="E232" s="2227"/>
      <c r="F232" s="2227"/>
      <c r="G232" s="2227"/>
    </row>
    <row r="233" spans="1:7">
      <c r="A233" s="2227"/>
      <c r="B233" s="2227"/>
      <c r="C233" s="2227"/>
      <c r="D233" s="2227"/>
      <c r="E233" s="2227"/>
      <c r="F233" s="2227"/>
      <c r="G233" s="2227"/>
    </row>
    <row r="234" spans="1:7">
      <c r="A234" s="2227"/>
      <c r="B234" s="2227"/>
      <c r="C234" s="2227"/>
      <c r="D234" s="2227"/>
      <c r="E234" s="2227"/>
      <c r="F234" s="2227"/>
      <c r="G234" s="2227"/>
    </row>
    <row r="235" spans="1:7">
      <c r="A235" s="2227"/>
      <c r="B235" s="2227"/>
      <c r="C235" s="2227"/>
      <c r="D235" s="2227"/>
      <c r="E235" s="2227"/>
      <c r="F235" s="2227"/>
      <c r="G235" s="2227"/>
    </row>
    <row r="236" spans="1:7">
      <c r="A236" s="2227"/>
      <c r="B236" s="2227"/>
      <c r="C236" s="2227"/>
      <c r="D236" s="2227"/>
      <c r="E236" s="2227"/>
      <c r="F236" s="2227"/>
      <c r="G236" s="2227"/>
    </row>
    <row r="237" spans="1:7">
      <c r="A237" s="2227"/>
      <c r="B237" s="2227"/>
      <c r="C237" s="2227"/>
      <c r="D237" s="2227"/>
      <c r="E237" s="2227"/>
      <c r="F237" s="2227"/>
      <c r="G237" s="2227"/>
    </row>
    <row r="238" spans="1:7">
      <c r="A238" s="2227"/>
      <c r="B238" s="2227"/>
      <c r="C238" s="2227"/>
      <c r="D238" s="2227"/>
      <c r="E238" s="2227"/>
      <c r="F238" s="2227"/>
      <c r="G238" s="2227"/>
    </row>
    <row r="239" spans="1:7">
      <c r="A239" s="2227"/>
      <c r="B239" s="2227"/>
      <c r="C239" s="2227"/>
      <c r="D239" s="2227"/>
      <c r="E239" s="2227"/>
      <c r="F239" s="2227"/>
      <c r="G239" s="2227"/>
    </row>
    <row r="240" spans="1:7">
      <c r="A240" s="2227"/>
      <c r="B240" s="2227"/>
      <c r="C240" s="2227"/>
      <c r="D240" s="2227"/>
      <c r="E240" s="2227"/>
      <c r="F240" s="2227"/>
      <c r="G240" s="2227"/>
    </row>
    <row r="241" spans="1:7">
      <c r="A241" s="2227"/>
      <c r="B241" s="2227"/>
      <c r="C241" s="2227"/>
      <c r="D241" s="2227"/>
      <c r="E241" s="2227"/>
      <c r="F241" s="2227"/>
      <c r="G241" s="2227"/>
    </row>
    <row r="242" spans="1:7">
      <c r="A242" s="2227"/>
      <c r="B242" s="2227"/>
      <c r="C242" s="2227"/>
      <c r="D242" s="2227"/>
      <c r="E242" s="2227"/>
      <c r="F242" s="2227"/>
      <c r="G242" s="2227"/>
    </row>
    <row r="243" spans="1:7">
      <c r="A243" s="2227"/>
      <c r="B243" s="2227"/>
      <c r="C243" s="2227"/>
      <c r="D243" s="2227"/>
      <c r="E243" s="2227"/>
      <c r="F243" s="2227"/>
      <c r="G243" s="2227"/>
    </row>
    <row r="244" spans="1:7">
      <c r="A244" s="2227"/>
      <c r="B244" s="2227"/>
      <c r="C244" s="2227"/>
      <c r="D244" s="2227"/>
      <c r="E244" s="2227"/>
      <c r="F244" s="2227"/>
      <c r="G244" s="2227"/>
    </row>
    <row r="245" spans="1:7">
      <c r="A245" s="2227"/>
      <c r="B245" s="2227"/>
      <c r="C245" s="2227"/>
      <c r="D245" s="2227"/>
      <c r="E245" s="2227"/>
      <c r="F245" s="2227"/>
      <c r="G245" s="2227"/>
    </row>
    <row r="246" spans="1:7">
      <c r="A246" s="2227"/>
      <c r="B246" s="2227"/>
      <c r="C246" s="2227"/>
      <c r="D246" s="2227"/>
      <c r="E246" s="2227"/>
      <c r="F246" s="2227"/>
      <c r="G246" s="2227"/>
    </row>
    <row r="247" spans="1:7">
      <c r="A247" s="2227"/>
      <c r="B247" s="2227"/>
      <c r="C247" s="2227"/>
      <c r="D247" s="2227"/>
      <c r="E247" s="2227"/>
      <c r="F247" s="2227"/>
      <c r="G247" s="2227"/>
    </row>
    <row r="248" spans="1:7">
      <c r="A248" s="2227"/>
      <c r="B248" s="2227"/>
      <c r="C248" s="2227"/>
      <c r="D248" s="2227"/>
      <c r="E248" s="2227"/>
      <c r="F248" s="2227"/>
      <c r="G248" s="2227"/>
    </row>
    <row r="249" spans="1:7">
      <c r="A249" s="2227"/>
      <c r="B249" s="2227"/>
      <c r="C249" s="2227"/>
      <c r="D249" s="2227"/>
      <c r="E249" s="2227"/>
      <c r="F249" s="2227"/>
      <c r="G249" s="2227"/>
    </row>
    <row r="250" spans="1:7">
      <c r="A250" s="2227"/>
      <c r="B250" s="2227"/>
      <c r="C250" s="2227"/>
      <c r="D250" s="2227"/>
      <c r="E250" s="2227"/>
      <c r="F250" s="2227"/>
      <c r="G250" s="2227"/>
    </row>
    <row r="251" spans="1:7">
      <c r="A251" s="2227"/>
      <c r="B251" s="2227"/>
      <c r="C251" s="2227"/>
      <c r="D251" s="2227"/>
      <c r="E251" s="2227"/>
      <c r="F251" s="2227"/>
      <c r="G251" s="2227"/>
    </row>
    <row r="252" spans="1:7">
      <c r="A252" s="2227"/>
      <c r="B252" s="2227"/>
      <c r="C252" s="2227"/>
      <c r="D252" s="2227"/>
      <c r="E252" s="2227"/>
      <c r="F252" s="2227"/>
      <c r="G252" s="2227"/>
    </row>
    <row r="253" spans="1:7">
      <c r="A253" s="2227"/>
      <c r="B253" s="2227"/>
      <c r="C253" s="2227"/>
      <c r="D253" s="2227"/>
      <c r="E253" s="2227"/>
      <c r="F253" s="2227"/>
      <c r="G253" s="2227"/>
    </row>
    <row r="254" spans="1:7">
      <c r="A254" s="2227"/>
      <c r="B254" s="2227"/>
      <c r="C254" s="2227"/>
      <c r="D254" s="2227"/>
      <c r="E254" s="2227"/>
      <c r="F254" s="2227"/>
      <c r="G254" s="2227"/>
    </row>
    <row r="255" spans="1:7">
      <c r="A255" s="2227"/>
      <c r="B255" s="2227"/>
      <c r="C255" s="2227"/>
      <c r="D255" s="2227"/>
      <c r="E255" s="2227"/>
      <c r="F255" s="2227"/>
      <c r="G255" s="2227"/>
    </row>
    <row r="256" spans="1:7">
      <c r="A256" s="2227"/>
      <c r="B256" s="2227"/>
      <c r="C256" s="2227"/>
      <c r="D256" s="2227"/>
      <c r="E256" s="2227"/>
      <c r="F256" s="2227"/>
      <c r="G256" s="2227"/>
    </row>
    <row r="257" spans="1:7">
      <c r="A257" s="2227"/>
      <c r="B257" s="2227"/>
      <c r="C257" s="2227"/>
      <c r="D257" s="2227"/>
      <c r="E257" s="2227"/>
      <c r="F257" s="2227"/>
      <c r="G257" s="2227"/>
    </row>
    <row r="258" spans="1:7">
      <c r="A258" s="2227"/>
      <c r="B258" s="2227"/>
      <c r="C258" s="2227"/>
      <c r="D258" s="2227"/>
      <c r="E258" s="2227"/>
      <c r="F258" s="2227"/>
      <c r="G258" s="2227"/>
    </row>
    <row r="259" spans="1:7">
      <c r="A259" s="2227"/>
      <c r="B259" s="2227"/>
      <c r="C259" s="2227"/>
      <c r="D259" s="2227"/>
      <c r="E259" s="2227"/>
      <c r="F259" s="2227"/>
      <c r="G259" s="2227"/>
    </row>
    <row r="260" spans="1:7">
      <c r="A260" s="2227"/>
      <c r="B260" s="2227"/>
      <c r="C260" s="2227"/>
      <c r="D260" s="2227"/>
      <c r="E260" s="2227"/>
      <c r="F260" s="2227"/>
      <c r="G260" s="2227"/>
    </row>
    <row r="261" spans="1:7">
      <c r="A261" s="2227"/>
      <c r="B261" s="2227"/>
      <c r="C261" s="2227"/>
      <c r="D261" s="2227"/>
      <c r="E261" s="2227"/>
      <c r="F261" s="2227"/>
      <c r="G261" s="2227"/>
    </row>
    <row r="262" spans="1:7">
      <c r="A262" s="2227"/>
      <c r="B262" s="2227"/>
      <c r="C262" s="2227"/>
      <c r="D262" s="2227"/>
      <c r="E262" s="2227"/>
      <c r="F262" s="2227"/>
      <c r="G262" s="2227"/>
    </row>
    <row r="263" spans="1:7">
      <c r="A263" s="2227"/>
      <c r="B263" s="2227"/>
      <c r="C263" s="2227"/>
      <c r="D263" s="2227"/>
      <c r="E263" s="2227"/>
      <c r="F263" s="2227"/>
      <c r="G263" s="2227"/>
    </row>
    <row r="264" spans="1:7">
      <c r="A264" s="2227"/>
      <c r="B264" s="2227"/>
      <c r="C264" s="2227"/>
      <c r="D264" s="2227"/>
      <c r="E264" s="2227"/>
      <c r="F264" s="2227"/>
      <c r="G264" s="2227"/>
    </row>
  </sheetData>
  <mergeCells count="6">
    <mergeCell ref="A28:C28"/>
    <mergeCell ref="A1:G1"/>
    <mergeCell ref="A2:A3"/>
    <mergeCell ref="B2:B3"/>
    <mergeCell ref="C2:C3"/>
    <mergeCell ref="D3:F3"/>
  </mergeCells>
  <printOptions horizontalCentered="1"/>
  <pageMargins left="0.47244094488188981" right="0.47244094488188981" top="0.78740157480314965" bottom="0.98425196850393704" header="0.51181102362204722" footer="0.51181102362204722"/>
  <pageSetup paperSize="9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2"/>
  <sheetViews>
    <sheetView showGridLines="0" workbookViewId="0">
      <selection activeCell="B3" sqref="B3:B4"/>
    </sheetView>
  </sheetViews>
  <sheetFormatPr defaultColWidth="8" defaultRowHeight="12.75"/>
  <cols>
    <col min="1" max="1" width="3.85546875" style="2199" bestFit="1" customWidth="1"/>
    <col min="2" max="2" width="3.28515625" style="2199" bestFit="1" customWidth="1"/>
    <col min="3" max="3" width="22.5703125" style="2199" customWidth="1"/>
    <col min="4" max="5" width="14" style="2245" customWidth="1"/>
    <col min="6" max="6" width="15.42578125" style="2245" customWidth="1"/>
    <col min="7" max="7" width="10.85546875" style="2199" customWidth="1"/>
    <col min="8" max="16384" width="8" style="2199"/>
  </cols>
  <sheetData>
    <row r="1" spans="1:7" s="2229" customFormat="1" ht="39.75" customHeight="1" thickBot="1">
      <c r="A1" s="3062" t="s">
        <v>1552</v>
      </c>
      <c r="B1" s="3062"/>
      <c r="C1" s="3062"/>
      <c r="D1" s="3062"/>
      <c r="E1" s="3062"/>
      <c r="F1" s="3062"/>
      <c r="G1" s="3062"/>
    </row>
    <row r="2" spans="1:7" s="2229" customFormat="1" ht="24">
      <c r="A2" s="3044" t="s">
        <v>52</v>
      </c>
      <c r="B2" s="3046" t="s">
        <v>85</v>
      </c>
      <c r="C2" s="3046" t="s">
        <v>1434</v>
      </c>
      <c r="D2" s="2230" t="s">
        <v>1435</v>
      </c>
      <c r="E2" s="2230" t="s">
        <v>1436</v>
      </c>
      <c r="F2" s="2230" t="s">
        <v>1550</v>
      </c>
      <c r="G2" s="2231" t="s">
        <v>1551</v>
      </c>
    </row>
    <row r="3" spans="1:7" s="2229" customFormat="1">
      <c r="A3" s="3063"/>
      <c r="B3" s="3064"/>
      <c r="C3" s="3064"/>
      <c r="D3" s="3065" t="s">
        <v>8</v>
      </c>
      <c r="E3" s="3066"/>
      <c r="F3" s="3067"/>
      <c r="G3" s="2232" t="s">
        <v>1439</v>
      </c>
    </row>
    <row r="4" spans="1:7" s="2237" customFormat="1" ht="11.25" customHeight="1">
      <c r="A4" s="2233">
        <v>1</v>
      </c>
      <c r="B4" s="2234">
        <v>2</v>
      </c>
      <c r="C4" s="2235">
        <v>3</v>
      </c>
      <c r="D4" s="2235">
        <v>4</v>
      </c>
      <c r="E4" s="2235">
        <v>5</v>
      </c>
      <c r="F4" s="2235">
        <v>6</v>
      </c>
      <c r="G4" s="2236">
        <v>7</v>
      </c>
    </row>
    <row r="5" spans="1:7" s="2216" customFormat="1" ht="14.25" customHeight="1">
      <c r="A5" s="2209" t="s">
        <v>10</v>
      </c>
      <c r="B5" s="2214" t="s">
        <v>590</v>
      </c>
      <c r="C5" s="2164" t="s">
        <v>591</v>
      </c>
      <c r="D5" s="2210">
        <v>79470096</v>
      </c>
      <c r="E5" s="2238">
        <v>93086202</v>
      </c>
      <c r="F5" s="2238">
        <v>93086202</v>
      </c>
      <c r="G5" s="2239">
        <f t="shared" ref="G5:G20" si="0">F5/D5*100</f>
        <v>117.13362218663987</v>
      </c>
    </row>
    <row r="6" spans="1:7" s="2216" customFormat="1" ht="14.25" customHeight="1">
      <c r="A6" s="2209" t="s">
        <v>11</v>
      </c>
      <c r="B6" s="2214" t="s">
        <v>586</v>
      </c>
      <c r="C6" s="2164" t="s">
        <v>594</v>
      </c>
      <c r="D6" s="2210">
        <v>1524529</v>
      </c>
      <c r="E6" s="2240" t="s">
        <v>1553</v>
      </c>
      <c r="F6" s="2240" t="s">
        <v>1553</v>
      </c>
      <c r="G6" s="2239" t="s">
        <v>1553</v>
      </c>
    </row>
    <row r="7" spans="1:7" s="2216" customFormat="1" ht="14.25" customHeight="1">
      <c r="A7" s="2209" t="s">
        <v>11</v>
      </c>
      <c r="B7" s="2214" t="s">
        <v>596</v>
      </c>
      <c r="C7" s="2164" t="s">
        <v>597</v>
      </c>
      <c r="D7" s="2210">
        <v>2234502</v>
      </c>
      <c r="E7" s="2238">
        <v>1528488</v>
      </c>
      <c r="F7" s="2238">
        <v>1528488</v>
      </c>
      <c r="G7" s="2239">
        <f t="shared" si="0"/>
        <v>68.403966521399397</v>
      </c>
    </row>
    <row r="8" spans="1:7" s="2216" customFormat="1" ht="14.25" customHeight="1">
      <c r="A8" s="2209" t="s">
        <v>12</v>
      </c>
      <c r="B8" s="2214" t="s">
        <v>596</v>
      </c>
      <c r="C8" s="2164" t="s">
        <v>601</v>
      </c>
      <c r="D8" s="2222">
        <v>4567311.9999999991</v>
      </c>
      <c r="E8" s="2238">
        <v>3400896</v>
      </c>
      <c r="F8" s="2238">
        <v>3400896</v>
      </c>
      <c r="G8" s="2239">
        <f t="shared" si="0"/>
        <v>74.461652718272816</v>
      </c>
    </row>
    <row r="9" spans="1:7" s="2216" customFormat="1" ht="14.25" customHeight="1">
      <c r="A9" s="2209" t="s">
        <v>13</v>
      </c>
      <c r="B9" s="2214" t="s">
        <v>588</v>
      </c>
      <c r="C9" s="2164" t="s">
        <v>604</v>
      </c>
      <c r="D9" s="2210">
        <v>4909070</v>
      </c>
      <c r="E9" s="2238">
        <v>5812487</v>
      </c>
      <c r="F9" s="2238">
        <v>5812487</v>
      </c>
      <c r="G9" s="2239">
        <f t="shared" si="0"/>
        <v>118.4030172721106</v>
      </c>
    </row>
    <row r="10" spans="1:7" s="2216" customFormat="1" ht="14.25" customHeight="1">
      <c r="A10" s="2209" t="s">
        <v>4</v>
      </c>
      <c r="B10" s="2214" t="s">
        <v>586</v>
      </c>
      <c r="C10" s="2164" t="s">
        <v>605</v>
      </c>
      <c r="D10" s="2210">
        <v>24071684</v>
      </c>
      <c r="E10" s="2238">
        <v>26027313</v>
      </c>
      <c r="F10" s="2238">
        <v>26027313</v>
      </c>
      <c r="G10" s="2239">
        <f t="shared" si="0"/>
        <v>108.12418856944117</v>
      </c>
    </row>
    <row r="11" spans="1:7" s="2216" customFormat="1" ht="14.25" customHeight="1">
      <c r="A11" s="2209" t="s">
        <v>4</v>
      </c>
      <c r="B11" s="2214" t="s">
        <v>596</v>
      </c>
      <c r="C11" s="2164" t="s">
        <v>607</v>
      </c>
      <c r="D11" s="2210">
        <v>963416</v>
      </c>
      <c r="E11" s="2210">
        <v>1095953</v>
      </c>
      <c r="F11" s="2210">
        <v>1095953</v>
      </c>
      <c r="G11" s="2239">
        <f t="shared" si="0"/>
        <v>113.75698555971667</v>
      </c>
    </row>
    <row r="12" spans="1:7" s="2216" customFormat="1" ht="14.25" customHeight="1">
      <c r="A12" s="2209" t="s">
        <v>5</v>
      </c>
      <c r="B12" s="2214" t="s">
        <v>586</v>
      </c>
      <c r="C12" s="2164" t="s">
        <v>608</v>
      </c>
      <c r="D12" s="2210">
        <v>92230452.999999985</v>
      </c>
      <c r="E12" s="2210">
        <v>116562713</v>
      </c>
      <c r="F12" s="2210">
        <v>116562713.00000001</v>
      </c>
      <c r="G12" s="2239">
        <f t="shared" si="0"/>
        <v>126.38202373352763</v>
      </c>
    </row>
    <row r="13" spans="1:7" s="2216" customFormat="1" ht="14.25" customHeight="1">
      <c r="A13" s="2209" t="s">
        <v>14</v>
      </c>
      <c r="B13" s="2214" t="s">
        <v>588</v>
      </c>
      <c r="C13" s="2164" t="s">
        <v>1554</v>
      </c>
      <c r="D13" s="2210">
        <f>19268084+27872808</f>
        <v>47140892</v>
      </c>
      <c r="E13" s="2210">
        <f>9993105+18956400</f>
        <v>28949505</v>
      </c>
      <c r="F13" s="2210">
        <f>9993105+18956400</f>
        <v>28949505</v>
      </c>
      <c r="G13" s="2239">
        <f t="shared" si="0"/>
        <v>61.410600800680648</v>
      </c>
    </row>
    <row r="14" spans="1:7" s="2216" customFormat="1" ht="14.25" customHeight="1">
      <c r="A14" s="2209" t="s">
        <v>14</v>
      </c>
      <c r="B14" s="2214" t="s">
        <v>590</v>
      </c>
      <c r="C14" s="2164" t="s">
        <v>614</v>
      </c>
      <c r="D14" s="2210">
        <v>711239.00000000023</v>
      </c>
      <c r="E14" s="2210">
        <v>468166</v>
      </c>
      <c r="F14" s="2210">
        <v>468166.00000000012</v>
      </c>
      <c r="G14" s="2239">
        <f t="shared" si="0"/>
        <v>65.824005713972383</v>
      </c>
    </row>
    <row r="15" spans="1:7" s="2216" customFormat="1" ht="14.25" customHeight="1">
      <c r="A15" s="2209" t="s">
        <v>14</v>
      </c>
      <c r="B15" s="2214" t="s">
        <v>592</v>
      </c>
      <c r="C15" s="2164" t="s">
        <v>1555</v>
      </c>
      <c r="D15" s="2210">
        <f>682661738+368685423</f>
        <v>1051347161</v>
      </c>
      <c r="E15" s="2210">
        <f>789374541+419405815</f>
        <v>1208780356</v>
      </c>
      <c r="F15" s="2210">
        <f>789374541+419405815</f>
        <v>1208780356</v>
      </c>
      <c r="G15" s="2239">
        <f t="shared" si="0"/>
        <v>114.97442527454544</v>
      </c>
    </row>
    <row r="16" spans="1:7" s="2216" customFormat="1" ht="14.25" customHeight="1">
      <c r="A16" s="2209" t="s">
        <v>15</v>
      </c>
      <c r="B16" s="2214" t="s">
        <v>586</v>
      </c>
      <c r="C16" s="2164" t="s">
        <v>1556</v>
      </c>
      <c r="D16" s="2210">
        <v>7565613</v>
      </c>
      <c r="E16" s="2210">
        <v>7666984</v>
      </c>
      <c r="F16" s="2210">
        <v>7666984</v>
      </c>
      <c r="G16" s="2239">
        <f t="shared" si="0"/>
        <v>101.33989142717186</v>
      </c>
    </row>
    <row r="17" spans="1:7" s="2216" customFormat="1" ht="14.25" customHeight="1">
      <c r="A17" s="2209" t="s">
        <v>16</v>
      </c>
      <c r="B17" s="2214" t="s">
        <v>596</v>
      </c>
      <c r="C17" s="2164" t="s">
        <v>619</v>
      </c>
      <c r="D17" s="2210">
        <v>3661084</v>
      </c>
      <c r="E17" s="2210">
        <v>3033608</v>
      </c>
      <c r="F17" s="2210">
        <v>3033608</v>
      </c>
      <c r="G17" s="2239">
        <f t="shared" si="0"/>
        <v>82.860923158277714</v>
      </c>
    </row>
    <row r="18" spans="1:7" s="2216" customFormat="1" ht="14.25" customHeight="1">
      <c r="A18" s="2209" t="s">
        <v>18</v>
      </c>
      <c r="B18" s="2214" t="s">
        <v>586</v>
      </c>
      <c r="C18" s="2164" t="s">
        <v>624</v>
      </c>
      <c r="D18" s="2210">
        <v>44303376</v>
      </c>
      <c r="E18" s="2210">
        <v>49075151</v>
      </c>
      <c r="F18" s="2210">
        <v>49075151</v>
      </c>
      <c r="G18" s="2239">
        <f t="shared" si="0"/>
        <v>110.77068032016342</v>
      </c>
    </row>
    <row r="19" spans="1:7" s="2216" customFormat="1" ht="14.25" customHeight="1">
      <c r="A19" s="2209" t="s">
        <v>18</v>
      </c>
      <c r="B19" s="2214" t="s">
        <v>588</v>
      </c>
      <c r="C19" s="2164" t="s">
        <v>625</v>
      </c>
      <c r="D19" s="2210">
        <v>23108915</v>
      </c>
      <c r="E19" s="2210">
        <v>23478192</v>
      </c>
      <c r="F19" s="2210">
        <v>23478191.999999996</v>
      </c>
      <c r="G19" s="2239">
        <f t="shared" si="0"/>
        <v>101.59798502006691</v>
      </c>
    </row>
    <row r="20" spans="1:7" s="2216" customFormat="1" ht="14.25" customHeight="1">
      <c r="A20" s="2209" t="s">
        <v>18</v>
      </c>
      <c r="B20" s="2214" t="s">
        <v>590</v>
      </c>
      <c r="C20" s="2164" t="s">
        <v>1557</v>
      </c>
      <c r="D20" s="2210">
        <f>8261988+802192</f>
        <v>9064180</v>
      </c>
      <c r="E20" s="2210">
        <f>8907409+1083687</f>
        <v>9991096</v>
      </c>
      <c r="F20" s="2210">
        <f>8907409+1083687</f>
        <v>9991096</v>
      </c>
      <c r="G20" s="2239">
        <f t="shared" si="0"/>
        <v>110.22614290537037</v>
      </c>
    </row>
    <row r="21" spans="1:7" s="2216" customFormat="1" ht="14.25" customHeight="1">
      <c r="A21" s="2209" t="s">
        <v>19</v>
      </c>
      <c r="B21" s="2214" t="s">
        <v>586</v>
      </c>
      <c r="C21" s="2164" t="s">
        <v>628</v>
      </c>
      <c r="D21" s="2222">
        <v>10265462.000000002</v>
      </c>
      <c r="E21" s="2222">
        <v>13056696</v>
      </c>
      <c r="F21" s="2222">
        <v>13056696</v>
      </c>
      <c r="G21" s="2211">
        <f>F21/D21*100</f>
        <v>127.19053462961529</v>
      </c>
    </row>
    <row r="22" spans="1:7" ht="14.25" customHeight="1">
      <c r="A22" s="2209" t="s">
        <v>19</v>
      </c>
      <c r="B22" s="2214" t="s">
        <v>592</v>
      </c>
      <c r="C22" s="2164" t="s">
        <v>1558</v>
      </c>
      <c r="D22" s="2241">
        <v>1761487.0000000002</v>
      </c>
      <c r="E22" s="2241">
        <f>3141586+1235300</f>
        <v>4376886</v>
      </c>
      <c r="F22" s="2241">
        <f>3141586+1235300</f>
        <v>4376886</v>
      </c>
      <c r="G22" s="2211">
        <f t="shared" ref="G22:G36" si="1">F22/D22*100</f>
        <v>248.47676991087638</v>
      </c>
    </row>
    <row r="23" spans="1:7" ht="14.25" customHeight="1">
      <c r="A23" s="2209" t="s">
        <v>19</v>
      </c>
      <c r="B23" s="2214" t="s">
        <v>633</v>
      </c>
      <c r="C23" s="2164" t="s">
        <v>634</v>
      </c>
      <c r="D23" s="2223">
        <v>10894926</v>
      </c>
      <c r="E23" s="2223">
        <v>11706571</v>
      </c>
      <c r="F23" s="2223">
        <v>11706571</v>
      </c>
      <c r="G23" s="2211">
        <f t="shared" si="1"/>
        <v>107.44975229753739</v>
      </c>
    </row>
    <row r="24" spans="1:7" ht="14.25" customHeight="1">
      <c r="A24" s="2209" t="s">
        <v>19</v>
      </c>
      <c r="B24" s="2214" t="s">
        <v>637</v>
      </c>
      <c r="C24" s="2164" t="s">
        <v>638</v>
      </c>
      <c r="D24" s="2223">
        <v>1355491</v>
      </c>
      <c r="E24" s="2223">
        <v>1582575</v>
      </c>
      <c r="F24" s="2223">
        <v>1582575</v>
      </c>
      <c r="G24" s="2211">
        <f t="shared" si="1"/>
        <v>116.75289618300675</v>
      </c>
    </row>
    <row r="25" spans="1:7" ht="14.25" customHeight="1">
      <c r="A25" s="2209" t="s">
        <v>19</v>
      </c>
      <c r="B25" s="2214" t="s">
        <v>639</v>
      </c>
      <c r="C25" s="2164" t="s">
        <v>1559</v>
      </c>
      <c r="D25" s="2223">
        <v>32365787</v>
      </c>
      <c r="E25" s="2223">
        <v>36768830</v>
      </c>
      <c r="F25" s="2223">
        <v>36768830</v>
      </c>
      <c r="G25" s="2211">
        <f t="shared" si="1"/>
        <v>113.60400412942222</v>
      </c>
    </row>
    <row r="26" spans="1:7" ht="14.25" customHeight="1">
      <c r="A26" s="2209" t="s">
        <v>19</v>
      </c>
      <c r="B26" s="2214" t="s">
        <v>641</v>
      </c>
      <c r="C26" s="2164" t="s">
        <v>642</v>
      </c>
      <c r="D26" s="2223">
        <v>1730310</v>
      </c>
      <c r="E26" s="2223">
        <v>1354780</v>
      </c>
      <c r="F26" s="2223">
        <v>1354780</v>
      </c>
      <c r="G26" s="2211">
        <f t="shared" si="1"/>
        <v>78.296952569192797</v>
      </c>
    </row>
    <row r="27" spans="1:7" ht="14.25" customHeight="1">
      <c r="A27" s="2209" t="s">
        <v>19</v>
      </c>
      <c r="B27" s="2214" t="s">
        <v>651</v>
      </c>
      <c r="C27" s="2164" t="s">
        <v>652</v>
      </c>
      <c r="D27" s="2223">
        <v>140198</v>
      </c>
      <c r="E27" s="2240" t="s">
        <v>1553</v>
      </c>
      <c r="F27" s="2240" t="s">
        <v>1553</v>
      </c>
      <c r="G27" s="2211" t="s">
        <v>1553</v>
      </c>
    </row>
    <row r="28" spans="1:7" ht="14.25" customHeight="1">
      <c r="A28" s="2209" t="s">
        <v>19</v>
      </c>
      <c r="B28" s="2214" t="s">
        <v>655</v>
      </c>
      <c r="C28" s="2164" t="s">
        <v>656</v>
      </c>
      <c r="D28" s="2223">
        <v>7123759</v>
      </c>
      <c r="E28" s="2191">
        <v>9156979</v>
      </c>
      <c r="F28" s="2191">
        <v>9156979</v>
      </c>
      <c r="G28" s="2211">
        <f t="shared" si="1"/>
        <v>128.54139226214701</v>
      </c>
    </row>
    <row r="29" spans="1:7" ht="14.25" customHeight="1">
      <c r="A29" s="2209" t="s">
        <v>20</v>
      </c>
      <c r="B29" s="2214" t="s">
        <v>586</v>
      </c>
      <c r="C29" s="2164" t="s">
        <v>661</v>
      </c>
      <c r="D29" s="2223">
        <v>2561443</v>
      </c>
      <c r="E29" s="2223">
        <v>1299156</v>
      </c>
      <c r="F29" s="2223">
        <v>1299156</v>
      </c>
      <c r="G29" s="2211">
        <f t="shared" si="1"/>
        <v>50.719691986118761</v>
      </c>
    </row>
    <row r="30" spans="1:7" ht="14.25" customHeight="1">
      <c r="A30" s="2209" t="s">
        <v>21</v>
      </c>
      <c r="B30" s="2214" t="s">
        <v>588</v>
      </c>
      <c r="C30" s="2164" t="s">
        <v>663</v>
      </c>
      <c r="D30" s="2223">
        <v>3674691</v>
      </c>
      <c r="E30" s="2223">
        <v>4055678</v>
      </c>
      <c r="F30" s="2223">
        <v>4055678</v>
      </c>
      <c r="G30" s="2211">
        <f t="shared" si="1"/>
        <v>110.36786494429056</v>
      </c>
    </row>
    <row r="31" spans="1:7" ht="14.25" customHeight="1">
      <c r="A31" s="2209" t="s">
        <v>22</v>
      </c>
      <c r="B31" s="2214" t="s">
        <v>586</v>
      </c>
      <c r="C31" s="2164" t="s">
        <v>664</v>
      </c>
      <c r="D31" s="2223">
        <v>3126076</v>
      </c>
      <c r="E31" s="2223">
        <v>2408557</v>
      </c>
      <c r="F31" s="2223">
        <v>2408557</v>
      </c>
      <c r="G31" s="2211">
        <f t="shared" si="1"/>
        <v>77.047295075359656</v>
      </c>
    </row>
    <row r="32" spans="1:7" ht="14.25" customHeight="1">
      <c r="A32" s="2209" t="s">
        <v>22</v>
      </c>
      <c r="B32" s="2214" t="s">
        <v>596</v>
      </c>
      <c r="C32" s="2164" t="s">
        <v>666</v>
      </c>
      <c r="D32" s="2223">
        <v>1462465.0000000002</v>
      </c>
      <c r="E32" s="2223">
        <v>1535168</v>
      </c>
      <c r="F32" s="2223">
        <v>1535167.9999999998</v>
      </c>
      <c r="G32" s="2211">
        <f t="shared" si="1"/>
        <v>104.97126426957225</v>
      </c>
    </row>
    <row r="33" spans="1:7" ht="14.25" customHeight="1">
      <c r="A33" s="2209" t="s">
        <v>22</v>
      </c>
      <c r="B33" s="2214" t="s">
        <v>590</v>
      </c>
      <c r="C33" s="2164" t="s">
        <v>1560</v>
      </c>
      <c r="D33" s="2223">
        <f>79008399+1792571</f>
        <v>80800970</v>
      </c>
      <c r="E33" s="2223">
        <f>87680617+7385678</f>
        <v>95066295</v>
      </c>
      <c r="F33" s="2223">
        <f>87680617+7385678</f>
        <v>95066295</v>
      </c>
      <c r="G33" s="2211">
        <f t="shared" si="1"/>
        <v>117.65489325190033</v>
      </c>
    </row>
    <row r="34" spans="1:7" ht="14.25" customHeight="1">
      <c r="A34" s="2209" t="s">
        <v>23</v>
      </c>
      <c r="B34" s="2214" t="s">
        <v>586</v>
      </c>
      <c r="C34" s="2164" t="s">
        <v>668</v>
      </c>
      <c r="D34" s="2223">
        <v>198888</v>
      </c>
      <c r="E34" s="2223">
        <v>29621</v>
      </c>
      <c r="F34" s="2223">
        <v>29621</v>
      </c>
      <c r="G34" s="2211">
        <f t="shared" si="1"/>
        <v>14.893306785728653</v>
      </c>
    </row>
    <row r="35" spans="1:7" ht="14.25" customHeight="1">
      <c r="A35" s="2209" t="s">
        <v>23</v>
      </c>
      <c r="B35" s="2214" t="s">
        <v>588</v>
      </c>
      <c r="C35" s="2164" t="s">
        <v>669</v>
      </c>
      <c r="D35" s="2223">
        <v>3343828</v>
      </c>
      <c r="E35" s="2223">
        <v>2709394</v>
      </c>
      <c r="F35" s="2223">
        <v>2709394</v>
      </c>
      <c r="G35" s="2211">
        <f t="shared" si="1"/>
        <v>81.026715488954565</v>
      </c>
    </row>
    <row r="36" spans="1:7" ht="14.25" customHeight="1" thickBot="1">
      <c r="A36" s="2242" t="s">
        <v>23</v>
      </c>
      <c r="B36" s="2242" t="s">
        <v>596</v>
      </c>
      <c r="C36" s="2243" t="s">
        <v>1561</v>
      </c>
      <c r="D36" s="2244">
        <v>2169526</v>
      </c>
      <c r="E36" s="2244">
        <v>8172693</v>
      </c>
      <c r="F36" s="2244">
        <v>8172693</v>
      </c>
      <c r="G36" s="2211">
        <f t="shared" si="1"/>
        <v>376.7040819054485</v>
      </c>
    </row>
    <row r="37" spans="1:7" ht="17.25" customHeight="1" thickBot="1">
      <c r="A37" s="3051" t="s">
        <v>24</v>
      </c>
      <c r="B37" s="3052"/>
      <c r="C37" s="3053"/>
      <c r="D37" s="2224">
        <f>SUM(D5:D36)</f>
        <v>1559848829</v>
      </c>
      <c r="E37" s="2225">
        <f>SUM(E5:E36)</f>
        <v>1772236989</v>
      </c>
      <c r="F37" s="2225">
        <f>SUM(F5:F36)</f>
        <v>1772236989</v>
      </c>
      <c r="G37" s="2226"/>
    </row>
    <row r="38" spans="1:7" ht="14.25" customHeight="1"/>
    <row r="39" spans="1:7" ht="14.25" customHeight="1">
      <c r="A39" s="2246"/>
      <c r="B39" s="2246"/>
      <c r="C39" s="2246"/>
      <c r="D39" s="2246"/>
      <c r="E39" s="2246"/>
      <c r="F39" s="2246"/>
      <c r="G39" s="2246"/>
    </row>
    <row r="40" spans="1:7" ht="14.25" customHeight="1">
      <c r="A40" s="2247"/>
      <c r="B40" s="2247"/>
      <c r="C40" s="2247"/>
      <c r="D40" s="2248"/>
      <c r="E40" s="2248"/>
      <c r="F40" s="2248"/>
      <c r="G40" s="2247"/>
    </row>
    <row r="41" spans="1:7" ht="14.25" customHeight="1">
      <c r="A41" s="2246"/>
      <c r="B41" s="2246"/>
      <c r="C41" s="2246"/>
      <c r="D41" s="2246"/>
      <c r="E41" s="2246"/>
      <c r="F41" s="2246"/>
      <c r="G41" s="2246"/>
    </row>
    <row r="42" spans="1:7" ht="15" customHeight="1"/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</sheetData>
  <mergeCells count="6">
    <mergeCell ref="A37:C37"/>
    <mergeCell ref="A1:G1"/>
    <mergeCell ref="A2:A3"/>
    <mergeCell ref="B2:B3"/>
    <mergeCell ref="C2:C3"/>
    <mergeCell ref="D3:F3"/>
  </mergeCells>
  <printOptions horizontalCentered="1"/>
  <pageMargins left="0.47244094488188981" right="0.47244094488188981" top="0.55118110236220474" bottom="0.39370078740157483" header="0.43307086614173229" footer="0.35433070866141736"/>
  <pageSetup paperSize="9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showGridLines="0" zoomScaleNormal="100" workbookViewId="0">
      <selection activeCell="B3" sqref="B3:B4"/>
    </sheetView>
  </sheetViews>
  <sheetFormatPr defaultColWidth="8" defaultRowHeight="12.75"/>
  <cols>
    <col min="1" max="1" width="4" style="2199" customWidth="1"/>
    <col min="2" max="2" width="18.5703125" style="2199" customWidth="1"/>
    <col min="3" max="3" width="16.7109375" style="2199" customWidth="1"/>
    <col min="4" max="4" width="16.28515625" style="2199" customWidth="1"/>
    <col min="5" max="5" width="19.28515625" style="2199" customWidth="1"/>
    <col min="6" max="6" width="10.28515625" style="2199" customWidth="1"/>
    <col min="7" max="7" width="8" style="2199" customWidth="1"/>
    <col min="8" max="8" width="14.5703125" style="2199" customWidth="1"/>
    <col min="9" max="10" width="8" style="2199"/>
    <col min="11" max="11" width="16.42578125" style="2199" customWidth="1"/>
    <col min="12" max="12" width="14" style="2199" customWidth="1"/>
    <col min="13" max="13" width="8" style="2199"/>
    <col min="14" max="14" width="17.42578125" style="2199" customWidth="1"/>
    <col min="15" max="17" width="8" style="2199"/>
    <col min="18" max="18" width="25.140625" style="2199" customWidth="1"/>
    <col min="19" max="19" width="8" style="2199"/>
    <col min="20" max="20" width="19.42578125" style="2199" customWidth="1"/>
    <col min="21" max="21" width="13" style="2199" customWidth="1"/>
    <col min="22" max="16384" width="8" style="2199"/>
  </cols>
  <sheetData>
    <row r="1" spans="1:25" ht="51.75" customHeight="1" thickBot="1">
      <c r="A1" s="3054" t="s">
        <v>1562</v>
      </c>
      <c r="B1" s="3054"/>
      <c r="C1" s="3054"/>
      <c r="D1" s="3054"/>
      <c r="E1" s="3054"/>
      <c r="F1" s="3054"/>
      <c r="G1" s="2249"/>
      <c r="H1" s="2249"/>
      <c r="I1" s="2249"/>
    </row>
    <row r="2" spans="1:25" ht="24">
      <c r="A2" s="3055" t="s">
        <v>52</v>
      </c>
      <c r="B2" s="3057" t="s">
        <v>1434</v>
      </c>
      <c r="C2" s="2200" t="s">
        <v>1435</v>
      </c>
      <c r="D2" s="2200" t="s">
        <v>1436</v>
      </c>
      <c r="E2" s="2200" t="s">
        <v>1563</v>
      </c>
      <c r="F2" s="2201" t="s">
        <v>1564</v>
      </c>
    </row>
    <row r="3" spans="1:25">
      <c r="A3" s="3056"/>
      <c r="B3" s="3058"/>
      <c r="C3" s="3059" t="s">
        <v>8</v>
      </c>
      <c r="D3" s="3060"/>
      <c r="E3" s="3061"/>
      <c r="F3" s="2202" t="s">
        <v>1439</v>
      </c>
    </row>
    <row r="4" spans="1:25" s="2253" customFormat="1" ht="12" customHeight="1">
      <c r="A4" s="2250">
        <v>1</v>
      </c>
      <c r="B4" s="2251">
        <v>2</v>
      </c>
      <c r="C4" s="2251">
        <v>3</v>
      </c>
      <c r="D4" s="2251">
        <v>4</v>
      </c>
      <c r="E4" s="2251">
        <v>5</v>
      </c>
      <c r="F4" s="2252">
        <v>6</v>
      </c>
      <c r="N4" s="2254"/>
      <c r="R4" s="2254"/>
    </row>
    <row r="5" spans="1:25" s="2247" customFormat="1" ht="17.25" customHeight="1">
      <c r="A5" s="2255">
        <v>14</v>
      </c>
      <c r="B5" s="2256" t="s">
        <v>39</v>
      </c>
      <c r="C5" s="2219">
        <v>509369153</v>
      </c>
      <c r="D5" s="2219">
        <v>592596922</v>
      </c>
      <c r="E5" s="2219">
        <v>592596921.99999988</v>
      </c>
      <c r="F5" s="2257">
        <f>E5/C5*100</f>
        <v>116.33938147016136</v>
      </c>
      <c r="L5" s="2258"/>
      <c r="M5" s="2258"/>
      <c r="N5" s="2258"/>
      <c r="O5" s="2258"/>
      <c r="Q5" s="2258"/>
      <c r="R5" s="2258"/>
      <c r="S5" s="2258"/>
      <c r="T5" s="2258"/>
      <c r="U5" s="2258"/>
      <c r="V5" s="2258"/>
      <c r="W5" s="2258"/>
      <c r="X5" s="2258"/>
      <c r="Y5" s="2258"/>
    </row>
    <row r="6" spans="1:25" s="2247" customFormat="1" ht="18" customHeight="1" thickBot="1">
      <c r="A6" s="3068" t="s">
        <v>24</v>
      </c>
      <c r="B6" s="3069"/>
      <c r="C6" s="2259">
        <f>SUM(C5:C5)</f>
        <v>509369153</v>
      </c>
      <c r="D6" s="2259">
        <f>SUM(D5:D5)</f>
        <v>592596922</v>
      </c>
      <c r="E6" s="2259">
        <f>SUM(E5:E5)</f>
        <v>592596921.99999988</v>
      </c>
      <c r="F6" s="2260">
        <f>E6/C6*100</f>
        <v>116.33938147016136</v>
      </c>
    </row>
    <row r="7" spans="1:25" s="2247" customFormat="1" ht="12">
      <c r="A7" s="3070"/>
      <c r="B7" s="3070"/>
      <c r="C7" s="2261"/>
    </row>
    <row r="8" spans="1:25">
      <c r="A8" s="3041"/>
      <c r="B8" s="3042"/>
      <c r="C8" s="3042"/>
      <c r="D8" s="3042"/>
      <c r="E8" s="3042"/>
      <c r="F8" s="3042"/>
      <c r="G8" s="3042"/>
    </row>
    <row r="14" spans="1:25">
      <c r="H14" s="2262"/>
    </row>
    <row r="15" spans="1:25">
      <c r="E15" s="2263"/>
      <c r="H15" s="2262"/>
    </row>
    <row r="16" spans="1:25">
      <c r="E16" s="2263"/>
    </row>
    <row r="17" spans="3:5">
      <c r="C17" s="2262"/>
      <c r="D17" s="2262"/>
      <c r="E17" s="2262"/>
    </row>
  </sheetData>
  <mergeCells count="7">
    <mergeCell ref="A8:G8"/>
    <mergeCell ref="A1:F1"/>
    <mergeCell ref="A2:A3"/>
    <mergeCell ref="B2:B3"/>
    <mergeCell ref="C3:E3"/>
    <mergeCell ref="A6:B6"/>
    <mergeCell ref="A7:B7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B4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workbookViewId="0">
      <selection activeCell="B3" sqref="B3:B4"/>
    </sheetView>
  </sheetViews>
  <sheetFormatPr defaultRowHeight="12.75"/>
  <cols>
    <col min="1" max="1" width="24.7109375" customWidth="1"/>
    <col min="2" max="3" width="15.85546875" customWidth="1"/>
    <col min="4" max="4" width="6.7109375" customWidth="1"/>
    <col min="5" max="6" width="15.85546875" customWidth="1"/>
    <col min="7" max="7" width="6.7109375" customWidth="1"/>
  </cols>
  <sheetData>
    <row r="1" spans="1:7" ht="48.75" customHeight="1">
      <c r="A1" s="2433" t="s">
        <v>195</v>
      </c>
      <c r="B1" s="2433"/>
      <c r="C1" s="2433"/>
      <c r="D1" s="2433"/>
      <c r="E1" s="2433"/>
      <c r="F1" s="2433"/>
      <c r="G1" s="2433"/>
    </row>
    <row r="2" spans="1:7" ht="15.75" customHeight="1" thickBot="1">
      <c r="A2" s="2438"/>
      <c r="B2" s="2438"/>
      <c r="C2" s="2438"/>
      <c r="D2" s="2438"/>
      <c r="E2" s="2438"/>
      <c r="F2" s="2438"/>
      <c r="G2" s="2438"/>
    </row>
    <row r="3" spans="1:7" ht="16.5" customHeight="1">
      <c r="A3" s="2434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35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36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973">
        <v>1</v>
      </c>
      <c r="B6" s="617">
        <v>2</v>
      </c>
      <c r="C6" s="618">
        <v>3</v>
      </c>
      <c r="D6" s="619">
        <v>4</v>
      </c>
      <c r="E6" s="620">
        <v>5</v>
      </c>
      <c r="F6" s="618">
        <v>6</v>
      </c>
      <c r="G6" s="619">
        <v>7</v>
      </c>
    </row>
    <row r="7" spans="1:7" ht="24.75" customHeight="1" thickBot="1">
      <c r="A7" s="1020" t="s">
        <v>125</v>
      </c>
      <c r="B7" s="1021">
        <f>SUM(B8:B27)</f>
        <v>64169006865.109802</v>
      </c>
      <c r="C7" s="1022">
        <f>SUM(C8:C27)</f>
        <v>63582263264.010048</v>
      </c>
      <c r="D7" s="1023">
        <f>IF(B7=0,"-",C7/B7*100)</f>
        <v>99.085627735624527</v>
      </c>
      <c r="E7" s="1024">
        <f>SUM(E8:E27)</f>
        <v>63796017690.839806</v>
      </c>
      <c r="F7" s="1022">
        <f>SUM(F8:F27)</f>
        <v>63316598217.080055</v>
      </c>
      <c r="G7" s="1025">
        <f>IF(E7=0,"-",F7/E7*100)</f>
        <v>99.248511911694777</v>
      </c>
    </row>
    <row r="8" spans="1:7" s="497" customFormat="1" ht="20.100000000000001" customHeight="1">
      <c r="A8" s="1084" t="s">
        <v>169</v>
      </c>
      <c r="B8" s="1080">
        <v>1187665342.5500009</v>
      </c>
      <c r="C8" s="1081">
        <v>1184047357.5100005</v>
      </c>
      <c r="D8" s="1082">
        <f t="shared" ref="D8:D27" si="0">IF(B8=0,"-",C8/B8*100)</f>
        <v>99.695369990991537</v>
      </c>
      <c r="E8" s="1085">
        <v>1183740342.5500007</v>
      </c>
      <c r="F8" s="1081">
        <v>1182850622.6800005</v>
      </c>
      <c r="G8" s="1083">
        <f t="shared" ref="G8:G27" si="1">IF(E8=0,"-",F8/E8*100)</f>
        <v>99.924838257342529</v>
      </c>
    </row>
    <row r="9" spans="1:7" ht="20.100000000000001" customHeight="1">
      <c r="A9" s="614" t="s">
        <v>170</v>
      </c>
      <c r="B9" s="688">
        <v>3827035.02</v>
      </c>
      <c r="C9" s="685">
        <v>467033.7699999999</v>
      </c>
      <c r="D9" s="615">
        <f t="shared" si="0"/>
        <v>12.203540536192948</v>
      </c>
      <c r="E9" s="684">
        <v>3827035.02</v>
      </c>
      <c r="F9" s="685">
        <v>467033.7699999999</v>
      </c>
      <c r="G9" s="609">
        <f t="shared" si="1"/>
        <v>12.203540536192948</v>
      </c>
    </row>
    <row r="10" spans="1:7" ht="20.100000000000001" customHeight="1">
      <c r="A10" s="614" t="s">
        <v>171</v>
      </c>
      <c r="B10" s="688">
        <v>233000</v>
      </c>
      <c r="C10" s="685">
        <v>232999.14</v>
      </c>
      <c r="D10" s="615">
        <f t="shared" si="0"/>
        <v>99.99963090128756</v>
      </c>
      <c r="E10" s="684">
        <v>233000</v>
      </c>
      <c r="F10" s="685">
        <v>232999.14</v>
      </c>
      <c r="G10" s="609">
        <f t="shared" si="1"/>
        <v>99.99963090128756</v>
      </c>
    </row>
    <row r="11" spans="1:7" ht="20.100000000000001" customHeight="1">
      <c r="A11" s="614" t="s">
        <v>212</v>
      </c>
      <c r="B11" s="688">
        <v>763000</v>
      </c>
      <c r="C11" s="685">
        <v>762998.6</v>
      </c>
      <c r="D11" s="615">
        <f t="shared" si="0"/>
        <v>99.999816513761459</v>
      </c>
      <c r="E11" s="684">
        <v>763000</v>
      </c>
      <c r="F11" s="685">
        <v>762998.6</v>
      </c>
      <c r="G11" s="609">
        <f t="shared" si="1"/>
        <v>99.999816513761459</v>
      </c>
    </row>
    <row r="12" spans="1:7" ht="20.100000000000001" customHeight="1">
      <c r="A12" s="614" t="s">
        <v>174</v>
      </c>
      <c r="B12" s="688">
        <v>558168669.56999993</v>
      </c>
      <c r="C12" s="685">
        <v>432233503.49000007</v>
      </c>
      <c r="D12" s="615">
        <f t="shared" si="0"/>
        <v>77.437793816514755</v>
      </c>
      <c r="E12" s="684">
        <v>558145299.56999993</v>
      </c>
      <c r="F12" s="685">
        <v>432210133.49000007</v>
      </c>
      <c r="G12" s="609">
        <f t="shared" si="1"/>
        <v>77.436849118496312</v>
      </c>
    </row>
    <row r="13" spans="1:7" ht="20.100000000000001" customHeight="1">
      <c r="A13" s="614" t="s">
        <v>175</v>
      </c>
      <c r="B13" s="688">
        <v>3040080</v>
      </c>
      <c r="C13" s="685">
        <v>2997107.75</v>
      </c>
      <c r="D13" s="615">
        <f t="shared" si="0"/>
        <v>98.586476342727821</v>
      </c>
      <c r="E13" s="684">
        <v>3040080</v>
      </c>
      <c r="F13" s="685">
        <v>2997107.75</v>
      </c>
      <c r="G13" s="609">
        <f t="shared" si="1"/>
        <v>98.586476342727821</v>
      </c>
    </row>
    <row r="14" spans="1:7" ht="20.100000000000001" customHeight="1">
      <c r="A14" s="614" t="s">
        <v>176</v>
      </c>
      <c r="B14" s="688">
        <v>187788007.53999999</v>
      </c>
      <c r="C14" s="685">
        <v>176232890.09000003</v>
      </c>
      <c r="D14" s="615">
        <f t="shared" si="0"/>
        <v>93.846722375208842</v>
      </c>
      <c r="E14" s="684">
        <v>186966690.44</v>
      </c>
      <c r="F14" s="685">
        <v>175413748.69000009</v>
      </c>
      <c r="G14" s="609">
        <f t="shared" si="1"/>
        <v>93.820855617216267</v>
      </c>
    </row>
    <row r="15" spans="1:7" ht="20.100000000000001" customHeight="1">
      <c r="A15" s="614" t="s">
        <v>177</v>
      </c>
      <c r="B15" s="688">
        <v>341891959.15999997</v>
      </c>
      <c r="C15" s="685">
        <v>339233656.28999978</v>
      </c>
      <c r="D15" s="615">
        <f t="shared" si="0"/>
        <v>99.222472831320331</v>
      </c>
      <c r="E15" s="684">
        <v>339051674.01999986</v>
      </c>
      <c r="F15" s="685">
        <v>336397943.27999979</v>
      </c>
      <c r="G15" s="609">
        <f t="shared" si="1"/>
        <v>99.217307878608636</v>
      </c>
    </row>
    <row r="16" spans="1:7" ht="20.100000000000001" customHeight="1">
      <c r="A16" s="614" t="s">
        <v>179</v>
      </c>
      <c r="B16" s="688">
        <v>543672756.3100003</v>
      </c>
      <c r="C16" s="685">
        <v>513296720.00000137</v>
      </c>
      <c r="D16" s="615">
        <f t="shared" si="0"/>
        <v>94.4128088160668</v>
      </c>
      <c r="E16" s="684">
        <v>543132756.31000018</v>
      </c>
      <c r="F16" s="685">
        <v>512336720.00000137</v>
      </c>
      <c r="G16" s="609">
        <f t="shared" si="1"/>
        <v>94.329924691115195</v>
      </c>
    </row>
    <row r="17" spans="1:7" ht="48">
      <c r="A17" s="614" t="s">
        <v>180</v>
      </c>
      <c r="B17" s="688">
        <v>275151136.56999999</v>
      </c>
      <c r="C17" s="685">
        <v>268550108.45000017</v>
      </c>
      <c r="D17" s="615">
        <f t="shared" si="0"/>
        <v>97.600944629090975</v>
      </c>
      <c r="E17" s="684">
        <v>275151136.56999999</v>
      </c>
      <c r="F17" s="685">
        <v>268550108.45000017</v>
      </c>
      <c r="G17" s="609">
        <f t="shared" si="1"/>
        <v>97.600944629090975</v>
      </c>
    </row>
    <row r="18" spans="1:7" ht="20.100000000000001" customHeight="1">
      <c r="A18" s="614" t="s">
        <v>181</v>
      </c>
      <c r="B18" s="688">
        <v>26577152.419999998</v>
      </c>
      <c r="C18" s="685">
        <v>26027647.379999992</v>
      </c>
      <c r="D18" s="615">
        <f t="shared" si="0"/>
        <v>97.932415665470273</v>
      </c>
      <c r="E18" s="684">
        <v>23334152.419999998</v>
      </c>
      <c r="F18" s="685">
        <v>22786643.939999994</v>
      </c>
      <c r="G18" s="609">
        <f t="shared" si="1"/>
        <v>97.653617452456814</v>
      </c>
    </row>
    <row r="19" spans="1:7" ht="24">
      <c r="A19" s="614" t="s">
        <v>182</v>
      </c>
      <c r="B19" s="688">
        <v>3133306454.5500007</v>
      </c>
      <c r="C19" s="685">
        <v>3050617095.5500007</v>
      </c>
      <c r="D19" s="615">
        <f t="shared" si="0"/>
        <v>97.360955265645231</v>
      </c>
      <c r="E19" s="684">
        <v>2936140646.9400005</v>
      </c>
      <c r="F19" s="685">
        <v>2926196604.9600024</v>
      </c>
      <c r="G19" s="609">
        <f t="shared" si="1"/>
        <v>99.661322696160298</v>
      </c>
    </row>
    <row r="20" spans="1:7" ht="20.100000000000001" customHeight="1">
      <c r="A20" s="614" t="s">
        <v>183</v>
      </c>
      <c r="B20" s="688">
        <v>100459363</v>
      </c>
      <c r="C20" s="685">
        <v>99248452.88000001</v>
      </c>
      <c r="D20" s="615">
        <f t="shared" si="0"/>
        <v>98.794626917950907</v>
      </c>
      <c r="E20" s="684">
        <v>100459363</v>
      </c>
      <c r="F20" s="685">
        <v>99248452.88000001</v>
      </c>
      <c r="G20" s="609">
        <f t="shared" si="1"/>
        <v>98.794626917950907</v>
      </c>
    </row>
    <row r="21" spans="1:7" ht="20.100000000000001" customHeight="1">
      <c r="A21" s="614" t="s">
        <v>184</v>
      </c>
      <c r="B21" s="688">
        <v>10741197.74</v>
      </c>
      <c r="C21" s="685">
        <v>10904409.34</v>
      </c>
      <c r="D21" s="615">
        <f t="shared" si="0"/>
        <v>101.51949162421805</v>
      </c>
      <c r="E21" s="684">
        <v>10741197.74</v>
      </c>
      <c r="F21" s="685">
        <v>10904409.34</v>
      </c>
      <c r="G21" s="609">
        <f t="shared" si="1"/>
        <v>101.51949162421805</v>
      </c>
    </row>
    <row r="22" spans="1:7" ht="20.100000000000001" customHeight="1">
      <c r="A22" s="614" t="s">
        <v>185</v>
      </c>
      <c r="B22" s="688">
        <v>362257646.36999959</v>
      </c>
      <c r="C22" s="685">
        <v>353427106.75000042</v>
      </c>
      <c r="D22" s="615">
        <f t="shared" si="0"/>
        <v>97.562359357080368</v>
      </c>
      <c r="E22" s="684">
        <v>362257646.36999959</v>
      </c>
      <c r="F22" s="685">
        <v>353427106.75000042</v>
      </c>
      <c r="G22" s="609">
        <f t="shared" si="1"/>
        <v>97.562359357080368</v>
      </c>
    </row>
    <row r="23" spans="1:7" ht="20.100000000000001" customHeight="1">
      <c r="A23" s="614" t="s">
        <v>186</v>
      </c>
      <c r="B23" s="688">
        <v>870524099.19000077</v>
      </c>
      <c r="C23" s="685">
        <v>830136517.53000021</v>
      </c>
      <c r="D23" s="615">
        <f t="shared" si="0"/>
        <v>95.360544102388417</v>
      </c>
      <c r="E23" s="684">
        <v>731649568.51000047</v>
      </c>
      <c r="F23" s="685">
        <v>720896141.90999973</v>
      </c>
      <c r="G23" s="609">
        <f t="shared" si="1"/>
        <v>98.530249034124353</v>
      </c>
    </row>
    <row r="24" spans="1:7" ht="20.100000000000001" customHeight="1">
      <c r="A24" s="614" t="s">
        <v>187</v>
      </c>
      <c r="B24" s="688">
        <v>969697010.549999</v>
      </c>
      <c r="C24" s="685">
        <v>943944443.06999922</v>
      </c>
      <c r="D24" s="615">
        <f t="shared" si="0"/>
        <v>97.344266590510244</v>
      </c>
      <c r="E24" s="684">
        <v>944553697.24999869</v>
      </c>
      <c r="F24" s="685">
        <v>921419361.7099998</v>
      </c>
      <c r="G24" s="609">
        <f t="shared" si="1"/>
        <v>97.550765445378815</v>
      </c>
    </row>
    <row r="25" spans="1:7" ht="24">
      <c r="A25" s="614" t="s">
        <v>188</v>
      </c>
      <c r="B25" s="688">
        <v>214350108.13999999</v>
      </c>
      <c r="C25" s="685">
        <v>208315209.23000005</v>
      </c>
      <c r="D25" s="615">
        <f t="shared" si="0"/>
        <v>97.184559894852811</v>
      </c>
      <c r="E25" s="684">
        <v>214257714.38</v>
      </c>
      <c r="F25" s="685">
        <v>208222904.47000006</v>
      </c>
      <c r="G25" s="609">
        <f t="shared" si="1"/>
        <v>97.183387339184989</v>
      </c>
    </row>
    <row r="26" spans="1:7" ht="20.100000000000001" customHeight="1">
      <c r="A26" s="614" t="s">
        <v>190</v>
      </c>
      <c r="B26" s="688">
        <v>55374895319.119804</v>
      </c>
      <c r="C26" s="685">
        <v>55137824287.040047</v>
      </c>
      <c r="D26" s="615">
        <f t="shared" si="0"/>
        <v>99.571879945391245</v>
      </c>
      <c r="E26" s="684">
        <v>55374636545.439804</v>
      </c>
      <c r="F26" s="685">
        <v>55137568337.320053</v>
      </c>
      <c r="G26" s="609">
        <f t="shared" si="1"/>
        <v>99.571883044459867</v>
      </c>
    </row>
    <row r="27" spans="1:7" ht="24.75" thickBot="1">
      <c r="A27" s="1095" t="s">
        <v>191</v>
      </c>
      <c r="B27" s="689">
        <v>3997527.31</v>
      </c>
      <c r="C27" s="687">
        <v>3763720.1500000004</v>
      </c>
      <c r="D27" s="616">
        <f t="shared" si="0"/>
        <v>94.151205436042417</v>
      </c>
      <c r="E27" s="686">
        <v>3936144.31</v>
      </c>
      <c r="F27" s="687">
        <v>3708837.95</v>
      </c>
      <c r="G27" s="610">
        <f t="shared" si="1"/>
        <v>94.225151770413632</v>
      </c>
    </row>
    <row r="29" spans="1:7">
      <c r="A29" s="2437" t="s">
        <v>223</v>
      </c>
      <c r="B29" s="2437"/>
      <c r="C29" s="2437"/>
      <c r="D29" s="2437"/>
      <c r="E29" s="2437"/>
      <c r="F29" s="2437"/>
      <c r="G29" s="2437"/>
    </row>
  </sheetData>
  <mergeCells count="8">
    <mergeCell ref="A1:G1"/>
    <mergeCell ref="A3:A5"/>
    <mergeCell ref="A29:G29"/>
    <mergeCell ref="A2:G2"/>
    <mergeCell ref="B3:D3"/>
    <mergeCell ref="E3:G3"/>
    <mergeCell ref="B5:C5"/>
    <mergeCell ref="E5:F5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1"/>
  <sheetViews>
    <sheetView workbookViewId="0">
      <selection activeCell="B3" sqref="B3:B4"/>
    </sheetView>
  </sheetViews>
  <sheetFormatPr defaultRowHeight="12.75"/>
  <cols>
    <col min="1" max="1" width="29.7109375" customWidth="1"/>
    <col min="2" max="3" width="14.85546875" customWidth="1"/>
    <col min="4" max="4" width="7.7109375" customWidth="1"/>
    <col min="5" max="6" width="14.85546875" customWidth="1"/>
    <col min="7" max="7" width="7.7109375" customWidth="1"/>
    <col min="8" max="8" width="9.140625" customWidth="1"/>
  </cols>
  <sheetData>
    <row r="1" spans="1:7" ht="50.25" customHeight="1">
      <c r="A1" s="2433" t="s">
        <v>210</v>
      </c>
      <c r="B1" s="2433"/>
      <c r="C1" s="2433"/>
      <c r="D1" s="2433"/>
      <c r="E1" s="2433"/>
      <c r="F1" s="2433"/>
      <c r="G1" s="2433"/>
    </row>
    <row r="2" spans="1:7" ht="10.5" customHeight="1" thickBot="1">
      <c r="A2" s="2439"/>
      <c r="B2" s="2439"/>
      <c r="C2" s="2439"/>
      <c r="D2" s="2439"/>
      <c r="E2" s="2439"/>
      <c r="F2" s="2439"/>
      <c r="G2" s="2439"/>
    </row>
    <row r="3" spans="1:7" ht="16.5" customHeight="1">
      <c r="A3" s="2434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35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36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1">
        <v>1</v>
      </c>
      <c r="B6" s="279">
        <v>2</v>
      </c>
      <c r="C6" s="267">
        <v>3</v>
      </c>
      <c r="D6" s="268">
        <v>4</v>
      </c>
      <c r="E6" s="378">
        <v>5</v>
      </c>
      <c r="F6" s="267">
        <v>6</v>
      </c>
      <c r="G6" s="268">
        <v>7</v>
      </c>
    </row>
    <row r="7" spans="1:7" ht="24.75" customHeight="1" thickBot="1">
      <c r="A7" s="1028" t="s">
        <v>125</v>
      </c>
      <c r="B7" s="1024">
        <f>SUM(B8:B29)</f>
        <v>6429303128.6400013</v>
      </c>
      <c r="C7" s="1022">
        <f>SUM(C8:C29)</f>
        <v>6152377903.5699883</v>
      </c>
      <c r="D7" s="1025">
        <f>IF(B7=0,"-",C7/B7*100)</f>
        <v>95.69276452627625</v>
      </c>
      <c r="E7" s="1021">
        <f>SUM(E8:E29)</f>
        <v>5830713937.1600018</v>
      </c>
      <c r="F7" s="1022">
        <f>SUM(F8:F29)</f>
        <v>5640007669.0399876</v>
      </c>
      <c r="G7" s="1025">
        <f>IF(E7=0,"-",F7/E7*100)</f>
        <v>96.72928100786055</v>
      </c>
    </row>
    <row r="8" spans="1:7" s="497" customFormat="1" ht="20.100000000000001" customHeight="1">
      <c r="A8" s="1027" t="s">
        <v>169</v>
      </c>
      <c r="B8" s="1018">
        <v>4412595.7300000004</v>
      </c>
      <c r="C8" s="1017">
        <v>4405711.34</v>
      </c>
      <c r="D8" s="1019">
        <f>IF(B8=0,"-",C8/B8*100)</f>
        <v>99.843983214841188</v>
      </c>
      <c r="E8" s="1016">
        <v>69954</v>
      </c>
      <c r="F8" s="1017">
        <v>69954</v>
      </c>
      <c r="G8" s="1019">
        <f>IF(E8=0,"-",F8/E8*100)</f>
        <v>100</v>
      </c>
    </row>
    <row r="9" spans="1:7" ht="20.100000000000001" customHeight="1">
      <c r="A9" s="623" t="s">
        <v>170</v>
      </c>
      <c r="B9" s="684">
        <v>3814.97</v>
      </c>
      <c r="C9" s="685">
        <v>3814.97</v>
      </c>
      <c r="D9" s="609">
        <f t="shared" ref="D9:D29" si="0">IF(B9=0,"-",C9/B9*100)</f>
        <v>100</v>
      </c>
      <c r="E9" s="688">
        <v>3814.97</v>
      </c>
      <c r="F9" s="685">
        <v>3814.97</v>
      </c>
      <c r="G9" s="609">
        <f t="shared" ref="G9:G29" si="1">IF(E9=0,"-",F9/E9*100)</f>
        <v>100</v>
      </c>
    </row>
    <row r="10" spans="1:7" ht="24">
      <c r="A10" s="623" t="s">
        <v>173</v>
      </c>
      <c r="B10" s="684">
        <v>3921323</v>
      </c>
      <c r="C10" s="685">
        <v>3866020.94</v>
      </c>
      <c r="D10" s="609">
        <f t="shared" si="0"/>
        <v>98.589709136431765</v>
      </c>
      <c r="E10" s="688">
        <v>0</v>
      </c>
      <c r="F10" s="685">
        <v>0</v>
      </c>
      <c r="G10" s="609" t="str">
        <f t="shared" si="1"/>
        <v>-</v>
      </c>
    </row>
    <row r="11" spans="1:7" ht="20.100000000000001" customHeight="1">
      <c r="A11" s="623" t="s">
        <v>174</v>
      </c>
      <c r="B11" s="684">
        <v>221047935.07000002</v>
      </c>
      <c r="C11" s="685">
        <v>197376799.61000001</v>
      </c>
      <c r="D11" s="609">
        <f t="shared" si="0"/>
        <v>89.291401680588422</v>
      </c>
      <c r="E11" s="688">
        <v>32371536.600000001</v>
      </c>
      <c r="F11" s="685">
        <v>28623267.489999998</v>
      </c>
      <c r="G11" s="609">
        <f t="shared" si="1"/>
        <v>88.421096111946682</v>
      </c>
    </row>
    <row r="12" spans="1:7" ht="20.100000000000001" customHeight="1">
      <c r="A12" s="623" t="s">
        <v>175</v>
      </c>
      <c r="B12" s="684">
        <v>1609206.34</v>
      </c>
      <c r="C12" s="685">
        <v>2900070.95</v>
      </c>
      <c r="D12" s="609">
        <f t="shared" si="0"/>
        <v>180.21746981185768</v>
      </c>
      <c r="E12" s="688">
        <v>0</v>
      </c>
      <c r="F12" s="685">
        <v>0</v>
      </c>
      <c r="G12" s="609" t="str">
        <f t="shared" si="1"/>
        <v>-</v>
      </c>
    </row>
    <row r="13" spans="1:7" ht="20.100000000000001" customHeight="1">
      <c r="A13" s="623" t="s">
        <v>176</v>
      </c>
      <c r="B13" s="684">
        <v>4198784.84</v>
      </c>
      <c r="C13" s="685">
        <v>2172166.81</v>
      </c>
      <c r="D13" s="609">
        <f t="shared" si="0"/>
        <v>51.733225034698371</v>
      </c>
      <c r="E13" s="688">
        <v>0</v>
      </c>
      <c r="F13" s="685">
        <v>0</v>
      </c>
      <c r="G13" s="609" t="str">
        <f t="shared" si="1"/>
        <v>-</v>
      </c>
    </row>
    <row r="14" spans="1:7" ht="20.100000000000001" customHeight="1">
      <c r="A14" s="623" t="s">
        <v>177</v>
      </c>
      <c r="B14" s="684">
        <v>185685.4</v>
      </c>
      <c r="C14" s="685">
        <v>135685.4</v>
      </c>
      <c r="D14" s="609">
        <f t="shared" si="0"/>
        <v>73.072734851528438</v>
      </c>
      <c r="E14" s="688">
        <v>179134.4</v>
      </c>
      <c r="F14" s="685">
        <v>129134.39999999999</v>
      </c>
      <c r="G14" s="609">
        <f t="shared" si="1"/>
        <v>72.087996498718283</v>
      </c>
    </row>
    <row r="15" spans="1:7" ht="20.100000000000001" customHeight="1">
      <c r="A15" s="623" t="s">
        <v>178</v>
      </c>
      <c r="B15" s="684">
        <v>466612.27</v>
      </c>
      <c r="C15" s="685">
        <v>156246.76</v>
      </c>
      <c r="D15" s="609">
        <f t="shared" si="0"/>
        <v>33.485351767539242</v>
      </c>
      <c r="E15" s="688">
        <v>54375.5</v>
      </c>
      <c r="F15" s="685">
        <v>34436.660000000003</v>
      </c>
      <c r="G15" s="609">
        <f t="shared" si="1"/>
        <v>63.33120614982851</v>
      </c>
    </row>
    <row r="16" spans="1:7" ht="20.100000000000001" customHeight="1">
      <c r="A16" s="623" t="s">
        <v>179</v>
      </c>
      <c r="B16" s="684">
        <v>2837345.6799999997</v>
      </c>
      <c r="C16" s="685">
        <v>2010341.17</v>
      </c>
      <c r="D16" s="609">
        <f t="shared" si="0"/>
        <v>70.852881415563019</v>
      </c>
      <c r="E16" s="688">
        <v>924512</v>
      </c>
      <c r="F16" s="685">
        <v>973416.22</v>
      </c>
      <c r="G16" s="609">
        <f t="shared" si="1"/>
        <v>105.28973339448271</v>
      </c>
    </row>
    <row r="17" spans="1:7" ht="20.100000000000001" customHeight="1">
      <c r="A17" s="623" t="s">
        <v>181</v>
      </c>
      <c r="B17" s="684">
        <v>2021424</v>
      </c>
      <c r="C17" s="685">
        <v>1999887.7100000002</v>
      </c>
      <c r="D17" s="609">
        <f t="shared" si="0"/>
        <v>98.934598085310171</v>
      </c>
      <c r="E17" s="688">
        <v>521424</v>
      </c>
      <c r="F17" s="685">
        <v>499887.70999999996</v>
      </c>
      <c r="G17" s="609">
        <f t="shared" si="1"/>
        <v>95.869716392034107</v>
      </c>
    </row>
    <row r="18" spans="1:7" ht="24">
      <c r="A18" s="623" t="s">
        <v>182</v>
      </c>
      <c r="B18" s="684">
        <v>3524766.3899999997</v>
      </c>
      <c r="C18" s="685">
        <v>2660354.8600000003</v>
      </c>
      <c r="D18" s="609">
        <f t="shared" si="0"/>
        <v>75.476061833419848</v>
      </c>
      <c r="E18" s="688">
        <v>2809357.3899999997</v>
      </c>
      <c r="F18" s="685">
        <v>1985097.57</v>
      </c>
      <c r="G18" s="609">
        <f t="shared" si="1"/>
        <v>70.660200694508305</v>
      </c>
    </row>
    <row r="19" spans="1:7" ht="20.100000000000001" customHeight="1">
      <c r="A19" s="623" t="s">
        <v>184</v>
      </c>
      <c r="B19" s="684">
        <v>201572482.29000035</v>
      </c>
      <c r="C19" s="685">
        <v>202276403.84000039</v>
      </c>
      <c r="D19" s="609">
        <f t="shared" si="0"/>
        <v>100.34921510218211</v>
      </c>
      <c r="E19" s="688">
        <v>153762720.26000005</v>
      </c>
      <c r="F19" s="685">
        <v>153920776.8000001</v>
      </c>
      <c r="G19" s="609">
        <f t="shared" si="1"/>
        <v>100.10279249725342</v>
      </c>
    </row>
    <row r="20" spans="1:7" ht="20.100000000000001" customHeight="1">
      <c r="A20" s="623" t="s">
        <v>185</v>
      </c>
      <c r="B20" s="684">
        <v>1635160726.3599999</v>
      </c>
      <c r="C20" s="685">
        <v>1614065404.3899968</v>
      </c>
      <c r="D20" s="609">
        <f t="shared" si="0"/>
        <v>98.709893062502601</v>
      </c>
      <c r="E20" s="688">
        <v>1576251387.3200002</v>
      </c>
      <c r="F20" s="685">
        <v>1564345610.6099973</v>
      </c>
      <c r="G20" s="609">
        <f t="shared" si="1"/>
        <v>99.244677796588931</v>
      </c>
    </row>
    <row r="21" spans="1:7" ht="20.100000000000001" customHeight="1">
      <c r="A21" s="623" t="s">
        <v>186</v>
      </c>
      <c r="B21" s="684">
        <v>104256650.06</v>
      </c>
      <c r="C21" s="685">
        <v>75923277.119999975</v>
      </c>
      <c r="D21" s="609">
        <f t="shared" si="0"/>
        <v>72.82343819440382</v>
      </c>
      <c r="E21" s="688">
        <v>9658682.8100000005</v>
      </c>
      <c r="F21" s="685">
        <v>8039329.5099999998</v>
      </c>
      <c r="G21" s="609">
        <f t="shared" si="1"/>
        <v>83.234222182724309</v>
      </c>
    </row>
    <row r="22" spans="1:7" ht="20.100000000000001" customHeight="1">
      <c r="A22" s="623" t="s">
        <v>187</v>
      </c>
      <c r="B22" s="684">
        <v>3774353430.4600015</v>
      </c>
      <c r="C22" s="685">
        <v>3629097398.1799903</v>
      </c>
      <c r="D22" s="609">
        <f t="shared" si="0"/>
        <v>96.151498926736494</v>
      </c>
      <c r="E22" s="688">
        <v>3741698361.3500009</v>
      </c>
      <c r="F22" s="685">
        <v>3603319167.1199918</v>
      </c>
      <c r="G22" s="609">
        <f t="shared" si="1"/>
        <v>96.301700969287069</v>
      </c>
    </row>
    <row r="23" spans="1:7" ht="24">
      <c r="A23" s="623" t="s">
        <v>188</v>
      </c>
      <c r="B23" s="684">
        <v>434809.06</v>
      </c>
      <c r="C23" s="685">
        <v>454941.31000000006</v>
      </c>
      <c r="D23" s="609">
        <f t="shared" si="0"/>
        <v>104.6301358117975</v>
      </c>
      <c r="E23" s="688">
        <v>430517.62</v>
      </c>
      <c r="F23" s="685">
        <v>450649.87</v>
      </c>
      <c r="G23" s="609">
        <f t="shared" si="1"/>
        <v>104.67628943967497</v>
      </c>
    </row>
    <row r="24" spans="1:7" ht="20.100000000000001" customHeight="1">
      <c r="A24" s="623" t="s">
        <v>189</v>
      </c>
      <c r="B24" s="684">
        <v>251672377.27999997</v>
      </c>
      <c r="C24" s="685">
        <v>215839445.68999958</v>
      </c>
      <c r="D24" s="609">
        <f t="shared" si="0"/>
        <v>85.762072112453495</v>
      </c>
      <c r="E24" s="688">
        <v>245830829.54999995</v>
      </c>
      <c r="F24" s="685">
        <v>212353553.14999959</v>
      </c>
      <c r="G24" s="609">
        <f t="shared" si="1"/>
        <v>86.381986156381842</v>
      </c>
    </row>
    <row r="25" spans="1:7" ht="20.100000000000001" customHeight="1">
      <c r="A25" s="623" t="s">
        <v>190</v>
      </c>
      <c r="B25" s="684">
        <v>135802672.69</v>
      </c>
      <c r="C25" s="685">
        <v>129032621.64</v>
      </c>
      <c r="D25" s="609">
        <f t="shared" si="0"/>
        <v>95.014788062784177</v>
      </c>
      <c r="E25" s="688">
        <v>44455406.000000007</v>
      </c>
      <c r="F25" s="685">
        <v>43784784.399999991</v>
      </c>
      <c r="G25" s="609">
        <f t="shared" si="1"/>
        <v>98.491473455444279</v>
      </c>
    </row>
    <row r="26" spans="1:7" ht="24">
      <c r="A26" s="623" t="s">
        <v>191</v>
      </c>
      <c r="B26" s="684">
        <v>13714190.369999999</v>
      </c>
      <c r="C26" s="685">
        <v>12067015.019999998</v>
      </c>
      <c r="D26" s="609">
        <f t="shared" si="0"/>
        <v>87.989262905353698</v>
      </c>
      <c r="E26" s="688">
        <v>171643.8</v>
      </c>
      <c r="F26" s="685">
        <v>118507.03</v>
      </c>
      <c r="G26" s="609">
        <f t="shared" si="1"/>
        <v>69.042418077437119</v>
      </c>
    </row>
    <row r="27" spans="1:7" ht="24">
      <c r="A27" s="623" t="s">
        <v>192</v>
      </c>
      <c r="B27" s="684">
        <v>7260378</v>
      </c>
      <c r="C27" s="685">
        <v>6377949.0300000003</v>
      </c>
      <c r="D27" s="609">
        <f t="shared" si="0"/>
        <v>87.845963805190308</v>
      </c>
      <c r="E27" s="688">
        <v>1277815</v>
      </c>
      <c r="F27" s="685">
        <v>1189897.8700000001</v>
      </c>
      <c r="G27" s="609">
        <f t="shared" si="1"/>
        <v>93.119729381796276</v>
      </c>
    </row>
    <row r="28" spans="1:7" ht="36">
      <c r="A28" s="623" t="s">
        <v>193</v>
      </c>
      <c r="B28" s="684">
        <v>19777800</v>
      </c>
      <c r="C28" s="685">
        <v>19665289.440000001</v>
      </c>
      <c r="D28" s="609">
        <f t="shared" si="0"/>
        <v>99.431127021205597</v>
      </c>
      <c r="E28" s="688">
        <v>19653385</v>
      </c>
      <c r="F28" s="685">
        <v>19540874.940000001</v>
      </c>
      <c r="G28" s="609">
        <f t="shared" si="1"/>
        <v>99.42752833672165</v>
      </c>
    </row>
    <row r="29" spans="1:7" ht="20.100000000000001" customHeight="1" thickBot="1">
      <c r="A29" s="624" t="s">
        <v>194</v>
      </c>
      <c r="B29" s="686">
        <v>41068118.380000003</v>
      </c>
      <c r="C29" s="687">
        <v>29891057.390000004</v>
      </c>
      <c r="D29" s="610">
        <f t="shared" si="0"/>
        <v>72.784092792906776</v>
      </c>
      <c r="E29" s="689">
        <v>589079.59000000008</v>
      </c>
      <c r="F29" s="687">
        <v>625508.72000000009</v>
      </c>
      <c r="G29" s="610">
        <f t="shared" si="1"/>
        <v>106.18407607705439</v>
      </c>
    </row>
    <row r="31" spans="1:7">
      <c r="A31" s="2437" t="s">
        <v>223</v>
      </c>
      <c r="B31" s="2437"/>
      <c r="C31" s="2437"/>
      <c r="D31" s="2437"/>
      <c r="E31" s="2437"/>
      <c r="F31" s="2437"/>
      <c r="G31" s="2437"/>
    </row>
  </sheetData>
  <mergeCells count="8">
    <mergeCell ref="A1:G1"/>
    <mergeCell ref="A3:A5"/>
    <mergeCell ref="A31:G31"/>
    <mergeCell ref="A2:G2"/>
    <mergeCell ref="B3:D3"/>
    <mergeCell ref="E3:G3"/>
    <mergeCell ref="B5:C5"/>
    <mergeCell ref="E5:F5"/>
  </mergeCells>
  <pageMargins left="0.70866141732283472" right="0.70866141732283472" top="0.94488188976377963" bottom="0.74803149606299213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6"/>
  <sheetViews>
    <sheetView workbookViewId="0">
      <selection activeCell="B3" sqref="B3:B4"/>
    </sheetView>
  </sheetViews>
  <sheetFormatPr defaultColWidth="8.85546875" defaultRowHeight="14.25"/>
  <cols>
    <col min="1" max="1" width="29.5703125" style="533" customWidth="1"/>
    <col min="2" max="2" width="15.42578125" style="533" bestFit="1" customWidth="1"/>
    <col min="3" max="3" width="14.28515625" style="533" customWidth="1"/>
    <col min="4" max="4" width="8.42578125" style="533" customWidth="1"/>
    <col min="5" max="6" width="14.28515625" style="533" customWidth="1"/>
    <col min="7" max="7" width="8.7109375" style="533" customWidth="1"/>
    <col min="8" max="16384" width="8.85546875" style="533"/>
  </cols>
  <sheetData>
    <row r="1" spans="1:7" ht="50.25" customHeight="1">
      <c r="A1" s="2433" t="s">
        <v>124</v>
      </c>
      <c r="B1" s="2433"/>
      <c r="C1" s="2433"/>
      <c r="D1" s="2433"/>
      <c r="E1" s="2433"/>
      <c r="F1" s="2433"/>
      <c r="G1" s="2433"/>
    </row>
    <row r="2" spans="1:7" ht="10.5" customHeight="1" thickBot="1">
      <c r="A2" s="2440"/>
      <c r="B2" s="2440"/>
      <c r="C2" s="2440"/>
      <c r="D2" s="2440"/>
      <c r="E2" s="2440"/>
      <c r="F2" s="2440"/>
      <c r="G2" s="2440"/>
    </row>
    <row r="3" spans="1:7" ht="16.5" customHeight="1">
      <c r="A3" s="2422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5" thickBot="1">
      <c r="A6" s="621">
        <v>1</v>
      </c>
      <c r="B6" s="617">
        <v>2</v>
      </c>
      <c r="C6" s="618">
        <v>3</v>
      </c>
      <c r="D6" s="619">
        <v>4</v>
      </c>
      <c r="E6" s="620">
        <v>5</v>
      </c>
      <c r="F6" s="618">
        <v>6</v>
      </c>
      <c r="G6" s="619">
        <v>7</v>
      </c>
    </row>
    <row r="7" spans="1:7" ht="27.75" customHeight="1" thickBot="1">
      <c r="A7" s="1029" t="s">
        <v>127</v>
      </c>
      <c r="B7" s="1030">
        <f>SUM(B8:B24)</f>
        <v>181076434.23999998</v>
      </c>
      <c r="C7" s="1031">
        <f>SUM(C8:C24)</f>
        <v>138752850.45999995</v>
      </c>
      <c r="D7" s="1032">
        <f>C7/B7*100</f>
        <v>76.626674830638621</v>
      </c>
      <c r="E7" s="1033">
        <f>SUM(E8:E24)</f>
        <v>160548162.69999999</v>
      </c>
      <c r="F7" s="1031">
        <f>SUM(F8:F24)</f>
        <v>121774132.10999997</v>
      </c>
      <c r="G7" s="1032">
        <f>F7/E7*100</f>
        <v>75.848972708299939</v>
      </c>
    </row>
    <row r="8" spans="1:7" s="534" customFormat="1" ht="20.100000000000001" customHeight="1">
      <c r="A8" s="1061" t="s">
        <v>169</v>
      </c>
      <c r="B8" s="1062">
        <v>50000</v>
      </c>
      <c r="C8" s="1063">
        <v>50000</v>
      </c>
      <c r="D8" s="1064">
        <f t="shared" ref="D8:D24" si="0">C8/B8*100</f>
        <v>100</v>
      </c>
      <c r="E8" s="1062">
        <v>8000</v>
      </c>
      <c r="F8" s="1063">
        <v>8000</v>
      </c>
      <c r="G8" s="1064">
        <f t="shared" ref="G8:G23" si="1">F8/E8*100</f>
        <v>100</v>
      </c>
    </row>
    <row r="9" spans="1:7" ht="20.100000000000001" customHeight="1">
      <c r="A9" s="613" t="s">
        <v>172</v>
      </c>
      <c r="B9" s="690">
        <v>80925</v>
      </c>
      <c r="C9" s="691">
        <v>58271</v>
      </c>
      <c r="D9" s="626">
        <f t="shared" si="0"/>
        <v>72.006178560395426</v>
      </c>
      <c r="E9" s="690">
        <v>80925</v>
      </c>
      <c r="F9" s="691">
        <v>58271</v>
      </c>
      <c r="G9" s="626">
        <f t="shared" si="1"/>
        <v>72.006178560395426</v>
      </c>
    </row>
    <row r="10" spans="1:7" ht="20.100000000000001" customHeight="1">
      <c r="A10" s="622" t="s">
        <v>174</v>
      </c>
      <c r="B10" s="690">
        <v>3104220.73</v>
      </c>
      <c r="C10" s="691">
        <v>2907259.09</v>
      </c>
      <c r="D10" s="626">
        <f t="shared" si="0"/>
        <v>93.655037539807921</v>
      </c>
      <c r="E10" s="690">
        <v>1889623.73</v>
      </c>
      <c r="F10" s="691">
        <v>1823868.58</v>
      </c>
      <c r="G10" s="626">
        <v>0</v>
      </c>
    </row>
    <row r="11" spans="1:7" ht="20.100000000000001" customHeight="1">
      <c r="A11" s="613" t="s">
        <v>176</v>
      </c>
      <c r="B11" s="690">
        <v>4651398.75</v>
      </c>
      <c r="C11" s="691">
        <v>3387287.7399999998</v>
      </c>
      <c r="D11" s="626">
        <f t="shared" si="0"/>
        <v>72.822992008586667</v>
      </c>
      <c r="E11" s="690">
        <v>1869390</v>
      </c>
      <c r="F11" s="691">
        <v>1710103.6</v>
      </c>
      <c r="G11" s="626">
        <f t="shared" si="1"/>
        <v>91.479231193062986</v>
      </c>
    </row>
    <row r="12" spans="1:7" ht="20.100000000000001" customHeight="1">
      <c r="A12" s="613" t="s">
        <v>177</v>
      </c>
      <c r="B12" s="690">
        <v>9252995.8900000006</v>
      </c>
      <c r="C12" s="691">
        <v>9012326.6900000051</v>
      </c>
      <c r="D12" s="626">
        <f t="shared" si="0"/>
        <v>97.399013218409678</v>
      </c>
      <c r="E12" s="690">
        <v>9045853.4100000001</v>
      </c>
      <c r="F12" s="691">
        <v>8806954.2500000019</v>
      </c>
      <c r="G12" s="626">
        <f t="shared" si="1"/>
        <v>97.359020214323834</v>
      </c>
    </row>
    <row r="13" spans="1:7" ht="20.100000000000001" customHeight="1">
      <c r="A13" s="613" t="s">
        <v>179</v>
      </c>
      <c r="B13" s="690">
        <v>9591254.370000001</v>
      </c>
      <c r="C13" s="691">
        <v>9106539.8900000025</v>
      </c>
      <c r="D13" s="626">
        <f t="shared" si="0"/>
        <v>94.946286884892629</v>
      </c>
      <c r="E13" s="690">
        <v>9591254.370000001</v>
      </c>
      <c r="F13" s="691">
        <v>9106539.8900000025</v>
      </c>
      <c r="G13" s="626">
        <f t="shared" si="1"/>
        <v>94.946286884892629</v>
      </c>
    </row>
    <row r="14" spans="1:7">
      <c r="A14" s="613" t="s">
        <v>181</v>
      </c>
      <c r="B14" s="690">
        <v>176988.05</v>
      </c>
      <c r="C14" s="691">
        <v>134569.46</v>
      </c>
      <c r="D14" s="626">
        <f t="shared" si="0"/>
        <v>76.033076809423008</v>
      </c>
      <c r="E14" s="690">
        <v>176988.05</v>
      </c>
      <c r="F14" s="691">
        <v>134569.46</v>
      </c>
      <c r="G14" s="626">
        <f t="shared" si="1"/>
        <v>76.033076809423008</v>
      </c>
    </row>
    <row r="15" spans="1:7" ht="24" customHeight="1">
      <c r="A15" s="613" t="s">
        <v>182</v>
      </c>
      <c r="B15" s="690">
        <v>10312759.369999999</v>
      </c>
      <c r="C15" s="691">
        <v>9523323.7100000028</v>
      </c>
      <c r="D15" s="626">
        <f t="shared" si="0"/>
        <v>92.345058856929413</v>
      </c>
      <c r="E15" s="690">
        <v>5096248.8</v>
      </c>
      <c r="F15" s="691">
        <v>4583872.1500000013</v>
      </c>
      <c r="G15" s="626">
        <f t="shared" si="1"/>
        <v>89.94600400985135</v>
      </c>
    </row>
    <row r="16" spans="1:7" ht="20.100000000000001" customHeight="1">
      <c r="A16" s="613" t="s">
        <v>185</v>
      </c>
      <c r="B16" s="690">
        <v>116145630.59999999</v>
      </c>
      <c r="C16" s="691">
        <v>79668225.389999956</v>
      </c>
      <c r="D16" s="626">
        <f t="shared" si="0"/>
        <v>68.593390021165348</v>
      </c>
      <c r="E16" s="690">
        <v>111785530.59999999</v>
      </c>
      <c r="F16" s="691">
        <v>77335625.389999971</v>
      </c>
      <c r="G16" s="626">
        <f t="shared" si="1"/>
        <v>69.182142782618754</v>
      </c>
    </row>
    <row r="17" spans="1:7" ht="20.100000000000001" customHeight="1">
      <c r="A17" s="622" t="s">
        <v>186</v>
      </c>
      <c r="B17" s="690">
        <v>5593634.7299999995</v>
      </c>
      <c r="C17" s="691">
        <v>5198669.8899999997</v>
      </c>
      <c r="D17" s="626">
        <f t="shared" si="0"/>
        <v>92.939030539807874</v>
      </c>
      <c r="E17" s="690">
        <v>5593634.7299999995</v>
      </c>
      <c r="F17" s="691">
        <v>5198669.8899999997</v>
      </c>
      <c r="G17" s="626">
        <f t="shared" si="1"/>
        <v>92.939030539807874</v>
      </c>
    </row>
    <row r="18" spans="1:7">
      <c r="A18" s="613" t="s">
        <v>187</v>
      </c>
      <c r="B18" s="690">
        <v>4414776.9000000004</v>
      </c>
      <c r="C18" s="691">
        <v>4069833.3800000022</v>
      </c>
      <c r="D18" s="626">
        <f t="shared" si="0"/>
        <v>92.186614911390024</v>
      </c>
      <c r="E18" s="690">
        <v>4414776.9000000004</v>
      </c>
      <c r="F18" s="691">
        <v>4069833.3800000022</v>
      </c>
      <c r="G18" s="626">
        <f t="shared" si="1"/>
        <v>92.186614911390024</v>
      </c>
    </row>
    <row r="19" spans="1:7" ht="24">
      <c r="A19" s="613" t="s">
        <v>188</v>
      </c>
      <c r="B19" s="690">
        <v>8753390.6600000001</v>
      </c>
      <c r="C19" s="691">
        <v>7563030.6400000006</v>
      </c>
      <c r="D19" s="626">
        <f t="shared" si="0"/>
        <v>86.401155092511331</v>
      </c>
      <c r="E19" s="690">
        <v>6249661.6600000001</v>
      </c>
      <c r="F19" s="691">
        <v>5083180.8599999994</v>
      </c>
      <c r="G19" s="626">
        <f t="shared" si="1"/>
        <v>81.33529679749094</v>
      </c>
    </row>
    <row r="20" spans="1:7" ht="20.100000000000001" customHeight="1">
      <c r="A20" s="622" t="s">
        <v>189</v>
      </c>
      <c r="B20" s="690">
        <v>2273822</v>
      </c>
      <c r="C20" s="691">
        <v>1910087.5699999998</v>
      </c>
      <c r="D20" s="626">
        <f t="shared" si="0"/>
        <v>84.003390326947311</v>
      </c>
      <c r="E20" s="690">
        <v>2273822</v>
      </c>
      <c r="F20" s="691">
        <v>1910087.5699999998</v>
      </c>
      <c r="G20" s="626">
        <f t="shared" si="1"/>
        <v>84.003390326947311</v>
      </c>
    </row>
    <row r="21" spans="1:7">
      <c r="A21" s="613" t="s">
        <v>190</v>
      </c>
      <c r="B21" s="690">
        <v>2937188.4499999997</v>
      </c>
      <c r="C21" s="691">
        <v>2933707.4299999997</v>
      </c>
      <c r="D21" s="626">
        <f t="shared" si="0"/>
        <v>99.881484621798776</v>
      </c>
      <c r="E21" s="690">
        <v>187188.45</v>
      </c>
      <c r="F21" s="691">
        <v>183707.43</v>
      </c>
      <c r="G21" s="626">
        <f t="shared" si="1"/>
        <v>98.140366032199083</v>
      </c>
    </row>
    <row r="22" spans="1:7" ht="24">
      <c r="A22" s="613" t="s">
        <v>191</v>
      </c>
      <c r="B22" s="690">
        <v>1214138</v>
      </c>
      <c r="C22" s="691">
        <v>1122010.98</v>
      </c>
      <c r="D22" s="626">
        <f t="shared" si="0"/>
        <v>92.41214590104255</v>
      </c>
      <c r="E22" s="690">
        <v>1165975</v>
      </c>
      <c r="F22" s="691">
        <v>1056270.21</v>
      </c>
      <c r="G22" s="626">
        <f t="shared" si="1"/>
        <v>90.591154184266387</v>
      </c>
    </row>
    <row r="23" spans="1:7" ht="24">
      <c r="A23" s="613" t="s">
        <v>192</v>
      </c>
      <c r="B23" s="690">
        <v>2185090</v>
      </c>
      <c r="C23" s="691">
        <v>1769553.6</v>
      </c>
      <c r="D23" s="626">
        <f t="shared" si="0"/>
        <v>80.983099094316486</v>
      </c>
      <c r="E23" s="690">
        <v>1119290</v>
      </c>
      <c r="F23" s="691">
        <v>704578.45</v>
      </c>
      <c r="G23" s="626">
        <f t="shared" si="1"/>
        <v>62.948695154964305</v>
      </c>
    </row>
    <row r="24" spans="1:7" ht="20.100000000000001" customHeight="1" thickBot="1">
      <c r="A24" s="1086" t="s">
        <v>194</v>
      </c>
      <c r="B24" s="1087">
        <v>338220.74</v>
      </c>
      <c r="C24" s="1088">
        <v>338154</v>
      </c>
      <c r="D24" s="627">
        <f t="shared" si="0"/>
        <v>99.980267324824609</v>
      </c>
      <c r="E24" s="1087">
        <v>0</v>
      </c>
      <c r="F24" s="1088">
        <v>0</v>
      </c>
      <c r="G24" s="610" t="str">
        <f>IF(E24=0,"-",F24/E24*100)</f>
        <v>-</v>
      </c>
    </row>
    <row r="25" spans="1:7">
      <c r="B25" s="1104" t="s">
        <v>6</v>
      </c>
      <c r="C25" s="535"/>
      <c r="D25" s="535"/>
      <c r="E25" s="535"/>
      <c r="F25" s="535"/>
      <c r="G25" s="535"/>
    </row>
    <row r="26" spans="1:7">
      <c r="A26" s="101" t="s">
        <v>223</v>
      </c>
    </row>
  </sheetData>
  <mergeCells count="7">
    <mergeCell ref="A1:G1"/>
    <mergeCell ref="A3:A5"/>
    <mergeCell ref="A2:G2"/>
    <mergeCell ref="B3:D3"/>
    <mergeCell ref="E3:G3"/>
    <mergeCell ref="B5:C5"/>
    <mergeCell ref="E5:F5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3"/>
  <sheetViews>
    <sheetView zoomScaleNormal="100" workbookViewId="0">
      <selection activeCell="B3" sqref="B3:B4"/>
    </sheetView>
  </sheetViews>
  <sheetFormatPr defaultRowHeight="12.75"/>
  <cols>
    <col min="1" max="1" width="24.7109375" customWidth="1"/>
    <col min="2" max="4" width="17.5703125" bestFit="1" customWidth="1"/>
    <col min="5" max="5" width="9.42578125" customWidth="1"/>
    <col min="6" max="6" width="9.28515625" bestFit="1" customWidth="1"/>
    <col min="7" max="7" width="10.28515625" customWidth="1"/>
  </cols>
  <sheetData>
    <row r="1" spans="1:7">
      <c r="A1" t="s">
        <v>861</v>
      </c>
    </row>
    <row r="2" spans="1:7" ht="13.5" thickBot="1"/>
    <row r="3" spans="1:7">
      <c r="A3" s="2359" t="s">
        <v>96</v>
      </c>
      <c r="B3" s="2359" t="s">
        <v>840</v>
      </c>
      <c r="C3" s="2359" t="s">
        <v>841</v>
      </c>
      <c r="D3" s="2363" t="s">
        <v>842</v>
      </c>
      <c r="E3" s="2365" t="s">
        <v>843</v>
      </c>
      <c r="F3" s="2365" t="s">
        <v>28</v>
      </c>
      <c r="G3" s="2365" t="s">
        <v>844</v>
      </c>
    </row>
    <row r="4" spans="1:7" ht="13.5" thickBot="1">
      <c r="A4" s="2360"/>
      <c r="B4" s="2362"/>
      <c r="C4" s="2362"/>
      <c r="D4" s="2364"/>
      <c r="E4" s="2366"/>
      <c r="F4" s="2366"/>
      <c r="G4" s="2366"/>
    </row>
    <row r="5" spans="1:7" ht="13.5" thickBot="1">
      <c r="A5" s="2361"/>
      <c r="B5" s="2367" t="s">
        <v>8</v>
      </c>
      <c r="C5" s="2368"/>
      <c r="D5" s="2369"/>
      <c r="E5" s="2370" t="s">
        <v>9</v>
      </c>
      <c r="F5" s="2368"/>
      <c r="G5" s="2369"/>
    </row>
    <row r="6" spans="1:7" ht="13.5" thickBot="1">
      <c r="A6" s="1194" t="s">
        <v>845</v>
      </c>
      <c r="B6" s="1194" t="s">
        <v>846</v>
      </c>
      <c r="C6" s="2126" t="s">
        <v>847</v>
      </c>
      <c r="D6" s="1236" t="s">
        <v>848</v>
      </c>
      <c r="E6" s="1194" t="s">
        <v>849</v>
      </c>
      <c r="F6" s="2120" t="s">
        <v>850</v>
      </c>
      <c r="G6" s="1196" t="s">
        <v>851</v>
      </c>
    </row>
    <row r="7" spans="1:7" ht="26.25" thickBot="1">
      <c r="A7" s="1235" t="s">
        <v>860</v>
      </c>
      <c r="B7" s="492">
        <v>280208973920.25024</v>
      </c>
      <c r="C7" s="876">
        <f>SUM(C8:C41)</f>
        <v>324912296266.69977</v>
      </c>
      <c r="D7" s="2125">
        <f>SUM(D8:D41)</f>
        <v>299240623802.62012</v>
      </c>
      <c r="E7" s="1234">
        <f t="shared" ref="E7:E31" si="0">100*D7/C7</f>
        <v>92.098891682755081</v>
      </c>
      <c r="F7" s="2121">
        <f t="shared" ref="F7:F41" si="1">100*$D7/$D$7</f>
        <v>100</v>
      </c>
      <c r="G7" s="2116">
        <f t="shared" ref="G7:G31" si="2">100*D7/B7</f>
        <v>106.79194874314997</v>
      </c>
    </row>
    <row r="8" spans="1:7">
      <c r="A8" s="1233" t="s">
        <v>169</v>
      </c>
      <c r="B8" s="1232">
        <v>4062720568.7600126</v>
      </c>
      <c r="C8" s="2127">
        <v>4461014556.4699879</v>
      </c>
      <c r="D8" s="1230">
        <v>3812370598.6899667</v>
      </c>
      <c r="E8" s="1219">
        <f t="shared" si="0"/>
        <v>85.459721111215231</v>
      </c>
      <c r="F8" s="2122">
        <f t="shared" si="1"/>
        <v>1.2740150552568745</v>
      </c>
      <c r="G8" s="2117">
        <f t="shared" si="2"/>
        <v>93.837873763824817</v>
      </c>
    </row>
    <row r="9" spans="1:7">
      <c r="A9" s="1222" t="s">
        <v>170</v>
      </c>
      <c r="B9" s="1223">
        <v>131186432.53000014</v>
      </c>
      <c r="C9" s="2128">
        <v>150418928.99000001</v>
      </c>
      <c r="D9" s="1220">
        <v>127420872.45000012</v>
      </c>
      <c r="E9" s="1219">
        <f t="shared" si="0"/>
        <v>84.710663282592023</v>
      </c>
      <c r="F9" s="2122">
        <f t="shared" si="1"/>
        <v>4.2581408510245333E-2</v>
      </c>
      <c r="G9" s="2117">
        <f t="shared" si="2"/>
        <v>97.129611647043689</v>
      </c>
    </row>
    <row r="10" spans="1:7">
      <c r="A10" s="1222" t="s">
        <v>171</v>
      </c>
      <c r="B10" s="1223">
        <v>15555959.690000001</v>
      </c>
      <c r="C10" s="2128">
        <v>20465418.219999999</v>
      </c>
      <c r="D10" s="1220">
        <v>18477906.830000009</v>
      </c>
      <c r="E10" s="1219">
        <f t="shared" si="0"/>
        <v>90.288439900741054</v>
      </c>
      <c r="F10" s="2122">
        <f t="shared" si="1"/>
        <v>6.1749325994548401E-3</v>
      </c>
      <c r="G10" s="2117">
        <f t="shared" si="2"/>
        <v>118.78345790442202</v>
      </c>
    </row>
    <row r="11" spans="1:7">
      <c r="A11" s="1222" t="s">
        <v>212</v>
      </c>
      <c r="B11" s="1223">
        <v>2255081.39</v>
      </c>
      <c r="C11" s="2128">
        <v>6952123</v>
      </c>
      <c r="D11" s="1220">
        <v>6785558.7299999977</v>
      </c>
      <c r="E11" s="1219">
        <f t="shared" si="0"/>
        <v>97.604123661218267</v>
      </c>
      <c r="F11" s="2122">
        <f t="shared" si="1"/>
        <v>2.2675927632324982E-3</v>
      </c>
      <c r="G11" s="2117">
        <f t="shared" si="2"/>
        <v>300.90083489181723</v>
      </c>
    </row>
    <row r="12" spans="1:7" s="497" customFormat="1" ht="13.5" customHeight="1">
      <c r="A12" s="1222" t="s">
        <v>172</v>
      </c>
      <c r="B12" s="1223">
        <v>245298128.38000014</v>
      </c>
      <c r="C12" s="2128">
        <v>624404052.88</v>
      </c>
      <c r="D12" s="1220">
        <v>549861723.61999965</v>
      </c>
      <c r="E12" s="1219">
        <f t="shared" si="0"/>
        <v>88.061844103000055</v>
      </c>
      <c r="F12" s="2122">
        <f t="shared" si="1"/>
        <v>0.18375236511426665</v>
      </c>
      <c r="G12" s="2117">
        <f t="shared" si="2"/>
        <v>224.16058665078319</v>
      </c>
    </row>
    <row r="13" spans="1:7" ht="38.25">
      <c r="A13" s="1222" t="s">
        <v>173</v>
      </c>
      <c r="B13" s="1223">
        <v>673443006.61000073</v>
      </c>
      <c r="C13" s="2128">
        <v>802113657.2099998</v>
      </c>
      <c r="D13" s="1220">
        <v>677102724.22999954</v>
      </c>
      <c r="E13" s="1219">
        <f t="shared" si="0"/>
        <v>84.414810562529624</v>
      </c>
      <c r="F13" s="2122">
        <f t="shared" si="1"/>
        <v>0.22627366419227166</v>
      </c>
      <c r="G13" s="2117">
        <f t="shared" si="2"/>
        <v>100.54343390369755</v>
      </c>
    </row>
    <row r="14" spans="1:7">
      <c r="A14" s="1222" t="s">
        <v>671</v>
      </c>
      <c r="B14" s="1223">
        <v>32580292.849999972</v>
      </c>
      <c r="C14" s="2128">
        <v>36759612.370000005</v>
      </c>
      <c r="D14" s="1220">
        <v>28109278.78999998</v>
      </c>
      <c r="E14" s="1219">
        <f t="shared" si="0"/>
        <v>76.467832432695417</v>
      </c>
      <c r="F14" s="2122">
        <f t="shared" si="1"/>
        <v>9.3935370247526725E-3</v>
      </c>
      <c r="G14" s="2117">
        <f t="shared" si="2"/>
        <v>86.276937163872077</v>
      </c>
    </row>
    <row r="15" spans="1:7">
      <c r="A15" s="1222" t="s">
        <v>853</v>
      </c>
      <c r="B15" s="1223">
        <v>2124508.9899999998</v>
      </c>
      <c r="C15" s="2128">
        <v>2040938</v>
      </c>
      <c r="D15" s="1220">
        <v>1819772.2900000003</v>
      </c>
      <c r="E15" s="1219">
        <f t="shared" si="0"/>
        <v>89.163526280563161</v>
      </c>
      <c r="F15" s="2122">
        <f t="shared" si="1"/>
        <v>6.0813009506367245E-4</v>
      </c>
      <c r="G15" s="2117">
        <f t="shared" si="2"/>
        <v>85.656135067708064</v>
      </c>
    </row>
    <row r="16" spans="1:7">
      <c r="A16" s="1222" t="s">
        <v>174</v>
      </c>
      <c r="B16" s="1223">
        <v>41859269143.31031</v>
      </c>
      <c r="C16" s="2128">
        <v>46375515622.51001</v>
      </c>
      <c r="D16" s="1220">
        <v>40994554480.99987</v>
      </c>
      <c r="E16" s="1219">
        <f t="shared" si="0"/>
        <v>88.396978299259487</v>
      </c>
      <c r="F16" s="2122">
        <f t="shared" si="1"/>
        <v>13.699528479809606</v>
      </c>
      <c r="G16" s="2117">
        <f t="shared" si="2"/>
        <v>97.934233731243637</v>
      </c>
    </row>
    <row r="17" spans="1:7">
      <c r="A17" s="1222" t="s">
        <v>175</v>
      </c>
      <c r="B17" s="1223">
        <v>692214201.10000074</v>
      </c>
      <c r="C17" s="2128">
        <v>860973211.33999884</v>
      </c>
      <c r="D17" s="1220">
        <v>670122481.83999956</v>
      </c>
      <c r="E17" s="1219">
        <f t="shared" si="0"/>
        <v>77.833139639389756</v>
      </c>
      <c r="F17" s="2122">
        <f t="shared" si="1"/>
        <v>0.2239410121942581</v>
      </c>
      <c r="G17" s="2117">
        <f t="shared" si="2"/>
        <v>96.808542901186485</v>
      </c>
    </row>
    <row r="18" spans="1:7" ht="15" customHeight="1">
      <c r="A18" s="1229" t="s">
        <v>176</v>
      </c>
      <c r="B18" s="1228">
        <v>7982187396.5299911</v>
      </c>
      <c r="C18" s="2129">
        <v>9196769580.7300148</v>
      </c>
      <c r="D18" s="1227">
        <v>7834985280.9300451</v>
      </c>
      <c r="E18" s="1226">
        <f t="shared" si="0"/>
        <v>85.192797450821047</v>
      </c>
      <c r="F18" s="2123">
        <f t="shared" si="1"/>
        <v>2.6182893155903932</v>
      </c>
      <c r="G18" s="2118">
        <f t="shared" si="2"/>
        <v>98.1558674547789</v>
      </c>
    </row>
    <row r="19" spans="1:7">
      <c r="A19" s="1222" t="s">
        <v>177</v>
      </c>
      <c r="B19" s="1223">
        <v>1817873706.9500079</v>
      </c>
      <c r="C19" s="2128">
        <v>2365701109.9500031</v>
      </c>
      <c r="D19" s="1220">
        <v>1951183135.6100073</v>
      </c>
      <c r="E19" s="1219">
        <f t="shared" si="0"/>
        <v>82.478007361261447</v>
      </c>
      <c r="F19" s="2122">
        <f t="shared" si="1"/>
        <v>0.65204486971562148</v>
      </c>
      <c r="G19" s="2117">
        <f t="shared" si="2"/>
        <v>107.33326127939125</v>
      </c>
    </row>
    <row r="20" spans="1:7">
      <c r="A20" s="1222" t="s">
        <v>178</v>
      </c>
      <c r="B20" s="1223">
        <v>176431304.80000028</v>
      </c>
      <c r="C20" s="2128">
        <v>308932366.03000003</v>
      </c>
      <c r="D20" s="1220">
        <v>236700860.11000013</v>
      </c>
      <c r="E20" s="1219">
        <f t="shared" si="0"/>
        <v>76.618990477357244</v>
      </c>
      <c r="F20" s="2122">
        <f t="shared" si="1"/>
        <v>7.91005101854515E-2</v>
      </c>
      <c r="G20" s="2117">
        <f t="shared" si="2"/>
        <v>134.16035231294157</v>
      </c>
    </row>
    <row r="21" spans="1:7" ht="15" customHeight="1">
      <c r="A21" s="1222" t="s">
        <v>672</v>
      </c>
      <c r="B21" s="1223">
        <v>54066872.930000007</v>
      </c>
      <c r="C21" s="2128">
        <v>69701839.25</v>
      </c>
      <c r="D21" s="1220">
        <v>58017837.230000012</v>
      </c>
      <c r="E21" s="1219">
        <f t="shared" si="0"/>
        <v>83.237168278884425</v>
      </c>
      <c r="F21" s="2122">
        <f t="shared" si="1"/>
        <v>1.9388355929998571E-2</v>
      </c>
      <c r="G21" s="2117">
        <f t="shared" si="2"/>
        <v>107.30755097509577</v>
      </c>
    </row>
    <row r="22" spans="1:7">
      <c r="A22" s="1222" t="s">
        <v>179</v>
      </c>
      <c r="B22" s="1223">
        <v>22367235257.870094</v>
      </c>
      <c r="C22" s="2128">
        <v>25035429457.870041</v>
      </c>
      <c r="D22" s="1220">
        <v>22784753374.810539</v>
      </c>
      <c r="E22" s="1219">
        <f t="shared" si="0"/>
        <v>91.010036049723169</v>
      </c>
      <c r="F22" s="2122">
        <f t="shared" si="1"/>
        <v>7.6141912435790866</v>
      </c>
      <c r="G22" s="2117">
        <f t="shared" si="2"/>
        <v>101.86665053649639</v>
      </c>
    </row>
    <row r="23" spans="1:7" ht="51">
      <c r="A23" s="1222" t="s">
        <v>180</v>
      </c>
      <c r="B23" s="1223">
        <v>287963750.69000101</v>
      </c>
      <c r="C23" s="2128">
        <v>276051668.12999976</v>
      </c>
      <c r="D23" s="1220">
        <v>269284366.6000011</v>
      </c>
      <c r="E23" s="1219">
        <f t="shared" si="0"/>
        <v>97.548538077729802</v>
      </c>
      <c r="F23" s="2122">
        <f t="shared" si="1"/>
        <v>8.9989241159188924E-2</v>
      </c>
      <c r="G23" s="2117">
        <f t="shared" si="2"/>
        <v>93.513286292027544</v>
      </c>
    </row>
    <row r="24" spans="1:7">
      <c r="A24" s="1222" t="s">
        <v>181</v>
      </c>
      <c r="B24" s="1223">
        <v>25104731.469999988</v>
      </c>
      <c r="C24" s="2128">
        <v>36685617.189999998</v>
      </c>
      <c r="D24" s="1220">
        <v>33710239.209999993</v>
      </c>
      <c r="E24" s="1219">
        <f t="shared" si="0"/>
        <v>91.889524538758337</v>
      </c>
      <c r="F24" s="2122">
        <f t="shared" si="1"/>
        <v>1.1265261641826865E-2</v>
      </c>
      <c r="G24" s="2117">
        <f t="shared" si="2"/>
        <v>134.27842974653419</v>
      </c>
    </row>
    <row r="25" spans="1:7" ht="25.5">
      <c r="A25" s="1222" t="s">
        <v>854</v>
      </c>
      <c r="B25" s="1223">
        <v>57117.17</v>
      </c>
      <c r="C25" s="2128">
        <v>94000</v>
      </c>
      <c r="D25" s="1220">
        <v>69377.83</v>
      </c>
      <c r="E25" s="1219">
        <f t="shared" si="0"/>
        <v>73.806202127659574</v>
      </c>
      <c r="F25" s="2122">
        <f t="shared" si="1"/>
        <v>2.3184629519340194E-5</v>
      </c>
      <c r="G25" s="2117">
        <f t="shared" si="2"/>
        <v>121.46580441572999</v>
      </c>
    </row>
    <row r="26" spans="1:7" ht="25.5">
      <c r="A26" s="1222" t="s">
        <v>182</v>
      </c>
      <c r="B26" s="1223">
        <v>4971632558.2300482</v>
      </c>
      <c r="C26" s="2128">
        <v>5993858743.2900028</v>
      </c>
      <c r="D26" s="1220">
        <v>5579156303.7499971</v>
      </c>
      <c r="E26" s="1219">
        <f t="shared" si="0"/>
        <v>93.081210997769077</v>
      </c>
      <c r="F26" s="2122">
        <f t="shared" si="1"/>
        <v>1.864438134385799</v>
      </c>
      <c r="G26" s="2117">
        <f t="shared" si="2"/>
        <v>112.21980382508868</v>
      </c>
    </row>
    <row r="27" spans="1:7">
      <c r="A27" s="1225" t="s">
        <v>183</v>
      </c>
      <c r="B27" s="1224">
        <v>100403144.98999996</v>
      </c>
      <c r="C27" s="2130">
        <v>101157609.11</v>
      </c>
      <c r="D27" s="1220">
        <v>99855010.14000012</v>
      </c>
      <c r="E27" s="1219">
        <f t="shared" si="0"/>
        <v>98.712307475967108</v>
      </c>
      <c r="F27" s="2122">
        <f t="shared" si="1"/>
        <v>3.3369469984083688E-2</v>
      </c>
      <c r="G27" s="2117">
        <f t="shared" si="2"/>
        <v>99.454066055346729</v>
      </c>
    </row>
    <row r="28" spans="1:7" ht="95.25" customHeight="1">
      <c r="A28" s="1222" t="s">
        <v>855</v>
      </c>
      <c r="B28" s="1223">
        <v>9947955.3399999961</v>
      </c>
      <c r="C28" s="2128">
        <v>16659131.289999999</v>
      </c>
      <c r="D28" s="1220">
        <v>15377901.619999999</v>
      </c>
      <c r="E28" s="1219">
        <f t="shared" si="0"/>
        <v>92.309144770537443</v>
      </c>
      <c r="F28" s="2122">
        <f t="shared" si="1"/>
        <v>5.1389752583002575E-3</v>
      </c>
      <c r="G28" s="2117">
        <f t="shared" si="2"/>
        <v>154.58354098320677</v>
      </c>
    </row>
    <row r="29" spans="1:7" ht="13.5" customHeight="1">
      <c r="A29" s="1222" t="s">
        <v>856</v>
      </c>
      <c r="B29" s="1223">
        <v>2071051057.809993</v>
      </c>
      <c r="C29" s="2128">
        <v>2409022877.8200002</v>
      </c>
      <c r="D29" s="1220">
        <v>1670589149.7600021</v>
      </c>
      <c r="E29" s="1219">
        <f t="shared" si="0"/>
        <v>69.347168312148625</v>
      </c>
      <c r="F29" s="2122">
        <f t="shared" si="1"/>
        <v>0.5582761887510056</v>
      </c>
      <c r="G29" s="2117">
        <f t="shared" si="2"/>
        <v>80.663832186085543</v>
      </c>
    </row>
    <row r="30" spans="1:7">
      <c r="A30" s="1222" t="s">
        <v>184</v>
      </c>
      <c r="B30" s="1223">
        <v>2809551399.1499991</v>
      </c>
      <c r="C30" s="2128">
        <v>4686363508.4500017</v>
      </c>
      <c r="D30" s="1220">
        <v>3254971199.4700017</v>
      </c>
      <c r="E30" s="1219">
        <f t="shared" si="0"/>
        <v>69.456225356845437</v>
      </c>
      <c r="F30" s="2122">
        <f t="shared" si="1"/>
        <v>1.0877437555460348</v>
      </c>
      <c r="G30" s="2117">
        <f t="shared" si="2"/>
        <v>115.85376941154234</v>
      </c>
    </row>
    <row r="31" spans="1:7">
      <c r="A31" s="1222" t="s">
        <v>185</v>
      </c>
      <c r="B31" s="1223">
        <v>75889375986.749405</v>
      </c>
      <c r="C31" s="2128">
        <v>84511806913.479919</v>
      </c>
      <c r="D31" s="1220">
        <v>80120081399.648926</v>
      </c>
      <c r="E31" s="1219">
        <f t="shared" si="0"/>
        <v>94.80341780134097</v>
      </c>
      <c r="F31" s="2122">
        <f t="shared" si="1"/>
        <v>26.774466775773178</v>
      </c>
      <c r="G31" s="2117">
        <f t="shared" si="2"/>
        <v>105.57483225799382</v>
      </c>
    </row>
    <row r="32" spans="1:7">
      <c r="A32" s="1222" t="s">
        <v>857</v>
      </c>
      <c r="B32" s="1223">
        <v>0</v>
      </c>
      <c r="C32" s="2128">
        <v>0</v>
      </c>
      <c r="D32" s="1220">
        <v>0</v>
      </c>
      <c r="E32" s="1219">
        <v>0</v>
      </c>
      <c r="F32" s="2122">
        <f t="shared" si="1"/>
        <v>0</v>
      </c>
      <c r="G32" s="2117">
        <v>0</v>
      </c>
    </row>
    <row r="33" spans="1:7">
      <c r="A33" s="1222" t="s">
        <v>186</v>
      </c>
      <c r="B33" s="1223">
        <v>4507103313.4699879</v>
      </c>
      <c r="C33" s="2128">
        <v>6565860167.7799978</v>
      </c>
      <c r="D33" s="1220">
        <v>5796815367.7999573</v>
      </c>
      <c r="E33" s="1219">
        <f t="shared" ref="E33:E41" si="3">100*D33/C33</f>
        <v>88.287219338695351</v>
      </c>
      <c r="F33" s="2122">
        <f t="shared" si="1"/>
        <v>1.9371752719054454</v>
      </c>
      <c r="G33" s="2117">
        <f t="shared" ref="G33:G41" si="4">100*D33/B33</f>
        <v>128.61509853735811</v>
      </c>
    </row>
    <row r="34" spans="1:7">
      <c r="A34" s="1222" t="s">
        <v>187</v>
      </c>
      <c r="B34" s="1223">
        <v>14830512140.610142</v>
      </c>
      <c r="C34" s="2128">
        <v>16816861453.610035</v>
      </c>
      <c r="D34" s="1220">
        <v>15780827874.08004</v>
      </c>
      <c r="E34" s="1219">
        <f t="shared" si="3"/>
        <v>93.839316673994517</v>
      </c>
      <c r="F34" s="2122">
        <f t="shared" si="1"/>
        <v>5.2736248419563223</v>
      </c>
      <c r="G34" s="2117">
        <f t="shared" si="4"/>
        <v>106.40784164740788</v>
      </c>
    </row>
    <row r="35" spans="1:7" ht="27.75" customHeight="1">
      <c r="A35" s="1222" t="s">
        <v>188</v>
      </c>
      <c r="B35" s="1223">
        <v>2935173007.1699982</v>
      </c>
      <c r="C35" s="2128">
        <v>3913245877.409986</v>
      </c>
      <c r="D35" s="1220">
        <v>3465924809.6599712</v>
      </c>
      <c r="E35" s="1219">
        <f t="shared" si="3"/>
        <v>88.569052858848778</v>
      </c>
      <c r="F35" s="2122">
        <f t="shared" si="1"/>
        <v>1.1582400696858941</v>
      </c>
      <c r="G35" s="2117">
        <f t="shared" si="4"/>
        <v>118.08247081836268</v>
      </c>
    </row>
    <row r="36" spans="1:7" ht="25.5">
      <c r="A36" s="1222" t="s">
        <v>189</v>
      </c>
      <c r="B36" s="1223">
        <v>6085258320.5500116</v>
      </c>
      <c r="C36" s="2128">
        <v>6670203167.5299921</v>
      </c>
      <c r="D36" s="1220">
        <v>6287956023.9999866</v>
      </c>
      <c r="E36" s="1219">
        <f t="shared" si="3"/>
        <v>94.269332823462506</v>
      </c>
      <c r="F36" s="2122">
        <f t="shared" si="1"/>
        <v>2.1013042761692473</v>
      </c>
      <c r="G36" s="2117">
        <f t="shared" si="4"/>
        <v>103.33096300555495</v>
      </c>
    </row>
    <row r="37" spans="1:7">
      <c r="A37" s="1222" t="s">
        <v>190</v>
      </c>
      <c r="B37" s="1223">
        <v>49993251705.420296</v>
      </c>
      <c r="C37" s="2128">
        <v>61008512329.489784</v>
      </c>
      <c r="D37" s="1220">
        <v>60270739863.990494</v>
      </c>
      <c r="E37" s="1219">
        <f t="shared" si="3"/>
        <v>98.79070569445328</v>
      </c>
      <c r="F37" s="2122">
        <f t="shared" si="1"/>
        <v>20.141229188101558</v>
      </c>
      <c r="G37" s="2117">
        <f t="shared" si="4"/>
        <v>120.55775091232145</v>
      </c>
    </row>
    <row r="38" spans="1:7" ht="25.5">
      <c r="A38" s="1222" t="s">
        <v>191</v>
      </c>
      <c r="B38" s="1223">
        <v>19640531155.179935</v>
      </c>
      <c r="C38" s="2128">
        <v>24711114282.57</v>
      </c>
      <c r="D38" s="1220">
        <v>21512170085.310261</v>
      </c>
      <c r="E38" s="1219">
        <f t="shared" si="3"/>
        <v>87.054633956688406</v>
      </c>
      <c r="F38" s="2122">
        <f t="shared" si="1"/>
        <v>7.1889203450864825</v>
      </c>
      <c r="G38" s="2117">
        <f t="shared" si="4"/>
        <v>109.52947206642477</v>
      </c>
    </row>
    <row r="39" spans="1:7" ht="25.5">
      <c r="A39" s="1222" t="s">
        <v>192</v>
      </c>
      <c r="B39" s="1223">
        <v>9639408969.0600433</v>
      </c>
      <c r="C39" s="2128">
        <v>10102790405.379976</v>
      </c>
      <c r="D39" s="1220">
        <v>9242801840.6099911</v>
      </c>
      <c r="E39" s="1219">
        <f t="shared" si="3"/>
        <v>91.487613518023494</v>
      </c>
      <c r="F39" s="2122">
        <f t="shared" si="1"/>
        <v>3.0887523636184393</v>
      </c>
      <c r="G39" s="2117">
        <f t="shared" si="4"/>
        <v>95.885565912567301</v>
      </c>
    </row>
    <row r="40" spans="1:7" ht="51">
      <c r="A40" s="1222" t="s">
        <v>193</v>
      </c>
      <c r="B40" s="1221">
        <v>306313174.31999975</v>
      </c>
      <c r="C40" s="2128">
        <v>395258013.56</v>
      </c>
      <c r="D40" s="1220">
        <v>351656098.51999998</v>
      </c>
      <c r="E40" s="1219">
        <f t="shared" si="3"/>
        <v>88.968746098962711</v>
      </c>
      <c r="F40" s="2122">
        <f t="shared" si="1"/>
        <v>0.11751616276269804</v>
      </c>
      <c r="G40" s="2117">
        <f t="shared" si="4"/>
        <v>114.80279922685641</v>
      </c>
    </row>
    <row r="41" spans="1:7" ht="13.5" thickBot="1">
      <c r="A41" s="1218" t="s">
        <v>859</v>
      </c>
      <c r="B41" s="1217">
        <v>5991892570.1799736</v>
      </c>
      <c r="C41" s="2131">
        <v>6379558025.79</v>
      </c>
      <c r="D41" s="1216">
        <v>5736371003.4600153</v>
      </c>
      <c r="E41" s="1215">
        <f t="shared" si="3"/>
        <v>89.918000279489007</v>
      </c>
      <c r="F41" s="2124">
        <f t="shared" si="1"/>
        <v>1.9169760210243849</v>
      </c>
      <c r="G41" s="2119">
        <f t="shared" si="4"/>
        <v>95.735544926295589</v>
      </c>
    </row>
    <row r="42" spans="1:7" ht="5.25" customHeight="1">
      <c r="A42" s="497"/>
    </row>
    <row r="43" spans="1:7">
      <c r="A43" t="s">
        <v>858</v>
      </c>
    </row>
  </sheetData>
  <mergeCells count="9">
    <mergeCell ref="G3:G4"/>
    <mergeCell ref="B5:D5"/>
    <mergeCell ref="E5:G5"/>
    <mergeCell ref="A3:A5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92D050"/>
    <pageSetUpPr fitToPage="1"/>
  </sheetPr>
  <dimension ref="A2:I27"/>
  <sheetViews>
    <sheetView workbookViewId="0">
      <selection activeCell="B3" sqref="B3:B4"/>
    </sheetView>
  </sheetViews>
  <sheetFormatPr defaultRowHeight="12.75"/>
  <cols>
    <col min="1" max="1" width="4.85546875" customWidth="1"/>
    <col min="2" max="2" width="26" bestFit="1" customWidth="1"/>
    <col min="3" max="3" width="13.42578125" bestFit="1" customWidth="1"/>
    <col min="4" max="4" width="20.5703125" bestFit="1" customWidth="1"/>
    <col min="5" max="5" width="18.85546875" customWidth="1"/>
    <col min="6" max="6" width="17.28515625" customWidth="1"/>
    <col min="7" max="7" width="20.5703125" bestFit="1" customWidth="1"/>
    <col min="8" max="8" width="15.42578125" customWidth="1"/>
    <col min="9" max="9" width="16.85546875" customWidth="1"/>
  </cols>
  <sheetData>
    <row r="2" spans="1:9" ht="12.75" customHeight="1">
      <c r="A2" s="2441" t="s">
        <v>95</v>
      </c>
      <c r="B2" s="2441"/>
      <c r="C2" s="2441"/>
      <c r="D2" s="2441"/>
      <c r="E2" s="2441"/>
      <c r="F2" s="2441"/>
    </row>
    <row r="3" spans="1:9">
      <c r="F3" s="69"/>
    </row>
    <row r="4" spans="1:9" ht="13.5" thickBot="1">
      <c r="F4" s="70"/>
      <c r="I4" s="71"/>
    </row>
    <row r="5" spans="1:9" ht="51.75" thickBot="1">
      <c r="A5" s="2359" t="s">
        <v>52</v>
      </c>
      <c r="B5" s="2359" t="s">
        <v>7</v>
      </c>
      <c r="C5" s="2359" t="s">
        <v>56</v>
      </c>
      <c r="D5" s="72" t="s">
        <v>57</v>
      </c>
      <c r="E5" s="179" t="s">
        <v>58</v>
      </c>
      <c r="F5" s="180" t="s">
        <v>59</v>
      </c>
      <c r="G5" s="72" t="s">
        <v>60</v>
      </c>
      <c r="H5" s="198" t="s">
        <v>61</v>
      </c>
      <c r="I5" s="180" t="s">
        <v>62</v>
      </c>
    </row>
    <row r="6" spans="1:9" ht="13.5" thickBot="1">
      <c r="A6" s="2442"/>
      <c r="B6" s="2442"/>
      <c r="C6" s="2442"/>
      <c r="D6" s="2367" t="s">
        <v>8</v>
      </c>
      <c r="E6" s="2368"/>
      <c r="F6" s="181" t="s">
        <v>9</v>
      </c>
      <c r="G6" s="2367" t="s">
        <v>8</v>
      </c>
      <c r="H6" s="2368"/>
      <c r="I6" s="181" t="s">
        <v>9</v>
      </c>
    </row>
    <row r="7" spans="1:9" ht="11.25" customHeight="1" thickBot="1">
      <c r="A7" s="73">
        <v>1</v>
      </c>
      <c r="B7" s="74">
        <v>2</v>
      </c>
      <c r="C7" s="74">
        <v>3</v>
      </c>
      <c r="D7" s="75">
        <v>4</v>
      </c>
      <c r="E7" s="182">
        <v>5</v>
      </c>
      <c r="F7" s="199">
        <v>6</v>
      </c>
      <c r="G7" s="75">
        <v>7</v>
      </c>
      <c r="H7" s="182">
        <v>8</v>
      </c>
      <c r="I7" s="199">
        <v>9</v>
      </c>
    </row>
    <row r="8" spans="1:9" ht="15.75" customHeight="1">
      <c r="A8" s="46" t="s">
        <v>10</v>
      </c>
      <c r="B8" s="76" t="s">
        <v>33</v>
      </c>
      <c r="C8" s="77">
        <v>2900163</v>
      </c>
      <c r="D8" s="78">
        <v>3199421822.5799956</v>
      </c>
      <c r="E8" s="692">
        <v>1103.1868976260973</v>
      </c>
      <c r="F8" s="476">
        <v>14.566792092227654</v>
      </c>
      <c r="G8" s="200">
        <v>2890602800.9799995</v>
      </c>
      <c r="H8" s="692">
        <v>996.7035649306606</v>
      </c>
      <c r="I8" s="480">
        <v>13.160756023452972</v>
      </c>
    </row>
    <row r="9" spans="1:9" ht="15.75" customHeight="1">
      <c r="A9" s="79" t="s">
        <v>11</v>
      </c>
      <c r="B9" s="80" t="s">
        <v>53</v>
      </c>
      <c r="C9" s="81">
        <v>2072373</v>
      </c>
      <c r="D9" s="82">
        <v>2499452915.4099989</v>
      </c>
      <c r="E9" s="693">
        <v>1206.0825514567111</v>
      </c>
      <c r="F9" s="477">
        <v>16.173494275332438</v>
      </c>
      <c r="G9" s="201">
        <v>2307577149.3300004</v>
      </c>
      <c r="H9" s="693">
        <v>1113.4950847796224</v>
      </c>
      <c r="I9" s="477">
        <v>14.931901931209071</v>
      </c>
    </row>
    <row r="10" spans="1:9" ht="15.75" customHeight="1">
      <c r="A10" s="79" t="s">
        <v>12</v>
      </c>
      <c r="B10" s="80" t="s">
        <v>35</v>
      </c>
      <c r="C10" s="81">
        <v>2108270</v>
      </c>
      <c r="D10" s="82">
        <v>2916985295.0499973</v>
      </c>
      <c r="E10" s="693">
        <v>1383.5919000175486</v>
      </c>
      <c r="F10" s="477">
        <v>18.953471593024656</v>
      </c>
      <c r="G10" s="201">
        <v>2842987345.0899978</v>
      </c>
      <c r="H10" s="693">
        <v>1348.4930037850929</v>
      </c>
      <c r="I10" s="477">
        <v>18.47266078986808</v>
      </c>
    </row>
    <row r="11" spans="1:9" ht="15.75" customHeight="1">
      <c r="A11" s="79" t="s">
        <v>13</v>
      </c>
      <c r="B11" s="80" t="s">
        <v>36</v>
      </c>
      <c r="C11" s="81">
        <v>1011592</v>
      </c>
      <c r="D11" s="82">
        <v>1214063871.2799993</v>
      </c>
      <c r="E11" s="693">
        <v>1200.1517126272245</v>
      </c>
      <c r="F11" s="477">
        <v>16.144640498461591</v>
      </c>
      <c r="G11" s="201">
        <v>1200164814.5099998</v>
      </c>
      <c r="H11" s="693">
        <v>1186.4119274470338</v>
      </c>
      <c r="I11" s="477">
        <v>15.959810622433098</v>
      </c>
    </row>
    <row r="12" spans="1:9" ht="15.75" customHeight="1">
      <c r="A12" s="79" t="s">
        <v>4</v>
      </c>
      <c r="B12" s="80" t="s">
        <v>37</v>
      </c>
      <c r="C12" s="81">
        <v>2454779</v>
      </c>
      <c r="D12" s="82">
        <v>3011793155.9799972</v>
      </c>
      <c r="E12" s="693">
        <v>1226.9101031009297</v>
      </c>
      <c r="F12" s="477">
        <v>16.532926491395301</v>
      </c>
      <c r="G12" s="201">
        <v>2843609940.3799968</v>
      </c>
      <c r="H12" s="693">
        <v>1158.397534107957</v>
      </c>
      <c r="I12" s="477">
        <v>15.609702154066419</v>
      </c>
    </row>
    <row r="13" spans="1:9" ht="15.75" customHeight="1">
      <c r="A13" s="79" t="s">
        <v>5</v>
      </c>
      <c r="B13" s="80" t="s">
        <v>38</v>
      </c>
      <c r="C13" s="81">
        <v>3410901</v>
      </c>
      <c r="D13" s="82">
        <v>4290742815.9099936</v>
      </c>
      <c r="E13" s="693">
        <v>1257.9499715500372</v>
      </c>
      <c r="F13" s="477">
        <v>16.24111164121657</v>
      </c>
      <c r="G13" s="201">
        <v>4209749126.8899932</v>
      </c>
      <c r="H13" s="693">
        <v>1234.2044307032052</v>
      </c>
      <c r="I13" s="477">
        <v>15.934538257062613</v>
      </c>
    </row>
    <row r="14" spans="1:9" ht="15.75" customHeight="1">
      <c r="A14" s="79" t="s">
        <v>14</v>
      </c>
      <c r="B14" s="80" t="s">
        <v>39</v>
      </c>
      <c r="C14" s="81">
        <v>5423168</v>
      </c>
      <c r="D14" s="82">
        <v>6736670144.300004</v>
      </c>
      <c r="E14" s="693">
        <v>1242.2020015422727</v>
      </c>
      <c r="F14" s="477">
        <v>13.429070157131937</v>
      </c>
      <c r="G14" s="201">
        <v>6533204852.6300039</v>
      </c>
      <c r="H14" s="693">
        <v>1204.6842090508728</v>
      </c>
      <c r="I14" s="477">
        <v>13.023476649085586</v>
      </c>
    </row>
    <row r="15" spans="1:9" ht="15.75" customHeight="1">
      <c r="A15" s="79" t="s">
        <v>15</v>
      </c>
      <c r="B15" s="80" t="s">
        <v>40</v>
      </c>
      <c r="C15" s="81">
        <v>982626</v>
      </c>
      <c r="D15" s="82">
        <v>1064746769</v>
      </c>
      <c r="E15" s="693">
        <v>1083.5727621699405</v>
      </c>
      <c r="F15" s="477">
        <v>15.34151761408279</v>
      </c>
      <c r="G15" s="201">
        <v>1018381198.9099998</v>
      </c>
      <c r="H15" s="693">
        <v>1036.3873934843978</v>
      </c>
      <c r="I15" s="477">
        <v>14.673454342201916</v>
      </c>
    </row>
    <row r="16" spans="1:9" ht="15.75" customHeight="1">
      <c r="A16" s="79" t="s">
        <v>16</v>
      </c>
      <c r="B16" s="80" t="s">
        <v>41</v>
      </c>
      <c r="C16" s="81">
        <v>2127164</v>
      </c>
      <c r="D16" s="82">
        <v>2779837675.139998</v>
      </c>
      <c r="E16" s="693">
        <v>1306.8280937153872</v>
      </c>
      <c r="F16" s="477">
        <v>17.581676991154001</v>
      </c>
      <c r="G16" s="201">
        <v>2742240062.1199999</v>
      </c>
      <c r="H16" s="693">
        <v>1289.1530987361575</v>
      </c>
      <c r="I16" s="477">
        <v>17.343882858903918</v>
      </c>
    </row>
    <row r="17" spans="1:9" ht="15.75" customHeight="1">
      <c r="A17" s="79" t="s">
        <v>17</v>
      </c>
      <c r="B17" s="80" t="s">
        <v>42</v>
      </c>
      <c r="C17" s="81">
        <v>1178353</v>
      </c>
      <c r="D17" s="82">
        <v>1958822825.160001</v>
      </c>
      <c r="E17" s="693">
        <v>1662.3395749491035</v>
      </c>
      <c r="F17" s="477">
        <v>21.381571142874815</v>
      </c>
      <c r="G17" s="201">
        <v>1943698451.7900009</v>
      </c>
      <c r="H17" s="693">
        <v>1649.5043945150569</v>
      </c>
      <c r="I17" s="477">
        <v>21.216480731915546</v>
      </c>
    </row>
    <row r="18" spans="1:9" ht="15.75" customHeight="1">
      <c r="A18" s="79" t="s">
        <v>18</v>
      </c>
      <c r="B18" s="80" t="s">
        <v>43</v>
      </c>
      <c r="C18" s="81">
        <v>2343928</v>
      </c>
      <c r="D18" s="82">
        <v>3017221944.7700014</v>
      </c>
      <c r="E18" s="693">
        <v>1287.2502674015591</v>
      </c>
      <c r="F18" s="477">
        <v>15.76774339812067</v>
      </c>
      <c r="G18" s="201">
        <v>2835827467.0800014</v>
      </c>
      <c r="H18" s="693">
        <v>1209.8611676979845</v>
      </c>
      <c r="I18" s="477">
        <v>14.819791397768217</v>
      </c>
    </row>
    <row r="19" spans="1:9" ht="15.75" customHeight="1">
      <c r="A19" s="79" t="s">
        <v>19</v>
      </c>
      <c r="B19" s="80" t="s">
        <v>44</v>
      </c>
      <c r="C19" s="81">
        <v>4517635</v>
      </c>
      <c r="D19" s="82">
        <v>5504619198.1400003</v>
      </c>
      <c r="E19" s="693">
        <v>1218.473647857784</v>
      </c>
      <c r="F19" s="477">
        <v>16.725673608925121</v>
      </c>
      <c r="G19" s="201">
        <v>5083982860.8000021</v>
      </c>
      <c r="H19" s="693">
        <v>1125.3637934007511</v>
      </c>
      <c r="I19" s="477">
        <v>15.447578643013621</v>
      </c>
    </row>
    <row r="20" spans="1:9" ht="15.75" customHeight="1">
      <c r="A20" s="79" t="s">
        <v>20</v>
      </c>
      <c r="B20" s="80" t="s">
        <v>45</v>
      </c>
      <c r="C20" s="81">
        <v>1233961</v>
      </c>
      <c r="D20" s="82">
        <v>1521975449.9000001</v>
      </c>
      <c r="E20" s="693">
        <v>1233.4064446931468</v>
      </c>
      <c r="F20" s="477">
        <v>17.091405738819791</v>
      </c>
      <c r="G20" s="201">
        <v>1496411071.4200006</v>
      </c>
      <c r="H20" s="693">
        <v>1212.6891136916001</v>
      </c>
      <c r="I20" s="477">
        <v>16.804324127160989</v>
      </c>
    </row>
    <row r="21" spans="1:9" ht="15.75" customHeight="1">
      <c r="A21" s="79" t="s">
        <v>21</v>
      </c>
      <c r="B21" s="80" t="s">
        <v>54</v>
      </c>
      <c r="C21" s="81">
        <v>1422737</v>
      </c>
      <c r="D21" s="82">
        <v>1774429174.4399979</v>
      </c>
      <c r="E21" s="693">
        <v>1247.1940874806783</v>
      </c>
      <c r="F21" s="477">
        <v>16.385610461313689</v>
      </c>
      <c r="G21" s="201">
        <v>1700063119.3999977</v>
      </c>
      <c r="H21" s="693">
        <v>1194.9243742167371</v>
      </c>
      <c r="I21" s="477">
        <v>15.698892035477039</v>
      </c>
    </row>
    <row r="22" spans="1:9" ht="15.75" customHeight="1">
      <c r="A22" s="79" t="s">
        <v>22</v>
      </c>
      <c r="B22" s="80" t="s">
        <v>47</v>
      </c>
      <c r="C22" s="81">
        <v>3498733</v>
      </c>
      <c r="D22" s="82">
        <v>4487167172.9399948</v>
      </c>
      <c r="E22" s="693">
        <v>1282.5120330531065</v>
      </c>
      <c r="F22" s="477">
        <v>16.84617592599529</v>
      </c>
      <c r="G22" s="201">
        <v>4300328950.7899942</v>
      </c>
      <c r="H22" s="693">
        <v>1229.1103524590171</v>
      </c>
      <c r="I22" s="477">
        <v>16.144729013337287</v>
      </c>
    </row>
    <row r="23" spans="1:9" ht="15.75" customHeight="1" thickBot="1">
      <c r="A23" s="46" t="s">
        <v>23</v>
      </c>
      <c r="B23" s="83" t="s">
        <v>48</v>
      </c>
      <c r="C23" s="84">
        <v>1696193</v>
      </c>
      <c r="D23" s="85">
        <v>2773864561.0299983</v>
      </c>
      <c r="E23" s="694">
        <v>1635.3472517750033</v>
      </c>
      <c r="F23" s="478">
        <v>20.126026743058254</v>
      </c>
      <c r="G23" s="202">
        <v>2684605367.0299997</v>
      </c>
      <c r="H23" s="696">
        <v>1582.7239984070206</v>
      </c>
      <c r="I23" s="481">
        <v>19.478398538442256</v>
      </c>
    </row>
    <row r="24" spans="1:9" ht="16.5" thickBot="1">
      <c r="A24" s="2443" t="s">
        <v>55</v>
      </c>
      <c r="B24" s="2444"/>
      <c r="C24" s="205">
        <f>SUM(C8:C23)</f>
        <v>38382576</v>
      </c>
      <c r="D24" s="86">
        <f>SUM(D8:D23)</f>
        <v>48751814791.029976</v>
      </c>
      <c r="E24" s="695">
        <v>1270.1548429430577</v>
      </c>
      <c r="F24" s="479">
        <v>16.291843724796724</v>
      </c>
      <c r="G24" s="203">
        <f>SUM(G8:G23)</f>
        <v>46633434579.149979</v>
      </c>
      <c r="H24" s="695">
        <v>1214.9636485875774</v>
      </c>
      <c r="I24" s="479">
        <v>15.583925065571741</v>
      </c>
    </row>
    <row r="25" spans="1:9">
      <c r="F25" s="204"/>
    </row>
    <row r="26" spans="1:9" s="44" customFormat="1" ht="12">
      <c r="A26" s="44" t="s">
        <v>224</v>
      </c>
    </row>
    <row r="27" spans="1:9" s="44" customFormat="1" ht="12">
      <c r="A27" s="44" t="s">
        <v>225</v>
      </c>
    </row>
  </sheetData>
  <mergeCells count="7">
    <mergeCell ref="A2:F2"/>
    <mergeCell ref="D6:E6"/>
    <mergeCell ref="G6:H6"/>
    <mergeCell ref="C5:C6"/>
    <mergeCell ref="A24:B24"/>
    <mergeCell ref="B5:B6"/>
    <mergeCell ref="A5:A6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1"/>
  <sheetViews>
    <sheetView topLeftCell="A4" workbookViewId="0">
      <selection activeCell="G19" sqref="G19"/>
    </sheetView>
  </sheetViews>
  <sheetFormatPr defaultColWidth="8.85546875" defaultRowHeight="12.75"/>
  <cols>
    <col min="1" max="1" width="36.42578125" style="45" customWidth="1"/>
    <col min="2" max="3" width="16.28515625" style="45" customWidth="1"/>
    <col min="4" max="4" width="11.28515625" style="45" customWidth="1"/>
    <col min="5" max="5" width="12.85546875" style="45" customWidth="1"/>
    <col min="6" max="6" width="11.140625" style="45" customWidth="1"/>
    <col min="7" max="8" width="14.85546875" style="45" bestFit="1" customWidth="1"/>
    <col min="9" max="9" width="9.28515625" style="45" bestFit="1" customWidth="1"/>
    <col min="10" max="10" width="15.42578125" style="45" bestFit="1" customWidth="1"/>
    <col min="11" max="16384" width="8.85546875" style="45"/>
  </cols>
  <sheetData>
    <row r="1" spans="1:10" ht="23.45" customHeight="1" thickBot="1">
      <c r="A1" s="2445" t="s">
        <v>1329</v>
      </c>
      <c r="B1" s="2446"/>
      <c r="C1" s="2446"/>
      <c r="D1" s="2446"/>
      <c r="E1" s="2446"/>
    </row>
    <row r="2" spans="1:10" ht="28.9" customHeight="1" thickBot="1">
      <c r="A2" s="2447" t="s">
        <v>96</v>
      </c>
      <c r="B2" s="1838" t="s">
        <v>1330</v>
      </c>
      <c r="C2" s="1839" t="s">
        <v>1331</v>
      </c>
      <c r="D2" s="1840" t="s">
        <v>1332</v>
      </c>
      <c r="E2" s="1841" t="s">
        <v>1333</v>
      </c>
    </row>
    <row r="3" spans="1:10" ht="13.5" thickBot="1">
      <c r="A3" s="2448"/>
      <c r="B3" s="1842" t="s">
        <v>8</v>
      </c>
      <c r="C3" s="1843"/>
      <c r="D3" s="1844" t="s">
        <v>102</v>
      </c>
      <c r="E3" s="1845"/>
    </row>
    <row r="4" spans="1:10" ht="13.5" thickBot="1">
      <c r="A4" s="1846">
        <v>1</v>
      </c>
      <c r="B4" s="1847">
        <v>2</v>
      </c>
      <c r="C4" s="1848">
        <v>3</v>
      </c>
      <c r="D4" s="1849">
        <v>4</v>
      </c>
      <c r="E4" s="1850">
        <v>5</v>
      </c>
    </row>
    <row r="5" spans="1:10">
      <c r="A5" s="1851" t="s">
        <v>24</v>
      </c>
      <c r="B5" s="1852"/>
      <c r="C5" s="1853"/>
      <c r="D5" s="1852"/>
      <c r="E5" s="1853"/>
    </row>
    <row r="6" spans="1:10">
      <c r="A6" s="1854" t="s">
        <v>1334</v>
      </c>
      <c r="B6" s="1855">
        <f t="shared" ref="B6:C12" si="0">B15+B24+B33+B42+B51</f>
        <v>103223416.92</v>
      </c>
      <c r="C6" s="1856">
        <f t="shared" si="0"/>
        <v>80423493.170000002</v>
      </c>
      <c r="D6" s="1857">
        <f t="shared" ref="D6:D12" si="1">C6/B6*100</f>
        <v>77.912062562635029</v>
      </c>
      <c r="E6" s="1858">
        <f>C6/$C$6*100</f>
        <v>100</v>
      </c>
      <c r="G6" s="1859"/>
      <c r="H6" s="1859"/>
    </row>
    <row r="7" spans="1:10">
      <c r="A7" s="1854" t="s">
        <v>1335</v>
      </c>
      <c r="B7" s="1855">
        <f t="shared" si="0"/>
        <v>4472001959.0800009</v>
      </c>
      <c r="C7" s="1856">
        <f t="shared" si="0"/>
        <v>4491984055.789999</v>
      </c>
      <c r="D7" s="1857">
        <f t="shared" si="1"/>
        <v>100.44682665376357</v>
      </c>
      <c r="E7" s="1858">
        <f>C7/$C$7*100</f>
        <v>100</v>
      </c>
      <c r="G7" s="1859"/>
      <c r="H7" s="1859"/>
    </row>
    <row r="8" spans="1:10">
      <c r="A8" s="1854" t="s">
        <v>1336</v>
      </c>
      <c r="B8" s="1855">
        <f>B17+B26+B35+B44+B53</f>
        <v>619594225.96000004</v>
      </c>
      <c r="C8" s="1855">
        <f>C17+C26+C35+C44+C53</f>
        <v>602799447.47000003</v>
      </c>
      <c r="D8" s="1857">
        <f t="shared" si="1"/>
        <v>97.289390735690247</v>
      </c>
      <c r="E8" s="1858">
        <f>C8/$C$8*100</f>
        <v>100</v>
      </c>
      <c r="G8" s="1859"/>
      <c r="H8" s="1859"/>
      <c r="J8" s="1860"/>
    </row>
    <row r="9" spans="1:10">
      <c r="A9" s="1854" t="s">
        <v>1337</v>
      </c>
      <c r="B9" s="1855">
        <f t="shared" si="0"/>
        <v>4453140042.5599995</v>
      </c>
      <c r="C9" s="1856">
        <f t="shared" si="0"/>
        <v>4428312565.1899996</v>
      </c>
      <c r="D9" s="1857">
        <f t="shared" si="1"/>
        <v>99.442472566936672</v>
      </c>
      <c r="E9" s="1858">
        <f>C9/$C$9*100</f>
        <v>100</v>
      </c>
      <c r="G9" s="1859"/>
      <c r="H9" s="1859"/>
    </row>
    <row r="10" spans="1:10">
      <c r="A10" s="1854" t="s">
        <v>133</v>
      </c>
      <c r="B10" s="1855">
        <f>B19+B28+B37+B46+B55</f>
        <v>13200525</v>
      </c>
      <c r="C10" s="1855">
        <f>C19+C28+C37+C46+C55</f>
        <v>18870577.070000004</v>
      </c>
      <c r="D10" s="1857">
        <f t="shared" si="1"/>
        <v>142.95323155707825</v>
      </c>
      <c r="E10" s="1858">
        <f>C10/$C$10*100</f>
        <v>100</v>
      </c>
      <c r="G10" s="1859"/>
      <c r="H10" s="1859"/>
    </row>
    <row r="11" spans="1:10">
      <c r="A11" s="1854" t="s">
        <v>1338</v>
      </c>
      <c r="B11" s="1855">
        <f t="shared" si="0"/>
        <v>3118768</v>
      </c>
      <c r="C11" s="1856">
        <f t="shared" si="0"/>
        <v>42510898.349999994</v>
      </c>
      <c r="D11" s="1861" t="s">
        <v>1418</v>
      </c>
      <c r="E11" s="1858">
        <f>C11/$C$11*100</f>
        <v>100</v>
      </c>
      <c r="G11" s="1859"/>
      <c r="H11" s="1859"/>
    </row>
    <row r="12" spans="1:10">
      <c r="A12" s="1854" t="s">
        <v>1339</v>
      </c>
      <c r="B12" s="1855">
        <f t="shared" si="0"/>
        <v>106649973.73999999</v>
      </c>
      <c r="C12" s="1856">
        <f t="shared" si="0"/>
        <v>95137243.780000016</v>
      </c>
      <c r="D12" s="1857">
        <f t="shared" si="1"/>
        <v>89.205126305922349</v>
      </c>
      <c r="E12" s="1858">
        <f>C12/$C$12*100</f>
        <v>100</v>
      </c>
      <c r="G12" s="1859"/>
      <c r="H12" s="1859"/>
    </row>
    <row r="13" spans="1:10">
      <c r="A13" s="1854"/>
      <c r="B13" s="1855"/>
      <c r="C13" s="1856"/>
      <c r="D13" s="1862"/>
      <c r="E13" s="1863"/>
    </row>
    <row r="14" spans="1:10">
      <c r="A14" s="2138" t="s">
        <v>1340</v>
      </c>
      <c r="B14" s="2139"/>
      <c r="C14" s="2140"/>
      <c r="D14" s="2141"/>
      <c r="E14" s="2142"/>
    </row>
    <row r="15" spans="1:10">
      <c r="A15" s="2143" t="s">
        <v>1334</v>
      </c>
      <c r="B15" s="2139">
        <v>80530635.730000004</v>
      </c>
      <c r="C15" s="2140">
        <v>62758027.420000002</v>
      </c>
      <c r="D15" s="2144">
        <f t="shared" ref="D15:D21" si="2">C15/B15*100</f>
        <v>77.930624601564901</v>
      </c>
      <c r="E15" s="2145">
        <f>C15/$C$6*100</f>
        <v>78.034446088211368</v>
      </c>
      <c r="G15" s="1860"/>
    </row>
    <row r="16" spans="1:10">
      <c r="A16" s="2143" t="s">
        <v>1335</v>
      </c>
      <c r="B16" s="2139">
        <v>2585159383.1199999</v>
      </c>
      <c r="C16" s="2140">
        <v>2661467958.4499998</v>
      </c>
      <c r="D16" s="2144">
        <f t="shared" si="2"/>
        <v>102.9517938363206</v>
      </c>
      <c r="E16" s="2145">
        <f>C16/$C$7*100</f>
        <v>59.249274382874695</v>
      </c>
    </row>
    <row r="17" spans="1:8">
      <c r="A17" s="2143" t="s">
        <v>1336</v>
      </c>
      <c r="B17" s="2139">
        <v>334892206.74000001</v>
      </c>
      <c r="C17" s="2140">
        <v>322018501.55000001</v>
      </c>
      <c r="D17" s="2144">
        <f t="shared" si="2"/>
        <v>96.155865997803076</v>
      </c>
      <c r="E17" s="2145">
        <f>C17/$C$8*100</f>
        <v>53.420503768133621</v>
      </c>
    </row>
    <row r="18" spans="1:8">
      <c r="A18" s="2143" t="s">
        <v>1337</v>
      </c>
      <c r="B18" s="2139">
        <v>2575363897.23</v>
      </c>
      <c r="C18" s="2140">
        <v>2646677233.5</v>
      </c>
      <c r="D18" s="2144">
        <f t="shared" si="2"/>
        <v>102.7690586307707</v>
      </c>
      <c r="E18" s="2145">
        <f>C18/$C$9*100</f>
        <v>59.767173037986367</v>
      </c>
      <c r="H18" s="1860"/>
    </row>
    <row r="19" spans="1:8">
      <c r="A19" s="2143" t="s">
        <v>133</v>
      </c>
      <c r="B19" s="2139">
        <v>4070234</v>
      </c>
      <c r="C19" s="2140">
        <v>7420455</v>
      </c>
      <c r="D19" s="2144">
        <f t="shared" si="2"/>
        <v>182.31027994950659</v>
      </c>
      <c r="E19" s="2145">
        <f>C19/$C$10*100</f>
        <v>39.322883303854354</v>
      </c>
    </row>
    <row r="20" spans="1:8">
      <c r="A20" s="2143" t="s">
        <v>1338</v>
      </c>
      <c r="B20" s="2139">
        <v>2722842.6</v>
      </c>
      <c r="C20" s="2140">
        <v>17327317.41</v>
      </c>
      <c r="D20" s="2144">
        <f t="shared" si="2"/>
        <v>636.36867625032755</v>
      </c>
      <c r="E20" s="2145">
        <f>C20/$C$11*100</f>
        <v>40.759706528290771</v>
      </c>
    </row>
    <row r="21" spans="1:8">
      <c r="A21" s="2143" t="s">
        <v>1339</v>
      </c>
      <c r="B21" s="2139">
        <v>82991474.849999994</v>
      </c>
      <c r="C21" s="2140">
        <v>65198655.460000001</v>
      </c>
      <c r="D21" s="2144">
        <f t="shared" si="2"/>
        <v>78.560666114008697</v>
      </c>
      <c r="E21" s="2145">
        <f>C21/$C$12*100</f>
        <v>68.531158639374226</v>
      </c>
    </row>
    <row r="22" spans="1:8">
      <c r="A22" s="1854"/>
      <c r="B22" s="1855"/>
      <c r="C22" s="1856"/>
      <c r="D22" s="1862"/>
      <c r="E22" s="1863"/>
    </row>
    <row r="23" spans="1:8">
      <c r="A23" s="1864" t="s">
        <v>1341</v>
      </c>
      <c r="B23" s="1855"/>
      <c r="C23" s="1856"/>
      <c r="D23" s="1862"/>
      <c r="E23" s="1863"/>
    </row>
    <row r="24" spans="1:8">
      <c r="A24" s="1854" t="s">
        <v>1334</v>
      </c>
      <c r="B24" s="1855">
        <v>2210984.54</v>
      </c>
      <c r="C24" s="1856">
        <v>1447940.02</v>
      </c>
      <c r="D24" s="1857">
        <f t="shared" ref="D24:D30" si="3">C24/B24*100</f>
        <v>65.488473293440578</v>
      </c>
      <c r="E24" s="1858">
        <f>C24/$C$6*100</f>
        <v>1.800394341165124</v>
      </c>
      <c r="G24" s="1860"/>
    </row>
    <row r="25" spans="1:8">
      <c r="A25" s="1854" t="s">
        <v>1335</v>
      </c>
      <c r="B25" s="1855">
        <v>77759239.730000004</v>
      </c>
      <c r="C25" s="1856">
        <v>72464354</v>
      </c>
      <c r="D25" s="1857">
        <f t="shared" si="3"/>
        <v>93.190666796145123</v>
      </c>
      <c r="E25" s="1858">
        <f>C25/$C$7*100</f>
        <v>1.6131925915141252</v>
      </c>
      <c r="G25" s="1865"/>
    </row>
    <row r="26" spans="1:8">
      <c r="A26" s="1854" t="s">
        <v>1336</v>
      </c>
      <c r="B26" s="1855">
        <v>23211355.550000001</v>
      </c>
      <c r="C26" s="1856">
        <v>22360045.719999999</v>
      </c>
      <c r="D26" s="1857">
        <f t="shared" si="3"/>
        <v>96.332356254824575</v>
      </c>
      <c r="E26" s="1858">
        <f>C26/$C$8*100</f>
        <v>3.7093673217264866</v>
      </c>
    </row>
    <row r="27" spans="1:8">
      <c r="A27" s="1854" t="s">
        <v>1337</v>
      </c>
      <c r="B27" s="1855">
        <v>78100325.430000007</v>
      </c>
      <c r="C27" s="1856">
        <v>71951697.840000004</v>
      </c>
      <c r="D27" s="1857">
        <f t="shared" si="3"/>
        <v>92.127270205153096</v>
      </c>
      <c r="E27" s="1858">
        <f>C27/$C$9*100</f>
        <v>1.6248107327742993</v>
      </c>
    </row>
    <row r="28" spans="1:8">
      <c r="A28" s="1854" t="s">
        <v>133</v>
      </c>
      <c r="B28" s="1855">
        <v>18100</v>
      </c>
      <c r="C28" s="1856">
        <v>48542</v>
      </c>
      <c r="D28" s="1861">
        <v>268.2</v>
      </c>
      <c r="E28" s="1858">
        <f>C28/$C$10*100</f>
        <v>0.25723643649017452</v>
      </c>
      <c r="G28" s="2146"/>
    </row>
    <row r="29" spans="1:8">
      <c r="A29" s="1854" t="s">
        <v>1338</v>
      </c>
      <c r="B29" s="1855">
        <v>0</v>
      </c>
      <c r="C29" s="1856">
        <v>93460.08</v>
      </c>
      <c r="D29" s="1861" t="s">
        <v>126</v>
      </c>
      <c r="E29" s="1858">
        <f>C29/$C$11*100</f>
        <v>0.21984969414319613</v>
      </c>
      <c r="H29" s="2147"/>
    </row>
    <row r="30" spans="1:8">
      <c r="A30" s="1854" t="s">
        <v>1339</v>
      </c>
      <c r="B30" s="1855">
        <v>1763547.47</v>
      </c>
      <c r="C30" s="1856">
        <v>2126733.62</v>
      </c>
      <c r="D30" s="1857">
        <f t="shared" si="3"/>
        <v>120.59406713900364</v>
      </c>
      <c r="E30" s="1858">
        <f>C30/$C$12*100</f>
        <v>2.2354374958748671</v>
      </c>
    </row>
    <row r="31" spans="1:8">
      <c r="A31" s="1854"/>
      <c r="B31" s="1855"/>
      <c r="C31" s="1856"/>
      <c r="D31" s="1862"/>
      <c r="E31" s="1858"/>
    </row>
    <row r="32" spans="1:8">
      <c r="A32" s="1864" t="s">
        <v>1342</v>
      </c>
      <c r="B32" s="1855"/>
      <c r="C32" s="1856"/>
      <c r="D32" s="1862"/>
      <c r="E32" s="1863"/>
    </row>
    <row r="33" spans="1:7">
      <c r="A33" s="1854" t="s">
        <v>1334</v>
      </c>
      <c r="B33" s="1855">
        <v>19421387.77</v>
      </c>
      <c r="C33" s="1856">
        <v>13750728.119999999</v>
      </c>
      <c r="D33" s="1857">
        <f t="shared" ref="D33:D39" si="4">C33/B33*100</f>
        <v>70.801985331041038</v>
      </c>
      <c r="E33" s="1858">
        <f>C33/$C$6*100</f>
        <v>17.097899603706058</v>
      </c>
      <c r="G33" s="1860"/>
    </row>
    <row r="34" spans="1:7">
      <c r="A34" s="1854" t="s">
        <v>1335</v>
      </c>
      <c r="B34" s="1855">
        <v>1733934897.4200001</v>
      </c>
      <c r="C34" s="1856">
        <v>1684029882.74</v>
      </c>
      <c r="D34" s="1857">
        <f t="shared" si="4"/>
        <v>97.121863412850402</v>
      </c>
      <c r="E34" s="1858">
        <f>C34/$C$7*100</f>
        <v>37.489667412540086</v>
      </c>
      <c r="G34" s="1865"/>
    </row>
    <row r="35" spans="1:7">
      <c r="A35" s="1854" t="s">
        <v>1336</v>
      </c>
      <c r="B35" s="1855">
        <v>257019908.66999999</v>
      </c>
      <c r="C35" s="1856">
        <v>254110156.61000001</v>
      </c>
      <c r="D35" s="1857">
        <f t="shared" si="4"/>
        <v>98.867888454611531</v>
      </c>
      <c r="E35" s="1858">
        <f>C35/$C$8*100</f>
        <v>42.155008216500811</v>
      </c>
    </row>
    <row r="36" spans="1:7">
      <c r="A36" s="1854" t="s">
        <v>1337</v>
      </c>
      <c r="B36" s="1855">
        <v>1724817126.6099999</v>
      </c>
      <c r="C36" s="1856">
        <v>1639131955.5899999</v>
      </c>
      <c r="D36" s="1857">
        <f t="shared" si="4"/>
        <v>95.032217056633243</v>
      </c>
      <c r="E36" s="1858">
        <f>C36/$C$9*100</f>
        <v>37.014820689823459</v>
      </c>
    </row>
    <row r="37" spans="1:7">
      <c r="A37" s="1854" t="s">
        <v>133</v>
      </c>
      <c r="B37" s="1855">
        <v>9101201</v>
      </c>
      <c r="C37" s="1856">
        <v>11003127.630000001</v>
      </c>
      <c r="D37" s="1857">
        <f t="shared" si="4"/>
        <v>120.89753462207902</v>
      </c>
      <c r="E37" s="1858">
        <f>C37/$C$10*100</f>
        <v>58.308379172423464</v>
      </c>
    </row>
    <row r="38" spans="1:7">
      <c r="A38" s="1854" t="s">
        <v>1338</v>
      </c>
      <c r="B38" s="1855">
        <v>48963</v>
      </c>
      <c r="C38" s="1856">
        <v>23397409.41</v>
      </c>
      <c r="D38" s="1861" t="s">
        <v>1418</v>
      </c>
      <c r="E38" s="1858">
        <f>C38/$C$11*100</f>
        <v>55.038614374518389</v>
      </c>
      <c r="G38" s="2147"/>
    </row>
    <row r="39" spans="1:7">
      <c r="A39" s="1854" t="s">
        <v>1339</v>
      </c>
      <c r="B39" s="1855">
        <v>19717234.579999998</v>
      </c>
      <c r="C39" s="1856">
        <v>24895195.48</v>
      </c>
      <c r="D39" s="1857">
        <f t="shared" si="4"/>
        <v>126.26109092018523</v>
      </c>
      <c r="E39" s="1858">
        <f>C39/$C$12*100</f>
        <v>26.16766524955133</v>
      </c>
    </row>
    <row r="40" spans="1:7">
      <c r="A40" s="1854"/>
      <c r="B40" s="1855"/>
      <c r="C40" s="1856"/>
      <c r="D40" s="1862"/>
      <c r="E40" s="1858"/>
    </row>
    <row r="41" spans="1:7">
      <c r="A41" s="1864" t="s">
        <v>1343</v>
      </c>
      <c r="B41" s="1855"/>
      <c r="C41" s="1856"/>
      <c r="D41" s="1862"/>
      <c r="E41" s="1863"/>
    </row>
    <row r="42" spans="1:7">
      <c r="A42" s="1854" t="s">
        <v>1334</v>
      </c>
      <c r="B42" s="2148">
        <v>-224494</v>
      </c>
      <c r="C42" s="1866">
        <v>-224494.13</v>
      </c>
      <c r="D42" s="1857">
        <f>C42/B42*100</f>
        <v>100.00005790800645</v>
      </c>
      <c r="E42" s="1858">
        <f>C42/$C$6*100</f>
        <v>-0.27913998901472981</v>
      </c>
      <c r="G42" s="1860"/>
    </row>
    <row r="43" spans="1:7">
      <c r="A43" s="1854" t="s">
        <v>1335</v>
      </c>
      <c r="B43" s="1855">
        <v>35739007</v>
      </c>
      <c r="C43" s="1856">
        <v>34040785.729999997</v>
      </c>
      <c r="D43" s="1857">
        <f>C43/B43*100</f>
        <v>95.248269572794783</v>
      </c>
      <c r="E43" s="1858">
        <f>C43/$C$7*100</f>
        <v>0.75781181115553375</v>
      </c>
      <c r="G43" s="1865"/>
    </row>
    <row r="44" spans="1:7">
      <c r="A44" s="1854" t="s">
        <v>1336</v>
      </c>
      <c r="B44" s="1855">
        <v>4363127</v>
      </c>
      <c r="C44" s="1856">
        <v>4216933.9000000004</v>
      </c>
      <c r="D44" s="1857">
        <f>C44/B44*100</f>
        <v>96.649350339790715</v>
      </c>
      <c r="E44" s="1858">
        <f>C44/$C$8*100</f>
        <v>0.6995583552206005</v>
      </c>
    </row>
    <row r="45" spans="1:7">
      <c r="A45" s="1854" t="s">
        <v>1337</v>
      </c>
      <c r="B45" s="1855">
        <v>35497507</v>
      </c>
      <c r="C45" s="1856">
        <v>33110316.149999999</v>
      </c>
      <c r="D45" s="1857">
        <f>C45/B45*100</f>
        <v>93.275046470164796</v>
      </c>
      <c r="E45" s="1858">
        <f>C45/$C$9*100</f>
        <v>0.74769600525204527</v>
      </c>
    </row>
    <row r="46" spans="1:7">
      <c r="A46" s="1854" t="s">
        <v>133</v>
      </c>
      <c r="B46" s="1855">
        <v>0</v>
      </c>
      <c r="C46" s="1856">
        <v>80392</v>
      </c>
      <c r="D46" s="1861" t="s">
        <v>126</v>
      </c>
      <c r="E46" s="1858">
        <f>C46/$C$10*100</f>
        <v>0.42601770842400621</v>
      </c>
      <c r="G46" s="2147"/>
    </row>
    <row r="47" spans="1:7">
      <c r="A47" s="1854" t="s">
        <v>1338</v>
      </c>
      <c r="B47" s="1855">
        <v>3094</v>
      </c>
      <c r="C47" s="1856">
        <v>414935.41</v>
      </c>
      <c r="D47" s="1861" t="s">
        <v>1418</v>
      </c>
      <c r="E47" s="1858">
        <f>C47/$C$11*100</f>
        <v>0.97606831684374418</v>
      </c>
    </row>
    <row r="48" spans="1:7">
      <c r="A48" s="1854" t="s">
        <v>1339</v>
      </c>
      <c r="B48" s="1855">
        <v>13912</v>
      </c>
      <c r="C48" s="1856">
        <v>210648.04</v>
      </c>
      <c r="D48" s="1861" t="s">
        <v>1418</v>
      </c>
      <c r="E48" s="1858">
        <f>C48/$C$12*100</f>
        <v>0.22141490717043766</v>
      </c>
    </row>
    <row r="49" spans="1:7">
      <c r="A49" s="1854"/>
      <c r="B49" s="1855"/>
      <c r="C49" s="1856"/>
      <c r="D49" s="1857"/>
      <c r="E49" s="1867"/>
    </row>
    <row r="50" spans="1:7">
      <c r="A50" s="1864" t="s">
        <v>1344</v>
      </c>
      <c r="B50" s="1855"/>
      <c r="C50" s="1856"/>
      <c r="D50" s="1857"/>
      <c r="E50" s="1867"/>
    </row>
    <row r="51" spans="1:7">
      <c r="A51" s="1854" t="s">
        <v>1334</v>
      </c>
      <c r="B51" s="1855">
        <v>1284902.8799999999</v>
      </c>
      <c r="C51" s="1856">
        <v>2691291.74</v>
      </c>
      <c r="D51" s="1857">
        <f t="shared" ref="D51:D57" si="5">C51/B51*100</f>
        <v>209.45487646506021</v>
      </c>
      <c r="E51" s="1858">
        <f>C51/$C$6*100</f>
        <v>3.3463999559321804</v>
      </c>
      <c r="G51" s="1860"/>
    </row>
    <row r="52" spans="1:7">
      <c r="A52" s="1854" t="s">
        <v>1335</v>
      </c>
      <c r="B52" s="1855">
        <v>39409431.810000002</v>
      </c>
      <c r="C52" s="1856">
        <v>39981074.869999997</v>
      </c>
      <c r="D52" s="1857">
        <f t="shared" si="5"/>
        <v>101.45052347558826</v>
      </c>
      <c r="E52" s="1858">
        <f>C52/$C$7*100</f>
        <v>0.89005380191556771</v>
      </c>
      <c r="G52" s="1865"/>
    </row>
    <row r="53" spans="1:7">
      <c r="A53" s="1854" t="s">
        <v>1336</v>
      </c>
      <c r="B53" s="1855">
        <v>107628</v>
      </c>
      <c r="C53" s="1856">
        <v>93809.69</v>
      </c>
      <c r="D53" s="1857">
        <f t="shared" si="5"/>
        <v>87.161045452856129</v>
      </c>
      <c r="E53" s="1858">
        <f>C53/$C$8*100</f>
        <v>1.5562338418478511E-2</v>
      </c>
    </row>
    <row r="54" spans="1:7">
      <c r="A54" s="1854" t="s">
        <v>1337</v>
      </c>
      <c r="B54" s="1855">
        <v>39361186.289999999</v>
      </c>
      <c r="C54" s="1856">
        <v>37441362.109999999</v>
      </c>
      <c r="D54" s="1857">
        <f t="shared" si="5"/>
        <v>95.122544920634809</v>
      </c>
      <c r="E54" s="1858">
        <f>C54/$C$9*100</f>
        <v>0.84549953416383461</v>
      </c>
    </row>
    <row r="55" spans="1:7">
      <c r="A55" s="1854" t="s">
        <v>133</v>
      </c>
      <c r="B55" s="1855">
        <v>10990</v>
      </c>
      <c r="C55" s="1868">
        <v>318060.44</v>
      </c>
      <c r="D55" s="1861" t="s">
        <v>1418</v>
      </c>
      <c r="E55" s="1858">
        <f>C55/$C$9*100</f>
        <v>7.1824297702064626E-3</v>
      </c>
    </row>
    <row r="56" spans="1:7">
      <c r="A56" s="1854" t="s">
        <v>1338</v>
      </c>
      <c r="B56" s="1855">
        <v>343868.4</v>
      </c>
      <c r="C56" s="1856">
        <v>1277776.04</v>
      </c>
      <c r="D56" s="1857">
        <f t="shared" si="5"/>
        <v>371.58867752896163</v>
      </c>
      <c r="E56" s="1858">
        <f>C56/$C$11*100</f>
        <v>3.0057610862039104</v>
      </c>
    </row>
    <row r="57" spans="1:7">
      <c r="A57" s="1854" t="s">
        <v>1339</v>
      </c>
      <c r="B57" s="1855">
        <v>2163804.84</v>
      </c>
      <c r="C57" s="1856">
        <v>2706011.18</v>
      </c>
      <c r="D57" s="1857">
        <f t="shared" si="5"/>
        <v>125.05800569334156</v>
      </c>
      <c r="E57" s="1858">
        <f>C57/$C$12*100</f>
        <v>2.8443237080291204</v>
      </c>
    </row>
    <row r="58" spans="1:7" ht="5.45" customHeight="1" thickBot="1">
      <c r="A58" s="1869"/>
      <c r="B58" s="1870"/>
      <c r="C58" s="1871"/>
      <c r="D58" s="1870"/>
      <c r="E58" s="1871"/>
    </row>
    <row r="59" spans="1:7" ht="7.9" customHeight="1">
      <c r="A59" s="1304"/>
      <c r="B59" s="1304"/>
      <c r="C59" s="1304"/>
      <c r="D59" s="1304"/>
      <c r="E59" s="1304"/>
    </row>
    <row r="60" spans="1:7" ht="25.15" customHeight="1">
      <c r="A60" s="2449" t="s">
        <v>1419</v>
      </c>
      <c r="B60" s="2449"/>
      <c r="C60" s="2449"/>
      <c r="D60" s="2449"/>
      <c r="E60" s="2449"/>
    </row>
    <row r="61" spans="1:7">
      <c r="A61" s="1872" t="s">
        <v>1345</v>
      </c>
      <c r="B61" s="1304"/>
      <c r="C61" s="1304"/>
      <c r="D61" s="1304"/>
      <c r="E61" s="1304"/>
    </row>
  </sheetData>
  <mergeCells count="3">
    <mergeCell ref="A1:E1"/>
    <mergeCell ref="A2:A3"/>
    <mergeCell ref="A60:E60"/>
  </mergeCells>
  <pageMargins left="0.7" right="0.7" top="0.75" bottom="0.75" header="0.3" footer="0.3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4"/>
  <sheetViews>
    <sheetView topLeftCell="A31" workbookViewId="0">
      <selection activeCell="B3" sqref="B3:B4"/>
    </sheetView>
  </sheetViews>
  <sheetFormatPr defaultColWidth="8.85546875" defaultRowHeight="12.75"/>
  <cols>
    <col min="1" max="1" width="32" style="45" customWidth="1"/>
    <col min="2" max="3" width="17" style="45" customWidth="1"/>
    <col min="4" max="5" width="10.7109375" style="45" customWidth="1"/>
    <col min="6" max="7" width="8.85546875" style="45"/>
    <col min="8" max="8" width="17.5703125" style="1873" customWidth="1"/>
    <col min="9" max="9" width="9.28515625" style="45" bestFit="1" customWidth="1"/>
    <col min="10" max="10" width="12.28515625" style="45" bestFit="1" customWidth="1"/>
    <col min="11" max="16384" width="8.85546875" style="45"/>
  </cols>
  <sheetData>
    <row r="1" spans="1:10" ht="28.15" customHeight="1">
      <c r="A1" s="2450" t="s">
        <v>1346</v>
      </c>
      <c r="B1" s="2451"/>
      <c r="C1" s="2451"/>
      <c r="D1" s="2451"/>
      <c r="E1" s="2451"/>
    </row>
    <row r="2" spans="1:10" ht="13.5" thickBot="1">
      <c r="A2" s="1874"/>
      <c r="B2" s="1875"/>
      <c r="C2" s="1875"/>
      <c r="D2" s="1875"/>
      <c r="E2" s="1875"/>
    </row>
    <row r="3" spans="1:10" ht="25.9" customHeight="1" thickBot="1">
      <c r="A3" s="2447" t="s">
        <v>96</v>
      </c>
      <c r="B3" s="1838" t="s">
        <v>1330</v>
      </c>
      <c r="C3" s="1839" t="s">
        <v>1331</v>
      </c>
      <c r="D3" s="1840" t="s">
        <v>1332</v>
      </c>
      <c r="E3" s="1841" t="s">
        <v>1333</v>
      </c>
    </row>
    <row r="4" spans="1:10" ht="13.5" thickBot="1">
      <c r="A4" s="2448"/>
      <c r="B4" s="1842" t="s">
        <v>8</v>
      </c>
      <c r="C4" s="1843"/>
      <c r="D4" s="1844" t="s">
        <v>102</v>
      </c>
      <c r="E4" s="1845"/>
    </row>
    <row r="5" spans="1:10" ht="13.5" thickBot="1">
      <c r="A5" s="1846">
        <v>1</v>
      </c>
      <c r="B5" s="1847">
        <v>2</v>
      </c>
      <c r="C5" s="1848">
        <v>3</v>
      </c>
      <c r="D5" s="1849">
        <v>4</v>
      </c>
      <c r="E5" s="1850">
        <v>5</v>
      </c>
    </row>
    <row r="6" spans="1:10">
      <c r="A6" s="1876" t="s">
        <v>24</v>
      </c>
      <c r="B6" s="1877"/>
      <c r="C6" s="1878"/>
      <c r="D6" s="1879"/>
      <c r="E6" s="1878"/>
    </row>
    <row r="7" spans="1:10" ht="24">
      <c r="A7" s="1880" t="s">
        <v>1347</v>
      </c>
      <c r="B7" s="2149">
        <f t="shared" ref="B7:C9" si="0">B14+B21+B28+B35</f>
        <v>2894852.0900000003</v>
      </c>
      <c r="C7" s="2150">
        <f t="shared" si="0"/>
        <v>17137744.34</v>
      </c>
      <c r="D7" s="1883">
        <f>C7/B7*100</f>
        <v>592.0075985643881</v>
      </c>
      <c r="E7" s="1884">
        <f>C7/$C$7*100</f>
        <v>100</v>
      </c>
    </row>
    <row r="8" spans="1:10">
      <c r="A8" s="1880" t="s">
        <v>834</v>
      </c>
      <c r="B8" s="2149">
        <f t="shared" si="0"/>
        <v>1284848038.3199999</v>
      </c>
      <c r="C8" s="2150">
        <f t="shared" si="0"/>
        <v>620250638.31000006</v>
      </c>
      <c r="D8" s="1883">
        <f>C8/B8*100</f>
        <v>48.27424098502788</v>
      </c>
      <c r="E8" s="1884">
        <f>C8/$C$8*100</f>
        <v>100</v>
      </c>
      <c r="I8" s="1885"/>
    </row>
    <row r="9" spans="1:10">
      <c r="A9" s="1880" t="s">
        <v>1348</v>
      </c>
      <c r="B9" s="2149">
        <f t="shared" si="0"/>
        <v>1286606981.6399999</v>
      </c>
      <c r="C9" s="2150">
        <f t="shared" si="0"/>
        <v>620496365.14999998</v>
      </c>
      <c r="D9" s="1883">
        <f>C9/B9*100</f>
        <v>48.227343237254289</v>
      </c>
      <c r="E9" s="1884">
        <f>C9/$C$9*100</f>
        <v>100</v>
      </c>
    </row>
    <row r="10" spans="1:10">
      <c r="A10" s="1880" t="s">
        <v>1349</v>
      </c>
      <c r="B10" s="2149">
        <f>B17+B24+B31+B38</f>
        <v>8361237.4700000007</v>
      </c>
      <c r="C10" s="2150">
        <f>C17+C24+C31+C38</f>
        <v>22052598.520000003</v>
      </c>
      <c r="D10" s="1883">
        <f>C10/B10*100</f>
        <v>263.74802293469605</v>
      </c>
      <c r="E10" s="1884">
        <f>C10/$C$10*100</f>
        <v>100</v>
      </c>
    </row>
    <row r="11" spans="1:10" ht="24">
      <c r="A11" s="1880" t="s">
        <v>1350</v>
      </c>
      <c r="B11" s="2149">
        <f>B18+B25+B32+B39</f>
        <v>1135908.77</v>
      </c>
      <c r="C11" s="2150">
        <f>C18+C25+C32+C39</f>
        <v>16892017.5</v>
      </c>
      <c r="D11" s="1886" t="s">
        <v>1418</v>
      </c>
      <c r="E11" s="1884">
        <f>C11/$C$11*100</f>
        <v>100</v>
      </c>
      <c r="J11" s="1885"/>
    </row>
    <row r="12" spans="1:10">
      <c r="A12" s="1880"/>
      <c r="B12" s="1887"/>
      <c r="C12" s="1888"/>
      <c r="D12" s="1889"/>
      <c r="E12" s="1888"/>
    </row>
    <row r="13" spans="1:10">
      <c r="A13" s="1890" t="s">
        <v>1340</v>
      </c>
      <c r="B13" s="1887"/>
      <c r="C13" s="1888"/>
      <c r="D13" s="1889"/>
      <c r="E13" s="1888"/>
    </row>
    <row r="14" spans="1:10" ht="24">
      <c r="A14" s="1880" t="s">
        <v>1347</v>
      </c>
      <c r="B14" s="1881">
        <v>819020.81</v>
      </c>
      <c r="C14" s="1882">
        <v>1592038.12</v>
      </c>
      <c r="D14" s="1883">
        <f>C14/B14*100</f>
        <v>194.38310975273021</v>
      </c>
      <c r="E14" s="1884">
        <f>C14/$C$7*100</f>
        <v>9.2896596449051714</v>
      </c>
    </row>
    <row r="15" spans="1:10">
      <c r="A15" s="1880" t="s">
        <v>834</v>
      </c>
      <c r="B15" s="1881">
        <v>414770378.20999998</v>
      </c>
      <c r="C15" s="1882">
        <v>203144267.59</v>
      </c>
      <c r="D15" s="1883">
        <f>C15/B15*100</f>
        <v>48.977525460399974</v>
      </c>
      <c r="E15" s="1884">
        <f>C15/$C$8*100</f>
        <v>32.751964293581089</v>
      </c>
    </row>
    <row r="16" spans="1:10">
      <c r="A16" s="1880" t="s">
        <v>1348</v>
      </c>
      <c r="B16" s="1881">
        <v>415325396.20999998</v>
      </c>
      <c r="C16" s="2266">
        <v>203296489.97999999</v>
      </c>
      <c r="D16" s="1883">
        <f>C16/B16*100</f>
        <v>48.948725947210718</v>
      </c>
      <c r="E16" s="1884">
        <f>C16/$C$9*100</f>
        <v>32.763526331190469</v>
      </c>
    </row>
    <row r="17" spans="1:9">
      <c r="A17" s="1880" t="s">
        <v>1349</v>
      </c>
      <c r="B17" s="1881">
        <v>2751605.37</v>
      </c>
      <c r="C17" s="1882">
        <v>3748423.16</v>
      </c>
      <c r="D17" s="1883">
        <f>C17/B17*100</f>
        <v>136.22677150103104</v>
      </c>
      <c r="E17" s="1884">
        <f>C17/$C$10*100</f>
        <v>16.997648402298125</v>
      </c>
    </row>
    <row r="18" spans="1:9" ht="24">
      <c r="A18" s="1880" t="s">
        <v>1350</v>
      </c>
      <c r="B18" s="1881">
        <v>264002.81</v>
      </c>
      <c r="C18" s="1882">
        <v>1439815.73</v>
      </c>
      <c r="D18" s="1883">
        <f>C18/B18*100</f>
        <v>545.37894123172407</v>
      </c>
      <c r="E18" s="1884">
        <f>C18/$C$11*100</f>
        <v>8.523645739770279</v>
      </c>
      <c r="H18" s="1860"/>
    </row>
    <row r="19" spans="1:9">
      <c r="A19" s="1880"/>
      <c r="B19" s="1887"/>
      <c r="C19" s="1888"/>
      <c r="D19" s="1889"/>
      <c r="E19" s="1888"/>
      <c r="H19" s="1860"/>
    </row>
    <row r="20" spans="1:9">
      <c r="A20" s="1890" t="s">
        <v>1341</v>
      </c>
      <c r="B20" s="1887"/>
      <c r="C20" s="1888"/>
      <c r="D20" s="1889"/>
      <c r="E20" s="1888"/>
      <c r="H20" s="1860"/>
    </row>
    <row r="21" spans="1:9" ht="24">
      <c r="A21" s="1880" t="s">
        <v>1347</v>
      </c>
      <c r="B21" s="1881">
        <v>1338252.1200000001</v>
      </c>
      <c r="C21" s="1882">
        <v>2029687.25</v>
      </c>
      <c r="D21" s="1883">
        <f>C21/B21*100</f>
        <v>151.66703042473043</v>
      </c>
      <c r="E21" s="1884">
        <f>C21/$C$7*100</f>
        <v>11.843374540619388</v>
      </c>
      <c r="H21" s="1860"/>
      <c r="I21" s="1891"/>
    </row>
    <row r="22" spans="1:9">
      <c r="A22" s="1880" t="s">
        <v>834</v>
      </c>
      <c r="B22" s="1881">
        <v>73600598.189999998</v>
      </c>
      <c r="C22" s="1882">
        <v>41047746.299999997</v>
      </c>
      <c r="D22" s="1883">
        <f>C22/B22*100</f>
        <v>55.770941146477114</v>
      </c>
      <c r="E22" s="1884">
        <f>C22/$C$8*100</f>
        <v>6.6179289088428819</v>
      </c>
      <c r="H22" s="1860"/>
    </row>
    <row r="23" spans="1:9">
      <c r="A23" s="1880" t="s">
        <v>1348</v>
      </c>
      <c r="B23" s="1881">
        <v>74068909.349999994</v>
      </c>
      <c r="C23" s="1882">
        <v>41269316.840000004</v>
      </c>
      <c r="D23" s="1883">
        <f>C23/B23*100</f>
        <v>55.717462565823517</v>
      </c>
      <c r="E23" s="1884">
        <f>C23/$C$9*100</f>
        <v>6.6510166953231833</v>
      </c>
    </row>
    <row r="24" spans="1:9">
      <c r="A24" s="1880" t="s">
        <v>1349</v>
      </c>
      <c r="B24" s="1881">
        <v>2787695.1</v>
      </c>
      <c r="C24" s="1882">
        <v>3358989.75</v>
      </c>
      <c r="D24" s="1883">
        <f>C24/B24*100</f>
        <v>120.49344097925199</v>
      </c>
      <c r="E24" s="1884">
        <f>C24/$C$10*100</f>
        <v>15.231718597487076</v>
      </c>
    </row>
    <row r="25" spans="1:9" ht="24">
      <c r="A25" s="1880" t="s">
        <v>1350</v>
      </c>
      <c r="B25" s="1881">
        <v>869940.96</v>
      </c>
      <c r="C25" s="1882">
        <v>1808116.71</v>
      </c>
      <c r="D25" s="1883">
        <f>C25/B25*100</f>
        <v>207.84361159405574</v>
      </c>
      <c r="E25" s="1884">
        <f>C25/$C$11*100</f>
        <v>10.703971328469201</v>
      </c>
    </row>
    <row r="26" spans="1:9">
      <c r="A26" s="1880"/>
      <c r="B26" s="1887"/>
      <c r="C26" s="1888"/>
      <c r="D26" s="1889"/>
      <c r="E26" s="1884"/>
    </row>
    <row r="27" spans="1:9">
      <c r="A27" s="1890" t="s">
        <v>1342</v>
      </c>
      <c r="B27" s="1887"/>
      <c r="C27" s="1888"/>
      <c r="D27" s="1889"/>
      <c r="E27" s="1888"/>
    </row>
    <row r="28" spans="1:9" ht="24">
      <c r="A28" s="1880" t="s">
        <v>1347</v>
      </c>
      <c r="B28" s="1881">
        <v>453759.16</v>
      </c>
      <c r="C28" s="1882">
        <v>12868351.08</v>
      </c>
      <c r="D28" s="1886" t="s">
        <v>1418</v>
      </c>
      <c r="E28" s="1884">
        <f>C28/$C$7*100</f>
        <v>75.08777599141149</v>
      </c>
      <c r="I28" s="1873"/>
    </row>
    <row r="29" spans="1:9">
      <c r="A29" s="1880" t="s">
        <v>834</v>
      </c>
      <c r="B29" s="1881">
        <v>766914854.91999996</v>
      </c>
      <c r="C29" s="1882">
        <v>358481504.85000002</v>
      </c>
      <c r="D29" s="1883">
        <f>C29/B29*100</f>
        <v>46.743325227074223</v>
      </c>
      <c r="E29" s="1884">
        <f>C29/$C$8*100</f>
        <v>57.796233120655273</v>
      </c>
    </row>
    <row r="30" spans="1:9">
      <c r="A30" s="1880" t="s">
        <v>1348</v>
      </c>
      <c r="B30" s="1881">
        <v>767366649.08000004</v>
      </c>
      <c r="C30" s="1882">
        <v>358536405.75</v>
      </c>
      <c r="D30" s="1883">
        <f>C30/B30*100</f>
        <v>46.722959119978853</v>
      </c>
      <c r="E30" s="1884">
        <f>C30/$C$9*100</f>
        <v>57.7821927552028</v>
      </c>
    </row>
    <row r="31" spans="1:9">
      <c r="A31" s="1880" t="s">
        <v>1349</v>
      </c>
      <c r="B31" s="1881">
        <v>2350348.27</v>
      </c>
      <c r="C31" s="1882">
        <v>14115459.15</v>
      </c>
      <c r="D31" s="1883">
        <f>C31/B31*100</f>
        <v>600.56883186932976</v>
      </c>
      <c r="E31" s="1884">
        <f>C31/$C$10*100</f>
        <v>64.00814460571786</v>
      </c>
    </row>
    <row r="32" spans="1:9" ht="24">
      <c r="A32" s="1880" t="s">
        <v>1350</v>
      </c>
      <c r="B32" s="1881">
        <v>1965</v>
      </c>
      <c r="C32" s="1882">
        <v>12813450.18</v>
      </c>
      <c r="D32" s="1886" t="s">
        <v>1418</v>
      </c>
      <c r="E32" s="1884">
        <f>C32/$C$11*100</f>
        <v>75.855061007366345</v>
      </c>
    </row>
    <row r="33" spans="1:9">
      <c r="A33" s="1880"/>
      <c r="B33" s="1887"/>
      <c r="C33" s="1888"/>
      <c r="D33" s="1889"/>
      <c r="E33" s="1884"/>
    </row>
    <row r="34" spans="1:9">
      <c r="A34" s="1890" t="s">
        <v>1343</v>
      </c>
      <c r="B34" s="1887"/>
      <c r="C34" s="1888"/>
      <c r="D34" s="1889"/>
      <c r="E34" s="1888"/>
    </row>
    <row r="35" spans="1:9" ht="24">
      <c r="A35" s="1880" t="s">
        <v>1347</v>
      </c>
      <c r="B35" s="1881">
        <v>283820</v>
      </c>
      <c r="C35" s="1882">
        <v>647667.89</v>
      </c>
      <c r="D35" s="1883">
        <f>C35/B35*100</f>
        <v>228.19670565851595</v>
      </c>
      <c r="E35" s="1884">
        <f>C35/$C$7*100</f>
        <v>3.7791898230639607</v>
      </c>
      <c r="I35" s="1873"/>
    </row>
    <row r="36" spans="1:9">
      <c r="A36" s="1880" t="s">
        <v>834</v>
      </c>
      <c r="B36" s="1881">
        <v>29562207</v>
      </c>
      <c r="C36" s="1882">
        <v>17577119.57</v>
      </c>
      <c r="D36" s="1883">
        <f>C36/B36*100</f>
        <v>59.458076218734277</v>
      </c>
      <c r="E36" s="1884">
        <f>C36/$C$8*100</f>
        <v>2.8338736769207467</v>
      </c>
    </row>
    <row r="37" spans="1:9">
      <c r="A37" s="1880" t="s">
        <v>1348</v>
      </c>
      <c r="B37" s="1881">
        <v>29846027</v>
      </c>
      <c r="C37" s="1882">
        <v>17394152.579999998</v>
      </c>
      <c r="D37" s="1883">
        <f>C37/B37*100</f>
        <v>58.279624889436697</v>
      </c>
      <c r="E37" s="1884">
        <f>C37/$C$9*100</f>
        <v>2.8032642182835512</v>
      </c>
    </row>
    <row r="38" spans="1:9">
      <c r="A38" s="1880" t="s">
        <v>1349</v>
      </c>
      <c r="B38" s="1881">
        <v>471588.73</v>
      </c>
      <c r="C38" s="1882">
        <v>829726.46</v>
      </c>
      <c r="D38" s="1883">
        <f>C38/B38*100</f>
        <v>175.94280932031603</v>
      </c>
      <c r="E38" s="1884">
        <f>C38/$C$10*100</f>
        <v>3.7624883944969212</v>
      </c>
    </row>
    <row r="39" spans="1:9" ht="24">
      <c r="A39" s="1880" t="s">
        <v>1350</v>
      </c>
      <c r="B39" s="1881">
        <v>0</v>
      </c>
      <c r="C39" s="1882">
        <v>830634.88</v>
      </c>
      <c r="D39" s="1886" t="s">
        <v>126</v>
      </c>
      <c r="E39" s="1884">
        <f>C39/$C$11*100</f>
        <v>4.9173219243941704</v>
      </c>
    </row>
    <row r="40" spans="1:9" ht="13.5" thickBot="1">
      <c r="A40" s="1892"/>
      <c r="B40" s="1893"/>
      <c r="C40" s="1894"/>
      <c r="D40" s="1895"/>
      <c r="E40" s="1894"/>
    </row>
    <row r="41" spans="1:9" ht="5.45" customHeight="1">
      <c r="A41" s="1304" t="s">
        <v>6</v>
      </c>
      <c r="B41" s="1304"/>
      <c r="C41" s="1304"/>
      <c r="D41" s="1304"/>
      <c r="E41" s="1304"/>
    </row>
    <row r="42" spans="1:9" ht="25.9" customHeight="1">
      <c r="A42" s="2449" t="s">
        <v>1420</v>
      </c>
      <c r="B42" s="2449"/>
      <c r="C42" s="2449"/>
      <c r="D42" s="2449"/>
      <c r="E42" s="2449"/>
    </row>
    <row r="43" spans="1:9">
      <c r="A43" s="2449" t="s">
        <v>1345</v>
      </c>
      <c r="B43" s="2449"/>
      <c r="C43" s="2449"/>
      <c r="D43" s="2449"/>
      <c r="E43" s="2449"/>
    </row>
    <row r="44" spans="1:9">
      <c r="A44" s="2449"/>
      <c r="B44" s="2449"/>
      <c r="C44" s="2449"/>
      <c r="D44" s="2449"/>
      <c r="E44" s="2449"/>
    </row>
  </sheetData>
  <mergeCells count="5">
    <mergeCell ref="A1:E1"/>
    <mergeCell ref="A3:A4"/>
    <mergeCell ref="A42:E42"/>
    <mergeCell ref="A43:E43"/>
    <mergeCell ref="A44:E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90"/>
  <sheetViews>
    <sheetView topLeftCell="B1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0.7109375" style="1106" customWidth="1"/>
    <col min="3" max="5" width="14.5703125" style="1106" customWidth="1"/>
    <col min="6" max="6" width="13.85546875" style="1106" customWidth="1"/>
    <col min="7" max="7" width="13" style="1106" customWidth="1"/>
    <col min="8" max="8" width="11.85546875" style="1106" customWidth="1"/>
    <col min="9" max="9" width="13" style="1106" customWidth="1"/>
    <col min="10" max="10" width="12.7109375" style="1106" customWidth="1"/>
    <col min="11" max="11" width="7.42578125" style="1106" customWidth="1"/>
    <col min="12" max="12" width="7.28515625" style="1106" customWidth="1"/>
    <col min="13" max="13" width="8.140625" style="1106" customWidth="1"/>
    <col min="14" max="14" width="15.42578125" style="1106" bestFit="1" customWidth="1"/>
    <col min="15" max="16384" width="9.140625" style="1106"/>
  </cols>
  <sheetData>
    <row r="1" spans="2:13" ht="21" customHeight="1">
      <c r="B1" s="2267" t="s">
        <v>867</v>
      </c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2267"/>
    </row>
    <row r="2" spans="2:13" ht="60" customHeight="1">
      <c r="B2" s="2452" t="s">
        <v>674</v>
      </c>
      <c r="C2" s="1109" t="s">
        <v>675</v>
      </c>
      <c r="D2" s="1109" t="s">
        <v>676</v>
      </c>
      <c r="E2" s="1109" t="s">
        <v>677</v>
      </c>
      <c r="F2" s="1109" t="s">
        <v>678</v>
      </c>
      <c r="G2" s="1109" t="s">
        <v>679</v>
      </c>
      <c r="H2" s="1109" t="s">
        <v>680</v>
      </c>
      <c r="I2" s="1109" t="s">
        <v>681</v>
      </c>
      <c r="J2" s="1109" t="s">
        <v>682</v>
      </c>
      <c r="K2" s="1110" t="s">
        <v>683</v>
      </c>
      <c r="L2" s="1109" t="s">
        <v>684</v>
      </c>
      <c r="M2" s="1109" t="s">
        <v>685</v>
      </c>
    </row>
    <row r="3" spans="2:13">
      <c r="B3" s="2452"/>
      <c r="C3" s="2269" t="s">
        <v>8</v>
      </c>
      <c r="D3" s="2269"/>
      <c r="E3" s="2269"/>
      <c r="F3" s="2269"/>
      <c r="G3" s="2269"/>
      <c r="H3" s="2269"/>
      <c r="I3" s="2269"/>
      <c r="J3" s="2269"/>
      <c r="K3" s="2269" t="s">
        <v>9</v>
      </c>
      <c r="L3" s="2269"/>
      <c r="M3" s="2269"/>
    </row>
    <row r="4" spans="2:13" ht="10.5" customHeight="1">
      <c r="B4" s="1110">
        <v>1</v>
      </c>
      <c r="C4" s="1111">
        <v>2</v>
      </c>
      <c r="D4" s="1111">
        <v>3</v>
      </c>
      <c r="E4" s="1111">
        <v>4</v>
      </c>
      <c r="F4" s="1110">
        <v>5</v>
      </c>
      <c r="G4" s="1111">
        <v>6</v>
      </c>
      <c r="H4" s="1110">
        <v>7</v>
      </c>
      <c r="I4" s="1111">
        <v>8</v>
      </c>
      <c r="J4" s="1110">
        <v>9</v>
      </c>
      <c r="K4" s="1111">
        <v>10</v>
      </c>
      <c r="L4" s="1110">
        <v>11</v>
      </c>
      <c r="M4" s="1111">
        <v>12</v>
      </c>
    </row>
    <row r="5" spans="2:13" ht="18.75" customHeight="1">
      <c r="B5" s="1249" t="s">
        <v>686</v>
      </c>
      <c r="C5" s="1113">
        <v>148825072548.10999</v>
      </c>
      <c r="D5" s="1113">
        <v>149090469522.94</v>
      </c>
      <c r="E5" s="1113">
        <v>149013267774.29999</v>
      </c>
      <c r="F5" s="1113">
        <v>2758820999.4699998</v>
      </c>
      <c r="G5" s="1113">
        <v>718076650.54999995</v>
      </c>
      <c r="H5" s="1113">
        <v>140138388.09</v>
      </c>
      <c r="I5" s="1113">
        <v>100165386.2</v>
      </c>
      <c r="J5" s="1113">
        <v>3127612.65</v>
      </c>
      <c r="K5" s="1114">
        <v>100</v>
      </c>
      <c r="L5" s="1114">
        <v>100.17832813402072</v>
      </c>
      <c r="M5" s="1114"/>
    </row>
    <row r="6" spans="2:13" ht="29.45" customHeight="1">
      <c r="B6" s="1249" t="s">
        <v>687</v>
      </c>
      <c r="C6" s="1113">
        <v>63144993940.089981</v>
      </c>
      <c r="D6" s="1113">
        <v>65617629243.380005</v>
      </c>
      <c r="E6" s="1113">
        <v>65612839951.849991</v>
      </c>
      <c r="F6" s="1113">
        <v>2758820999.4699998</v>
      </c>
      <c r="G6" s="1113">
        <v>718076650.54999995</v>
      </c>
      <c r="H6" s="1113">
        <v>140138388.09</v>
      </c>
      <c r="I6" s="1113">
        <v>100165386.2</v>
      </c>
      <c r="J6" s="1113">
        <v>3127612.65</v>
      </c>
      <c r="K6" s="1114">
        <v>44.011954253912691</v>
      </c>
      <c r="L6" s="1114">
        <v>103.91580574959906</v>
      </c>
      <c r="M6" s="1114">
        <v>99.999999999999986</v>
      </c>
    </row>
    <row r="7" spans="2:13" ht="16.149999999999999" customHeight="1">
      <c r="B7" s="1248" t="s">
        <v>688</v>
      </c>
      <c r="C7" s="1116">
        <v>1051760478.51</v>
      </c>
      <c r="D7" s="1116">
        <v>1187080872.1099999</v>
      </c>
      <c r="E7" s="1116">
        <v>1191588754.23</v>
      </c>
      <c r="F7" s="1116">
        <v>0</v>
      </c>
      <c r="G7" s="1116">
        <v>0</v>
      </c>
      <c r="H7" s="1116">
        <v>0</v>
      </c>
      <c r="I7" s="1116">
        <v>0</v>
      </c>
      <c r="J7" s="1116">
        <v>0</v>
      </c>
      <c r="K7" s="1117">
        <v>0.79621512757215385</v>
      </c>
      <c r="L7" s="1117">
        <v>112.86608466137695</v>
      </c>
      <c r="M7" s="1117">
        <v>1.809088328545124</v>
      </c>
    </row>
    <row r="8" spans="2:13" ht="16.149999999999999" customHeight="1">
      <c r="B8" s="1248" t="s">
        <v>689</v>
      </c>
      <c r="C8" s="1116">
        <v>23164377976.950001</v>
      </c>
      <c r="D8" s="1116">
        <v>22980318967</v>
      </c>
      <c r="E8" s="1116">
        <v>22777436226.540001</v>
      </c>
      <c r="F8" s="1116">
        <v>0</v>
      </c>
      <c r="G8" s="1116">
        <v>0</v>
      </c>
      <c r="H8" s="1116">
        <v>0</v>
      </c>
      <c r="I8" s="1116">
        <v>0</v>
      </c>
      <c r="J8" s="1116">
        <v>0</v>
      </c>
      <c r="K8" s="1117">
        <v>15.413674019897096</v>
      </c>
      <c r="L8" s="1117">
        <v>99.20542217825512</v>
      </c>
      <c r="M8" s="1117">
        <v>35.021562394100705</v>
      </c>
    </row>
    <row r="9" spans="2:13" ht="16.149999999999999" customHeight="1">
      <c r="B9" s="1248" t="s">
        <v>135</v>
      </c>
      <c r="C9" s="1116">
        <v>1619330939.74</v>
      </c>
      <c r="D9" s="1116">
        <v>1597553021.01</v>
      </c>
      <c r="E9" s="1116">
        <v>1596848320.97</v>
      </c>
      <c r="F9" s="1116">
        <v>153774128.40000001</v>
      </c>
      <c r="G9" s="1116">
        <v>1435398.48</v>
      </c>
      <c r="H9" s="1116">
        <v>3591142.53</v>
      </c>
      <c r="I9" s="1116">
        <v>1020420.13</v>
      </c>
      <c r="J9" s="1116">
        <v>3311.78</v>
      </c>
      <c r="K9" s="1117">
        <v>1.0715326245345216</v>
      </c>
      <c r="L9" s="1117">
        <v>98.655128596907019</v>
      </c>
      <c r="M9" s="1117">
        <v>2.4346399579365681</v>
      </c>
    </row>
    <row r="10" spans="2:13" ht="16.149999999999999" customHeight="1">
      <c r="B10" s="1248" t="s">
        <v>136</v>
      </c>
      <c r="C10" s="1116">
        <v>14876705095.52</v>
      </c>
      <c r="D10" s="1118">
        <v>14989196300.59</v>
      </c>
      <c r="E10" s="1116">
        <v>14988020653.9</v>
      </c>
      <c r="F10" s="1116">
        <v>1833313313.3499999</v>
      </c>
      <c r="G10" s="1116">
        <v>695707594.47000003</v>
      </c>
      <c r="H10" s="1116">
        <v>114939063.54000001</v>
      </c>
      <c r="I10" s="1116">
        <v>81972025.780000001</v>
      </c>
      <c r="J10" s="1116">
        <v>2019029.74</v>
      </c>
      <c r="K10" s="1117">
        <v>10.053758867721365</v>
      </c>
      <c r="L10" s="1117">
        <v>100.75615671849189</v>
      </c>
      <c r="M10" s="1117">
        <v>22.843245745734134</v>
      </c>
    </row>
    <row r="11" spans="2:13" ht="16.149999999999999" customHeight="1">
      <c r="B11" s="1248" t="s">
        <v>690</v>
      </c>
      <c r="C11" s="1116">
        <v>298375309.11000001</v>
      </c>
      <c r="D11" s="1118">
        <v>296716032.19999999</v>
      </c>
      <c r="E11" s="1116">
        <v>296645911.63999999</v>
      </c>
      <c r="F11" s="1116">
        <v>1077693.26</v>
      </c>
      <c r="G11" s="1116">
        <v>516286.36</v>
      </c>
      <c r="H11" s="1116">
        <v>142095.92000000001</v>
      </c>
      <c r="I11" s="1116">
        <v>15664.07</v>
      </c>
      <c r="J11" s="1116">
        <v>120.32</v>
      </c>
      <c r="K11" s="1117">
        <v>0.19901743763329244</v>
      </c>
      <c r="L11" s="1117">
        <v>99.443896039873621</v>
      </c>
      <c r="M11" s="1117">
        <v>0.45218950398140895</v>
      </c>
    </row>
    <row r="12" spans="2:13" ht="16.149999999999999" customHeight="1">
      <c r="B12" s="1248" t="s">
        <v>691</v>
      </c>
      <c r="C12" s="1116">
        <v>832893681.69000006</v>
      </c>
      <c r="D12" s="1118">
        <v>821634291.05999994</v>
      </c>
      <c r="E12" s="1116">
        <v>821654230.05999994</v>
      </c>
      <c r="F12" s="1116">
        <v>763749153.70000005</v>
      </c>
      <c r="G12" s="1116">
        <v>2671296.81</v>
      </c>
      <c r="H12" s="1116">
        <v>9212173.9199999999</v>
      </c>
      <c r="I12" s="1116">
        <v>3198346.95</v>
      </c>
      <c r="J12" s="1116">
        <v>435677.58</v>
      </c>
      <c r="K12" s="1117">
        <v>0.55109779564654071</v>
      </c>
      <c r="L12" s="1117">
        <v>98.648159917943673</v>
      </c>
      <c r="M12" s="1117">
        <v>1.2521547951885088</v>
      </c>
    </row>
    <row r="13" spans="2:13" ht="25.15" customHeight="1">
      <c r="B13" s="1248" t="s">
        <v>692</v>
      </c>
      <c r="C13" s="1116">
        <v>37545778.939999998</v>
      </c>
      <c r="D13" s="1118">
        <v>36078582.109999999</v>
      </c>
      <c r="E13" s="1116">
        <v>36247468.100000001</v>
      </c>
      <c r="F13" s="1116">
        <v>0</v>
      </c>
      <c r="G13" s="1116">
        <v>0</v>
      </c>
      <c r="H13" s="1116">
        <v>29396.93</v>
      </c>
      <c r="I13" s="1116">
        <v>59845.11</v>
      </c>
      <c r="J13" s="1116">
        <v>0</v>
      </c>
      <c r="K13" s="1117">
        <v>2.4199120323012142E-2</v>
      </c>
      <c r="L13" s="1117">
        <v>96.092245596117081</v>
      </c>
      <c r="M13" s="1117">
        <v>5.4983062518431165E-2</v>
      </c>
    </row>
    <row r="14" spans="2:13" ht="16.149999999999999" customHeight="1">
      <c r="B14" s="1248" t="s">
        <v>693</v>
      </c>
      <c r="C14" s="1116">
        <v>118081401</v>
      </c>
      <c r="D14" s="1118">
        <v>133421620.84</v>
      </c>
      <c r="E14" s="1116">
        <v>133261857.45</v>
      </c>
      <c r="F14" s="1116">
        <v>0</v>
      </c>
      <c r="G14" s="1116">
        <v>0</v>
      </c>
      <c r="H14" s="1116">
        <v>2797082.95</v>
      </c>
      <c r="I14" s="1116">
        <v>4928893.8899999997</v>
      </c>
      <c r="J14" s="1116">
        <v>0</v>
      </c>
      <c r="K14" s="1117">
        <v>8.9490375385444007E-2</v>
      </c>
      <c r="L14" s="1117">
        <v>112.99122445202018</v>
      </c>
      <c r="M14" s="1117">
        <v>0.20333197401132955</v>
      </c>
    </row>
    <row r="15" spans="2:13" ht="16.149999999999999" customHeight="1">
      <c r="B15" s="1248" t="s">
        <v>141</v>
      </c>
      <c r="C15" s="1116">
        <v>1188352305.4300001</v>
      </c>
      <c r="D15" s="1118">
        <v>1414052924.4000001</v>
      </c>
      <c r="E15" s="1116">
        <v>1411865094.5899999</v>
      </c>
      <c r="F15" s="1116">
        <v>0</v>
      </c>
      <c r="G15" s="1116">
        <v>0</v>
      </c>
      <c r="H15" s="1116">
        <v>78457.149999999994</v>
      </c>
      <c r="I15" s="1116">
        <v>265556.06</v>
      </c>
      <c r="J15" s="1116">
        <v>0</v>
      </c>
      <c r="K15" s="1117">
        <v>0.94845292856390451</v>
      </c>
      <c r="L15" s="1117">
        <v>118.99273623980821</v>
      </c>
      <c r="M15" s="1117">
        <v>2.1549893537835492</v>
      </c>
    </row>
    <row r="16" spans="2:13" ht="16.149999999999999" customHeight="1">
      <c r="B16" s="1248" t="s">
        <v>694</v>
      </c>
      <c r="C16" s="1116">
        <v>176186615.03999999</v>
      </c>
      <c r="D16" s="1118">
        <v>173548810.09999999</v>
      </c>
      <c r="E16" s="1116">
        <v>173557284.84</v>
      </c>
      <c r="F16" s="1116">
        <v>0</v>
      </c>
      <c r="G16" s="1116">
        <v>0</v>
      </c>
      <c r="H16" s="1116">
        <v>440</v>
      </c>
      <c r="I16" s="1116">
        <v>9793</v>
      </c>
      <c r="J16" s="1116">
        <v>0</v>
      </c>
      <c r="K16" s="1117">
        <v>0.11640503290070911</v>
      </c>
      <c r="L16" s="1117">
        <v>98.502834656650208</v>
      </c>
      <c r="M16" s="1117">
        <v>0.26448503565451337</v>
      </c>
    </row>
    <row r="17" spans="2:13" ht="16.149999999999999" customHeight="1">
      <c r="B17" s="1248" t="s">
        <v>143</v>
      </c>
      <c r="C17" s="1116">
        <v>383091093.11000001</v>
      </c>
      <c r="D17" s="1118">
        <v>370578369.24000001</v>
      </c>
      <c r="E17" s="1116">
        <v>370511489.91000003</v>
      </c>
      <c r="F17" s="1116">
        <v>0</v>
      </c>
      <c r="G17" s="1116">
        <v>0</v>
      </c>
      <c r="H17" s="1116">
        <v>113442.48</v>
      </c>
      <c r="I17" s="1116">
        <v>411826.75</v>
      </c>
      <c r="J17" s="1116">
        <v>0</v>
      </c>
      <c r="K17" s="1117">
        <v>0.24855939512819125</v>
      </c>
      <c r="L17" s="1117">
        <v>96.733747117840949</v>
      </c>
      <c r="M17" s="1117">
        <v>0.56475427947190993</v>
      </c>
    </row>
    <row r="18" spans="2:13" ht="16.149999999999999" customHeight="1">
      <c r="B18" s="1248" t="s">
        <v>144</v>
      </c>
      <c r="C18" s="1116">
        <v>110468383.92</v>
      </c>
      <c r="D18" s="1118">
        <v>97733339.489999995</v>
      </c>
      <c r="E18" s="1116">
        <v>97646437.269999996</v>
      </c>
      <c r="F18" s="1116">
        <v>2374316.98</v>
      </c>
      <c r="G18" s="1116">
        <v>81055.44</v>
      </c>
      <c r="H18" s="1116">
        <v>3704</v>
      </c>
      <c r="I18" s="1116">
        <v>68683.39</v>
      </c>
      <c r="J18" s="1116">
        <v>0</v>
      </c>
      <c r="K18" s="1117">
        <v>6.5553042929388669E-2</v>
      </c>
      <c r="L18" s="1117">
        <v>88.471774476919492</v>
      </c>
      <c r="M18" s="1117">
        <v>0.14894372231508207</v>
      </c>
    </row>
    <row r="19" spans="2:13" ht="16.149999999999999" customHeight="1">
      <c r="B19" s="1248" t="s">
        <v>145</v>
      </c>
      <c r="C19" s="1116">
        <v>3522982500.75</v>
      </c>
      <c r="D19" s="1118">
        <v>3353516505.8200002</v>
      </c>
      <c r="E19" s="1116">
        <v>3355949662.04</v>
      </c>
      <c r="F19" s="1116">
        <v>0</v>
      </c>
      <c r="G19" s="1116">
        <v>73605.649999999994</v>
      </c>
      <c r="H19" s="1116">
        <v>0</v>
      </c>
      <c r="I19" s="1116">
        <v>133624.4</v>
      </c>
      <c r="J19" s="1116">
        <v>0</v>
      </c>
      <c r="K19" s="1117">
        <v>2.2493164831733305</v>
      </c>
      <c r="L19" s="1117">
        <v>95.189700916938335</v>
      </c>
      <c r="M19" s="1117">
        <v>5.1106944040626514</v>
      </c>
    </row>
    <row r="20" spans="2:13" ht="16.149999999999999" customHeight="1">
      <c r="B20" s="1248" t="s">
        <v>695</v>
      </c>
      <c r="C20" s="1116">
        <v>15764842380.379978</v>
      </c>
      <c r="D20" s="1116">
        <v>18166199607.409996</v>
      </c>
      <c r="E20" s="1116">
        <v>18361606560.309982</v>
      </c>
      <c r="F20" s="1116">
        <v>4532393.7799997516</v>
      </c>
      <c r="G20" s="1116">
        <v>17591413.339999907</v>
      </c>
      <c r="H20" s="1116">
        <v>9231388.6699999925</v>
      </c>
      <c r="I20" s="1116">
        <v>8080706.6700000064</v>
      </c>
      <c r="J20" s="1116">
        <v>669473.23</v>
      </c>
      <c r="K20" s="1117">
        <v>12.18468200250374</v>
      </c>
      <c r="L20" s="1117">
        <v>115.23235798423592</v>
      </c>
      <c r="M20" s="1117">
        <v>27.684937442696068</v>
      </c>
    </row>
    <row r="21" spans="2:13" ht="26.25" customHeight="1">
      <c r="B21" s="1249" t="s">
        <v>866</v>
      </c>
      <c r="C21" s="1113">
        <v>54086578004.410004</v>
      </c>
      <c r="D21" s="1113">
        <v>51861104751.720001</v>
      </c>
      <c r="E21" s="1113">
        <v>51908775127.309998</v>
      </c>
      <c r="F21" s="1116" t="s">
        <v>697</v>
      </c>
      <c r="G21" s="1116" t="s">
        <v>697</v>
      </c>
      <c r="H21" s="1116" t="s">
        <v>697</v>
      </c>
      <c r="I21" s="1116" t="s">
        <v>697</v>
      </c>
      <c r="J21" s="1116" t="s">
        <v>697</v>
      </c>
      <c r="K21" s="1114">
        <v>34.784989890812788</v>
      </c>
      <c r="L21" s="1114">
        <v>95.885350238817935</v>
      </c>
      <c r="M21" s="1120"/>
    </row>
    <row r="22" spans="2:13" ht="25.5" customHeight="1">
      <c r="B22" s="1249" t="s">
        <v>698</v>
      </c>
      <c r="C22" s="1113">
        <v>46431628111.020004</v>
      </c>
      <c r="D22" s="1113">
        <v>45932602843.690002</v>
      </c>
      <c r="E22" s="1113">
        <v>45977042107.810005</v>
      </c>
      <c r="F22" s="1116" t="s">
        <v>697</v>
      </c>
      <c r="G22" s="1116" t="s">
        <v>697</v>
      </c>
      <c r="H22" s="1116" t="s">
        <v>697</v>
      </c>
      <c r="I22" s="1116" t="s">
        <v>697</v>
      </c>
      <c r="J22" s="1116" t="s">
        <v>697</v>
      </c>
      <c r="K22" s="1114">
        <v>30.808543960365299</v>
      </c>
      <c r="L22" s="1114">
        <v>98.925247104975909</v>
      </c>
      <c r="M22" s="1120"/>
    </row>
    <row r="23" spans="2:13" ht="15" customHeight="1">
      <c r="B23" s="1248" t="s">
        <v>699</v>
      </c>
      <c r="C23" s="1116">
        <v>41503751974.720001</v>
      </c>
      <c r="D23" s="1116">
        <v>41265618884.440002</v>
      </c>
      <c r="E23" s="1116">
        <v>41284873910.699997</v>
      </c>
      <c r="F23" s="1116" t="s">
        <v>697</v>
      </c>
      <c r="G23" s="1116" t="s">
        <v>697</v>
      </c>
      <c r="H23" s="1116" t="s">
        <v>697</v>
      </c>
      <c r="I23" s="1116" t="s">
        <v>697</v>
      </c>
      <c r="J23" s="1116" t="s">
        <v>697</v>
      </c>
      <c r="K23" s="1117">
        <v>27.678240612214726</v>
      </c>
      <c r="L23" s="1117">
        <v>99.426237197964539</v>
      </c>
      <c r="M23" s="1120"/>
    </row>
    <row r="24" spans="2:13" ht="15" customHeight="1">
      <c r="B24" s="1250" t="s">
        <v>700</v>
      </c>
      <c r="C24" s="1116">
        <v>17734235.66</v>
      </c>
      <c r="D24" s="1116">
        <v>17103785.800000001</v>
      </c>
      <c r="E24" s="1116">
        <v>17104113.920000002</v>
      </c>
      <c r="F24" s="1116" t="s">
        <v>697</v>
      </c>
      <c r="G24" s="1116" t="s">
        <v>697</v>
      </c>
      <c r="H24" s="1116" t="s">
        <v>697</v>
      </c>
      <c r="I24" s="1116" t="s">
        <v>697</v>
      </c>
      <c r="J24" s="1116" t="s">
        <v>697</v>
      </c>
      <c r="K24" s="1117">
        <v>1.1472085274617976E-2</v>
      </c>
      <c r="L24" s="1117">
        <v>96.445012505264074</v>
      </c>
      <c r="M24" s="1120"/>
    </row>
    <row r="25" spans="2:13" ht="15" customHeight="1">
      <c r="B25" s="1248" t="s">
        <v>701</v>
      </c>
      <c r="C25" s="1116">
        <v>3662854237.2600002</v>
      </c>
      <c r="D25" s="1116">
        <v>3489152143.29</v>
      </c>
      <c r="E25" s="1116">
        <v>3510730867.25</v>
      </c>
      <c r="F25" s="1116" t="s">
        <v>697</v>
      </c>
      <c r="G25" s="1116" t="s">
        <v>697</v>
      </c>
      <c r="H25" s="1116" t="s">
        <v>697</v>
      </c>
      <c r="I25" s="1116" t="s">
        <v>697</v>
      </c>
      <c r="J25" s="1116" t="s">
        <v>697</v>
      </c>
      <c r="K25" s="1117">
        <v>2.3402918740913461</v>
      </c>
      <c r="L25" s="1117">
        <v>95.25773938250029</v>
      </c>
      <c r="M25" s="1120"/>
    </row>
    <row r="26" spans="2:13" ht="15" customHeight="1">
      <c r="B26" s="1250" t="s">
        <v>700</v>
      </c>
      <c r="C26" s="1116">
        <v>352887064.23000002</v>
      </c>
      <c r="D26" s="1116">
        <v>314103660.47000003</v>
      </c>
      <c r="E26" s="1116">
        <v>314025823.04000002</v>
      </c>
      <c r="F26" s="1116" t="s">
        <v>697</v>
      </c>
      <c r="G26" s="1116" t="s">
        <v>697</v>
      </c>
      <c r="H26" s="1116" t="s">
        <v>697</v>
      </c>
      <c r="I26" s="1116" t="s">
        <v>697</v>
      </c>
      <c r="J26" s="1116" t="s">
        <v>697</v>
      </c>
      <c r="K26" s="1117">
        <v>0.21067990561373212</v>
      </c>
      <c r="L26" s="1117">
        <v>89.009683921221253</v>
      </c>
      <c r="M26" s="1120"/>
    </row>
    <row r="27" spans="2:13" ht="22.9" customHeight="1">
      <c r="B27" s="1248" t="s">
        <v>865</v>
      </c>
      <c r="C27" s="1116">
        <v>32222106.300000001</v>
      </c>
      <c r="D27" s="1116">
        <v>28995090.449999999</v>
      </c>
      <c r="E27" s="1116">
        <v>28979864.550000001</v>
      </c>
      <c r="F27" s="1116" t="s">
        <v>697</v>
      </c>
      <c r="G27" s="1116" t="s">
        <v>697</v>
      </c>
      <c r="H27" s="1116" t="s">
        <v>697</v>
      </c>
      <c r="I27" s="1116" t="s">
        <v>697</v>
      </c>
      <c r="J27" s="1116" t="s">
        <v>697</v>
      </c>
      <c r="K27" s="1117">
        <v>1.9447983860255154E-2</v>
      </c>
      <c r="L27" s="1117">
        <v>89.985087194625763</v>
      </c>
      <c r="M27" s="1120"/>
    </row>
    <row r="28" spans="2:13" ht="15" customHeight="1">
      <c r="B28" s="1250" t="s">
        <v>700</v>
      </c>
      <c r="C28" s="1116">
        <v>15438044.27</v>
      </c>
      <c r="D28" s="1116">
        <v>13884939.300000001</v>
      </c>
      <c r="E28" s="1116">
        <v>13898232.060000001</v>
      </c>
      <c r="F28" s="1116" t="s">
        <v>697</v>
      </c>
      <c r="G28" s="1116" t="s">
        <v>697</v>
      </c>
      <c r="H28" s="1116" t="s">
        <v>697</v>
      </c>
      <c r="I28" s="1116" t="s">
        <v>697</v>
      </c>
      <c r="J28" s="1116" t="s">
        <v>697</v>
      </c>
      <c r="K28" s="1117">
        <v>9.3130965006878435E-3</v>
      </c>
      <c r="L28" s="1117">
        <v>89.939755691606138</v>
      </c>
      <c r="M28" s="1120"/>
    </row>
    <row r="29" spans="2:13" ht="24" customHeight="1">
      <c r="B29" s="1248" t="s">
        <v>864</v>
      </c>
      <c r="C29" s="1116">
        <v>547655078.19000006</v>
      </c>
      <c r="D29" s="1116">
        <v>506756654.5</v>
      </c>
      <c r="E29" s="1116">
        <v>510008624.81999999</v>
      </c>
      <c r="F29" s="1116" t="s">
        <v>697</v>
      </c>
      <c r="G29" s="1116" t="s">
        <v>697</v>
      </c>
      <c r="H29" s="1116" t="s">
        <v>697</v>
      </c>
      <c r="I29" s="1116" t="s">
        <v>697</v>
      </c>
      <c r="J29" s="1116" t="s">
        <v>697</v>
      </c>
      <c r="K29" s="1117">
        <v>0.33989875819797266</v>
      </c>
      <c r="L29" s="1117">
        <v>92.532083546970966</v>
      </c>
      <c r="M29" s="1120"/>
    </row>
    <row r="30" spans="2:13" ht="14.45" customHeight="1">
      <c r="B30" s="1250" t="s">
        <v>700</v>
      </c>
      <c r="C30" s="1116">
        <v>233417943.66999999</v>
      </c>
      <c r="D30" s="1116">
        <v>192346264.22</v>
      </c>
      <c r="E30" s="1116">
        <v>192658506.62</v>
      </c>
      <c r="F30" s="1116" t="s">
        <v>697</v>
      </c>
      <c r="G30" s="1116" t="s">
        <v>697</v>
      </c>
      <c r="H30" s="1116" t="s">
        <v>697</v>
      </c>
      <c r="I30" s="1116" t="s">
        <v>697</v>
      </c>
      <c r="J30" s="1116" t="s">
        <v>697</v>
      </c>
      <c r="K30" s="1117">
        <v>0.12901311856852418</v>
      </c>
      <c r="L30" s="1117">
        <v>82.404232166458456</v>
      </c>
      <c r="M30" s="1120"/>
    </row>
    <row r="31" spans="2:13" ht="36" customHeight="1">
      <c r="B31" s="1248" t="s">
        <v>704</v>
      </c>
      <c r="C31" s="1116">
        <v>365956236.45999998</v>
      </c>
      <c r="D31" s="1116">
        <v>327279637.60000002</v>
      </c>
      <c r="E31" s="1116">
        <v>328148907.32999998</v>
      </c>
      <c r="F31" s="1116" t="s">
        <v>697</v>
      </c>
      <c r="G31" s="1116" t="s">
        <v>697</v>
      </c>
      <c r="H31" s="1116" t="s">
        <v>697</v>
      </c>
      <c r="I31" s="1116" t="s">
        <v>697</v>
      </c>
      <c r="J31" s="1116" t="s">
        <v>697</v>
      </c>
      <c r="K31" s="1117">
        <v>0.2195174773057125</v>
      </c>
      <c r="L31" s="1117">
        <v>89.431359543389718</v>
      </c>
      <c r="M31" s="1120"/>
    </row>
    <row r="32" spans="2:13" ht="15" customHeight="1">
      <c r="B32" s="1250" t="s">
        <v>700</v>
      </c>
      <c r="C32" s="1116">
        <v>283771108.16000003</v>
      </c>
      <c r="D32" s="1116">
        <v>251726151.44</v>
      </c>
      <c r="E32" s="1116">
        <v>252289899.47999999</v>
      </c>
      <c r="F32" s="1116" t="s">
        <v>697</v>
      </c>
      <c r="G32" s="1116" t="s">
        <v>697</v>
      </c>
      <c r="H32" s="1116" t="s">
        <v>697</v>
      </c>
      <c r="I32" s="1116" t="s">
        <v>697</v>
      </c>
      <c r="J32" s="1116" t="s">
        <v>697</v>
      </c>
      <c r="K32" s="1117">
        <v>0.16884120912991546</v>
      </c>
      <c r="L32" s="1117">
        <v>88.707463234089374</v>
      </c>
      <c r="M32" s="1120"/>
    </row>
    <row r="33" spans="2:27" ht="15" customHeight="1">
      <c r="B33" s="1248" t="s">
        <v>705</v>
      </c>
      <c r="C33" s="1116">
        <v>319188478.08999997</v>
      </c>
      <c r="D33" s="1116">
        <v>314800433.41000003</v>
      </c>
      <c r="E33" s="1116">
        <v>314299933.16000003</v>
      </c>
      <c r="F33" s="1116" t="s">
        <v>697</v>
      </c>
      <c r="G33" s="1116" t="s">
        <v>697</v>
      </c>
      <c r="H33" s="1116" t="s">
        <v>697</v>
      </c>
      <c r="I33" s="1116" t="s">
        <v>697</v>
      </c>
      <c r="J33" s="1116" t="s">
        <v>697</v>
      </c>
      <c r="K33" s="1117">
        <v>0.21114725469528611</v>
      </c>
      <c r="L33" s="1117">
        <v>98.625249662438421</v>
      </c>
      <c r="M33" s="1120"/>
    </row>
    <row r="34" spans="2:27" ht="15" customHeight="1">
      <c r="B34" s="1250" t="s">
        <v>700</v>
      </c>
      <c r="C34" s="1116">
        <v>281917814.47000003</v>
      </c>
      <c r="D34" s="1116">
        <v>280610193.11000001</v>
      </c>
      <c r="E34" s="1116">
        <v>280523277.17000002</v>
      </c>
      <c r="F34" s="1116" t="s">
        <v>697</v>
      </c>
      <c r="G34" s="1116" t="s">
        <v>697</v>
      </c>
      <c r="H34" s="1116" t="s">
        <v>697</v>
      </c>
      <c r="I34" s="1116" t="s">
        <v>697</v>
      </c>
      <c r="J34" s="1116" t="s">
        <v>697</v>
      </c>
      <c r="K34" s="1117">
        <v>0.18821470883276248</v>
      </c>
      <c r="L34" s="1117">
        <v>99.536169304356193</v>
      </c>
      <c r="M34" s="1120"/>
    </row>
    <row r="35" spans="2:27" ht="15" customHeight="1">
      <c r="B35" s="1249" t="s">
        <v>706</v>
      </c>
      <c r="C35" s="1113">
        <v>1144299520.8499999</v>
      </c>
      <c r="D35" s="1113">
        <v>804623153.00999999</v>
      </c>
      <c r="E35" s="1113">
        <v>801999892.76999998</v>
      </c>
      <c r="F35" s="1116" t="s">
        <v>697</v>
      </c>
      <c r="G35" s="1116" t="s">
        <v>697</v>
      </c>
      <c r="H35" s="1116" t="s">
        <v>697</v>
      </c>
      <c r="I35" s="1116" t="s">
        <v>697</v>
      </c>
      <c r="J35" s="1116" t="s">
        <v>697</v>
      </c>
      <c r="K35" s="1114">
        <v>0.53968785233867389</v>
      </c>
      <c r="L35" s="1114">
        <v>70.315781694316883</v>
      </c>
      <c r="M35" s="1120"/>
      <c r="N35" s="2264"/>
    </row>
    <row r="36" spans="2:27" ht="15" customHeight="1">
      <c r="B36" s="1250" t="s">
        <v>707</v>
      </c>
      <c r="C36" s="1116">
        <v>1008165555.89</v>
      </c>
      <c r="D36" s="1116">
        <v>687950247.74000001</v>
      </c>
      <c r="E36" s="1116">
        <v>685334475.53999996</v>
      </c>
      <c r="F36" s="1116" t="s">
        <v>697</v>
      </c>
      <c r="G36" s="1116" t="s">
        <v>697</v>
      </c>
      <c r="H36" s="1116" t="s">
        <v>697</v>
      </c>
      <c r="I36" s="1116" t="s">
        <v>697</v>
      </c>
      <c r="J36" s="1116" t="s">
        <v>697</v>
      </c>
      <c r="K36" s="1117">
        <v>0.46143140466409732</v>
      </c>
      <c r="L36" s="1117">
        <v>68.237825000149243</v>
      </c>
      <c r="M36" s="1120"/>
    </row>
    <row r="37" spans="2:27" ht="15" customHeight="1">
      <c r="B37" s="1249" t="s">
        <v>708</v>
      </c>
      <c r="C37" s="1116">
        <v>6510650372.54</v>
      </c>
      <c r="D37" s="1116">
        <v>5123878755.0200005</v>
      </c>
      <c r="E37" s="1116">
        <v>5129733126.7299995</v>
      </c>
      <c r="F37" s="1116" t="s">
        <v>697</v>
      </c>
      <c r="G37" s="1116" t="s">
        <v>697</v>
      </c>
      <c r="H37" s="1116" t="s">
        <v>697</v>
      </c>
      <c r="I37" s="1116" t="s">
        <v>697</v>
      </c>
      <c r="J37" s="1116" t="s">
        <v>697</v>
      </c>
      <c r="K37" s="1117">
        <v>3.4367580781088143</v>
      </c>
      <c r="L37" s="1117">
        <v>78.699952567427175</v>
      </c>
      <c r="M37" s="1120"/>
    </row>
    <row r="38" spans="2:27" ht="15" customHeight="1">
      <c r="B38" s="1250" t="s">
        <v>709</v>
      </c>
      <c r="C38" s="1116">
        <v>5417373038.7600002</v>
      </c>
      <c r="D38" s="1116">
        <v>4145216495.23</v>
      </c>
      <c r="E38" s="1116">
        <v>4147925543.0799999</v>
      </c>
      <c r="F38" s="1116" t="s">
        <v>697</v>
      </c>
      <c r="G38" s="1116" t="s">
        <v>697</v>
      </c>
      <c r="H38" s="1116" t="s">
        <v>697</v>
      </c>
      <c r="I38" s="1116" t="s">
        <v>697</v>
      </c>
      <c r="J38" s="1116" t="s">
        <v>697</v>
      </c>
      <c r="K38" s="1117">
        <v>2.780336334370582</v>
      </c>
      <c r="L38" s="1117">
        <v>76.517095381321795</v>
      </c>
      <c r="M38" s="1120"/>
    </row>
    <row r="39" spans="2:27" ht="25.5" customHeight="1">
      <c r="B39" s="1249" t="s">
        <v>710</v>
      </c>
      <c r="C39" s="1113">
        <v>31593500603.610001</v>
      </c>
      <c r="D39" s="1113">
        <v>31611735527.84</v>
      </c>
      <c r="E39" s="1113">
        <v>31491652695.139999</v>
      </c>
      <c r="F39" s="1116" t="s">
        <v>697</v>
      </c>
      <c r="G39" s="1116" t="s">
        <v>697</v>
      </c>
      <c r="H39" s="1116" t="s">
        <v>697</v>
      </c>
      <c r="I39" s="1116" t="s">
        <v>697</v>
      </c>
      <c r="J39" s="1116" t="s">
        <v>697</v>
      </c>
      <c r="K39" s="1114">
        <v>21.203055855274517</v>
      </c>
      <c r="L39" s="1114">
        <v>100.05771732755666</v>
      </c>
      <c r="M39" s="1120"/>
    </row>
    <row r="40" spans="2:27" ht="13.5" customHeight="1">
      <c r="B40" s="1248" t="s">
        <v>711</v>
      </c>
      <c r="C40" s="1116">
        <v>8751020779</v>
      </c>
      <c r="D40" s="1116">
        <v>8750723251</v>
      </c>
      <c r="E40" s="1116">
        <v>8749285425</v>
      </c>
      <c r="F40" s="1116" t="s">
        <v>697</v>
      </c>
      <c r="G40" s="1116" t="s">
        <v>697</v>
      </c>
      <c r="H40" s="1116" t="s">
        <v>697</v>
      </c>
      <c r="I40" s="1116" t="s">
        <v>697</v>
      </c>
      <c r="J40" s="1116" t="s">
        <v>697</v>
      </c>
      <c r="K40" s="1117">
        <v>5.8694048512963857</v>
      </c>
      <c r="L40" s="1117">
        <v>99.996600076636611</v>
      </c>
      <c r="M40" s="1120"/>
    </row>
    <row r="41" spans="2:27" ht="12" customHeight="1">
      <c r="B41" s="1248" t="s">
        <v>712</v>
      </c>
      <c r="C41" s="1116">
        <v>22314464293.610001</v>
      </c>
      <c r="D41" s="1116">
        <v>22315719155.84</v>
      </c>
      <c r="E41" s="1116">
        <v>22197593657.139999</v>
      </c>
      <c r="F41" s="1116" t="s">
        <v>697</v>
      </c>
      <c r="G41" s="1116" t="s">
        <v>697</v>
      </c>
      <c r="H41" s="1116" t="s">
        <v>697</v>
      </c>
      <c r="I41" s="1116" t="s">
        <v>697</v>
      </c>
      <c r="J41" s="1116" t="s">
        <v>697</v>
      </c>
      <c r="K41" s="1117">
        <v>14.967904539603293</v>
      </c>
      <c r="L41" s="1117">
        <v>100.00562353733206</v>
      </c>
      <c r="M41" s="1120"/>
    </row>
    <row r="42" spans="2:27" ht="13.5" customHeight="1">
      <c r="B42" s="1248" t="s">
        <v>713</v>
      </c>
      <c r="C42" s="1116">
        <v>0</v>
      </c>
      <c r="D42" s="1116">
        <v>0</v>
      </c>
      <c r="E42" s="1116">
        <v>0</v>
      </c>
      <c r="F42" s="1116" t="s">
        <v>697</v>
      </c>
      <c r="G42" s="1116" t="s">
        <v>697</v>
      </c>
      <c r="H42" s="1116" t="s">
        <v>697</v>
      </c>
      <c r="I42" s="1116" t="s">
        <v>697</v>
      </c>
      <c r="J42" s="1116" t="s">
        <v>697</v>
      </c>
      <c r="K42" s="1117">
        <v>0</v>
      </c>
      <c r="L42" s="1117" t="s">
        <v>748</v>
      </c>
      <c r="M42" s="1120"/>
    </row>
    <row r="43" spans="2:27" ht="13.5" customHeight="1">
      <c r="B43" s="1248" t="s">
        <v>714</v>
      </c>
      <c r="C43" s="1116">
        <v>338136715</v>
      </c>
      <c r="D43" s="1116">
        <v>338136715</v>
      </c>
      <c r="E43" s="1116">
        <v>337930304</v>
      </c>
      <c r="F43" s="1116" t="s">
        <v>697</v>
      </c>
      <c r="G43" s="1116" t="s">
        <v>697</v>
      </c>
      <c r="H43" s="1116" t="s">
        <v>697</v>
      </c>
      <c r="I43" s="1116" t="s">
        <v>697</v>
      </c>
      <c r="J43" s="1116" t="s">
        <v>697</v>
      </c>
      <c r="K43" s="1117">
        <v>0.2267996848369789</v>
      </c>
      <c r="L43" s="1117">
        <v>100</v>
      </c>
      <c r="M43" s="1120"/>
    </row>
    <row r="44" spans="2:27" ht="14.1" customHeight="1">
      <c r="B44" s="1248" t="s">
        <v>716</v>
      </c>
      <c r="C44" s="1116">
        <v>189878816</v>
      </c>
      <c r="D44" s="1116">
        <v>207156406</v>
      </c>
      <c r="E44" s="1116">
        <v>206843309</v>
      </c>
      <c r="F44" s="1116" t="s">
        <v>697</v>
      </c>
      <c r="G44" s="1116" t="s">
        <v>697</v>
      </c>
      <c r="H44" s="1116" t="s">
        <v>697</v>
      </c>
      <c r="I44" s="1116" t="s">
        <v>697</v>
      </c>
      <c r="J44" s="1116" t="s">
        <v>697</v>
      </c>
      <c r="K44" s="1117">
        <v>0.13894677953786014</v>
      </c>
      <c r="L44" s="1117">
        <v>109.09927203253679</v>
      </c>
      <c r="M44" s="1120"/>
    </row>
    <row r="45" spans="2:27" ht="13.5" customHeight="1">
      <c r="B45" s="1247"/>
      <c r="C45" s="1125"/>
      <c r="D45" s="1126"/>
      <c r="E45" s="1126"/>
      <c r="F45" s="1246"/>
      <c r="G45" s="1246"/>
      <c r="H45" s="1246"/>
      <c r="I45" s="1246"/>
      <c r="J45" s="1246"/>
      <c r="K45" s="1128"/>
      <c r="L45" s="1128"/>
      <c r="M45" s="1129"/>
    </row>
    <row r="46" spans="2:27" ht="29.25" customHeight="1">
      <c r="B46" s="2452" t="s">
        <v>674</v>
      </c>
      <c r="C46" s="2270" t="s">
        <v>717</v>
      </c>
      <c r="D46" s="2270" t="s">
        <v>718</v>
      </c>
      <c r="E46" s="2270" t="s">
        <v>719</v>
      </c>
      <c r="F46" s="2270" t="s">
        <v>720</v>
      </c>
      <c r="G46" s="2270"/>
      <c r="H46" s="2270"/>
      <c r="I46" s="2270" t="s">
        <v>721</v>
      </c>
      <c r="J46" s="2270"/>
      <c r="K46" s="2270" t="s">
        <v>683</v>
      </c>
      <c r="L46" s="2272" t="s">
        <v>722</v>
      </c>
      <c r="N46" s="1131"/>
      <c r="O46" s="1131"/>
      <c r="P46" s="1131"/>
      <c r="Q46" s="1131"/>
      <c r="R46" s="1131"/>
      <c r="S46" s="1131"/>
      <c r="T46" s="1131"/>
      <c r="U46" s="1131"/>
      <c r="V46" s="1131"/>
      <c r="W46" s="1131"/>
      <c r="X46" s="1131"/>
      <c r="Y46" s="1131"/>
      <c r="Z46" s="1131"/>
      <c r="AA46" s="1131"/>
    </row>
    <row r="47" spans="2:27" ht="15" customHeight="1">
      <c r="B47" s="2452"/>
      <c r="C47" s="2270"/>
      <c r="D47" s="2271"/>
      <c r="E47" s="2270"/>
      <c r="F47" s="2273" t="s">
        <v>723</v>
      </c>
      <c r="G47" s="2453" t="s">
        <v>724</v>
      </c>
      <c r="H47" s="2453"/>
      <c r="I47" s="2270"/>
      <c r="J47" s="2270"/>
      <c r="K47" s="2270"/>
      <c r="L47" s="2272"/>
      <c r="M47" s="1132"/>
      <c r="N47" s="1133"/>
      <c r="O47" s="1131"/>
      <c r="P47" s="1131"/>
      <c r="Q47" s="1131"/>
      <c r="R47" s="1131"/>
      <c r="S47" s="1131"/>
      <c r="T47" s="1131"/>
      <c r="U47" s="1131"/>
      <c r="V47" s="1131"/>
      <c r="W47" s="1131"/>
      <c r="X47" s="1131"/>
      <c r="Y47" s="1131"/>
      <c r="Z47" s="1131"/>
      <c r="AA47" s="1131"/>
    </row>
    <row r="48" spans="2:27" ht="36" customHeight="1">
      <c r="B48" s="2452"/>
      <c r="C48" s="2270"/>
      <c r="D48" s="2271"/>
      <c r="E48" s="2270"/>
      <c r="F48" s="2271"/>
      <c r="G48" s="1130" t="s">
        <v>725</v>
      </c>
      <c r="H48" s="1130" t="s">
        <v>726</v>
      </c>
      <c r="I48" s="2270"/>
      <c r="J48" s="2270"/>
      <c r="K48" s="2270"/>
      <c r="L48" s="2272"/>
      <c r="M48" s="1132"/>
      <c r="N48" s="1131"/>
      <c r="O48" s="1131"/>
      <c r="P48" s="1131"/>
      <c r="Q48" s="1131"/>
      <c r="R48" s="1131"/>
      <c r="S48" s="1131"/>
      <c r="T48" s="1131"/>
      <c r="U48" s="1131"/>
      <c r="V48" s="1131"/>
      <c r="W48" s="1131"/>
      <c r="X48" s="1131"/>
      <c r="Y48" s="1131"/>
      <c r="Z48" s="1131"/>
      <c r="AA48" s="1131"/>
    </row>
    <row r="49" spans="2:27" ht="13.5" customHeight="1">
      <c r="B49" s="2452"/>
      <c r="C49" s="2269" t="s">
        <v>8</v>
      </c>
      <c r="D49" s="2269"/>
      <c r="E49" s="2269"/>
      <c r="F49" s="2269"/>
      <c r="G49" s="2269"/>
      <c r="H49" s="2269"/>
      <c r="I49" s="2269"/>
      <c r="J49" s="2269"/>
      <c r="K49" s="2269" t="s">
        <v>9</v>
      </c>
      <c r="L49" s="2269"/>
      <c r="O49" s="1131"/>
      <c r="P49" s="1131"/>
      <c r="Q49" s="1131"/>
      <c r="R49" s="1131"/>
      <c r="S49" s="1131"/>
      <c r="T49" s="1131"/>
      <c r="U49" s="1131"/>
      <c r="V49" s="1131"/>
      <c r="W49" s="1131"/>
      <c r="X49" s="1131"/>
      <c r="Y49" s="1131"/>
      <c r="Z49" s="1131"/>
      <c r="AA49" s="1131"/>
    </row>
    <row r="50" spans="2:27" ht="11.25" customHeight="1">
      <c r="B50" s="1110">
        <v>1</v>
      </c>
      <c r="C50" s="1111">
        <v>2</v>
      </c>
      <c r="D50" s="1111">
        <v>3</v>
      </c>
      <c r="E50" s="1111">
        <v>4</v>
      </c>
      <c r="F50" s="1110">
        <v>5</v>
      </c>
      <c r="G50" s="1110">
        <v>6</v>
      </c>
      <c r="H50" s="1111">
        <v>7</v>
      </c>
      <c r="I50" s="2271">
        <v>8</v>
      </c>
      <c r="J50" s="2271"/>
      <c r="K50" s="1110">
        <v>9</v>
      </c>
      <c r="L50" s="1111">
        <v>10</v>
      </c>
      <c r="N50" s="1131"/>
      <c r="O50" s="1131"/>
      <c r="P50" s="1131"/>
      <c r="Q50" s="1131"/>
      <c r="R50" s="1131"/>
      <c r="S50" s="1131"/>
      <c r="T50" s="1131"/>
      <c r="U50" s="1131"/>
      <c r="V50" s="1131"/>
      <c r="W50" s="1131"/>
      <c r="X50" s="1131"/>
      <c r="Y50" s="1131"/>
      <c r="Z50" s="1131"/>
      <c r="AA50" s="1131"/>
    </row>
    <row r="51" spans="2:27" ht="25.5" customHeight="1">
      <c r="B51" s="1112" t="s">
        <v>727</v>
      </c>
      <c r="C51" s="1134">
        <v>157187453732.5</v>
      </c>
      <c r="D51" s="1134">
        <v>143972399017.20999</v>
      </c>
      <c r="E51" s="1134">
        <v>143716561529.98999</v>
      </c>
      <c r="F51" s="1134">
        <v>5433022234.8599997</v>
      </c>
      <c r="G51" s="1134">
        <v>5218218.37</v>
      </c>
      <c r="H51" s="1134">
        <v>7515610.9199999999</v>
      </c>
      <c r="I51" s="2275">
        <v>878551608.74000001</v>
      </c>
      <c r="J51" s="2275"/>
      <c r="K51" s="1135">
        <v>100</v>
      </c>
      <c r="L51" s="1135">
        <v>91.430046175673397</v>
      </c>
    </row>
    <row r="52" spans="2:27" ht="15" customHeight="1">
      <c r="B52" s="1112" t="s">
        <v>728</v>
      </c>
      <c r="C52" s="1136">
        <v>26804652825.919998</v>
      </c>
      <c r="D52" s="1136">
        <v>21337385669.73</v>
      </c>
      <c r="E52" s="1136">
        <v>21251906733.220001</v>
      </c>
      <c r="F52" s="1136">
        <v>470037133.69999999</v>
      </c>
      <c r="G52" s="1136">
        <v>675855.17</v>
      </c>
      <c r="H52" s="1136">
        <v>743909.01</v>
      </c>
      <c r="I52" s="2276">
        <v>787284951.27999997</v>
      </c>
      <c r="J52" s="2276"/>
      <c r="K52" s="1135">
        <v>14.78737489053081</v>
      </c>
      <c r="L52" s="1135">
        <v>79.284394658040441</v>
      </c>
    </row>
    <row r="53" spans="2:27" ht="15" customHeight="1">
      <c r="B53" s="1245" t="s">
        <v>729</v>
      </c>
      <c r="C53" s="1116">
        <v>26204986051.759998</v>
      </c>
      <c r="D53" s="1116">
        <v>20800097978.73</v>
      </c>
      <c r="E53" s="1116">
        <v>20714619042.360001</v>
      </c>
      <c r="F53" s="1116">
        <v>463791140.19999999</v>
      </c>
      <c r="G53" s="1116">
        <v>675855.17</v>
      </c>
      <c r="H53" s="1116">
        <v>743909.01</v>
      </c>
      <c r="I53" s="2277">
        <v>787284951.27999997</v>
      </c>
      <c r="J53" s="2277"/>
      <c r="K53" s="1122">
        <v>14.413522576545491</v>
      </c>
      <c r="L53" s="1122">
        <v>79.048387972596345</v>
      </c>
    </row>
    <row r="54" spans="2:27" ht="25.5" customHeight="1">
      <c r="B54" s="1112" t="s">
        <v>730</v>
      </c>
      <c r="C54" s="1136">
        <v>130382800906.58</v>
      </c>
      <c r="D54" s="1136">
        <v>122635013347.48</v>
      </c>
      <c r="E54" s="1136">
        <v>122464654796.76999</v>
      </c>
      <c r="F54" s="1136">
        <v>4962985101.1599998</v>
      </c>
      <c r="G54" s="1136">
        <v>4542363.2</v>
      </c>
      <c r="H54" s="1136">
        <v>6771701.9100000001</v>
      </c>
      <c r="I54" s="2276">
        <v>91266657.460000038</v>
      </c>
      <c r="J54" s="2276"/>
      <c r="K54" s="1135">
        <v>85.212625109469187</v>
      </c>
      <c r="L54" s="1135">
        <v>93.927001065513679</v>
      </c>
    </row>
    <row r="55" spans="2:27" ht="22.5">
      <c r="B55" s="1245" t="s">
        <v>731</v>
      </c>
      <c r="C55" s="1116">
        <v>46147926733.709999</v>
      </c>
      <c r="D55" s="1116">
        <v>43883356925.18</v>
      </c>
      <c r="E55" s="1116">
        <v>43817763666.519997</v>
      </c>
      <c r="F55" s="1116">
        <v>3590315696.1300001</v>
      </c>
      <c r="G55" s="1116">
        <v>279539.74</v>
      </c>
      <c r="H55" s="1116">
        <v>1824983.71</v>
      </c>
      <c r="I55" s="2277">
        <v>846296.82</v>
      </c>
      <c r="J55" s="2277"/>
      <c r="K55" s="1122">
        <v>30.489014766315812</v>
      </c>
      <c r="L55" s="1122">
        <v>94.950665756587767</v>
      </c>
    </row>
    <row r="56" spans="2:27" ht="15" customHeight="1">
      <c r="B56" s="1245" t="s">
        <v>732</v>
      </c>
      <c r="C56" s="1137">
        <v>8884450393.5599995</v>
      </c>
      <c r="D56" s="1137">
        <v>8505220228.7299995</v>
      </c>
      <c r="E56" s="1137">
        <v>8497320779.9899998</v>
      </c>
      <c r="F56" s="1137">
        <v>6263651.4199999999</v>
      </c>
      <c r="G56" s="1137">
        <v>150205.93</v>
      </c>
      <c r="H56" s="1137">
        <v>0.9</v>
      </c>
      <c r="I56" s="2278">
        <v>17492796.100000001</v>
      </c>
      <c r="J56" s="2278"/>
      <c r="K56" s="1122">
        <v>5.912555024646081</v>
      </c>
      <c r="L56" s="1122">
        <v>95.642616071663639</v>
      </c>
    </row>
    <row r="57" spans="2:27" ht="15" customHeight="1">
      <c r="B57" s="1245" t="s">
        <v>733</v>
      </c>
      <c r="C57" s="1116">
        <v>882562669.41999996</v>
      </c>
      <c r="D57" s="1116">
        <v>671550229.46000004</v>
      </c>
      <c r="E57" s="1116">
        <v>668587736.80999994</v>
      </c>
      <c r="F57" s="1116">
        <v>11806514.720000001</v>
      </c>
      <c r="G57" s="1116">
        <v>0</v>
      </c>
      <c r="H57" s="1116">
        <v>533.07000000000005</v>
      </c>
      <c r="I57" s="2277">
        <v>0</v>
      </c>
      <c r="J57" s="2277"/>
      <c r="K57" s="1122">
        <v>0.46521272822859921</v>
      </c>
      <c r="L57" s="1122">
        <v>75.75527041602389</v>
      </c>
    </row>
    <row r="58" spans="2:27" ht="24.6" customHeight="1">
      <c r="B58" s="1245" t="s">
        <v>734</v>
      </c>
      <c r="C58" s="1137">
        <v>71052756.700000003</v>
      </c>
      <c r="D58" s="1137">
        <v>3554356.31</v>
      </c>
      <c r="E58" s="1137">
        <v>3247271.07</v>
      </c>
      <c r="F58" s="1137">
        <v>275315.46000000002</v>
      </c>
      <c r="G58" s="1137">
        <v>0</v>
      </c>
      <c r="H58" s="1137">
        <v>0</v>
      </c>
      <c r="I58" s="2278">
        <v>0</v>
      </c>
      <c r="J58" s="2278"/>
      <c r="K58" s="1122">
        <v>2.2594967729744754E-3</v>
      </c>
      <c r="L58" s="1122">
        <v>4.570225309780275</v>
      </c>
    </row>
    <row r="59" spans="2:27" ht="15" customHeight="1">
      <c r="B59" s="1245" t="s">
        <v>735</v>
      </c>
      <c r="C59" s="1137">
        <v>42347403723.959999</v>
      </c>
      <c r="D59" s="1137">
        <v>41838974684.629997</v>
      </c>
      <c r="E59" s="1137">
        <v>41825439693.760002</v>
      </c>
      <c r="F59" s="1137">
        <v>491722948.04000002</v>
      </c>
      <c r="G59" s="1137">
        <v>3196.38</v>
      </c>
      <c r="H59" s="1137">
        <v>27967.02</v>
      </c>
      <c r="I59" s="2279">
        <v>1007.25</v>
      </c>
      <c r="J59" s="2454"/>
      <c r="K59" s="1122">
        <v>29.102727791766778</v>
      </c>
      <c r="L59" s="1122">
        <v>98.767423775014862</v>
      </c>
    </row>
    <row r="60" spans="2:27" ht="15" customHeight="1">
      <c r="B60" s="1245" t="s">
        <v>736</v>
      </c>
      <c r="C60" s="1116">
        <v>32049404629.230003</v>
      </c>
      <c r="D60" s="1116">
        <v>27732356923.169991</v>
      </c>
      <c r="E60" s="1116">
        <v>27652295648.619987</v>
      </c>
      <c r="F60" s="1116">
        <v>862600975.38999963</v>
      </c>
      <c r="G60" s="1116">
        <v>4109421.15</v>
      </c>
      <c r="H60" s="1116">
        <v>4918217.21</v>
      </c>
      <c r="I60" s="2278">
        <v>72926557.290000051</v>
      </c>
      <c r="J60" s="2278" t="e">
        <v>#REF!</v>
      </c>
      <c r="K60" s="1122">
        <v>19.240855301738939</v>
      </c>
      <c r="L60" s="1122">
        <v>86.280216336375489</v>
      </c>
    </row>
    <row r="61" spans="2:27" ht="16.899999999999999" customHeight="1">
      <c r="B61" s="1112" t="s">
        <v>737</v>
      </c>
      <c r="C61" s="1136">
        <v>-8362381184.3900146</v>
      </c>
      <c r="D61" s="1136"/>
      <c r="E61" s="1136">
        <v>5373907992.9500122</v>
      </c>
      <c r="F61" s="1136"/>
      <c r="G61" s="1136"/>
      <c r="H61" s="1136"/>
      <c r="I61" s="2276"/>
      <c r="J61" s="2276"/>
      <c r="K61" s="1138"/>
      <c r="L61" s="1138"/>
      <c r="M61" s="1139"/>
    </row>
    <row r="62" spans="2:27" ht="16.899999999999999" customHeight="1">
      <c r="B62" s="1140"/>
      <c r="C62" s="1141"/>
      <c r="D62" s="1141"/>
      <c r="E62" s="1141"/>
      <c r="F62" s="1141"/>
      <c r="G62" s="1141"/>
      <c r="H62" s="1141"/>
      <c r="I62" s="1141"/>
      <c r="J62" s="1141"/>
      <c r="K62" s="1138"/>
      <c r="L62" s="1138"/>
      <c r="M62" s="1139"/>
    </row>
    <row r="63" spans="2:27" ht="15.75" customHeight="1">
      <c r="B63" s="1142" t="s">
        <v>96</v>
      </c>
      <c r="C63" s="2281" t="s">
        <v>738</v>
      </c>
      <c r="D63" s="2292"/>
      <c r="E63" s="2281" t="s">
        <v>739</v>
      </c>
      <c r="F63" s="2292"/>
      <c r="G63" s="1111" t="s">
        <v>28</v>
      </c>
      <c r="H63" s="1111" t="s">
        <v>740</v>
      </c>
    </row>
    <row r="64" spans="2:27" ht="9.75" customHeight="1">
      <c r="B64" s="1142"/>
      <c r="C64" s="2273" t="s">
        <v>8</v>
      </c>
      <c r="D64" s="2282"/>
      <c r="E64" s="2282"/>
      <c r="F64" s="2283"/>
      <c r="G64" s="2284" t="s">
        <v>9</v>
      </c>
      <c r="H64" s="2285"/>
      <c r="J64" s="1244"/>
    </row>
    <row r="65" spans="2:10" ht="9" customHeight="1">
      <c r="B65" s="1143">
        <v>1</v>
      </c>
      <c r="C65" s="2288">
        <v>2</v>
      </c>
      <c r="D65" s="2289"/>
      <c r="E65" s="2288">
        <v>3</v>
      </c>
      <c r="F65" s="2289"/>
      <c r="G65" s="1146">
        <v>4</v>
      </c>
      <c r="H65" s="1146">
        <v>5</v>
      </c>
      <c r="J65" s="1131"/>
    </row>
    <row r="66" spans="2:10" ht="25.5" customHeight="1">
      <c r="B66" s="1147" t="s">
        <v>741</v>
      </c>
      <c r="C66" s="1238">
        <v>14409256006.17</v>
      </c>
      <c r="D66" s="1161"/>
      <c r="E66" s="1238">
        <v>16650675015.299999</v>
      </c>
      <c r="F66" s="1161"/>
      <c r="G66" s="1240">
        <v>100</v>
      </c>
      <c r="H66" s="1135">
        <v>115.55541110637657</v>
      </c>
    </row>
    <row r="67" spans="2:10" ht="22.5">
      <c r="B67" s="1121" t="s">
        <v>742</v>
      </c>
      <c r="C67" s="1159">
        <v>7826414821.0799999</v>
      </c>
      <c r="D67" s="1158"/>
      <c r="E67" s="1159">
        <v>6524488425.4700003</v>
      </c>
      <c r="F67" s="1158"/>
      <c r="G67" s="1241">
        <v>39.184528071533244</v>
      </c>
      <c r="H67" s="1122">
        <v>83.36497073853873</v>
      </c>
    </row>
    <row r="68" spans="2:10" ht="22.5">
      <c r="B68" s="1242" t="s">
        <v>743</v>
      </c>
      <c r="C68" s="1159">
        <v>346847276.06999999</v>
      </c>
      <c r="D68" s="1158"/>
      <c r="E68" s="1159">
        <v>323894000</v>
      </c>
      <c r="F68" s="1158"/>
      <c r="G68" s="1241">
        <v>1.9452304468280099</v>
      </c>
      <c r="H68" s="1122">
        <v>93.38231041336833</v>
      </c>
    </row>
    <row r="69" spans="2:10" ht="14.45" customHeight="1">
      <c r="B69" s="1121" t="s">
        <v>744</v>
      </c>
      <c r="C69" s="1159">
        <v>61908898.960000001</v>
      </c>
      <c r="D69" s="1158"/>
      <c r="E69" s="1159">
        <v>53262837.969999999</v>
      </c>
      <c r="F69" s="1158"/>
      <c r="G69" s="1241">
        <v>0.31988395618230347</v>
      </c>
      <c r="H69" s="1122">
        <v>86.034219417169226</v>
      </c>
    </row>
    <row r="70" spans="2:10" ht="14.45" customHeight="1">
      <c r="B70" s="1121" t="s">
        <v>745</v>
      </c>
      <c r="C70" s="1159">
        <v>1301750068.52</v>
      </c>
      <c r="D70" s="1158"/>
      <c r="E70" s="1159">
        <v>2273125999.9200001</v>
      </c>
      <c r="F70" s="1158"/>
      <c r="G70" s="1241">
        <v>13.65185494180426</v>
      </c>
      <c r="H70" s="1122">
        <v>174.62077052197796</v>
      </c>
    </row>
    <row r="71" spans="2:10" ht="34.5" customHeight="1">
      <c r="B71" s="1121" t="s">
        <v>746</v>
      </c>
      <c r="C71" s="1159">
        <v>799397608.87</v>
      </c>
      <c r="D71" s="1158"/>
      <c r="E71" s="1159">
        <v>887683624.69000006</v>
      </c>
      <c r="F71" s="1158"/>
      <c r="G71" s="1241">
        <v>5.3312170460015817</v>
      </c>
      <c r="H71" s="1122">
        <v>111.04406803828172</v>
      </c>
    </row>
    <row r="72" spans="2:10" ht="14.45" customHeight="1">
      <c r="B72" s="1242" t="s">
        <v>747</v>
      </c>
      <c r="C72" s="1159">
        <v>0</v>
      </c>
      <c r="D72" s="1158"/>
      <c r="E72" s="1159">
        <v>0</v>
      </c>
      <c r="F72" s="1158"/>
      <c r="G72" s="1241">
        <v>0</v>
      </c>
      <c r="H72" s="1122" t="s">
        <v>748</v>
      </c>
    </row>
    <row r="73" spans="2:10" ht="33.75">
      <c r="B73" s="1121" t="s">
        <v>863</v>
      </c>
      <c r="C73" s="1159">
        <v>4402821376.0500002</v>
      </c>
      <c r="D73" s="1158"/>
      <c r="E73" s="1159">
        <v>6780346149.9399996</v>
      </c>
      <c r="F73" s="1158"/>
      <c r="G73" s="1241">
        <v>40.721148804535936</v>
      </c>
      <c r="H73" s="1122">
        <v>154.00002795532444</v>
      </c>
    </row>
    <row r="74" spans="2:10">
      <c r="B74" s="1242" t="s">
        <v>750</v>
      </c>
      <c r="C74" s="1159">
        <v>16963232.690000001</v>
      </c>
      <c r="D74" s="1158"/>
      <c r="E74" s="1159">
        <v>131767977.31</v>
      </c>
      <c r="F74" s="1158"/>
      <c r="G74" s="1241">
        <v>0.79136717994268002</v>
      </c>
      <c r="H74" s="1122">
        <v>776.78576789009423</v>
      </c>
    </row>
    <row r="75" spans="2:10" ht="22.5">
      <c r="B75" s="1243" t="s">
        <v>751</v>
      </c>
      <c r="C75" s="1238">
        <v>5987093153.4200001</v>
      </c>
      <c r="D75" s="1161"/>
      <c r="E75" s="1238">
        <v>5848711857</v>
      </c>
      <c r="F75" s="1161"/>
      <c r="G75" s="1240">
        <v>100</v>
      </c>
      <c r="H75" s="1135">
        <v>97.688673069318241</v>
      </c>
    </row>
    <row r="76" spans="2:10" ht="22.5">
      <c r="B76" s="1121" t="s">
        <v>752</v>
      </c>
      <c r="C76" s="1159">
        <v>4702458558.5500002</v>
      </c>
      <c r="D76" s="1158"/>
      <c r="E76" s="1159">
        <v>4655522852.7200003</v>
      </c>
      <c r="F76" s="1158"/>
      <c r="G76" s="1241">
        <v>79.599114583633693</v>
      </c>
      <c r="H76" s="1122">
        <v>99.001890069936678</v>
      </c>
    </row>
    <row r="77" spans="2:10">
      <c r="B77" s="1242" t="s">
        <v>753</v>
      </c>
      <c r="C77" s="1159">
        <v>90587050</v>
      </c>
      <c r="D77" s="1158"/>
      <c r="E77" s="1159">
        <v>90971048</v>
      </c>
      <c r="F77" s="1158"/>
      <c r="G77" s="1241">
        <v>1.5554031421657708</v>
      </c>
      <c r="H77" s="1122">
        <v>100.42389944258036</v>
      </c>
    </row>
    <row r="78" spans="2:10">
      <c r="B78" s="1242" t="s">
        <v>862</v>
      </c>
      <c r="C78" s="1159">
        <v>61489413.409999996</v>
      </c>
      <c r="D78" s="1158"/>
      <c r="E78" s="1159">
        <v>53791325.479999997</v>
      </c>
      <c r="F78" s="1158"/>
      <c r="G78" s="1241">
        <v>0.91971235368041149</v>
      </c>
      <c r="H78" s="1122">
        <v>87.480628773166899</v>
      </c>
    </row>
    <row r="79" spans="2:10" ht="25.5" customHeight="1">
      <c r="B79" s="1147" t="s">
        <v>755</v>
      </c>
      <c r="C79" s="1238">
        <v>1223145181.46</v>
      </c>
      <c r="D79" s="1161"/>
      <c r="E79" s="1238">
        <v>1139397678.8</v>
      </c>
      <c r="F79" s="1161"/>
      <c r="G79" s="1240">
        <v>19.481173062685894</v>
      </c>
      <c r="H79" s="1135">
        <v>93.153102025056796</v>
      </c>
    </row>
    <row r="80" spans="2:10" ht="25.5" customHeight="1">
      <c r="B80" s="1147"/>
      <c r="C80" s="1238"/>
      <c r="D80" s="1161"/>
      <c r="E80" s="1238"/>
      <c r="F80" s="1161"/>
      <c r="G80" s="1240"/>
      <c r="H80" s="1135"/>
    </row>
    <row r="81" spans="2:6">
      <c r="B81" s="1142" t="s">
        <v>96</v>
      </c>
      <c r="C81" s="2281" t="s">
        <v>738</v>
      </c>
      <c r="D81" s="2292"/>
      <c r="E81" s="2281" t="s">
        <v>739</v>
      </c>
      <c r="F81" s="2292"/>
    </row>
    <row r="82" spans="2:6" ht="9" customHeight="1">
      <c r="B82" s="1142"/>
      <c r="C82" s="2273" t="s">
        <v>8</v>
      </c>
      <c r="D82" s="2282"/>
      <c r="E82" s="2282"/>
      <c r="F82" s="2283"/>
    </row>
    <row r="83" spans="2:6" ht="9" customHeight="1">
      <c r="B83" s="1143">
        <v>1</v>
      </c>
      <c r="C83" s="2288">
        <v>2</v>
      </c>
      <c r="D83" s="2289"/>
      <c r="E83" s="2288">
        <v>3</v>
      </c>
      <c r="F83" s="2289"/>
    </row>
    <row r="84" spans="2:6" ht="22.5">
      <c r="B84" s="1239" t="s">
        <v>756</v>
      </c>
      <c r="C84" s="1238">
        <v>8864672059.7800007</v>
      </c>
      <c r="D84" s="1161"/>
      <c r="E84" s="1238">
        <v>1433540714.77</v>
      </c>
      <c r="F84" s="1161"/>
    </row>
    <row r="85" spans="2:6" ht="38.450000000000003" customHeight="1">
      <c r="B85" s="1237" t="s">
        <v>757</v>
      </c>
      <c r="C85" s="1159">
        <v>252355704.66999999</v>
      </c>
      <c r="D85" s="1158"/>
      <c r="E85" s="1159">
        <v>52599001.659999996</v>
      </c>
      <c r="F85" s="1158"/>
    </row>
    <row r="86" spans="2:6" ht="17.45" customHeight="1">
      <c r="B86" s="1237" t="s">
        <v>758</v>
      </c>
      <c r="C86" s="1159">
        <v>4760010954.8299999</v>
      </c>
      <c r="D86" s="1158"/>
      <c r="E86" s="1159">
        <v>912908571.28999996</v>
      </c>
      <c r="F86" s="1158"/>
    </row>
    <row r="87" spans="2:6" ht="27" customHeight="1">
      <c r="B87" s="1237" t="s">
        <v>759</v>
      </c>
      <c r="C87" s="1159">
        <v>0</v>
      </c>
      <c r="D87" s="1158"/>
      <c r="E87" s="1159">
        <v>0</v>
      </c>
      <c r="F87" s="1158"/>
    </row>
    <row r="88" spans="2:6" ht="27" customHeight="1">
      <c r="B88" s="1237" t="s">
        <v>760</v>
      </c>
      <c r="C88" s="1159">
        <v>647365156.42999995</v>
      </c>
      <c r="D88" s="1158"/>
      <c r="E88" s="1159">
        <v>75074452.709999993</v>
      </c>
      <c r="F88" s="1158"/>
    </row>
    <row r="89" spans="2:6" ht="78.75">
      <c r="B89" s="1237" t="s">
        <v>761</v>
      </c>
      <c r="C89" s="1159">
        <v>2537487826.0500002</v>
      </c>
      <c r="D89" s="1158"/>
      <c r="E89" s="1159">
        <v>258538954.16999999</v>
      </c>
      <c r="F89" s="1158"/>
    </row>
    <row r="90" spans="2:6" ht="6.75" customHeight="1"/>
  </sheetData>
  <mergeCells count="39">
    <mergeCell ref="C83:D83"/>
    <mergeCell ref="E83:F83"/>
    <mergeCell ref="C65:D65"/>
    <mergeCell ref="E65:F65"/>
    <mergeCell ref="C81:D81"/>
    <mergeCell ref="E81:F81"/>
    <mergeCell ref="C82:F82"/>
    <mergeCell ref="I60:J60"/>
    <mergeCell ref="I61:J61"/>
    <mergeCell ref="C63:D63"/>
    <mergeCell ref="E63:F63"/>
    <mergeCell ref="C64:F64"/>
    <mergeCell ref="G64:H64"/>
    <mergeCell ref="I56:J56"/>
    <mergeCell ref="I57:J57"/>
    <mergeCell ref="I58:J58"/>
    <mergeCell ref="I59:J59"/>
    <mergeCell ref="I50:J50"/>
    <mergeCell ref="I51:J51"/>
    <mergeCell ref="I52:J52"/>
    <mergeCell ref="I53:J53"/>
    <mergeCell ref="I54:J54"/>
    <mergeCell ref="I55:J55"/>
    <mergeCell ref="B1:M1"/>
    <mergeCell ref="B2:B3"/>
    <mergeCell ref="C3:J3"/>
    <mergeCell ref="K3:M3"/>
    <mergeCell ref="B46:B49"/>
    <mergeCell ref="C46:C48"/>
    <mergeCell ref="D46:D48"/>
    <mergeCell ref="E46:E48"/>
    <mergeCell ref="F46:H46"/>
    <mergeCell ref="I46:J48"/>
    <mergeCell ref="K46:K48"/>
    <mergeCell ref="L46:L48"/>
    <mergeCell ref="F47:F48"/>
    <mergeCell ref="G47:H47"/>
    <mergeCell ref="C49:J49"/>
    <mergeCell ref="K49:L49"/>
  </mergeCells>
  <printOptions horizontalCentered="1"/>
  <pageMargins left="0.27559055118110237" right="0.27559055118110237" top="0.59055118110236227" bottom="0.55118110236220474" header="0.31496062992125984" footer="0.19685039370078741"/>
  <pageSetup paperSize="9" scale="80" fitToWidth="4" orientation="landscape" r:id="rId1"/>
  <headerFooter alignWithMargins="0"/>
  <rowBreaks count="2" manualBreakCount="2">
    <brk id="34" min="1" max="12" man="1"/>
    <brk id="62" min="1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2"/>
  <sheetViews>
    <sheetView zoomScaleNormal="100" zoomScaleSheetLayoutView="50" workbookViewId="0">
      <selection activeCell="B3" sqref="B3:B4"/>
    </sheetView>
  </sheetViews>
  <sheetFormatPr defaultRowHeight="13.5" customHeight="1"/>
  <cols>
    <col min="1" max="1" width="27.28515625" style="1163" customWidth="1"/>
    <col min="2" max="3" width="14.7109375" style="1163" customWidth="1"/>
    <col min="4" max="4" width="13.28515625" style="1163" customWidth="1"/>
    <col min="5" max="5" width="12.28515625" style="1163" customWidth="1"/>
    <col min="6" max="6" width="13.140625" style="1163" bestFit="1" customWidth="1"/>
    <col min="7" max="7" width="12.7109375" style="1163" customWidth="1"/>
    <col min="8" max="9" width="12.28515625" style="1163" customWidth="1"/>
    <col min="10" max="10" width="13.5703125" style="1163" customWidth="1"/>
    <col min="11" max="11" width="12.140625" style="1163" customWidth="1"/>
    <col min="12" max="13" width="13.28515625" style="1163" customWidth="1"/>
    <col min="14" max="14" width="10.85546875" style="1163" bestFit="1" customWidth="1"/>
    <col min="15" max="17" width="13.28515625" style="1163" customWidth="1"/>
    <col min="18" max="16384" width="9.140625" style="1163"/>
  </cols>
  <sheetData>
    <row r="1" spans="1:17" ht="30" customHeight="1">
      <c r="A1" s="2267"/>
      <c r="B1" s="2267"/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1107"/>
    </row>
    <row r="2" spans="1:17" ht="13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2300"/>
    </row>
    <row r="3" spans="1:17" ht="13.5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296" t="s">
        <v>766</v>
      </c>
      <c r="D4" s="2296" t="s">
        <v>767</v>
      </c>
      <c r="E4" s="2296" t="s">
        <v>768</v>
      </c>
      <c r="F4" s="2296" t="s">
        <v>769</v>
      </c>
      <c r="G4" s="2296" t="s">
        <v>770</v>
      </c>
      <c r="H4" s="2296" t="s">
        <v>771</v>
      </c>
      <c r="I4" s="2310" t="s">
        <v>772</v>
      </c>
      <c r="J4" s="2296" t="s">
        <v>773</v>
      </c>
      <c r="K4" s="2296" t="s">
        <v>774</v>
      </c>
      <c r="L4" s="2296" t="s">
        <v>775</v>
      </c>
      <c r="M4" s="2296" t="s">
        <v>776</v>
      </c>
      <c r="N4" s="2298" t="s">
        <v>777</v>
      </c>
      <c r="O4" s="2297" t="s">
        <v>778</v>
      </c>
      <c r="P4" s="2297" t="s">
        <v>779</v>
      </c>
      <c r="Q4" s="2297" t="s">
        <v>780</v>
      </c>
    </row>
    <row r="5" spans="1:17" ht="13.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11.25" customHeight="1">
      <c r="A6" s="2302"/>
      <c r="B6" s="2298"/>
      <c r="C6" s="2297"/>
      <c r="D6" s="2297"/>
      <c r="E6" s="2297"/>
      <c r="F6" s="2297"/>
      <c r="G6" s="2297"/>
      <c r="H6" s="2297"/>
      <c r="I6" s="2310"/>
      <c r="J6" s="2297"/>
      <c r="K6" s="2297"/>
      <c r="L6" s="2297"/>
      <c r="M6" s="2297"/>
      <c r="N6" s="2298"/>
      <c r="O6" s="2297"/>
      <c r="P6" s="2297"/>
      <c r="Q6" s="2297"/>
    </row>
    <row r="7" spans="1:17" ht="16.5" customHeight="1">
      <c r="A7" s="2303"/>
      <c r="B7" s="2296"/>
      <c r="C7" s="2297"/>
      <c r="D7" s="2297"/>
      <c r="E7" s="2297"/>
      <c r="F7" s="2297"/>
      <c r="G7" s="2297"/>
      <c r="H7" s="2297"/>
      <c r="I7" s="2311"/>
      <c r="J7" s="2297"/>
      <c r="K7" s="2297"/>
      <c r="L7" s="2297"/>
      <c r="M7" s="2297"/>
      <c r="N7" s="2296"/>
      <c r="O7" s="2297"/>
      <c r="P7" s="2297"/>
      <c r="Q7" s="2297"/>
    </row>
    <row r="8" spans="1:17" ht="16.5" customHeight="1">
      <c r="A8" s="1166">
        <v>1</v>
      </c>
      <c r="B8" s="1166">
        <v>2</v>
      </c>
      <c r="C8" s="1166">
        <v>3</v>
      </c>
      <c r="D8" s="1166">
        <v>4</v>
      </c>
      <c r="E8" s="1166">
        <v>5</v>
      </c>
      <c r="F8" s="1166">
        <v>6</v>
      </c>
      <c r="G8" s="1166">
        <v>7</v>
      </c>
      <c r="H8" s="1166">
        <v>8</v>
      </c>
      <c r="I8" s="1166">
        <v>9</v>
      </c>
      <c r="J8" s="1166">
        <v>10</v>
      </c>
      <c r="K8" s="1166">
        <v>11</v>
      </c>
      <c r="L8" s="1166">
        <v>12</v>
      </c>
      <c r="M8" s="1166">
        <v>13</v>
      </c>
      <c r="N8" s="1166">
        <v>14</v>
      </c>
      <c r="O8" s="1166">
        <v>15</v>
      </c>
      <c r="P8" s="1166">
        <v>16</v>
      </c>
      <c r="Q8" s="1166">
        <v>17</v>
      </c>
    </row>
    <row r="9" spans="1:17" ht="13.5" customHeight="1">
      <c r="A9" s="2467" t="s">
        <v>8</v>
      </c>
      <c r="B9" s="2468"/>
      <c r="C9" s="2468"/>
      <c r="D9" s="2468"/>
      <c r="E9" s="2468"/>
      <c r="F9" s="2468"/>
      <c r="G9" s="2468"/>
      <c r="H9" s="2468"/>
      <c r="I9" s="2468"/>
      <c r="J9" s="2468"/>
      <c r="K9" s="2468"/>
      <c r="L9" s="2468"/>
      <c r="M9" s="2468"/>
      <c r="N9" s="2468"/>
      <c r="O9" s="2468"/>
      <c r="P9" s="2468"/>
      <c r="Q9" s="2468"/>
    </row>
    <row r="10" spans="1:17" ht="26.45" customHeight="1">
      <c r="A10" s="1268" t="s">
        <v>873</v>
      </c>
      <c r="B10" s="1168">
        <v>34235949766.57</v>
      </c>
      <c r="C10" s="1168">
        <v>34235941324.150002</v>
      </c>
      <c r="D10" s="1168">
        <v>2725265282.46</v>
      </c>
      <c r="E10" s="1168">
        <v>282076125.69</v>
      </c>
      <c r="F10" s="1168">
        <v>293222210.70999998</v>
      </c>
      <c r="G10" s="1168">
        <v>2148301279.0599999</v>
      </c>
      <c r="H10" s="1168">
        <v>1665667</v>
      </c>
      <c r="I10" s="1168">
        <v>0</v>
      </c>
      <c r="J10" s="1168">
        <v>30388536217.240002</v>
      </c>
      <c r="K10" s="1168">
        <v>858828518.19000006</v>
      </c>
      <c r="L10" s="1168">
        <v>231027103.81</v>
      </c>
      <c r="M10" s="1168">
        <v>20044110.879999999</v>
      </c>
      <c r="N10" s="1168">
        <v>12240091.57</v>
      </c>
      <c r="O10" s="1168">
        <v>8442.42</v>
      </c>
      <c r="P10" s="1168">
        <v>7599.66</v>
      </c>
      <c r="Q10" s="1168">
        <v>842.76</v>
      </c>
    </row>
    <row r="11" spans="1:17" ht="26.45" customHeight="1">
      <c r="A11" s="1267" t="s">
        <v>872</v>
      </c>
      <c r="B11" s="1168">
        <v>606186000</v>
      </c>
      <c r="C11" s="1168">
        <v>606186000</v>
      </c>
      <c r="D11" s="1168">
        <v>0</v>
      </c>
      <c r="E11" s="1168">
        <v>0</v>
      </c>
      <c r="F11" s="1168">
        <v>0</v>
      </c>
      <c r="G11" s="1168">
        <v>0</v>
      </c>
      <c r="H11" s="1168">
        <v>0</v>
      </c>
      <c r="I11" s="1168">
        <v>0</v>
      </c>
      <c r="J11" s="1168">
        <v>525964000</v>
      </c>
      <c r="K11" s="1168">
        <v>78982000</v>
      </c>
      <c r="L11" s="1168">
        <v>1240000</v>
      </c>
      <c r="M11" s="1168">
        <v>0</v>
      </c>
      <c r="N11" s="1168">
        <v>0</v>
      </c>
      <c r="O11" s="1168">
        <v>0</v>
      </c>
      <c r="P11" s="1168">
        <v>0</v>
      </c>
      <c r="Q11" s="1168">
        <v>0</v>
      </c>
    </row>
    <row r="12" spans="1:17" ht="15" customHeight="1">
      <c r="A12" s="1261" t="s">
        <v>783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15" customHeight="1">
      <c r="A13" s="1261" t="s">
        <v>784</v>
      </c>
      <c r="B13" s="1169">
        <v>606186000</v>
      </c>
      <c r="C13" s="1169">
        <v>606186000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525964000</v>
      </c>
      <c r="K13" s="1169">
        <v>78982000</v>
      </c>
      <c r="L13" s="1169">
        <v>1240000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 ht="26.45" customHeight="1">
      <c r="A14" s="1266" t="s">
        <v>871</v>
      </c>
      <c r="B14" s="1168">
        <v>33600909801.110001</v>
      </c>
      <c r="C14" s="1168">
        <v>33600909801.110001</v>
      </c>
      <c r="D14" s="1168">
        <v>2716698369.6999998</v>
      </c>
      <c r="E14" s="1168">
        <v>281688972.18000001</v>
      </c>
      <c r="F14" s="1168">
        <v>291057071.5</v>
      </c>
      <c r="G14" s="1168">
        <v>2143554302.79</v>
      </c>
      <c r="H14" s="1168">
        <v>398023.23</v>
      </c>
      <c r="I14" s="1168">
        <v>0</v>
      </c>
      <c r="J14" s="1168">
        <v>29862266239.23</v>
      </c>
      <c r="K14" s="1168">
        <v>779533282.27999997</v>
      </c>
      <c r="L14" s="1168">
        <v>220372747.25</v>
      </c>
      <c r="M14" s="1168">
        <v>12933498.48</v>
      </c>
      <c r="N14" s="1168">
        <v>9105664.1699999999</v>
      </c>
      <c r="O14" s="1168">
        <v>0</v>
      </c>
      <c r="P14" s="1168">
        <v>0</v>
      </c>
      <c r="Q14" s="1168">
        <v>0</v>
      </c>
    </row>
    <row r="15" spans="1:17" ht="15" customHeight="1">
      <c r="A15" s="1265" t="s">
        <v>786</v>
      </c>
      <c r="B15" s="1169">
        <v>83838298.469999999</v>
      </c>
      <c r="C15" s="1169">
        <v>83838298.469999999</v>
      </c>
      <c r="D15" s="1169">
        <v>23967850.98</v>
      </c>
      <c r="E15" s="1169">
        <v>17029333.77</v>
      </c>
      <c r="F15" s="1169">
        <v>517192.85</v>
      </c>
      <c r="G15" s="1169">
        <v>6421324.3600000003</v>
      </c>
      <c r="H15" s="1169">
        <v>0</v>
      </c>
      <c r="I15" s="1169">
        <v>0</v>
      </c>
      <c r="J15" s="1169">
        <v>56039704.359999999</v>
      </c>
      <c r="K15" s="1169">
        <v>4014.06</v>
      </c>
      <c r="L15" s="1169">
        <v>3296818.47</v>
      </c>
      <c r="M15" s="1169">
        <v>103440</v>
      </c>
      <c r="N15" s="1169">
        <v>426470.6</v>
      </c>
      <c r="O15" s="1169">
        <v>0</v>
      </c>
      <c r="P15" s="1169">
        <v>0</v>
      </c>
      <c r="Q15" s="1169">
        <v>0</v>
      </c>
    </row>
    <row r="16" spans="1:17" ht="15" customHeight="1">
      <c r="A16" s="1264" t="s">
        <v>787</v>
      </c>
      <c r="B16" s="1169">
        <v>33517071502.639999</v>
      </c>
      <c r="C16" s="1169">
        <v>33517071502.639999</v>
      </c>
      <c r="D16" s="1169">
        <v>2692730518.7199998</v>
      </c>
      <c r="E16" s="1169">
        <v>264659638.41</v>
      </c>
      <c r="F16" s="1169">
        <v>290539878.64999998</v>
      </c>
      <c r="G16" s="1169">
        <v>2137132978.4300001</v>
      </c>
      <c r="H16" s="1169">
        <v>398023.23</v>
      </c>
      <c r="I16" s="1169">
        <v>0</v>
      </c>
      <c r="J16" s="1169">
        <v>29806226534.869999</v>
      </c>
      <c r="K16" s="1169">
        <v>779529268.22000003</v>
      </c>
      <c r="L16" s="1169">
        <v>217075928.78</v>
      </c>
      <c r="M16" s="1169">
        <v>12830058.48</v>
      </c>
      <c r="N16" s="1169">
        <v>8679193.5700000003</v>
      </c>
      <c r="O16" s="1169">
        <v>0</v>
      </c>
      <c r="P16" s="1169">
        <v>0</v>
      </c>
      <c r="Q16" s="1169">
        <v>0</v>
      </c>
    </row>
    <row r="17" spans="1:17" ht="15" customHeight="1">
      <c r="A17" s="1263" t="s">
        <v>788</v>
      </c>
      <c r="B17" s="1168">
        <v>0</v>
      </c>
      <c r="C17" s="1168">
        <v>0</v>
      </c>
      <c r="D17" s="1168">
        <v>0</v>
      </c>
      <c r="E17" s="1168">
        <v>0</v>
      </c>
      <c r="F17" s="1168">
        <v>0</v>
      </c>
      <c r="G17" s="1168">
        <v>0</v>
      </c>
      <c r="H17" s="1168">
        <v>0</v>
      </c>
      <c r="I17" s="1168">
        <v>0</v>
      </c>
      <c r="J17" s="1168">
        <v>0</v>
      </c>
      <c r="K17" s="1168">
        <v>0</v>
      </c>
      <c r="L17" s="1168">
        <v>0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ht="26.45" customHeight="1">
      <c r="A18" s="1262" t="s">
        <v>870</v>
      </c>
      <c r="B18" s="1168">
        <v>28853965.460000001</v>
      </c>
      <c r="C18" s="1168">
        <v>28845523.039999999</v>
      </c>
      <c r="D18" s="1168">
        <v>8566912.7599999998</v>
      </c>
      <c r="E18" s="1168">
        <v>387153.51</v>
      </c>
      <c r="F18" s="1168">
        <v>2165139.21</v>
      </c>
      <c r="G18" s="1168">
        <v>4746976.2699999996</v>
      </c>
      <c r="H18" s="1168">
        <v>1267643.77</v>
      </c>
      <c r="I18" s="1168">
        <v>0</v>
      </c>
      <c r="J18" s="1168">
        <v>305978.01</v>
      </c>
      <c r="K18" s="1168">
        <v>313235.90999999997</v>
      </c>
      <c r="L18" s="1168">
        <v>9414356.5600000005</v>
      </c>
      <c r="M18" s="1168">
        <v>7110612.4000000004</v>
      </c>
      <c r="N18" s="1168">
        <v>3134427.4</v>
      </c>
      <c r="O18" s="1168">
        <v>8442.42</v>
      </c>
      <c r="P18" s="1168">
        <v>7599.66</v>
      </c>
      <c r="Q18" s="1168">
        <v>842.76</v>
      </c>
    </row>
    <row r="19" spans="1:17" ht="26.45" customHeight="1">
      <c r="A19" s="1261" t="s">
        <v>790</v>
      </c>
      <c r="B19" s="1169">
        <v>16556410.25</v>
      </c>
      <c r="C19" s="1169">
        <v>16548810.59</v>
      </c>
      <c r="D19" s="1169">
        <v>448073.27</v>
      </c>
      <c r="E19" s="1169">
        <v>450.87</v>
      </c>
      <c r="F19" s="1169">
        <v>130</v>
      </c>
      <c r="G19" s="1169">
        <v>447492.4</v>
      </c>
      <c r="H19" s="1169">
        <v>0</v>
      </c>
      <c r="I19" s="1169">
        <v>0</v>
      </c>
      <c r="J19" s="1169">
        <v>0</v>
      </c>
      <c r="K19" s="1169">
        <v>19633.28</v>
      </c>
      <c r="L19" s="1169">
        <v>8320059.2599999998</v>
      </c>
      <c r="M19" s="1169">
        <v>4639817.49</v>
      </c>
      <c r="N19" s="1169">
        <v>3121227.29</v>
      </c>
      <c r="O19" s="1169">
        <v>7599.66</v>
      </c>
      <c r="P19" s="1169">
        <v>7599.66</v>
      </c>
      <c r="Q19" s="1169">
        <v>0</v>
      </c>
    </row>
    <row r="20" spans="1:17" ht="15" customHeight="1">
      <c r="A20" s="1260" t="s">
        <v>791</v>
      </c>
      <c r="B20" s="1169">
        <v>12297555.210000001</v>
      </c>
      <c r="C20" s="1169">
        <v>12296712.449999999</v>
      </c>
      <c r="D20" s="1169">
        <v>8118839.4900000002</v>
      </c>
      <c r="E20" s="1169">
        <v>386702.64</v>
      </c>
      <c r="F20" s="1169">
        <v>2165009.21</v>
      </c>
      <c r="G20" s="1169">
        <v>4299483.87</v>
      </c>
      <c r="H20" s="1169">
        <v>1267643.77</v>
      </c>
      <c r="I20" s="1169">
        <v>0</v>
      </c>
      <c r="J20" s="1169">
        <v>305978.01</v>
      </c>
      <c r="K20" s="1169">
        <v>293602.63</v>
      </c>
      <c r="L20" s="1169">
        <v>1094297.3</v>
      </c>
      <c r="M20" s="1169">
        <v>2470794.91</v>
      </c>
      <c r="N20" s="1169">
        <v>13200.11</v>
      </c>
      <c r="O20" s="1169">
        <v>842.76</v>
      </c>
      <c r="P20" s="1169">
        <v>0</v>
      </c>
      <c r="Q20" s="1169">
        <v>842.76</v>
      </c>
    </row>
    <row r="21" spans="1:17" ht="19.5" customHeight="1">
      <c r="A21" s="1259"/>
      <c r="B21" s="1258"/>
      <c r="C21" s="1258"/>
      <c r="D21" s="1258"/>
      <c r="E21" s="1258"/>
      <c r="F21" s="1258"/>
      <c r="G21" s="1258"/>
      <c r="H21" s="1258"/>
      <c r="I21" s="1258"/>
      <c r="J21" s="1258"/>
      <c r="K21" s="1258"/>
      <c r="L21" s="1258"/>
      <c r="M21" s="1258"/>
      <c r="N21" s="1258"/>
      <c r="O21" s="1258"/>
      <c r="P21" s="1258"/>
      <c r="Q21" s="1258"/>
    </row>
    <row r="22" spans="1:17" ht="13.5" customHeight="1">
      <c r="A22" s="2309" t="s">
        <v>792</v>
      </c>
      <c r="B22" s="2309"/>
      <c r="C22" s="2309"/>
      <c r="D22" s="2309"/>
      <c r="E22" s="2309"/>
      <c r="F22" s="2309"/>
      <c r="G22" s="2309"/>
      <c r="H22" s="2309"/>
      <c r="I22" s="2309"/>
      <c r="J22" s="2309"/>
      <c r="K22" s="2309"/>
      <c r="L22" s="2309"/>
      <c r="M22" s="2309"/>
    </row>
    <row r="23" spans="1:17" ht="13.5" customHeight="1">
      <c r="A23" s="2456" t="s">
        <v>96</v>
      </c>
      <c r="B23" s="2304" t="s">
        <v>793</v>
      </c>
      <c r="C23" s="2293" t="s">
        <v>794</v>
      </c>
      <c r="D23" s="2294"/>
      <c r="E23" s="2294"/>
      <c r="F23" s="2294"/>
      <c r="G23" s="2294"/>
      <c r="H23" s="2294"/>
      <c r="I23" s="2294"/>
      <c r="J23" s="2294"/>
      <c r="K23" s="2294"/>
      <c r="L23" s="2294"/>
      <c r="M23" s="2294"/>
      <c r="N23" s="2295"/>
      <c r="O23" s="2461" t="s">
        <v>795</v>
      </c>
      <c r="P23" s="2462"/>
      <c r="Q23" s="2463"/>
    </row>
    <row r="24" spans="1:17" ht="13.5" customHeight="1">
      <c r="A24" s="2457"/>
      <c r="B24" s="2298"/>
      <c r="C24" s="2298" t="s">
        <v>796</v>
      </c>
      <c r="D24" s="2297" t="s">
        <v>797</v>
      </c>
      <c r="E24" s="2297" t="s">
        <v>798</v>
      </c>
      <c r="F24" s="2297" t="s">
        <v>799</v>
      </c>
      <c r="G24" s="2297" t="s">
        <v>800</v>
      </c>
      <c r="H24" s="2297" t="s">
        <v>771</v>
      </c>
      <c r="I24" s="2297" t="s">
        <v>801</v>
      </c>
      <c r="J24" s="2297" t="s">
        <v>773</v>
      </c>
      <c r="K24" s="2297" t="s">
        <v>774</v>
      </c>
      <c r="L24" s="2297" t="s">
        <v>775</v>
      </c>
      <c r="M24" s="2297" t="s">
        <v>776</v>
      </c>
      <c r="N24" s="2305" t="s">
        <v>777</v>
      </c>
      <c r="O24" s="2455" t="s">
        <v>778</v>
      </c>
      <c r="P24" s="2455" t="s">
        <v>779</v>
      </c>
      <c r="Q24" s="2464" t="s">
        <v>780</v>
      </c>
    </row>
    <row r="25" spans="1:17" ht="11.25" customHeight="1">
      <c r="A25" s="2457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455"/>
      <c r="P25" s="2455"/>
      <c r="Q25" s="2465"/>
    </row>
    <row r="26" spans="1:17" ht="32.25" customHeight="1">
      <c r="A26" s="2458"/>
      <c r="B26" s="2296"/>
      <c r="C26" s="2296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455"/>
      <c r="P26" s="2455"/>
      <c r="Q26" s="2466"/>
    </row>
    <row r="27" spans="1:17" ht="12.75" customHeight="1">
      <c r="A27" s="1252">
        <v>1</v>
      </c>
      <c r="B27" s="1252">
        <v>2</v>
      </c>
      <c r="C27" s="1252">
        <v>3</v>
      </c>
      <c r="D27" s="1252">
        <v>4</v>
      </c>
      <c r="E27" s="1252">
        <v>5</v>
      </c>
      <c r="F27" s="1252">
        <v>6</v>
      </c>
      <c r="G27" s="1252">
        <v>7</v>
      </c>
      <c r="H27" s="1252">
        <v>8</v>
      </c>
      <c r="I27" s="1252">
        <v>9</v>
      </c>
      <c r="J27" s="1252">
        <v>10</v>
      </c>
      <c r="K27" s="1252">
        <v>11</v>
      </c>
      <c r="L27" s="1252">
        <v>12</v>
      </c>
      <c r="M27" s="1252">
        <v>13</v>
      </c>
      <c r="N27" s="1252">
        <v>14</v>
      </c>
      <c r="O27" s="1252"/>
      <c r="P27" s="1252"/>
      <c r="Q27" s="1257"/>
    </row>
    <row r="28" spans="1:17" ht="13.5" customHeight="1">
      <c r="A28" s="1252"/>
      <c r="B28" s="2293" t="s">
        <v>8</v>
      </c>
      <c r="C28" s="2294"/>
      <c r="D28" s="2294"/>
      <c r="E28" s="2294"/>
      <c r="F28" s="2294"/>
      <c r="G28" s="2294"/>
      <c r="H28" s="2294"/>
      <c r="I28" s="2294"/>
      <c r="J28" s="2294"/>
      <c r="K28" s="2294"/>
      <c r="L28" s="2294"/>
      <c r="M28" s="2294"/>
      <c r="N28" s="2295"/>
      <c r="O28" s="1252">
        <v>15</v>
      </c>
      <c r="P28" s="1252">
        <v>16</v>
      </c>
      <c r="Q28" s="1252">
        <v>17</v>
      </c>
    </row>
    <row r="29" spans="1:17" ht="24.75" customHeight="1">
      <c r="A29" s="1254" t="s">
        <v>803</v>
      </c>
      <c r="B29" s="1175">
        <v>281784.2</v>
      </c>
      <c r="C29" s="1175">
        <v>281784.2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122784.2</v>
      </c>
      <c r="K29" s="1175">
        <v>24000</v>
      </c>
      <c r="L29" s="1175">
        <v>135000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 ht="14.1" customHeight="1">
      <c r="A30" s="1255" t="s">
        <v>804</v>
      </c>
      <c r="B30" s="1173">
        <v>6000</v>
      </c>
      <c r="C30" s="1173">
        <v>6000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6000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 ht="14.1" customHeight="1">
      <c r="A31" s="1255" t="s">
        <v>805</v>
      </c>
      <c r="B31" s="1173">
        <v>275784.2</v>
      </c>
      <c r="C31" s="1173">
        <v>275784.2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116784.2</v>
      </c>
      <c r="K31" s="1173">
        <v>24000</v>
      </c>
      <c r="L31" s="1173">
        <v>135000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4.1" customHeight="1">
      <c r="A32" s="1256" t="s">
        <v>806</v>
      </c>
      <c r="B32" s="1175">
        <v>418622198.67000002</v>
      </c>
      <c r="C32" s="1175">
        <v>418533270.55000001</v>
      </c>
      <c r="D32" s="1175">
        <v>20937698.879999999</v>
      </c>
      <c r="E32" s="1175">
        <v>148606</v>
      </c>
      <c r="F32" s="1175">
        <v>506128.68</v>
      </c>
      <c r="G32" s="1175">
        <v>18482964.199999999</v>
      </c>
      <c r="H32" s="1175">
        <v>1800000</v>
      </c>
      <c r="I32" s="1175">
        <v>0</v>
      </c>
      <c r="J32" s="1175">
        <v>47045674.399999999</v>
      </c>
      <c r="K32" s="1175">
        <v>0</v>
      </c>
      <c r="L32" s="1175">
        <v>118078937.97</v>
      </c>
      <c r="M32" s="1175">
        <v>207427168.91999999</v>
      </c>
      <c r="N32" s="1175">
        <v>25043790.379999999</v>
      </c>
      <c r="O32" s="1175">
        <v>88928.12</v>
      </c>
      <c r="P32" s="1175">
        <v>3883.66</v>
      </c>
      <c r="Q32" s="1175">
        <v>85044.46</v>
      </c>
    </row>
    <row r="33" spans="1:17" ht="14.1" customHeight="1">
      <c r="A33" s="1255" t="s">
        <v>807</v>
      </c>
      <c r="B33" s="1173">
        <v>15771406.390000001</v>
      </c>
      <c r="C33" s="1173">
        <v>15746406.390000001</v>
      </c>
      <c r="D33" s="1173">
        <v>4183353.94</v>
      </c>
      <c r="E33" s="1173">
        <v>173.2</v>
      </c>
      <c r="F33" s="1173">
        <v>0</v>
      </c>
      <c r="G33" s="1173">
        <v>4183180.74</v>
      </c>
      <c r="H33" s="1173">
        <v>0</v>
      </c>
      <c r="I33" s="1173">
        <v>0</v>
      </c>
      <c r="J33" s="1173">
        <v>0</v>
      </c>
      <c r="K33" s="1173">
        <v>0</v>
      </c>
      <c r="L33" s="1173">
        <v>3203053.44</v>
      </c>
      <c r="M33" s="1173">
        <v>2058947.99</v>
      </c>
      <c r="N33" s="1173">
        <v>6301051.0199999996</v>
      </c>
      <c r="O33" s="1173">
        <v>25000</v>
      </c>
      <c r="P33" s="1173">
        <v>0</v>
      </c>
      <c r="Q33" s="1173">
        <v>25000</v>
      </c>
    </row>
    <row r="34" spans="1:17" ht="14.1" customHeight="1">
      <c r="A34" s="1255" t="s">
        <v>808</v>
      </c>
      <c r="B34" s="1173">
        <v>402850792.27999997</v>
      </c>
      <c r="C34" s="1173">
        <v>402786864.16000003</v>
      </c>
      <c r="D34" s="1173">
        <v>16754344.939999999</v>
      </c>
      <c r="E34" s="1173">
        <v>148432.79999999999</v>
      </c>
      <c r="F34" s="1173">
        <v>506128.68</v>
      </c>
      <c r="G34" s="1173">
        <v>14299783.460000001</v>
      </c>
      <c r="H34" s="1173">
        <v>1800000</v>
      </c>
      <c r="I34" s="1173">
        <v>0</v>
      </c>
      <c r="J34" s="1173">
        <v>47045674.399999999</v>
      </c>
      <c r="K34" s="1173">
        <v>0</v>
      </c>
      <c r="L34" s="1173">
        <v>114875884.53</v>
      </c>
      <c r="M34" s="1173">
        <v>205368220.93000001</v>
      </c>
      <c r="N34" s="1173">
        <v>18742739.359999999</v>
      </c>
      <c r="O34" s="1173">
        <v>63928.12</v>
      </c>
      <c r="P34" s="1173">
        <v>3883.66</v>
      </c>
      <c r="Q34" s="1173">
        <v>60044.46</v>
      </c>
    </row>
    <row r="35" spans="1:17" ht="24.75" customHeight="1">
      <c r="A35" s="1254" t="s">
        <v>809</v>
      </c>
      <c r="B35" s="1175">
        <v>18524874596.669998</v>
      </c>
      <c r="C35" s="1175">
        <v>18524874596.669998</v>
      </c>
      <c r="D35" s="1175">
        <v>16737790.27</v>
      </c>
      <c r="E35" s="1175">
        <v>15900436.35</v>
      </c>
      <c r="F35" s="1175">
        <v>11994.58</v>
      </c>
      <c r="G35" s="1175">
        <v>825359.34</v>
      </c>
      <c r="H35" s="1175">
        <v>0</v>
      </c>
      <c r="I35" s="1175">
        <v>0</v>
      </c>
      <c r="J35" s="1175">
        <v>18503738200.150002</v>
      </c>
      <c r="K35" s="1175">
        <v>3413.06</v>
      </c>
      <c r="L35" s="1175">
        <v>4288473.7300000004</v>
      </c>
      <c r="M35" s="1175">
        <v>106719.46</v>
      </c>
      <c r="N35" s="1175">
        <v>0</v>
      </c>
      <c r="O35" s="1175">
        <v>0</v>
      </c>
      <c r="P35" s="1175">
        <v>0</v>
      </c>
      <c r="Q35" s="1175">
        <v>0</v>
      </c>
    </row>
    <row r="36" spans="1:17" ht="14.1" customHeight="1">
      <c r="A36" s="1255" t="s">
        <v>810</v>
      </c>
      <c r="B36" s="1173">
        <v>768395.5</v>
      </c>
      <c r="C36" s="1173">
        <v>768395.5</v>
      </c>
      <c r="D36" s="1173">
        <v>768395.5</v>
      </c>
      <c r="E36" s="1173">
        <v>0</v>
      </c>
      <c r="F36" s="1173">
        <v>0</v>
      </c>
      <c r="G36" s="1173">
        <v>768395.5</v>
      </c>
      <c r="H36" s="1173">
        <v>0</v>
      </c>
      <c r="I36" s="1173">
        <v>0</v>
      </c>
      <c r="J36" s="1173">
        <v>0</v>
      </c>
      <c r="K36" s="1173">
        <v>0</v>
      </c>
      <c r="L36" s="1173">
        <v>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 ht="14.1" customHeight="1">
      <c r="A37" s="1255" t="s">
        <v>811</v>
      </c>
      <c r="B37" s="1173">
        <v>17215286025.689999</v>
      </c>
      <c r="C37" s="1173">
        <v>17215286025.689999</v>
      </c>
      <c r="D37" s="1173">
        <v>15870100.189999999</v>
      </c>
      <c r="E37" s="1173">
        <v>15823016.35</v>
      </c>
      <c r="F37" s="1173">
        <v>120</v>
      </c>
      <c r="G37" s="1173">
        <v>46963.839999999997</v>
      </c>
      <c r="H37" s="1173">
        <v>0</v>
      </c>
      <c r="I37" s="1173">
        <v>0</v>
      </c>
      <c r="J37" s="1173">
        <v>17195410359.299999</v>
      </c>
      <c r="K37" s="1173">
        <v>906.74</v>
      </c>
      <c r="L37" s="1173">
        <v>4004659.46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4.1" customHeight="1">
      <c r="A38" s="1255" t="s">
        <v>812</v>
      </c>
      <c r="B38" s="1173">
        <v>1308820175.48</v>
      </c>
      <c r="C38" s="1173">
        <v>1308820175.48</v>
      </c>
      <c r="D38" s="1173">
        <v>99294.58</v>
      </c>
      <c r="E38" s="1173">
        <v>77420</v>
      </c>
      <c r="F38" s="1173">
        <v>11874.58</v>
      </c>
      <c r="G38" s="1173">
        <v>10000</v>
      </c>
      <c r="H38" s="1173">
        <v>0</v>
      </c>
      <c r="I38" s="1173">
        <v>0</v>
      </c>
      <c r="J38" s="1173">
        <v>1308327840.8499999</v>
      </c>
      <c r="K38" s="1173">
        <v>2506.3200000000002</v>
      </c>
      <c r="L38" s="1173">
        <v>283814.27</v>
      </c>
      <c r="M38" s="1173">
        <v>106719.46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24.75" customHeight="1">
      <c r="A39" s="1254" t="s">
        <v>869</v>
      </c>
      <c r="B39" s="1175">
        <v>9270216971.0599995</v>
      </c>
      <c r="C39" s="1175">
        <v>9247491519.9099998</v>
      </c>
      <c r="D39" s="1175">
        <v>146589324.19</v>
      </c>
      <c r="E39" s="1175">
        <v>97598699.370000005</v>
      </c>
      <c r="F39" s="1175">
        <v>4707025</v>
      </c>
      <c r="G39" s="1175">
        <v>44137225.670000002</v>
      </c>
      <c r="H39" s="1175">
        <v>146374.15</v>
      </c>
      <c r="I39" s="1175">
        <v>0</v>
      </c>
      <c r="J39" s="1175">
        <v>20586235.829999998</v>
      </c>
      <c r="K39" s="1175">
        <v>11780460.17</v>
      </c>
      <c r="L39" s="1175">
        <v>1983870756.75</v>
      </c>
      <c r="M39" s="1175">
        <v>7021914904.6099997</v>
      </c>
      <c r="N39" s="1175">
        <v>62749838.359999999</v>
      </c>
      <c r="O39" s="1175">
        <v>22725451.149999999</v>
      </c>
      <c r="P39" s="1175">
        <v>15085392.43</v>
      </c>
      <c r="Q39" s="1175">
        <v>7640058.7199999997</v>
      </c>
    </row>
    <row r="40" spans="1:17" ht="24.75" customHeight="1">
      <c r="A40" s="1253" t="s">
        <v>814</v>
      </c>
      <c r="B40" s="1173">
        <v>1157530610.6400001</v>
      </c>
      <c r="C40" s="1173">
        <v>1157355301.3800001</v>
      </c>
      <c r="D40" s="1173">
        <v>3928848.02</v>
      </c>
      <c r="E40" s="1173">
        <v>1903199.92</v>
      </c>
      <c r="F40" s="1173">
        <v>318622.71000000002</v>
      </c>
      <c r="G40" s="1173">
        <v>1649504.82</v>
      </c>
      <c r="H40" s="1173">
        <v>57520.57</v>
      </c>
      <c r="I40" s="1173">
        <v>0</v>
      </c>
      <c r="J40" s="1173">
        <v>12831204.220000001</v>
      </c>
      <c r="K40" s="1173">
        <v>410946.43</v>
      </c>
      <c r="L40" s="1173">
        <v>172091913.24000001</v>
      </c>
      <c r="M40" s="1173">
        <v>960452418.76999998</v>
      </c>
      <c r="N40" s="1173">
        <v>7639970.7000000002</v>
      </c>
      <c r="O40" s="1173">
        <v>175309.26</v>
      </c>
      <c r="P40" s="1173">
        <v>68388.490000000005</v>
      </c>
      <c r="Q40" s="1173">
        <v>106920.77</v>
      </c>
    </row>
    <row r="41" spans="1:17" ht="14.1" customHeight="1">
      <c r="A41" s="1255" t="s">
        <v>815</v>
      </c>
      <c r="B41" s="1173">
        <v>8112686360.4200001</v>
      </c>
      <c r="C41" s="1173">
        <v>8090136218.5299997</v>
      </c>
      <c r="D41" s="1173">
        <v>142660476.16999999</v>
      </c>
      <c r="E41" s="1173">
        <v>95695499.450000003</v>
      </c>
      <c r="F41" s="1173">
        <v>4388402.29</v>
      </c>
      <c r="G41" s="1173">
        <v>42487720.850000001</v>
      </c>
      <c r="H41" s="1173">
        <v>88853.58</v>
      </c>
      <c r="I41" s="1173">
        <v>0</v>
      </c>
      <c r="J41" s="1173">
        <v>7755031.6100000003</v>
      </c>
      <c r="K41" s="1173">
        <v>11369513.74</v>
      </c>
      <c r="L41" s="1173">
        <v>1811778843.51</v>
      </c>
      <c r="M41" s="1173">
        <v>6061462485.8400002</v>
      </c>
      <c r="N41" s="1173">
        <v>55109867.659999996</v>
      </c>
      <c r="O41" s="1173">
        <v>22550141.890000001</v>
      </c>
      <c r="P41" s="1173">
        <v>15017003.939999999</v>
      </c>
      <c r="Q41" s="1173">
        <v>7533137.9500000002</v>
      </c>
    </row>
    <row r="42" spans="1:17" ht="24.75" customHeight="1">
      <c r="A42" s="1254" t="s">
        <v>816</v>
      </c>
      <c r="B42" s="1175">
        <v>1948377845.27</v>
      </c>
      <c r="C42" s="1175">
        <v>1948330949.3</v>
      </c>
      <c r="D42" s="1175">
        <v>364172952.38</v>
      </c>
      <c r="E42" s="1175">
        <v>250101581.81999999</v>
      </c>
      <c r="F42" s="1175">
        <v>6399318.9900000002</v>
      </c>
      <c r="G42" s="1175">
        <v>102888607.06</v>
      </c>
      <c r="H42" s="1175">
        <v>4783444.51</v>
      </c>
      <c r="I42" s="1175">
        <v>0</v>
      </c>
      <c r="J42" s="1175">
        <v>2314642.96</v>
      </c>
      <c r="K42" s="1175">
        <v>28935416.120000001</v>
      </c>
      <c r="L42" s="1175">
        <v>803814489.19000006</v>
      </c>
      <c r="M42" s="1175">
        <v>717505625.73000002</v>
      </c>
      <c r="N42" s="1175">
        <v>31587822.920000002</v>
      </c>
      <c r="O42" s="1175">
        <v>46895.97</v>
      </c>
      <c r="P42" s="1175">
        <v>26609.040000000001</v>
      </c>
      <c r="Q42" s="1175">
        <v>20286.93</v>
      </c>
    </row>
    <row r="43" spans="1:17" ht="24.75" customHeight="1">
      <c r="A43" s="1253" t="s">
        <v>817</v>
      </c>
      <c r="B43" s="1173">
        <v>402584463.16000003</v>
      </c>
      <c r="C43" s="1173">
        <v>402578416.69999999</v>
      </c>
      <c r="D43" s="1173">
        <v>20888260.539999999</v>
      </c>
      <c r="E43" s="1173">
        <v>2180109.0499999998</v>
      </c>
      <c r="F43" s="1173">
        <v>590605.65</v>
      </c>
      <c r="G43" s="1173">
        <v>17787411.969999999</v>
      </c>
      <c r="H43" s="1173">
        <v>330133.87</v>
      </c>
      <c r="I43" s="1173">
        <v>0</v>
      </c>
      <c r="J43" s="1173">
        <v>76697.62</v>
      </c>
      <c r="K43" s="1173">
        <v>1699438.73</v>
      </c>
      <c r="L43" s="1173">
        <v>135985496.28</v>
      </c>
      <c r="M43" s="1173">
        <v>240070049.94</v>
      </c>
      <c r="N43" s="1173">
        <v>3858473.59</v>
      </c>
      <c r="O43" s="1173">
        <v>6046.46</v>
      </c>
      <c r="P43" s="1173">
        <v>222</v>
      </c>
      <c r="Q43" s="1173">
        <v>5824.46</v>
      </c>
    </row>
    <row r="44" spans="1:17" ht="24.75" customHeight="1">
      <c r="A44" s="1253" t="s">
        <v>868</v>
      </c>
      <c r="B44" s="1173">
        <v>359533078.63999999</v>
      </c>
      <c r="C44" s="1173">
        <v>359518630.63999999</v>
      </c>
      <c r="D44" s="1173">
        <v>140180598.5</v>
      </c>
      <c r="E44" s="1173">
        <v>131394287.22</v>
      </c>
      <c r="F44" s="1173">
        <v>767936.03</v>
      </c>
      <c r="G44" s="1173">
        <v>6148373.1799999997</v>
      </c>
      <c r="H44" s="1173">
        <v>1870002.07</v>
      </c>
      <c r="I44" s="1173">
        <v>0</v>
      </c>
      <c r="J44" s="1173">
        <v>1199638.98</v>
      </c>
      <c r="K44" s="1173">
        <v>2227506.44</v>
      </c>
      <c r="L44" s="1173">
        <v>117293237.91</v>
      </c>
      <c r="M44" s="1173">
        <v>97996936.299999997</v>
      </c>
      <c r="N44" s="1173">
        <v>620712.51</v>
      </c>
      <c r="O44" s="1173">
        <v>14448</v>
      </c>
      <c r="P44" s="1173">
        <v>8229</v>
      </c>
      <c r="Q44" s="1173">
        <v>6219</v>
      </c>
    </row>
    <row r="45" spans="1:17" ht="24.75" customHeight="1">
      <c r="A45" s="1253" t="s">
        <v>819</v>
      </c>
      <c r="B45" s="1173">
        <v>1186260303.47</v>
      </c>
      <c r="C45" s="1173">
        <v>1186233901.96</v>
      </c>
      <c r="D45" s="1173">
        <v>203104093.34</v>
      </c>
      <c r="E45" s="1173">
        <v>116527185.55</v>
      </c>
      <c r="F45" s="1173">
        <v>5040777.3099999996</v>
      </c>
      <c r="G45" s="1173">
        <v>78952821.909999996</v>
      </c>
      <c r="H45" s="1173">
        <v>2583308.5699999998</v>
      </c>
      <c r="I45" s="1173">
        <v>0</v>
      </c>
      <c r="J45" s="1173">
        <v>1038306.36</v>
      </c>
      <c r="K45" s="1173">
        <v>25008470.949999999</v>
      </c>
      <c r="L45" s="1173">
        <v>550535755</v>
      </c>
      <c r="M45" s="1173">
        <v>379438639.49000001</v>
      </c>
      <c r="N45" s="1173">
        <v>27108636.82</v>
      </c>
      <c r="O45" s="1173">
        <v>26401.51</v>
      </c>
      <c r="P45" s="1173">
        <v>18158.04</v>
      </c>
      <c r="Q45" s="1173">
        <v>8243.4699999999993</v>
      </c>
    </row>
    <row r="46" spans="1:17" ht="18" customHeight="1"/>
    <row r="47" spans="1:17" ht="13.5" customHeight="1">
      <c r="B47" s="2309" t="s">
        <v>820</v>
      </c>
      <c r="C47" s="2309"/>
      <c r="D47" s="2309"/>
      <c r="E47" s="2309"/>
      <c r="F47" s="2309"/>
      <c r="G47" s="2460"/>
      <c r="H47" s="2309"/>
      <c r="I47" s="2309"/>
      <c r="J47" s="2309"/>
      <c r="K47" s="2309"/>
      <c r="L47" s="2309"/>
      <c r="M47" s="2309"/>
    </row>
    <row r="48" spans="1:17" ht="13.5" customHeight="1">
      <c r="B48" s="2312" t="s">
        <v>96</v>
      </c>
      <c r="C48" s="2313"/>
      <c r="D48" s="2313"/>
      <c r="E48" s="2314"/>
      <c r="F48" s="2321" t="s">
        <v>821</v>
      </c>
      <c r="G48" s="2293" t="s">
        <v>822</v>
      </c>
      <c r="H48" s="2294"/>
      <c r="I48" s="2294"/>
      <c r="J48" s="2294"/>
      <c r="K48" s="2294"/>
      <c r="L48" s="2295"/>
    </row>
    <row r="49" spans="2:12" ht="13.5" customHeight="1">
      <c r="B49" s="2315"/>
      <c r="C49" s="2316"/>
      <c r="D49" s="2316"/>
      <c r="E49" s="2317"/>
      <c r="F49" s="2310"/>
      <c r="G49" s="2455" t="s">
        <v>823</v>
      </c>
      <c r="H49" s="2297" t="s">
        <v>768</v>
      </c>
      <c r="I49" s="2297" t="s">
        <v>769</v>
      </c>
      <c r="J49" s="2297" t="s">
        <v>800</v>
      </c>
      <c r="K49" s="2297" t="s">
        <v>824</v>
      </c>
      <c r="L49" s="2459" t="s">
        <v>825</v>
      </c>
    </row>
    <row r="50" spans="2:12" ht="13.5" customHeight="1">
      <c r="B50" s="2315"/>
      <c r="C50" s="2316"/>
      <c r="D50" s="2316"/>
      <c r="E50" s="2317"/>
      <c r="F50" s="2310"/>
      <c r="G50" s="2455"/>
      <c r="H50" s="2297"/>
      <c r="I50" s="2297"/>
      <c r="J50" s="2297"/>
      <c r="K50" s="2297"/>
      <c r="L50" s="2459"/>
    </row>
    <row r="51" spans="2:12" ht="11.25" customHeight="1">
      <c r="B51" s="2315"/>
      <c r="C51" s="2316"/>
      <c r="D51" s="2316"/>
      <c r="E51" s="2317"/>
      <c r="F51" s="2310"/>
      <c r="G51" s="2455"/>
      <c r="H51" s="2297"/>
      <c r="I51" s="2297"/>
      <c r="J51" s="2297"/>
      <c r="K51" s="2297"/>
      <c r="L51" s="2459"/>
    </row>
    <row r="52" spans="2:12" ht="11.25" customHeight="1">
      <c r="B52" s="2318"/>
      <c r="C52" s="2319"/>
      <c r="D52" s="2319"/>
      <c r="E52" s="2320"/>
      <c r="F52" s="2311"/>
      <c r="G52" s="2455"/>
      <c r="H52" s="2297"/>
      <c r="I52" s="2297"/>
      <c r="J52" s="2297"/>
      <c r="K52" s="2297"/>
      <c r="L52" s="2459"/>
    </row>
    <row r="53" spans="2:12" ht="11.25" customHeight="1">
      <c r="B53" s="2297">
        <v>1</v>
      </c>
      <c r="C53" s="2297"/>
      <c r="D53" s="2297"/>
      <c r="E53" s="2297"/>
      <c r="F53" s="1166">
        <v>2</v>
      </c>
      <c r="G53" s="1166">
        <v>3</v>
      </c>
      <c r="H53" s="1166">
        <v>4</v>
      </c>
      <c r="I53" s="1166">
        <v>5</v>
      </c>
      <c r="J53" s="1166">
        <v>6</v>
      </c>
      <c r="K53" s="1166">
        <v>7</v>
      </c>
      <c r="L53" s="1251">
        <v>8</v>
      </c>
    </row>
    <row r="54" spans="2:12" ht="13.5" customHeight="1">
      <c r="B54" s="2297"/>
      <c r="C54" s="2297"/>
      <c r="D54" s="2297"/>
      <c r="E54" s="2297"/>
      <c r="F54" s="2293" t="s">
        <v>8</v>
      </c>
      <c r="G54" s="2282"/>
      <c r="H54" s="2282"/>
      <c r="I54" s="2282"/>
      <c r="J54" s="2282"/>
      <c r="K54" s="2282"/>
      <c r="L54" s="2283"/>
    </row>
    <row r="55" spans="2:12" ht="33.75" customHeight="1">
      <c r="B55" s="2322" t="s">
        <v>826</v>
      </c>
      <c r="C55" s="2323"/>
      <c r="D55" s="2323"/>
      <c r="E55" s="2324"/>
      <c r="F55" s="1169">
        <v>988021197.38</v>
      </c>
      <c r="G55" s="1169">
        <v>404001108.58999997</v>
      </c>
      <c r="H55" s="1169">
        <v>32904952.289999999</v>
      </c>
      <c r="I55" s="1169">
        <v>180673894.19999999</v>
      </c>
      <c r="J55" s="1169">
        <v>183795823.55000001</v>
      </c>
      <c r="K55" s="1169">
        <v>6626438.5499999998</v>
      </c>
      <c r="L55" s="1169">
        <v>584020088.78999996</v>
      </c>
    </row>
    <row r="56" spans="2:12" ht="33.75" customHeight="1">
      <c r="B56" s="2322" t="s">
        <v>827</v>
      </c>
      <c r="C56" s="2323"/>
      <c r="D56" s="2323"/>
      <c r="E56" s="2324"/>
      <c r="F56" s="1169">
        <v>26065891.300000001</v>
      </c>
      <c r="G56" s="1169">
        <v>21861158.510000002</v>
      </c>
      <c r="H56" s="1169">
        <v>0</v>
      </c>
      <c r="I56" s="1169">
        <v>0</v>
      </c>
      <c r="J56" s="1169">
        <v>21861158.510000002</v>
      </c>
      <c r="K56" s="1169">
        <v>0</v>
      </c>
      <c r="L56" s="1169">
        <v>4204732.79</v>
      </c>
    </row>
    <row r="57" spans="2:12" ht="33.75" customHeight="1">
      <c r="B57" s="2322" t="s">
        <v>828</v>
      </c>
      <c r="C57" s="2323"/>
      <c r="D57" s="2323"/>
      <c r="E57" s="2324"/>
      <c r="F57" s="1169">
        <v>106654044.41</v>
      </c>
      <c r="G57" s="1169">
        <v>77293379.719999999</v>
      </c>
      <c r="H57" s="1169">
        <v>1457802</v>
      </c>
      <c r="I57" s="1169">
        <v>41482176</v>
      </c>
      <c r="J57" s="1169">
        <v>30936895.5</v>
      </c>
      <c r="K57" s="1169">
        <v>3416506.22</v>
      </c>
      <c r="L57" s="1169">
        <v>29360664.690000001</v>
      </c>
    </row>
    <row r="58" spans="2:12" ht="22.5" customHeight="1">
      <c r="B58" s="2322" t="s">
        <v>829</v>
      </c>
      <c r="C58" s="2323"/>
      <c r="D58" s="2323"/>
      <c r="E58" s="2324"/>
      <c r="F58" s="1169">
        <v>13477583.42</v>
      </c>
      <c r="G58" s="1169">
        <v>1083187</v>
      </c>
      <c r="H58" s="1169">
        <v>0</v>
      </c>
      <c r="I58" s="1169">
        <v>0</v>
      </c>
      <c r="J58" s="1169">
        <v>1083187</v>
      </c>
      <c r="K58" s="1169">
        <v>0</v>
      </c>
      <c r="L58" s="1169">
        <v>12394396.42</v>
      </c>
    </row>
    <row r="59" spans="2:12" ht="33.75" customHeight="1">
      <c r="B59" s="2322" t="s">
        <v>830</v>
      </c>
      <c r="C59" s="2323"/>
      <c r="D59" s="2323"/>
      <c r="E59" s="2324"/>
      <c r="F59" s="1169">
        <v>47623.31</v>
      </c>
      <c r="G59" s="1169">
        <v>0</v>
      </c>
      <c r="H59" s="1169">
        <v>0</v>
      </c>
      <c r="I59" s="1169">
        <v>0</v>
      </c>
      <c r="J59" s="1169">
        <v>0</v>
      </c>
      <c r="K59" s="1169">
        <v>0</v>
      </c>
      <c r="L59" s="1169">
        <v>47623.31</v>
      </c>
    </row>
    <row r="60" spans="2:12" ht="33.75" customHeight="1">
      <c r="B60" s="2322" t="s">
        <v>831</v>
      </c>
      <c r="C60" s="2323"/>
      <c r="D60" s="2323"/>
      <c r="E60" s="2324"/>
      <c r="F60" s="1169">
        <v>3233564.22</v>
      </c>
      <c r="G60" s="1169">
        <v>220670</v>
      </c>
      <c r="H60" s="1169">
        <v>0</v>
      </c>
      <c r="I60" s="1169">
        <v>0</v>
      </c>
      <c r="J60" s="1169">
        <v>220670</v>
      </c>
      <c r="K60" s="1169">
        <v>0</v>
      </c>
      <c r="L60" s="1169">
        <v>3012894.22</v>
      </c>
    </row>
    <row r="61" spans="2:12" ht="22.5" customHeight="1">
      <c r="B61" s="2322" t="s">
        <v>832</v>
      </c>
      <c r="C61" s="2323"/>
      <c r="D61" s="2323"/>
      <c r="E61" s="2324"/>
      <c r="F61" s="1169">
        <v>79000</v>
      </c>
      <c r="G61" s="1169">
        <v>0</v>
      </c>
      <c r="H61" s="1169">
        <v>0</v>
      </c>
      <c r="I61" s="1169">
        <v>0</v>
      </c>
      <c r="J61" s="1169">
        <v>0</v>
      </c>
      <c r="K61" s="1169">
        <v>0</v>
      </c>
      <c r="L61" s="1169">
        <v>79000</v>
      </c>
    </row>
    <row r="62" spans="2:12" ht="12" customHeight="1"/>
  </sheetData>
  <mergeCells count="63">
    <mergeCell ref="P4:P7"/>
    <mergeCell ref="Q4:Q7"/>
    <mergeCell ref="E4:E7"/>
    <mergeCell ref="F4:F7"/>
    <mergeCell ref="K4:K7"/>
    <mergeCell ref="L4:L7"/>
    <mergeCell ref="O4:O7"/>
    <mergeCell ref="A22:M22"/>
    <mergeCell ref="A1:L1"/>
    <mergeCell ref="A2:M2"/>
    <mergeCell ref="A3:A7"/>
    <mergeCell ref="B3:B7"/>
    <mergeCell ref="C3:N3"/>
    <mergeCell ref="M4:M7"/>
    <mergeCell ref="N4:N7"/>
    <mergeCell ref="A9:Q9"/>
    <mergeCell ref="G4:G7"/>
    <mergeCell ref="H4:H7"/>
    <mergeCell ref="I4:I7"/>
    <mergeCell ref="J4:J7"/>
    <mergeCell ref="O3:Q3"/>
    <mergeCell ref="C4:C7"/>
    <mergeCell ref="D4:D7"/>
    <mergeCell ref="O23:Q23"/>
    <mergeCell ref="C24:C26"/>
    <mergeCell ref="D24:D26"/>
    <mergeCell ref="E24:E26"/>
    <mergeCell ref="F24:F26"/>
    <mergeCell ref="G24:G26"/>
    <mergeCell ref="Q24:Q26"/>
    <mergeCell ref="J24:J26"/>
    <mergeCell ref="K24:K26"/>
    <mergeCell ref="L24:L26"/>
    <mergeCell ref="O24:O26"/>
    <mergeCell ref="P24:P26"/>
    <mergeCell ref="A23:A26"/>
    <mergeCell ref="B23:B26"/>
    <mergeCell ref="C23:N23"/>
    <mergeCell ref="J49:J52"/>
    <mergeCell ref="K49:K52"/>
    <mergeCell ref="L49:L52"/>
    <mergeCell ref="N24:N26"/>
    <mergeCell ref="B28:N28"/>
    <mergeCell ref="B47:M47"/>
    <mergeCell ref="H24:H26"/>
    <mergeCell ref="I24:I26"/>
    <mergeCell ref="M24:M26"/>
    <mergeCell ref="F54:L54"/>
    <mergeCell ref="B55:E55"/>
    <mergeCell ref="B56:E56"/>
    <mergeCell ref="B57:E57"/>
    <mergeCell ref="B48:E52"/>
    <mergeCell ref="F48:F52"/>
    <mergeCell ref="G48:L48"/>
    <mergeCell ref="G49:G52"/>
    <mergeCell ref="H49:H52"/>
    <mergeCell ref="I49:I52"/>
    <mergeCell ref="B58:E58"/>
    <mergeCell ref="B59:E59"/>
    <mergeCell ref="B60:E60"/>
    <mergeCell ref="B61:E61"/>
    <mergeCell ref="B53:E53"/>
    <mergeCell ref="B54:E54"/>
  </mergeCells>
  <printOptions horizontalCentered="1"/>
  <pageMargins left="0.27559055118110237" right="0.27559055118110237" top="0.59055118110236227" bottom="0.74803149606299213" header="0" footer="0.59055118110236227"/>
  <pageSetup paperSize="9" scale="61" firstPageNumber="5" orientation="landscape" useFirstPageNumber="1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1"/>
  <sheetViews>
    <sheetView topLeftCell="A4" zoomScaleNormal="100" zoomScaleSheetLayoutView="50" workbookViewId="0">
      <selection activeCell="B3" sqref="B3:B4"/>
    </sheetView>
  </sheetViews>
  <sheetFormatPr defaultRowHeight="13.5" customHeight="1"/>
  <cols>
    <col min="1" max="1" width="27.85546875" style="1163" customWidth="1"/>
    <col min="2" max="2" width="14.7109375" style="1163" customWidth="1"/>
    <col min="3" max="3" width="15.140625" style="1163" customWidth="1"/>
    <col min="4" max="4" width="16.42578125" style="1163" customWidth="1"/>
    <col min="5" max="5" width="11.7109375" style="1163" bestFit="1" customWidth="1"/>
    <col min="6" max="7" width="13.140625" style="1163" bestFit="1" customWidth="1"/>
    <col min="8" max="8" width="12" style="1163" customWidth="1"/>
    <col min="9" max="9" width="11.7109375" style="1163" customWidth="1"/>
    <col min="10" max="10" width="14" style="1163" bestFit="1" customWidth="1"/>
    <col min="11" max="11" width="13.140625" style="1163" bestFit="1" customWidth="1"/>
    <col min="12" max="12" width="13.28515625" style="1163" customWidth="1"/>
    <col min="13" max="13" width="14" style="1163" bestFit="1" customWidth="1"/>
    <col min="14" max="14" width="12" style="1163" customWidth="1"/>
    <col min="15" max="16" width="14" style="1163" bestFit="1" customWidth="1"/>
    <col min="17" max="17" width="10.85546875" style="1163" bestFit="1" customWidth="1"/>
    <col min="18" max="16384" width="9.140625" style="1163"/>
  </cols>
  <sheetData>
    <row r="1" spans="1:17" ht="30.75" customHeight="1">
      <c r="A1" s="2299"/>
      <c r="B1" s="2299"/>
      <c r="C1" s="2299"/>
      <c r="D1" s="2299"/>
      <c r="E1" s="2299"/>
      <c r="F1" s="2299"/>
      <c r="G1" s="2299"/>
      <c r="H1" s="2299"/>
      <c r="I1" s="2299"/>
      <c r="J1" s="2299"/>
      <c r="K1" s="2299"/>
      <c r="L1" s="2299"/>
      <c r="M1" s="2299"/>
    </row>
    <row r="2" spans="1:17" ht="13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2300"/>
    </row>
    <row r="3" spans="1:17" ht="13.5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296" t="s">
        <v>766</v>
      </c>
      <c r="D4" s="2296" t="s">
        <v>767</v>
      </c>
      <c r="E4" s="2296" t="s">
        <v>768</v>
      </c>
      <c r="F4" s="2296" t="s">
        <v>769</v>
      </c>
      <c r="G4" s="2296" t="s">
        <v>770</v>
      </c>
      <c r="H4" s="2296" t="s">
        <v>771</v>
      </c>
      <c r="I4" s="2310" t="s">
        <v>772</v>
      </c>
      <c r="J4" s="2296" t="s">
        <v>773</v>
      </c>
      <c r="K4" s="2296" t="s">
        <v>774</v>
      </c>
      <c r="L4" s="2296" t="s">
        <v>775</v>
      </c>
      <c r="M4" s="2296" t="s">
        <v>776</v>
      </c>
      <c r="N4" s="2298" t="s">
        <v>777</v>
      </c>
      <c r="O4" s="2297" t="s">
        <v>778</v>
      </c>
      <c r="P4" s="2297" t="s">
        <v>779</v>
      </c>
      <c r="Q4" s="2297" t="s">
        <v>780</v>
      </c>
    </row>
    <row r="5" spans="1:17" ht="13.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13.5" customHeight="1">
      <c r="A6" s="2302"/>
      <c r="B6" s="2298"/>
      <c r="C6" s="2297"/>
      <c r="D6" s="2297"/>
      <c r="E6" s="2297"/>
      <c r="F6" s="2297"/>
      <c r="G6" s="2297"/>
      <c r="H6" s="2297"/>
      <c r="I6" s="2310"/>
      <c r="J6" s="2297"/>
      <c r="K6" s="2297"/>
      <c r="L6" s="2297"/>
      <c r="M6" s="2297"/>
      <c r="N6" s="2298"/>
      <c r="O6" s="2297"/>
      <c r="P6" s="2297"/>
      <c r="Q6" s="2297"/>
    </row>
    <row r="7" spans="1:17" ht="11.25" customHeight="1">
      <c r="A7" s="2302"/>
      <c r="B7" s="2298"/>
      <c r="C7" s="2297"/>
      <c r="D7" s="2297"/>
      <c r="E7" s="2297"/>
      <c r="F7" s="2297"/>
      <c r="G7" s="2297"/>
      <c r="H7" s="2297"/>
      <c r="I7" s="2310"/>
      <c r="J7" s="2297"/>
      <c r="K7" s="2297"/>
      <c r="L7" s="2297"/>
      <c r="M7" s="2297"/>
      <c r="N7" s="2298"/>
      <c r="O7" s="2297"/>
      <c r="P7" s="2297"/>
      <c r="Q7" s="2297"/>
    </row>
    <row r="8" spans="1:17" ht="19.899999999999999" customHeight="1">
      <c r="A8" s="2303"/>
      <c r="B8" s="2296"/>
      <c r="C8" s="2297"/>
      <c r="D8" s="2297"/>
      <c r="E8" s="2297"/>
      <c r="F8" s="2297"/>
      <c r="G8" s="2297"/>
      <c r="H8" s="2297"/>
      <c r="I8" s="2311"/>
      <c r="J8" s="2297"/>
      <c r="K8" s="2297"/>
      <c r="L8" s="2297"/>
      <c r="M8" s="2297"/>
      <c r="N8" s="2296"/>
      <c r="O8" s="2297"/>
      <c r="P8" s="2297"/>
      <c r="Q8" s="2297"/>
    </row>
    <row r="9" spans="1:17" ht="13.5" customHeight="1">
      <c r="A9" s="1166">
        <v>1</v>
      </c>
      <c r="B9" s="1166">
        <v>2</v>
      </c>
      <c r="C9" s="1166">
        <v>3</v>
      </c>
      <c r="D9" s="1166">
        <v>4</v>
      </c>
      <c r="E9" s="1166">
        <v>5</v>
      </c>
      <c r="F9" s="1166">
        <v>6</v>
      </c>
      <c r="G9" s="1166">
        <v>7</v>
      </c>
      <c r="H9" s="1166">
        <v>8</v>
      </c>
      <c r="I9" s="1166">
        <v>9</v>
      </c>
      <c r="J9" s="1166">
        <v>10</v>
      </c>
      <c r="K9" s="1166">
        <v>11</v>
      </c>
      <c r="L9" s="1166">
        <v>12</v>
      </c>
      <c r="M9" s="1166">
        <v>13</v>
      </c>
      <c r="N9" s="1166">
        <v>14</v>
      </c>
      <c r="O9" s="1166">
        <v>15</v>
      </c>
      <c r="P9" s="1166">
        <v>16</v>
      </c>
      <c r="Q9" s="1166">
        <v>17</v>
      </c>
    </row>
    <row r="10" spans="1:17" ht="24.75" customHeight="1">
      <c r="A10" s="1167" t="s">
        <v>781</v>
      </c>
      <c r="B10" s="1168">
        <v>89845109866.690002</v>
      </c>
      <c r="C10" s="1168">
        <v>67674301913.32</v>
      </c>
      <c r="D10" s="1168">
        <v>3774574440.0999999</v>
      </c>
      <c r="E10" s="1168">
        <v>771757496.89999998</v>
      </c>
      <c r="F10" s="1168">
        <v>590957649.73000002</v>
      </c>
      <c r="G10" s="1168">
        <v>2410159395.7800002</v>
      </c>
      <c r="H10" s="1168">
        <v>1699897.69</v>
      </c>
      <c r="I10" s="1168">
        <v>0</v>
      </c>
      <c r="J10" s="1168">
        <v>60149638003.629997</v>
      </c>
      <c r="K10" s="1168">
        <v>1724314386.3699999</v>
      </c>
      <c r="L10" s="1168">
        <v>1976382521.24</v>
      </c>
      <c r="M10" s="1168">
        <v>34022428.009999998</v>
      </c>
      <c r="N10" s="1168">
        <v>15370133.970000001</v>
      </c>
      <c r="O10" s="1168">
        <v>22170807953.369999</v>
      </c>
      <c r="P10" s="1168">
        <v>22170807110.610001</v>
      </c>
      <c r="Q10" s="1168">
        <v>842.76</v>
      </c>
    </row>
    <row r="11" spans="1:17" ht="20.100000000000001" customHeight="1">
      <c r="A11" s="1167" t="s">
        <v>782</v>
      </c>
      <c r="B11" s="1169">
        <v>3596772000</v>
      </c>
      <c r="C11" s="1169">
        <v>3596772000</v>
      </c>
      <c r="D11" s="1169">
        <v>0</v>
      </c>
      <c r="E11" s="1169">
        <v>0</v>
      </c>
      <c r="F11" s="1169">
        <v>0</v>
      </c>
      <c r="G11" s="1169">
        <v>0</v>
      </c>
      <c r="H11" s="1169">
        <v>0</v>
      </c>
      <c r="I11" s="1169">
        <v>0</v>
      </c>
      <c r="J11" s="1169">
        <v>3516550000</v>
      </c>
      <c r="K11" s="1169">
        <v>78982000</v>
      </c>
      <c r="L11" s="1169">
        <v>1240000</v>
      </c>
      <c r="M11" s="1169">
        <v>0</v>
      </c>
      <c r="N11" s="1169">
        <v>0</v>
      </c>
      <c r="O11" s="1169">
        <v>0</v>
      </c>
      <c r="P11" s="1169">
        <v>0</v>
      </c>
      <c r="Q11" s="1169">
        <v>0</v>
      </c>
    </row>
    <row r="12" spans="1:17" ht="20.100000000000001" customHeight="1">
      <c r="A12" s="1170" t="s">
        <v>783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20.100000000000001" customHeight="1">
      <c r="A13" s="1170" t="s">
        <v>784</v>
      </c>
      <c r="B13" s="1169">
        <v>3596772000</v>
      </c>
      <c r="C13" s="1169">
        <v>3596772000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3516550000</v>
      </c>
      <c r="K13" s="1169">
        <v>78982000</v>
      </c>
      <c r="L13" s="1169">
        <v>1240000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 ht="20.100000000000001" customHeight="1">
      <c r="A14" s="1167" t="s">
        <v>785</v>
      </c>
      <c r="B14" s="1168">
        <v>86189682544.830002</v>
      </c>
      <c r="C14" s="1168">
        <v>64018883033.879997</v>
      </c>
      <c r="D14" s="1168">
        <v>3757505861.1900001</v>
      </c>
      <c r="E14" s="1168">
        <v>769337847.64999998</v>
      </c>
      <c r="F14" s="1168">
        <v>588784404.62</v>
      </c>
      <c r="G14" s="1168">
        <v>2398985585.6900001</v>
      </c>
      <c r="H14" s="1168">
        <v>398023.23</v>
      </c>
      <c r="I14" s="1168">
        <v>0</v>
      </c>
      <c r="J14" s="1168">
        <v>56632778603.5</v>
      </c>
      <c r="K14" s="1168">
        <v>1643519952.0599999</v>
      </c>
      <c r="L14" s="1168">
        <v>1960665392.5699999</v>
      </c>
      <c r="M14" s="1168">
        <v>15307560.390000001</v>
      </c>
      <c r="N14" s="1168">
        <v>9105664.1699999999</v>
      </c>
      <c r="O14" s="1168">
        <v>22170799510.950001</v>
      </c>
      <c r="P14" s="1168">
        <v>22170799510.950001</v>
      </c>
      <c r="Q14" s="1168">
        <v>0</v>
      </c>
    </row>
    <row r="15" spans="1:17" ht="20.100000000000001" customHeight="1">
      <c r="A15" s="1170" t="s">
        <v>786</v>
      </c>
      <c r="B15" s="1169">
        <v>124040321.92</v>
      </c>
      <c r="C15" s="1169">
        <v>124040321.92</v>
      </c>
      <c r="D15" s="1169">
        <v>23967850.98</v>
      </c>
      <c r="E15" s="1169">
        <v>17029333.77</v>
      </c>
      <c r="F15" s="1169">
        <v>517192.85</v>
      </c>
      <c r="G15" s="1169">
        <v>6421324.3600000003</v>
      </c>
      <c r="H15" s="1169">
        <v>0</v>
      </c>
      <c r="I15" s="1169">
        <v>0</v>
      </c>
      <c r="J15" s="1169">
        <v>95629039.569999993</v>
      </c>
      <c r="K15" s="1169">
        <v>329702.3</v>
      </c>
      <c r="L15" s="1169">
        <v>3296818.47</v>
      </c>
      <c r="M15" s="1169">
        <v>390440</v>
      </c>
      <c r="N15" s="1169">
        <v>426470.6</v>
      </c>
      <c r="O15" s="1169">
        <v>0</v>
      </c>
      <c r="P15" s="1169">
        <v>0</v>
      </c>
      <c r="Q15" s="1169">
        <v>0</v>
      </c>
    </row>
    <row r="16" spans="1:17" ht="20.100000000000001" customHeight="1">
      <c r="A16" s="1170" t="s">
        <v>787</v>
      </c>
      <c r="B16" s="1169">
        <v>86065642222.910004</v>
      </c>
      <c r="C16" s="1169">
        <v>63894842711.959999</v>
      </c>
      <c r="D16" s="1169">
        <v>3733538010.21</v>
      </c>
      <c r="E16" s="1169">
        <v>752308513.88</v>
      </c>
      <c r="F16" s="1169">
        <v>588267211.76999998</v>
      </c>
      <c r="G16" s="1169">
        <v>2392564261.3299999</v>
      </c>
      <c r="H16" s="1169">
        <v>398023.23</v>
      </c>
      <c r="I16" s="1169">
        <v>0</v>
      </c>
      <c r="J16" s="1169">
        <v>56537149563.93</v>
      </c>
      <c r="K16" s="1169">
        <v>1643190249.76</v>
      </c>
      <c r="L16" s="1169">
        <v>1957368574.0999999</v>
      </c>
      <c r="M16" s="1169">
        <v>14917120.390000001</v>
      </c>
      <c r="N16" s="1169">
        <v>8679193.5700000003</v>
      </c>
      <c r="O16" s="1169">
        <v>22170799510.950001</v>
      </c>
      <c r="P16" s="1169">
        <v>22170799510.950001</v>
      </c>
      <c r="Q16" s="1169">
        <v>0</v>
      </c>
    </row>
    <row r="17" spans="1:17" s="1171" customFormat="1" ht="20.100000000000001" customHeight="1">
      <c r="A17" s="1167" t="s">
        <v>788</v>
      </c>
      <c r="B17" s="1168">
        <v>3000000</v>
      </c>
      <c r="C17" s="1168">
        <v>3000000</v>
      </c>
      <c r="D17" s="1168">
        <v>3000000</v>
      </c>
      <c r="E17" s="1168">
        <v>0</v>
      </c>
      <c r="F17" s="1168">
        <v>0</v>
      </c>
      <c r="G17" s="1168">
        <v>3000000</v>
      </c>
      <c r="H17" s="1168">
        <v>0</v>
      </c>
      <c r="I17" s="1168">
        <v>0</v>
      </c>
      <c r="J17" s="1168">
        <v>0</v>
      </c>
      <c r="K17" s="1168">
        <v>0</v>
      </c>
      <c r="L17" s="1168">
        <v>0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s="1171" customFormat="1" ht="24" customHeight="1">
      <c r="A18" s="1167" t="s">
        <v>789</v>
      </c>
      <c r="B18" s="1168">
        <v>55655321.859999999</v>
      </c>
      <c r="C18" s="1168">
        <v>55646879.439999998</v>
      </c>
      <c r="D18" s="1168">
        <v>14068578.91</v>
      </c>
      <c r="E18" s="1168">
        <v>2419649.25</v>
      </c>
      <c r="F18" s="1168">
        <v>2173245.11</v>
      </c>
      <c r="G18" s="1168">
        <v>8173810.0899999999</v>
      </c>
      <c r="H18" s="1168">
        <v>1301874.46</v>
      </c>
      <c r="I18" s="1168">
        <v>0</v>
      </c>
      <c r="J18" s="1168">
        <v>309400.13</v>
      </c>
      <c r="K18" s="1168">
        <v>1812434.31</v>
      </c>
      <c r="L18" s="1168">
        <v>14477128.67</v>
      </c>
      <c r="M18" s="1168">
        <v>18714867.620000001</v>
      </c>
      <c r="N18" s="1168">
        <v>6264469.7999999998</v>
      </c>
      <c r="O18" s="1168">
        <v>8442.42</v>
      </c>
      <c r="P18" s="1168">
        <v>7599.66</v>
      </c>
      <c r="Q18" s="1168">
        <v>842.76</v>
      </c>
    </row>
    <row r="19" spans="1:17" ht="20.100000000000001" customHeight="1">
      <c r="A19" s="1170" t="s">
        <v>790</v>
      </c>
      <c r="B19" s="1169">
        <v>33518849.23</v>
      </c>
      <c r="C19" s="1169">
        <v>33511249.57</v>
      </c>
      <c r="D19" s="1169">
        <v>2151216.42</v>
      </c>
      <c r="E19" s="1169">
        <v>851.75</v>
      </c>
      <c r="F19" s="1169">
        <v>1035.9000000000001</v>
      </c>
      <c r="G19" s="1169">
        <v>2149328.77</v>
      </c>
      <c r="H19" s="1169">
        <v>0</v>
      </c>
      <c r="I19" s="1169">
        <v>0</v>
      </c>
      <c r="J19" s="1169">
        <v>0</v>
      </c>
      <c r="K19" s="1169">
        <v>46570.28</v>
      </c>
      <c r="L19" s="1169">
        <v>12025744.369999999</v>
      </c>
      <c r="M19" s="1169">
        <v>14510586.59</v>
      </c>
      <c r="N19" s="1169">
        <v>4777131.91</v>
      </c>
      <c r="O19" s="1169">
        <v>7599.66</v>
      </c>
      <c r="P19" s="1169">
        <v>7599.66</v>
      </c>
      <c r="Q19" s="1169">
        <v>0</v>
      </c>
    </row>
    <row r="20" spans="1:17" ht="20.100000000000001" customHeight="1">
      <c r="A20" s="1170" t="s">
        <v>791</v>
      </c>
      <c r="B20" s="1169">
        <v>22136472.629999999</v>
      </c>
      <c r="C20" s="1169">
        <v>22135629.870000001</v>
      </c>
      <c r="D20" s="1169">
        <v>11917362.49</v>
      </c>
      <c r="E20" s="1169">
        <v>2418797.5</v>
      </c>
      <c r="F20" s="1169">
        <v>2172209.21</v>
      </c>
      <c r="G20" s="1169">
        <v>6024481.3200000003</v>
      </c>
      <c r="H20" s="1169">
        <v>1301874.46</v>
      </c>
      <c r="I20" s="1169">
        <v>0</v>
      </c>
      <c r="J20" s="1169">
        <v>309400.13</v>
      </c>
      <c r="K20" s="1169">
        <v>1765864.03</v>
      </c>
      <c r="L20" s="1169">
        <v>2451384.2999999998</v>
      </c>
      <c r="M20" s="1169">
        <v>4204281.03</v>
      </c>
      <c r="N20" s="1169">
        <v>1487337.89</v>
      </c>
      <c r="O20" s="1169">
        <v>842.76</v>
      </c>
      <c r="P20" s="1169">
        <v>0</v>
      </c>
      <c r="Q20" s="1169">
        <v>842.76</v>
      </c>
    </row>
    <row r="22" spans="1:17" ht="13.5" customHeight="1">
      <c r="A22" s="2309" t="s">
        <v>792</v>
      </c>
      <c r="B22" s="2309"/>
      <c r="C22" s="2309"/>
      <c r="D22" s="2309"/>
      <c r="E22" s="2309"/>
      <c r="F22" s="2309"/>
      <c r="G22" s="2309"/>
      <c r="H22" s="2309"/>
      <c r="I22" s="2309"/>
      <c r="J22" s="2309"/>
      <c r="K22" s="2309"/>
      <c r="L22" s="2309"/>
      <c r="M22" s="2309"/>
    </row>
    <row r="23" spans="1:17" ht="13.5" customHeight="1">
      <c r="A23" s="2301" t="s">
        <v>96</v>
      </c>
      <c r="B23" s="2304" t="s">
        <v>793</v>
      </c>
      <c r="C23" s="2306" t="s">
        <v>794</v>
      </c>
      <c r="D23" s="2307"/>
      <c r="E23" s="2307"/>
      <c r="F23" s="2307"/>
      <c r="G23" s="2307"/>
      <c r="H23" s="2307"/>
      <c r="I23" s="2307"/>
      <c r="J23" s="2307"/>
      <c r="K23" s="2307"/>
      <c r="L23" s="2307"/>
      <c r="M23" s="2307"/>
      <c r="N23" s="2308"/>
      <c r="O23" s="2306" t="s">
        <v>795</v>
      </c>
      <c r="P23" s="2307"/>
      <c r="Q23" s="2308"/>
    </row>
    <row r="24" spans="1:17" ht="13.5" customHeight="1">
      <c r="A24" s="2302"/>
      <c r="B24" s="2298"/>
      <c r="C24" s="2298" t="s">
        <v>796</v>
      </c>
      <c r="D24" s="2297" t="s">
        <v>797</v>
      </c>
      <c r="E24" s="2297" t="s">
        <v>798</v>
      </c>
      <c r="F24" s="2297" t="s">
        <v>799</v>
      </c>
      <c r="G24" s="2297" t="s">
        <v>800</v>
      </c>
      <c r="H24" s="2297" t="s">
        <v>771</v>
      </c>
      <c r="I24" s="2297" t="s">
        <v>801</v>
      </c>
      <c r="J24" s="2297" t="s">
        <v>773</v>
      </c>
      <c r="K24" s="2297" t="s">
        <v>774</v>
      </c>
      <c r="L24" s="2297" t="s">
        <v>775</v>
      </c>
      <c r="M24" s="2297" t="s">
        <v>776</v>
      </c>
      <c r="N24" s="2305" t="s">
        <v>777</v>
      </c>
      <c r="O24" s="2297" t="s">
        <v>778</v>
      </c>
      <c r="P24" s="2297" t="s">
        <v>779</v>
      </c>
      <c r="Q24" s="2304" t="s">
        <v>780</v>
      </c>
    </row>
    <row r="25" spans="1:17" ht="13.5" customHeight="1">
      <c r="A25" s="2302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8"/>
    </row>
    <row r="26" spans="1:17" ht="11.25" customHeight="1">
      <c r="A26" s="2302"/>
      <c r="B26" s="2298"/>
      <c r="C26" s="2298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297"/>
      <c r="P26" s="2297"/>
      <c r="Q26" s="2298"/>
    </row>
    <row r="27" spans="1:17" ht="25.15" customHeight="1">
      <c r="A27" s="2303"/>
      <c r="B27" s="2296"/>
      <c r="C27" s="2296"/>
      <c r="D27" s="2297"/>
      <c r="E27" s="2297"/>
      <c r="F27" s="2297"/>
      <c r="G27" s="2297"/>
      <c r="H27" s="2297"/>
      <c r="I27" s="2297"/>
      <c r="J27" s="2297"/>
      <c r="K27" s="2297"/>
      <c r="L27" s="2297"/>
      <c r="M27" s="2297"/>
      <c r="N27" s="2305"/>
      <c r="O27" s="2297"/>
      <c r="P27" s="2297"/>
      <c r="Q27" s="2296"/>
    </row>
    <row r="28" spans="1:17" ht="13.5" customHeight="1">
      <c r="A28" s="1166">
        <v>1</v>
      </c>
      <c r="B28" s="1166">
        <v>2</v>
      </c>
      <c r="C28" s="1166">
        <v>3</v>
      </c>
      <c r="D28" s="1166">
        <v>4</v>
      </c>
      <c r="E28" s="1166">
        <v>5</v>
      </c>
      <c r="F28" s="1166">
        <v>6</v>
      </c>
      <c r="G28" s="1166">
        <v>7</v>
      </c>
      <c r="H28" s="1166">
        <v>8</v>
      </c>
      <c r="I28" s="1166">
        <v>9</v>
      </c>
      <c r="J28" s="1166">
        <v>10</v>
      </c>
      <c r="K28" s="1166">
        <v>11</v>
      </c>
      <c r="L28" s="1166">
        <v>12</v>
      </c>
      <c r="M28" s="1166">
        <v>13</v>
      </c>
      <c r="N28" s="1166">
        <v>14</v>
      </c>
      <c r="O28" s="1166">
        <v>15</v>
      </c>
      <c r="P28" s="1166">
        <v>16</v>
      </c>
      <c r="Q28" s="1166">
        <v>17</v>
      </c>
    </row>
    <row r="29" spans="1:17" ht="27.75" hidden="1" customHeight="1">
      <c r="A29" s="1167" t="s">
        <v>802</v>
      </c>
      <c r="B29" s="1173">
        <v>0</v>
      </c>
      <c r="C29" s="1173">
        <v>0</v>
      </c>
      <c r="D29" s="1173">
        <v>0</v>
      </c>
      <c r="E29" s="1173">
        <v>0</v>
      </c>
      <c r="F29" s="1173">
        <v>0</v>
      </c>
      <c r="G29" s="1173">
        <v>0</v>
      </c>
      <c r="H29" s="1173">
        <v>0</v>
      </c>
      <c r="I29" s="1173">
        <v>0</v>
      </c>
      <c r="J29" s="1173">
        <v>0</v>
      </c>
      <c r="K29" s="1173">
        <v>0</v>
      </c>
      <c r="L29" s="1173">
        <v>0</v>
      </c>
      <c r="M29" s="1173">
        <v>0</v>
      </c>
      <c r="N29" s="1173">
        <v>0</v>
      </c>
      <c r="O29" s="1173">
        <v>0</v>
      </c>
      <c r="P29" s="1173">
        <v>0</v>
      </c>
      <c r="Q29" s="1173">
        <v>0</v>
      </c>
    </row>
    <row r="30" spans="1:17" ht="24.75" customHeight="1">
      <c r="A30" s="1174" t="s">
        <v>803</v>
      </c>
      <c r="B30" s="1175">
        <v>425425.4</v>
      </c>
      <c r="C30" s="1175">
        <v>425425.4</v>
      </c>
      <c r="D30" s="1175">
        <v>50000</v>
      </c>
      <c r="E30" s="1175">
        <v>50000</v>
      </c>
      <c r="F30" s="1175">
        <v>0</v>
      </c>
      <c r="G30" s="1175">
        <v>0</v>
      </c>
      <c r="H30" s="1175">
        <v>0</v>
      </c>
      <c r="I30" s="1175">
        <v>0</v>
      </c>
      <c r="J30" s="1175">
        <v>122784.2</v>
      </c>
      <c r="K30" s="1175">
        <v>24000</v>
      </c>
      <c r="L30" s="1175">
        <v>228641.2</v>
      </c>
      <c r="M30" s="1175">
        <v>0</v>
      </c>
      <c r="N30" s="1175">
        <v>0</v>
      </c>
      <c r="O30" s="1175">
        <v>0</v>
      </c>
      <c r="P30" s="1175">
        <v>0</v>
      </c>
      <c r="Q30" s="1175">
        <v>0</v>
      </c>
    </row>
    <row r="31" spans="1:17" ht="20.100000000000001" customHeight="1">
      <c r="A31" s="1176" t="s">
        <v>804</v>
      </c>
      <c r="B31" s="1173">
        <v>6000</v>
      </c>
      <c r="C31" s="1173">
        <v>6000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6000</v>
      </c>
      <c r="K31" s="1173">
        <v>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20.100000000000001" customHeight="1">
      <c r="A32" s="1176" t="s">
        <v>805</v>
      </c>
      <c r="B32" s="1173">
        <v>419425.4</v>
      </c>
      <c r="C32" s="1173">
        <v>419425.4</v>
      </c>
      <c r="D32" s="1173">
        <v>50000</v>
      </c>
      <c r="E32" s="1173">
        <v>50000</v>
      </c>
      <c r="F32" s="1173">
        <v>0</v>
      </c>
      <c r="G32" s="1173">
        <v>0</v>
      </c>
      <c r="H32" s="1173">
        <v>0</v>
      </c>
      <c r="I32" s="1173">
        <v>0</v>
      </c>
      <c r="J32" s="1173">
        <v>116784.2</v>
      </c>
      <c r="K32" s="1173">
        <v>24000</v>
      </c>
      <c r="L32" s="1173">
        <v>228641.2</v>
      </c>
      <c r="M32" s="1173">
        <v>0</v>
      </c>
      <c r="N32" s="1173">
        <v>0</v>
      </c>
      <c r="O32" s="1173">
        <v>0</v>
      </c>
      <c r="P32" s="1173">
        <v>0</v>
      </c>
      <c r="Q32" s="1173">
        <v>0</v>
      </c>
    </row>
    <row r="33" spans="1:17" ht="20.100000000000001" customHeight="1">
      <c r="A33" s="1174" t="s">
        <v>806</v>
      </c>
      <c r="B33" s="1175">
        <v>1533123589.5</v>
      </c>
      <c r="C33" s="1175">
        <v>1533029345.3299999</v>
      </c>
      <c r="D33" s="1175">
        <v>505069448.98000002</v>
      </c>
      <c r="E33" s="1175">
        <v>679361.42</v>
      </c>
      <c r="F33" s="1175">
        <v>576619.78</v>
      </c>
      <c r="G33" s="1175">
        <v>502013467.77999997</v>
      </c>
      <c r="H33" s="1175">
        <v>1800000</v>
      </c>
      <c r="I33" s="1175">
        <v>0</v>
      </c>
      <c r="J33" s="1175">
        <v>47057600.770000003</v>
      </c>
      <c r="K33" s="1175">
        <v>19445.14</v>
      </c>
      <c r="L33" s="1175">
        <v>505825532.38999999</v>
      </c>
      <c r="M33" s="1175">
        <v>441522995.51999998</v>
      </c>
      <c r="N33" s="1175">
        <v>33534322.530000001</v>
      </c>
      <c r="O33" s="1175">
        <v>94244.17</v>
      </c>
      <c r="P33" s="1175">
        <v>6776.41</v>
      </c>
      <c r="Q33" s="1175">
        <v>87467.76</v>
      </c>
    </row>
    <row r="34" spans="1:17" ht="20.100000000000001" customHeight="1">
      <c r="A34" s="1176" t="s">
        <v>807</v>
      </c>
      <c r="B34" s="1173">
        <v>202481303.55000001</v>
      </c>
      <c r="C34" s="1173">
        <v>202456303.55000001</v>
      </c>
      <c r="D34" s="1173">
        <v>28347315.989999998</v>
      </c>
      <c r="E34" s="1173">
        <v>309051.09999999998</v>
      </c>
      <c r="F34" s="1173">
        <v>0</v>
      </c>
      <c r="G34" s="1173">
        <v>28038264.890000001</v>
      </c>
      <c r="H34" s="1173">
        <v>0</v>
      </c>
      <c r="I34" s="1173">
        <v>0</v>
      </c>
      <c r="J34" s="1173">
        <v>0</v>
      </c>
      <c r="K34" s="1173">
        <v>0</v>
      </c>
      <c r="L34" s="1173">
        <v>84474331.030000001</v>
      </c>
      <c r="M34" s="1173">
        <v>81291387.969999999</v>
      </c>
      <c r="N34" s="1173">
        <v>8343268.5599999996</v>
      </c>
      <c r="O34" s="1173">
        <v>25000</v>
      </c>
      <c r="P34" s="1173">
        <v>0</v>
      </c>
      <c r="Q34" s="1173">
        <v>25000</v>
      </c>
    </row>
    <row r="35" spans="1:17" ht="20.100000000000001" customHeight="1">
      <c r="A35" s="1176" t="s">
        <v>808</v>
      </c>
      <c r="B35" s="1173">
        <v>1330642285.95</v>
      </c>
      <c r="C35" s="1173">
        <v>1330573041.78</v>
      </c>
      <c r="D35" s="1173">
        <v>476722132.99000001</v>
      </c>
      <c r="E35" s="1173">
        <v>370310.32</v>
      </c>
      <c r="F35" s="1173">
        <v>576619.78</v>
      </c>
      <c r="G35" s="1173">
        <v>473975202.88999999</v>
      </c>
      <c r="H35" s="1173">
        <v>1800000</v>
      </c>
      <c r="I35" s="1173">
        <v>0</v>
      </c>
      <c r="J35" s="1173">
        <v>47057600.770000003</v>
      </c>
      <c r="K35" s="1173">
        <v>19445.14</v>
      </c>
      <c r="L35" s="1173">
        <v>421351201.36000001</v>
      </c>
      <c r="M35" s="1173">
        <v>360231607.55000001</v>
      </c>
      <c r="N35" s="1173">
        <v>25191053.969999999</v>
      </c>
      <c r="O35" s="1173">
        <v>69244.17</v>
      </c>
      <c r="P35" s="1173">
        <v>6776.41</v>
      </c>
      <c r="Q35" s="1173">
        <v>62467.76</v>
      </c>
    </row>
    <row r="36" spans="1:17" ht="24.75" customHeight="1">
      <c r="A36" s="1174" t="s">
        <v>809</v>
      </c>
      <c r="B36" s="1175">
        <v>38877472648.900002</v>
      </c>
      <c r="C36" s="1175">
        <v>38877283293.449997</v>
      </c>
      <c r="D36" s="1175">
        <v>20115143.949999999</v>
      </c>
      <c r="E36" s="1175">
        <v>16615241.67</v>
      </c>
      <c r="F36" s="1175">
        <v>44980.53</v>
      </c>
      <c r="G36" s="1175">
        <v>3454921.75</v>
      </c>
      <c r="H36" s="1175">
        <v>0</v>
      </c>
      <c r="I36" s="1175">
        <v>19389067.890000001</v>
      </c>
      <c r="J36" s="1175">
        <v>38831294196.540001</v>
      </c>
      <c r="K36" s="1175">
        <v>17186.91</v>
      </c>
      <c r="L36" s="1175">
        <v>6084935.9900000002</v>
      </c>
      <c r="M36" s="1175">
        <v>129957.79</v>
      </c>
      <c r="N36" s="1175">
        <v>252804.38</v>
      </c>
      <c r="O36" s="1175">
        <v>189355.45</v>
      </c>
      <c r="P36" s="1175">
        <v>189355.45</v>
      </c>
      <c r="Q36" s="1175">
        <v>0</v>
      </c>
    </row>
    <row r="37" spans="1:17" ht="20.100000000000001" customHeight="1">
      <c r="A37" s="1176" t="s">
        <v>810</v>
      </c>
      <c r="B37" s="1173">
        <v>3273732.29</v>
      </c>
      <c r="C37" s="1173">
        <v>3273732.29</v>
      </c>
      <c r="D37" s="1173">
        <v>3273732.29</v>
      </c>
      <c r="E37" s="1173">
        <v>0</v>
      </c>
      <c r="F37" s="1173">
        <v>0</v>
      </c>
      <c r="G37" s="1173">
        <v>3273732.29</v>
      </c>
      <c r="H37" s="1173">
        <v>0</v>
      </c>
      <c r="I37" s="1173">
        <v>0</v>
      </c>
      <c r="J37" s="1173">
        <v>0</v>
      </c>
      <c r="K37" s="1173">
        <v>0</v>
      </c>
      <c r="L37" s="1173">
        <v>0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20.100000000000001" customHeight="1">
      <c r="A38" s="1176" t="s">
        <v>811</v>
      </c>
      <c r="B38" s="1173">
        <v>37010412093.330002</v>
      </c>
      <c r="C38" s="1173">
        <v>37010412093.330002</v>
      </c>
      <c r="D38" s="1173">
        <v>16581926.630000001</v>
      </c>
      <c r="E38" s="1173">
        <v>16516721.33</v>
      </c>
      <c r="F38" s="1173">
        <v>1040.03</v>
      </c>
      <c r="G38" s="1173">
        <v>64165.27</v>
      </c>
      <c r="H38" s="1173">
        <v>0</v>
      </c>
      <c r="I38" s="1173">
        <v>19336651.890000001</v>
      </c>
      <c r="J38" s="1173">
        <v>36969830465.459999</v>
      </c>
      <c r="K38" s="1173">
        <v>906.74</v>
      </c>
      <c r="L38" s="1173">
        <v>4557847.16</v>
      </c>
      <c r="M38" s="1173">
        <v>10012.33</v>
      </c>
      <c r="N38" s="1173">
        <v>94283.12</v>
      </c>
      <c r="O38" s="1173">
        <v>0</v>
      </c>
      <c r="P38" s="1173">
        <v>0</v>
      </c>
      <c r="Q38" s="1173">
        <v>0</v>
      </c>
    </row>
    <row r="39" spans="1:17" ht="20.100000000000001" customHeight="1">
      <c r="A39" s="1176" t="s">
        <v>812</v>
      </c>
      <c r="B39" s="1173">
        <v>1863786823.28</v>
      </c>
      <c r="C39" s="1173">
        <v>1863597467.8299999</v>
      </c>
      <c r="D39" s="1173">
        <v>259485.03</v>
      </c>
      <c r="E39" s="1173">
        <v>98520.34</v>
      </c>
      <c r="F39" s="1173">
        <v>43940.5</v>
      </c>
      <c r="G39" s="1173">
        <v>117024.19</v>
      </c>
      <c r="H39" s="1173">
        <v>0</v>
      </c>
      <c r="I39" s="1173">
        <v>52416</v>
      </c>
      <c r="J39" s="1173">
        <v>1861463731.0799999</v>
      </c>
      <c r="K39" s="1173">
        <v>16280.17</v>
      </c>
      <c r="L39" s="1173">
        <v>1527088.83</v>
      </c>
      <c r="M39" s="1173">
        <v>119945.46</v>
      </c>
      <c r="N39" s="1173">
        <v>158521.26</v>
      </c>
      <c r="O39" s="1173">
        <v>189355.45</v>
      </c>
      <c r="P39" s="1173">
        <v>189355.45</v>
      </c>
      <c r="Q39" s="1173">
        <v>0</v>
      </c>
    </row>
    <row r="40" spans="1:17" ht="24.75" customHeight="1">
      <c r="A40" s="1174" t="s">
        <v>813</v>
      </c>
      <c r="B40" s="1175">
        <v>23734373624.349998</v>
      </c>
      <c r="C40" s="1175">
        <v>23687227234.470001</v>
      </c>
      <c r="D40" s="1175">
        <v>574589796.90999997</v>
      </c>
      <c r="E40" s="1175">
        <v>220951638.03999999</v>
      </c>
      <c r="F40" s="1175">
        <v>31696569.030000001</v>
      </c>
      <c r="G40" s="1175">
        <v>318295451.66000003</v>
      </c>
      <c r="H40" s="1175">
        <v>3646138.18</v>
      </c>
      <c r="I40" s="1175">
        <v>0</v>
      </c>
      <c r="J40" s="1175">
        <v>24066218.75</v>
      </c>
      <c r="K40" s="1175">
        <v>31818643.93</v>
      </c>
      <c r="L40" s="1175">
        <v>6361799610.3699999</v>
      </c>
      <c r="M40" s="1175">
        <v>16557336568.33</v>
      </c>
      <c r="N40" s="1175">
        <v>137616396.18000001</v>
      </c>
      <c r="O40" s="1175">
        <v>47146389.880000003</v>
      </c>
      <c r="P40" s="1175">
        <v>29163925.379999999</v>
      </c>
      <c r="Q40" s="1175">
        <v>17982464.5</v>
      </c>
    </row>
    <row r="41" spans="1:17" ht="24.75" customHeight="1">
      <c r="A41" s="1176" t="s">
        <v>814</v>
      </c>
      <c r="B41" s="1173">
        <v>6808850289.8699999</v>
      </c>
      <c r="C41" s="1173">
        <v>6807320604.2700005</v>
      </c>
      <c r="D41" s="1173">
        <v>83043053.390000001</v>
      </c>
      <c r="E41" s="1173">
        <v>3870767.17</v>
      </c>
      <c r="F41" s="1173">
        <v>2141738.84</v>
      </c>
      <c r="G41" s="1173">
        <v>76369361.799999997</v>
      </c>
      <c r="H41" s="1173">
        <v>661185.57999999996</v>
      </c>
      <c r="I41" s="1173">
        <v>0</v>
      </c>
      <c r="J41" s="1173">
        <v>13039898.109999999</v>
      </c>
      <c r="K41" s="1173">
        <v>1406316.73</v>
      </c>
      <c r="L41" s="1173">
        <v>1074001935.71</v>
      </c>
      <c r="M41" s="1173">
        <v>5600692031.5</v>
      </c>
      <c r="N41" s="1173">
        <v>35137368.829999998</v>
      </c>
      <c r="O41" s="1173">
        <v>1529685.6</v>
      </c>
      <c r="P41" s="1173">
        <v>561899.36</v>
      </c>
      <c r="Q41" s="1173">
        <v>967786.24</v>
      </c>
    </row>
    <row r="42" spans="1:17" ht="20.100000000000001" customHeight="1">
      <c r="A42" s="1176" t="s">
        <v>815</v>
      </c>
      <c r="B42" s="1173">
        <v>16925523334.48</v>
      </c>
      <c r="C42" s="1173">
        <v>16879906630.200001</v>
      </c>
      <c r="D42" s="1173">
        <v>491546743.51999998</v>
      </c>
      <c r="E42" s="1173">
        <v>217080870.87</v>
      </c>
      <c r="F42" s="1173">
        <v>29554830.190000001</v>
      </c>
      <c r="G42" s="1173">
        <v>241926089.86000001</v>
      </c>
      <c r="H42" s="1173">
        <v>2984952.6</v>
      </c>
      <c r="I42" s="1173">
        <v>0</v>
      </c>
      <c r="J42" s="1173">
        <v>11026320.640000001</v>
      </c>
      <c r="K42" s="1173">
        <v>30412327.199999999</v>
      </c>
      <c r="L42" s="1173">
        <v>5287797674.6599998</v>
      </c>
      <c r="M42" s="1173">
        <v>10956644536.83</v>
      </c>
      <c r="N42" s="1173">
        <v>102479027.34999999</v>
      </c>
      <c r="O42" s="1173">
        <v>45616704.280000001</v>
      </c>
      <c r="P42" s="1173">
        <v>28602026.02</v>
      </c>
      <c r="Q42" s="1173">
        <v>17014678.260000002</v>
      </c>
    </row>
    <row r="43" spans="1:17" ht="24.75" customHeight="1">
      <c r="A43" s="1174" t="s">
        <v>816</v>
      </c>
      <c r="B43" s="1175">
        <v>5855617835.4399996</v>
      </c>
      <c r="C43" s="1175">
        <v>5822871172.3699999</v>
      </c>
      <c r="D43" s="1175">
        <v>1334196698.03</v>
      </c>
      <c r="E43" s="1175">
        <v>662371534.86000001</v>
      </c>
      <c r="F43" s="1175">
        <v>30686687.309999999</v>
      </c>
      <c r="G43" s="1175">
        <v>624031078.40999997</v>
      </c>
      <c r="H43" s="1175">
        <v>17107397.449999999</v>
      </c>
      <c r="I43" s="1175">
        <v>58821.72</v>
      </c>
      <c r="J43" s="1175">
        <v>5177551.07</v>
      </c>
      <c r="K43" s="1175">
        <v>35579773.039999999</v>
      </c>
      <c r="L43" s="1175">
        <v>2564659336.3000002</v>
      </c>
      <c r="M43" s="1175">
        <v>1663341914.3800001</v>
      </c>
      <c r="N43" s="1175">
        <v>219857077.83000001</v>
      </c>
      <c r="O43" s="1175">
        <v>32746663.07</v>
      </c>
      <c r="P43" s="1175">
        <v>26713402.239999998</v>
      </c>
      <c r="Q43" s="1175">
        <v>6033260.8300000001</v>
      </c>
    </row>
    <row r="44" spans="1:17" ht="24.75" customHeight="1">
      <c r="A44" s="1176" t="s">
        <v>817</v>
      </c>
      <c r="B44" s="1173">
        <v>1084527373.9400001</v>
      </c>
      <c r="C44" s="1173">
        <v>1082392856.1400001</v>
      </c>
      <c r="D44" s="1173">
        <v>78686715.219999999</v>
      </c>
      <c r="E44" s="1173">
        <v>5592963.4800000004</v>
      </c>
      <c r="F44" s="1173">
        <v>12668369.359999999</v>
      </c>
      <c r="G44" s="1173">
        <v>57918837.759999998</v>
      </c>
      <c r="H44" s="1173">
        <v>2506544.62</v>
      </c>
      <c r="I44" s="1173">
        <v>0</v>
      </c>
      <c r="J44" s="1173">
        <v>338526.03</v>
      </c>
      <c r="K44" s="1173">
        <v>1995490.38</v>
      </c>
      <c r="L44" s="1173">
        <v>445797009.51999998</v>
      </c>
      <c r="M44" s="1173">
        <v>544064788.63</v>
      </c>
      <c r="N44" s="1173">
        <v>11510326.359999999</v>
      </c>
      <c r="O44" s="1173">
        <v>2134517.7999999998</v>
      </c>
      <c r="P44" s="1173">
        <v>194505.5</v>
      </c>
      <c r="Q44" s="1173">
        <v>1940012.3</v>
      </c>
    </row>
    <row r="45" spans="1:17" ht="24.75" customHeight="1">
      <c r="A45" s="1176" t="s">
        <v>818</v>
      </c>
      <c r="B45" s="1173">
        <v>591849454.75999999</v>
      </c>
      <c r="C45" s="1173">
        <v>591834281.52999997</v>
      </c>
      <c r="D45" s="1173">
        <v>214077083.90000001</v>
      </c>
      <c r="E45" s="1173">
        <v>193181166.05000001</v>
      </c>
      <c r="F45" s="1173">
        <v>3926942.68</v>
      </c>
      <c r="G45" s="1173">
        <v>13624891.699999999</v>
      </c>
      <c r="H45" s="1173">
        <v>3344083.47</v>
      </c>
      <c r="I45" s="1173">
        <v>1580.77</v>
      </c>
      <c r="J45" s="1173">
        <v>1205424.8400000001</v>
      </c>
      <c r="K45" s="1173">
        <v>2260063.66</v>
      </c>
      <c r="L45" s="1173">
        <v>223951033.00999999</v>
      </c>
      <c r="M45" s="1173">
        <v>148856441.63999999</v>
      </c>
      <c r="N45" s="1173">
        <v>1482653.71</v>
      </c>
      <c r="O45" s="1173">
        <v>15173.23</v>
      </c>
      <c r="P45" s="1173">
        <v>8870.6</v>
      </c>
      <c r="Q45" s="1173">
        <v>6302.63</v>
      </c>
    </row>
    <row r="46" spans="1:17" ht="24.75" customHeight="1">
      <c r="A46" s="1176" t="s">
        <v>819</v>
      </c>
      <c r="B46" s="1173">
        <v>4179241006.7399998</v>
      </c>
      <c r="C46" s="1173">
        <v>4148644034.6999998</v>
      </c>
      <c r="D46" s="1173">
        <v>1041432898.91</v>
      </c>
      <c r="E46" s="1173">
        <v>463597405.32999998</v>
      </c>
      <c r="F46" s="1173">
        <v>14091375.27</v>
      </c>
      <c r="G46" s="1173">
        <v>552487348.95000005</v>
      </c>
      <c r="H46" s="1173">
        <v>11256769.359999999</v>
      </c>
      <c r="I46" s="1173">
        <v>57240.95</v>
      </c>
      <c r="J46" s="1173">
        <v>3633600.2</v>
      </c>
      <c r="K46" s="1173">
        <v>31324219</v>
      </c>
      <c r="L46" s="1173">
        <v>1894911293.77</v>
      </c>
      <c r="M46" s="1173">
        <v>970420684.11000001</v>
      </c>
      <c r="N46" s="1173">
        <v>206864097.75999999</v>
      </c>
      <c r="O46" s="1173">
        <v>30596972.039999999</v>
      </c>
      <c r="P46" s="1173">
        <v>26510026.140000001</v>
      </c>
      <c r="Q46" s="1173">
        <v>4086945.9</v>
      </c>
    </row>
    <row r="47" spans="1:17" ht="13.5" customHeight="1">
      <c r="A47" s="1177"/>
      <c r="B47" s="1177"/>
      <c r="C47" s="1177"/>
      <c r="D47" s="1177"/>
      <c r="E47" s="1177"/>
      <c r="F47" s="1177"/>
      <c r="G47" s="1177"/>
      <c r="H47" s="1177"/>
      <c r="I47" s="1177"/>
      <c r="J47" s="1177"/>
      <c r="K47" s="1177"/>
      <c r="L47" s="1177"/>
      <c r="M47" s="1177"/>
    </row>
    <row r="48" spans="1:17" ht="13.5" customHeight="1">
      <c r="B48" s="2309" t="s">
        <v>820</v>
      </c>
      <c r="C48" s="2309"/>
      <c r="D48" s="2309"/>
      <c r="E48" s="2309"/>
      <c r="F48" s="2309"/>
      <c r="G48" s="2309"/>
      <c r="H48" s="2309"/>
      <c r="I48" s="2309"/>
      <c r="J48" s="2309"/>
      <c r="K48" s="2309"/>
      <c r="L48" s="2309"/>
      <c r="M48" s="2309"/>
    </row>
    <row r="49" spans="2:12" ht="13.5" customHeight="1">
      <c r="B49" s="2312" t="s">
        <v>96</v>
      </c>
      <c r="C49" s="2313"/>
      <c r="D49" s="2313"/>
      <c r="E49" s="2314"/>
      <c r="F49" s="2321" t="s">
        <v>821</v>
      </c>
      <c r="G49" s="2293" t="s">
        <v>822</v>
      </c>
      <c r="H49" s="2294"/>
      <c r="I49" s="2294"/>
      <c r="J49" s="2294"/>
      <c r="K49" s="2294"/>
      <c r="L49" s="2295"/>
    </row>
    <row r="50" spans="2:12" ht="13.5" customHeight="1">
      <c r="B50" s="2315"/>
      <c r="C50" s="2316"/>
      <c r="D50" s="2316"/>
      <c r="E50" s="2317"/>
      <c r="F50" s="2310"/>
      <c r="G50" s="2297" t="s">
        <v>823</v>
      </c>
      <c r="H50" s="2297" t="s">
        <v>768</v>
      </c>
      <c r="I50" s="2297" t="s">
        <v>769</v>
      </c>
      <c r="J50" s="2297" t="s">
        <v>800</v>
      </c>
      <c r="K50" s="2297" t="s">
        <v>824</v>
      </c>
      <c r="L50" s="2305" t="s">
        <v>825</v>
      </c>
    </row>
    <row r="51" spans="2:12" ht="13.5" customHeight="1">
      <c r="B51" s="2315"/>
      <c r="C51" s="2316"/>
      <c r="D51" s="2316"/>
      <c r="E51" s="2317"/>
      <c r="F51" s="2310"/>
      <c r="G51" s="2297"/>
      <c r="H51" s="2297"/>
      <c r="I51" s="2297"/>
      <c r="J51" s="2297"/>
      <c r="K51" s="2297"/>
      <c r="L51" s="2305"/>
    </row>
    <row r="52" spans="2:12" ht="11.25" customHeight="1">
      <c r="B52" s="2315"/>
      <c r="C52" s="2316"/>
      <c r="D52" s="2316"/>
      <c r="E52" s="2317"/>
      <c r="F52" s="2310"/>
      <c r="G52" s="2297"/>
      <c r="H52" s="2297"/>
      <c r="I52" s="2297"/>
      <c r="J52" s="2297"/>
      <c r="K52" s="2297"/>
      <c r="L52" s="2305"/>
    </row>
    <row r="53" spans="2:12" ht="20.25" customHeight="1">
      <c r="B53" s="2318"/>
      <c r="C53" s="2319"/>
      <c r="D53" s="2319"/>
      <c r="E53" s="2320"/>
      <c r="F53" s="2311"/>
      <c r="G53" s="2297"/>
      <c r="H53" s="2297"/>
      <c r="I53" s="2297"/>
      <c r="J53" s="2297"/>
      <c r="K53" s="2297"/>
      <c r="L53" s="2305"/>
    </row>
    <row r="54" spans="2:12" ht="13.5" customHeight="1">
      <c r="B54" s="2297">
        <v>1</v>
      </c>
      <c r="C54" s="2297"/>
      <c r="D54" s="2297"/>
      <c r="E54" s="2297"/>
      <c r="F54" s="1166">
        <v>2</v>
      </c>
      <c r="G54" s="1166">
        <v>3</v>
      </c>
      <c r="H54" s="1166">
        <v>4</v>
      </c>
      <c r="I54" s="1166">
        <v>5</v>
      </c>
      <c r="J54" s="1166">
        <v>6</v>
      </c>
      <c r="K54" s="1166">
        <v>7</v>
      </c>
      <c r="L54" s="1166">
        <v>8</v>
      </c>
    </row>
    <row r="55" spans="2:12" ht="33.75" customHeight="1">
      <c r="B55" s="2322" t="s">
        <v>826</v>
      </c>
      <c r="C55" s="2323"/>
      <c r="D55" s="2323"/>
      <c r="E55" s="2324"/>
      <c r="F55" s="1169">
        <v>4857525824.7399998</v>
      </c>
      <c r="G55" s="1169">
        <v>1216854263.1800001</v>
      </c>
      <c r="H55" s="1169">
        <v>56238884.289999999</v>
      </c>
      <c r="I55" s="1169">
        <v>330087118.73000002</v>
      </c>
      <c r="J55" s="1169">
        <v>810793171.23000002</v>
      </c>
      <c r="K55" s="1169">
        <v>19735088.93</v>
      </c>
      <c r="L55" s="1169">
        <v>3640671561.5599999</v>
      </c>
    </row>
    <row r="56" spans="2:12" ht="33.75" customHeight="1">
      <c r="B56" s="2322" t="s">
        <v>827</v>
      </c>
      <c r="C56" s="2323"/>
      <c r="D56" s="2323"/>
      <c r="E56" s="2324"/>
      <c r="F56" s="1169">
        <v>26065891.300000001</v>
      </c>
      <c r="G56" s="1169">
        <v>21861158.510000002</v>
      </c>
      <c r="H56" s="1169">
        <v>0</v>
      </c>
      <c r="I56" s="1169">
        <v>0</v>
      </c>
      <c r="J56" s="1169">
        <v>21861158.510000002</v>
      </c>
      <c r="K56" s="1169">
        <v>0</v>
      </c>
      <c r="L56" s="1169">
        <v>4204732.79</v>
      </c>
    </row>
    <row r="57" spans="2:12" ht="24.6" customHeight="1">
      <c r="B57" s="2322" t="s">
        <v>828</v>
      </c>
      <c r="C57" s="2323"/>
      <c r="D57" s="2323"/>
      <c r="E57" s="2324"/>
      <c r="F57" s="1169">
        <v>864116250.87</v>
      </c>
      <c r="G57" s="1169">
        <v>160462109.84</v>
      </c>
      <c r="H57" s="1169">
        <v>1457802</v>
      </c>
      <c r="I57" s="1169">
        <v>43945164</v>
      </c>
      <c r="J57" s="1169">
        <v>111642637.62</v>
      </c>
      <c r="K57" s="1169">
        <v>3416506.22</v>
      </c>
      <c r="L57" s="1169">
        <v>703654141.02999997</v>
      </c>
    </row>
    <row r="58" spans="2:12" ht="24.6" customHeight="1">
      <c r="B58" s="2322" t="s">
        <v>829</v>
      </c>
      <c r="C58" s="2323"/>
      <c r="D58" s="2323"/>
      <c r="E58" s="2324"/>
      <c r="F58" s="1169">
        <v>79855039.739999995</v>
      </c>
      <c r="G58" s="1169">
        <v>43201527.520000003</v>
      </c>
      <c r="H58" s="1169">
        <v>0</v>
      </c>
      <c r="I58" s="1169">
        <v>2081333.4</v>
      </c>
      <c r="J58" s="1169">
        <v>41120194.119999997</v>
      </c>
      <c r="K58" s="1169">
        <v>0</v>
      </c>
      <c r="L58" s="1169">
        <v>36653512.219999999</v>
      </c>
    </row>
    <row r="59" spans="2:12" ht="24.6" customHeight="1">
      <c r="B59" s="2322" t="s">
        <v>830</v>
      </c>
      <c r="C59" s="2323"/>
      <c r="D59" s="2323"/>
      <c r="E59" s="2324"/>
      <c r="F59" s="1169">
        <v>11499575.99</v>
      </c>
      <c r="G59" s="1169">
        <v>10874768.82</v>
      </c>
      <c r="H59" s="1169">
        <v>0</v>
      </c>
      <c r="I59" s="1169">
        <v>0</v>
      </c>
      <c r="J59" s="1169">
        <v>10874768.82</v>
      </c>
      <c r="K59" s="1169">
        <v>0</v>
      </c>
      <c r="L59" s="1169">
        <v>624807.17000000004</v>
      </c>
    </row>
    <row r="60" spans="2:12" ht="33.75" customHeight="1">
      <c r="B60" s="2322" t="s">
        <v>831</v>
      </c>
      <c r="C60" s="2323"/>
      <c r="D60" s="2323"/>
      <c r="E60" s="2324"/>
      <c r="F60" s="1169">
        <v>20912018.879999999</v>
      </c>
      <c r="G60" s="1169">
        <v>13025946.58</v>
      </c>
      <c r="H60" s="1169">
        <v>0</v>
      </c>
      <c r="I60" s="1169">
        <v>750000</v>
      </c>
      <c r="J60" s="1169">
        <v>12275946.58</v>
      </c>
      <c r="K60" s="1169">
        <v>0</v>
      </c>
      <c r="L60" s="1169">
        <v>7886072.2999999998</v>
      </c>
    </row>
    <row r="61" spans="2:12" ht="28.15" customHeight="1">
      <c r="B61" s="2322" t="s">
        <v>832</v>
      </c>
      <c r="C61" s="2323"/>
      <c r="D61" s="2323"/>
      <c r="E61" s="2324"/>
      <c r="F61" s="1169">
        <v>9693765.9100000001</v>
      </c>
      <c r="G61" s="1169">
        <v>3195861.02</v>
      </c>
      <c r="H61" s="1169">
        <v>0</v>
      </c>
      <c r="I61" s="1169">
        <v>0</v>
      </c>
      <c r="J61" s="1169">
        <v>3195861.02</v>
      </c>
      <c r="K61" s="1169">
        <v>0</v>
      </c>
      <c r="L61" s="1169">
        <v>6497904.8899999997</v>
      </c>
    </row>
  </sheetData>
  <mergeCells count="59">
    <mergeCell ref="B60:E60"/>
    <mergeCell ref="B61:E61"/>
    <mergeCell ref="K50:K53"/>
    <mergeCell ref="B54:E54"/>
    <mergeCell ref="B55:E55"/>
    <mergeCell ref="B56:E56"/>
    <mergeCell ref="I50:I53"/>
    <mergeCell ref="B57:E57"/>
    <mergeCell ref="J50:J53"/>
    <mergeCell ref="B48:M48"/>
    <mergeCell ref="I24:I27"/>
    <mergeCell ref="B58:E58"/>
    <mergeCell ref="B59:E59"/>
    <mergeCell ref="A22:M22"/>
    <mergeCell ref="G4:G8"/>
    <mergeCell ref="H4:H8"/>
    <mergeCell ref="I4:I8"/>
    <mergeCell ref="L50:L53"/>
    <mergeCell ref="E24:E27"/>
    <mergeCell ref="F24:F27"/>
    <mergeCell ref="G24:G27"/>
    <mergeCell ref="J24:J27"/>
    <mergeCell ref="K24:K27"/>
    <mergeCell ref="L24:L27"/>
    <mergeCell ref="B49:E53"/>
    <mergeCell ref="F49:F53"/>
    <mergeCell ref="G49:L49"/>
    <mergeCell ref="G50:G53"/>
    <mergeCell ref="H50:H53"/>
    <mergeCell ref="N24:N27"/>
    <mergeCell ref="A23:A27"/>
    <mergeCell ref="P24:P27"/>
    <mergeCell ref="O24:O27"/>
    <mergeCell ref="M24:M27"/>
    <mergeCell ref="B23:B27"/>
    <mergeCell ref="C23:N23"/>
    <mergeCell ref="O23:Q23"/>
    <mergeCell ref="H24:H27"/>
    <mergeCell ref="Q24:Q27"/>
    <mergeCell ref="C24:C27"/>
    <mergeCell ref="D24:D27"/>
    <mergeCell ref="A1:M1"/>
    <mergeCell ref="A2:M2"/>
    <mergeCell ref="A3:A8"/>
    <mergeCell ref="B3:B8"/>
    <mergeCell ref="C3:N3"/>
    <mergeCell ref="M4:M8"/>
    <mergeCell ref="O3:Q3"/>
    <mergeCell ref="C4:C8"/>
    <mergeCell ref="D4:D8"/>
    <mergeCell ref="E4:E8"/>
    <mergeCell ref="F4:F8"/>
    <mergeCell ref="J4:J8"/>
    <mergeCell ref="K4:K8"/>
    <mergeCell ref="L4:L8"/>
    <mergeCell ref="O4:O8"/>
    <mergeCell ref="P4:P8"/>
    <mergeCell ref="N4:N8"/>
    <mergeCell ref="Q4:Q8"/>
  </mergeCells>
  <printOptions horizontalCentered="1"/>
  <pageMargins left="0.27559055118110237" right="0.27559055118110237" top="0.59055118110236227" bottom="0.74803149606299213" header="0.31496062992125984" footer="0"/>
  <pageSetup paperSize="9" scale="57" firstPageNumber="5" orientation="landscape" useFirstPageNumber="1" r:id="rId1"/>
  <headerFooter alignWithMargins="0"/>
  <rowBreaks count="1" manualBreakCount="1">
    <brk id="4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91"/>
  <sheetViews>
    <sheetView topLeftCell="B1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2" style="1108" customWidth="1"/>
    <col min="3" max="5" width="14.5703125" style="1106" customWidth="1"/>
    <col min="6" max="6" width="13.85546875" style="1106" customWidth="1"/>
    <col min="7" max="7" width="11.5703125" style="1106" customWidth="1"/>
    <col min="8" max="8" width="11.85546875" style="1106" customWidth="1"/>
    <col min="9" max="9" width="11.5703125" style="1106" customWidth="1"/>
    <col min="10" max="10" width="10" style="1106" bestFit="1" customWidth="1"/>
    <col min="11" max="11" width="7.42578125" style="1106" customWidth="1"/>
    <col min="12" max="12" width="7.28515625" style="1106" customWidth="1"/>
    <col min="13" max="13" width="8.140625" style="1106" customWidth="1"/>
    <col min="14" max="16384" width="9.140625" style="1106"/>
  </cols>
  <sheetData>
    <row r="1" spans="2:13" ht="18.75" customHeight="1">
      <c r="B1" s="2267" t="s">
        <v>875</v>
      </c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2267"/>
    </row>
    <row r="2" spans="2:13" ht="5.25" customHeight="1"/>
    <row r="3" spans="2:13" ht="66.75" customHeight="1">
      <c r="B3" s="2268" t="s">
        <v>674</v>
      </c>
      <c r="C3" s="1109" t="s">
        <v>675</v>
      </c>
      <c r="D3" s="1109" t="s">
        <v>676</v>
      </c>
      <c r="E3" s="1109" t="s">
        <v>677</v>
      </c>
      <c r="F3" s="1109" t="s">
        <v>678</v>
      </c>
      <c r="G3" s="1109" t="s">
        <v>679</v>
      </c>
      <c r="H3" s="1109" t="s">
        <v>680</v>
      </c>
      <c r="I3" s="1109" t="s">
        <v>681</v>
      </c>
      <c r="J3" s="1109" t="s">
        <v>682</v>
      </c>
      <c r="K3" s="1110" t="s">
        <v>683</v>
      </c>
      <c r="L3" s="1109" t="s">
        <v>684</v>
      </c>
      <c r="M3" s="1109" t="s">
        <v>685</v>
      </c>
    </row>
    <row r="4" spans="2:13">
      <c r="B4" s="2268"/>
      <c r="C4" s="2269" t="s">
        <v>8</v>
      </c>
      <c r="D4" s="2269"/>
      <c r="E4" s="2269"/>
      <c r="F4" s="2269"/>
      <c r="G4" s="2269"/>
      <c r="H4" s="2269"/>
      <c r="I4" s="2269"/>
      <c r="J4" s="2269"/>
      <c r="K4" s="2269" t="s">
        <v>9</v>
      </c>
      <c r="L4" s="2269"/>
      <c r="M4" s="2269"/>
    </row>
    <row r="5" spans="2:13">
      <c r="B5" s="1109">
        <v>1</v>
      </c>
      <c r="C5" s="1111">
        <v>2</v>
      </c>
      <c r="D5" s="1111">
        <v>3</v>
      </c>
      <c r="E5" s="1111">
        <v>4</v>
      </c>
      <c r="F5" s="1110">
        <v>5</v>
      </c>
      <c r="G5" s="1111">
        <v>6</v>
      </c>
      <c r="H5" s="1110">
        <v>7</v>
      </c>
      <c r="I5" s="1111">
        <v>8</v>
      </c>
      <c r="J5" s="1110">
        <v>9</v>
      </c>
      <c r="K5" s="1111">
        <v>10</v>
      </c>
      <c r="L5" s="1110">
        <v>11</v>
      </c>
      <c r="M5" s="1111">
        <v>12</v>
      </c>
    </row>
    <row r="6" spans="2:13" ht="18.75" customHeight="1">
      <c r="B6" s="1112" t="s">
        <v>686</v>
      </c>
      <c r="C6" s="1113">
        <v>32682839111.98</v>
      </c>
      <c r="D6" s="1113">
        <v>32467402885.25</v>
      </c>
      <c r="E6" s="1113">
        <v>32429263269.029999</v>
      </c>
      <c r="F6" s="1113">
        <v>460011225.62</v>
      </c>
      <c r="G6" s="1113">
        <v>98903393.030000001</v>
      </c>
      <c r="H6" s="1113">
        <v>30880316.66</v>
      </c>
      <c r="I6" s="1113">
        <v>32193502.879999999</v>
      </c>
      <c r="J6" s="1113">
        <v>74031.64</v>
      </c>
      <c r="K6" s="1114">
        <v>100</v>
      </c>
      <c r="L6" s="1114">
        <v>99.340827686383491</v>
      </c>
      <c r="M6" s="1114"/>
    </row>
    <row r="7" spans="2:13" ht="25.5" customHeight="1">
      <c r="B7" s="1112" t="s">
        <v>687</v>
      </c>
      <c r="C7" s="1113">
        <v>16357121716.240002</v>
      </c>
      <c r="D7" s="1113">
        <v>16632482531.779999</v>
      </c>
      <c r="E7" s="1113">
        <v>16599957721.59</v>
      </c>
      <c r="F7" s="1113">
        <v>460011225.62</v>
      </c>
      <c r="G7" s="1113">
        <v>98903393.030000001</v>
      </c>
      <c r="H7" s="1113">
        <v>30880316.66</v>
      </c>
      <c r="I7" s="1113">
        <v>32193502.879999999</v>
      </c>
      <c r="J7" s="1113">
        <v>74031.64</v>
      </c>
      <c r="K7" s="1114">
        <v>51.228250656710728</v>
      </c>
      <c r="L7" s="1114">
        <v>101.68343074238183</v>
      </c>
      <c r="M7" s="1114">
        <v>100.00000000000001</v>
      </c>
    </row>
    <row r="8" spans="2:13" ht="14.1" customHeight="1">
      <c r="B8" s="1115" t="s">
        <v>688</v>
      </c>
      <c r="C8" s="1116">
        <v>350161988.94999999</v>
      </c>
      <c r="D8" s="1116">
        <v>407070450.37</v>
      </c>
      <c r="E8" s="1116">
        <v>410806323.91000003</v>
      </c>
      <c r="F8" s="1116">
        <v>0</v>
      </c>
      <c r="G8" s="1116">
        <v>0</v>
      </c>
      <c r="H8" s="1116">
        <v>0</v>
      </c>
      <c r="I8" s="1116">
        <v>0</v>
      </c>
      <c r="J8" s="1116">
        <v>0</v>
      </c>
      <c r="K8" s="1117">
        <v>1.2537819911519097</v>
      </c>
      <c r="L8" s="1117">
        <v>116.25203854668705</v>
      </c>
      <c r="M8" s="1117">
        <v>2.447442524543181</v>
      </c>
    </row>
    <row r="9" spans="2:13" ht="14.1" customHeight="1">
      <c r="B9" s="1115" t="s">
        <v>689</v>
      </c>
      <c r="C9" s="1116">
        <v>6271068107.71</v>
      </c>
      <c r="D9" s="1116">
        <v>6257674158</v>
      </c>
      <c r="E9" s="1116">
        <v>6187739403.5699997</v>
      </c>
      <c r="F9" s="1116">
        <v>0</v>
      </c>
      <c r="G9" s="1116">
        <v>0</v>
      </c>
      <c r="H9" s="1116">
        <v>0</v>
      </c>
      <c r="I9" s="1116">
        <v>0</v>
      </c>
      <c r="J9" s="1116">
        <v>0</v>
      </c>
      <c r="K9" s="1117">
        <v>19.273713330618364</v>
      </c>
      <c r="L9" s="1117">
        <v>99.786416771753238</v>
      </c>
      <c r="M9" s="1117">
        <v>37.623211965161204</v>
      </c>
    </row>
    <row r="10" spans="2:13" ht="14.1" customHeight="1">
      <c r="B10" s="1115" t="s">
        <v>135</v>
      </c>
      <c r="C10" s="1116">
        <v>24466691.350000001</v>
      </c>
      <c r="D10" s="1116">
        <v>24593268.66</v>
      </c>
      <c r="E10" s="1116">
        <v>24592117.68</v>
      </c>
      <c r="F10" s="1116">
        <v>1469837.56</v>
      </c>
      <c r="G10" s="1116">
        <v>17874.22</v>
      </c>
      <c r="H10" s="1116">
        <v>34477.57</v>
      </c>
      <c r="I10" s="1116">
        <v>6839.2</v>
      </c>
      <c r="J10" s="1116">
        <v>733.7</v>
      </c>
      <c r="K10" s="1117">
        <v>7.574756979152393E-2</v>
      </c>
      <c r="L10" s="1117">
        <v>100.51734543175164</v>
      </c>
      <c r="M10" s="1117">
        <v>0.14786288585007787</v>
      </c>
    </row>
    <row r="11" spans="2:13" ht="14.1" customHeight="1">
      <c r="B11" s="1115" t="s">
        <v>136</v>
      </c>
      <c r="C11" s="1116">
        <v>3874889631.8099999</v>
      </c>
      <c r="D11" s="1118">
        <v>3854539771.4099998</v>
      </c>
      <c r="E11" s="1116">
        <v>3854530349.6999998</v>
      </c>
      <c r="F11" s="1116">
        <v>317366177.17000002</v>
      </c>
      <c r="G11" s="1116">
        <v>95452000.640000001</v>
      </c>
      <c r="H11" s="1116">
        <v>27197930.82</v>
      </c>
      <c r="I11" s="1116">
        <v>27701639.27</v>
      </c>
      <c r="J11" s="1116">
        <v>67455.72</v>
      </c>
      <c r="K11" s="1117">
        <v>11.87202987880846</v>
      </c>
      <c r="L11" s="1117">
        <v>99.474827354231138</v>
      </c>
      <c r="M11" s="1117">
        <v>23.174771198737517</v>
      </c>
    </row>
    <row r="12" spans="2:13" ht="14.1" customHeight="1">
      <c r="B12" s="1115" t="s">
        <v>690</v>
      </c>
      <c r="C12" s="1116">
        <v>5206330.3899999997</v>
      </c>
      <c r="D12" s="1118">
        <v>5314119.18</v>
      </c>
      <c r="E12" s="1116">
        <v>5314116.2</v>
      </c>
      <c r="F12" s="1116">
        <v>14782.76</v>
      </c>
      <c r="G12" s="1116">
        <v>94615.95</v>
      </c>
      <c r="H12" s="1116">
        <v>422.14</v>
      </c>
      <c r="I12" s="1116">
        <v>45.3</v>
      </c>
      <c r="J12" s="1116">
        <v>15</v>
      </c>
      <c r="K12" s="1117">
        <v>1.6367552399499788E-2</v>
      </c>
      <c r="L12" s="1117">
        <v>102.07034094891547</v>
      </c>
      <c r="M12" s="1117">
        <v>3.195024657230941E-2</v>
      </c>
    </row>
    <row r="13" spans="2:13" ht="14.1" customHeight="1">
      <c r="B13" s="1115" t="s">
        <v>691</v>
      </c>
      <c r="C13" s="1116">
        <v>153296966.18000001</v>
      </c>
      <c r="D13" s="1118">
        <v>147223270.91</v>
      </c>
      <c r="E13" s="1116">
        <v>147210279.87</v>
      </c>
      <c r="F13" s="1116">
        <v>139936302.56999999</v>
      </c>
      <c r="G13" s="1116">
        <v>106496.2</v>
      </c>
      <c r="H13" s="1116">
        <v>1103432.1499999999</v>
      </c>
      <c r="I13" s="1116">
        <v>558793.78</v>
      </c>
      <c r="J13" s="1116">
        <v>0</v>
      </c>
      <c r="K13" s="1117">
        <v>0.45344948418058961</v>
      </c>
      <c r="L13" s="1117">
        <v>96.037954682763697</v>
      </c>
      <c r="M13" s="1117">
        <v>0.88515512118348971</v>
      </c>
    </row>
    <row r="14" spans="2:13" ht="28.9" customHeight="1">
      <c r="B14" s="1115" t="s">
        <v>692</v>
      </c>
      <c r="C14" s="1116">
        <v>13567554.1</v>
      </c>
      <c r="D14" s="1118">
        <v>13476400.07</v>
      </c>
      <c r="E14" s="1116">
        <v>13534378.689999999</v>
      </c>
      <c r="F14" s="1116">
        <v>0</v>
      </c>
      <c r="G14" s="1116">
        <v>0</v>
      </c>
      <c r="H14" s="1116">
        <v>10519</v>
      </c>
      <c r="I14" s="1116">
        <v>19197.36</v>
      </c>
      <c r="J14" s="1116">
        <v>0</v>
      </c>
      <c r="K14" s="1117">
        <v>4.1507477877518663E-2</v>
      </c>
      <c r="L14" s="1117">
        <v>99.328146920748225</v>
      </c>
      <c r="M14" s="1117">
        <v>8.1024585742088637E-2</v>
      </c>
    </row>
    <row r="15" spans="2:13" ht="14.1" customHeight="1">
      <c r="B15" s="1115" t="s">
        <v>693</v>
      </c>
      <c r="C15" s="1116">
        <v>33960678.93</v>
      </c>
      <c r="D15" s="1118">
        <v>36886000.920000002</v>
      </c>
      <c r="E15" s="1116">
        <v>36887977.850000001</v>
      </c>
      <c r="F15" s="1116">
        <v>0</v>
      </c>
      <c r="G15" s="1116">
        <v>0</v>
      </c>
      <c r="H15" s="1116">
        <v>745538</v>
      </c>
      <c r="I15" s="1116">
        <v>1923449.91</v>
      </c>
      <c r="J15" s="1116">
        <v>0</v>
      </c>
      <c r="K15" s="1117">
        <v>0.11360933626371876</v>
      </c>
      <c r="L15" s="1117">
        <v>108.61385014130516</v>
      </c>
      <c r="M15" s="1117">
        <v>0.22177086823642364</v>
      </c>
    </row>
    <row r="16" spans="2:13" ht="14.1" customHeight="1">
      <c r="B16" s="1115" t="s">
        <v>141</v>
      </c>
      <c r="C16" s="1116">
        <v>311411948.07999998</v>
      </c>
      <c r="D16" s="1118">
        <v>346044874.19999999</v>
      </c>
      <c r="E16" s="1116">
        <v>344738581.38999999</v>
      </c>
      <c r="F16" s="1116">
        <v>0</v>
      </c>
      <c r="G16" s="1116">
        <v>0</v>
      </c>
      <c r="H16" s="1116">
        <v>16233.63</v>
      </c>
      <c r="I16" s="1116">
        <v>77588.98</v>
      </c>
      <c r="J16" s="1116">
        <v>0</v>
      </c>
      <c r="K16" s="1117">
        <v>1.0658224663766032</v>
      </c>
      <c r="L16" s="1117">
        <v>111.12125797790617</v>
      </c>
      <c r="M16" s="1117">
        <v>2.0805365256738164</v>
      </c>
    </row>
    <row r="17" spans="2:13" ht="14.1" customHeight="1">
      <c r="B17" s="1115" t="s">
        <v>694</v>
      </c>
      <c r="C17" s="1116">
        <v>73894544.599999994</v>
      </c>
      <c r="D17" s="1118">
        <v>68443272.090000004</v>
      </c>
      <c r="E17" s="1116">
        <v>68453591.980000004</v>
      </c>
      <c r="F17" s="1116">
        <v>0</v>
      </c>
      <c r="G17" s="1116">
        <v>0</v>
      </c>
      <c r="H17" s="1116">
        <v>228</v>
      </c>
      <c r="I17" s="1116">
        <v>9793</v>
      </c>
      <c r="J17" s="1116">
        <v>0</v>
      </c>
      <c r="K17" s="1117">
        <v>0.21080611939273375</v>
      </c>
      <c r="L17" s="1117">
        <v>92.622902624938845</v>
      </c>
      <c r="M17" s="1117">
        <v>0.41150364630910718</v>
      </c>
    </row>
    <row r="18" spans="2:13" ht="14.1" customHeight="1">
      <c r="B18" s="1115" t="s">
        <v>143</v>
      </c>
      <c r="C18" s="1116">
        <v>9307940.5299999993</v>
      </c>
      <c r="D18" s="1118">
        <v>9105270.4900000002</v>
      </c>
      <c r="E18" s="1116">
        <v>9105270.4900000002</v>
      </c>
      <c r="F18" s="1116">
        <v>0</v>
      </c>
      <c r="G18" s="1116">
        <v>0</v>
      </c>
      <c r="H18" s="1116">
        <v>0</v>
      </c>
      <c r="I18" s="1116">
        <v>0</v>
      </c>
      <c r="J18" s="1116">
        <v>0</v>
      </c>
      <c r="K18" s="1117">
        <v>2.80443450379474E-2</v>
      </c>
      <c r="L18" s="1117">
        <v>97.822611356972217</v>
      </c>
      <c r="M18" s="1117">
        <v>5.4743905322626296E-2</v>
      </c>
    </row>
    <row r="19" spans="2:13" ht="14.1" customHeight="1">
      <c r="B19" s="1115" t="s">
        <v>144</v>
      </c>
      <c r="C19" s="1116">
        <v>48589166.32</v>
      </c>
      <c r="D19" s="1118">
        <v>42067930.810000002</v>
      </c>
      <c r="E19" s="1116">
        <v>42065066.210000001</v>
      </c>
      <c r="F19" s="1116">
        <v>0</v>
      </c>
      <c r="G19" s="1116">
        <v>0</v>
      </c>
      <c r="H19" s="1116">
        <v>400</v>
      </c>
      <c r="I19" s="1116">
        <v>500</v>
      </c>
      <c r="J19" s="1116">
        <v>0</v>
      </c>
      <c r="K19" s="1117">
        <v>0.12956974402504962</v>
      </c>
      <c r="L19" s="1117">
        <v>86.578828154711999</v>
      </c>
      <c r="M19" s="1117">
        <v>0.25292634896576627</v>
      </c>
    </row>
    <row r="20" spans="2:13" ht="14.1" customHeight="1">
      <c r="B20" s="1115" t="s">
        <v>145</v>
      </c>
      <c r="C20" s="1116">
        <v>1428115471.78</v>
      </c>
      <c r="D20" s="1118">
        <v>1372878991.52</v>
      </c>
      <c r="E20" s="1116">
        <v>1371641323.1700001</v>
      </c>
      <c r="F20" s="1116">
        <v>0</v>
      </c>
      <c r="G20" s="1116">
        <v>9239.42</v>
      </c>
      <c r="H20" s="1116">
        <v>0</v>
      </c>
      <c r="I20" s="1116">
        <v>0</v>
      </c>
      <c r="J20" s="1116">
        <v>0</v>
      </c>
      <c r="K20" s="1117">
        <v>4.2284841703298088</v>
      </c>
      <c r="L20" s="1117">
        <v>96.132211900823862</v>
      </c>
      <c r="M20" s="1117">
        <v>8.2542037179165177</v>
      </c>
    </row>
    <row r="21" spans="2:13" ht="14.1" customHeight="1">
      <c r="B21" s="1115" t="s">
        <v>695</v>
      </c>
      <c r="C21" s="1116">
        <v>3759184695.5100012</v>
      </c>
      <c r="D21" s="1116">
        <v>4047164753.1499982</v>
      </c>
      <c r="E21" s="1116">
        <v>4083338940.8800011</v>
      </c>
      <c r="F21" s="1116">
        <v>1224125.5600000024</v>
      </c>
      <c r="G21" s="1116">
        <v>3223166.6000000015</v>
      </c>
      <c r="H21" s="1116">
        <v>1771135.3499999996</v>
      </c>
      <c r="I21" s="1116">
        <v>1895656.0800000003</v>
      </c>
      <c r="J21" s="1116">
        <v>5827.2200000000012</v>
      </c>
      <c r="K21" s="1117">
        <v>12.465317190456993</v>
      </c>
      <c r="L21" s="1117">
        <v>107.66070520514629</v>
      </c>
      <c r="M21" s="1117">
        <v>24.332896459785868</v>
      </c>
    </row>
    <row r="22" spans="2:13" ht="26.25" customHeight="1">
      <c r="B22" s="1112" t="s">
        <v>874</v>
      </c>
      <c r="C22" s="1113">
        <v>11369575979.739998</v>
      </c>
      <c r="D22" s="1113">
        <v>10873110172.469999</v>
      </c>
      <c r="E22" s="1113">
        <v>10893543702.439999</v>
      </c>
      <c r="F22" s="1116" t="s">
        <v>697</v>
      </c>
      <c r="G22" s="1116" t="s">
        <v>697</v>
      </c>
      <c r="H22" s="1116" t="s">
        <v>697</v>
      </c>
      <c r="I22" s="1116" t="s">
        <v>697</v>
      </c>
      <c r="J22" s="1116" t="s">
        <v>697</v>
      </c>
      <c r="K22" s="1114">
        <v>33.489312991553362</v>
      </c>
      <c r="L22" s="1114">
        <v>95.633383266406099</v>
      </c>
      <c r="M22" s="1120"/>
    </row>
    <row r="23" spans="2:13" ht="25.5" customHeight="1">
      <c r="B23" s="1112" t="s">
        <v>698</v>
      </c>
      <c r="C23" s="1113">
        <v>9580816306.2399998</v>
      </c>
      <c r="D23" s="1113">
        <v>9475544627.3099995</v>
      </c>
      <c r="E23" s="1113">
        <v>9495208328.8799992</v>
      </c>
      <c r="F23" s="1116" t="s">
        <v>697</v>
      </c>
      <c r="G23" s="1116" t="s">
        <v>697</v>
      </c>
      <c r="H23" s="1116" t="s">
        <v>697</v>
      </c>
      <c r="I23" s="1116" t="s">
        <v>697</v>
      </c>
      <c r="J23" s="1116" t="s">
        <v>697</v>
      </c>
      <c r="K23" s="1114">
        <v>29.184793932546903</v>
      </c>
      <c r="L23" s="1114">
        <v>98.901224326141858</v>
      </c>
      <c r="M23" s="1120"/>
    </row>
    <row r="24" spans="2:13" ht="14.1" customHeight="1">
      <c r="B24" s="1115" t="s">
        <v>699</v>
      </c>
      <c r="C24" s="1116">
        <v>8417753920.1000004</v>
      </c>
      <c r="D24" s="1116">
        <v>8368676922.8199997</v>
      </c>
      <c r="E24" s="1116">
        <v>8380943488.4099998</v>
      </c>
      <c r="F24" s="1116" t="s">
        <v>697</v>
      </c>
      <c r="G24" s="1116" t="s">
        <v>697</v>
      </c>
      <c r="H24" s="1116" t="s">
        <v>697</v>
      </c>
      <c r="I24" s="1116" t="s">
        <v>697</v>
      </c>
      <c r="J24" s="1116" t="s">
        <v>697</v>
      </c>
      <c r="K24" s="1117">
        <v>25.775627796277803</v>
      </c>
      <c r="L24" s="1117">
        <v>99.416982276438205</v>
      </c>
      <c r="M24" s="1120"/>
    </row>
    <row r="25" spans="2:13" ht="14.1" customHeight="1">
      <c r="B25" s="1245" t="s">
        <v>700</v>
      </c>
      <c r="C25" s="1116">
        <v>2113652.5099999998</v>
      </c>
      <c r="D25" s="1116">
        <v>1837273.9</v>
      </c>
      <c r="E25" s="1116">
        <v>1837602.02</v>
      </c>
      <c r="F25" s="1116" t="s">
        <v>697</v>
      </c>
      <c r="G25" s="1116" t="s">
        <v>697</v>
      </c>
      <c r="H25" s="1116" t="s">
        <v>697</v>
      </c>
      <c r="I25" s="1116" t="s">
        <v>697</v>
      </c>
      <c r="J25" s="1116" t="s">
        <v>697</v>
      </c>
      <c r="K25" s="1117">
        <v>5.6588261971353328E-3</v>
      </c>
      <c r="L25" s="1117">
        <v>86.924122641143143</v>
      </c>
      <c r="M25" s="1120"/>
    </row>
    <row r="26" spans="2:13" ht="14.1" customHeight="1">
      <c r="B26" s="1115" t="s">
        <v>701</v>
      </c>
      <c r="C26" s="1116">
        <v>844148822.04999995</v>
      </c>
      <c r="D26" s="1116">
        <v>809590758.15999997</v>
      </c>
      <c r="E26" s="1116">
        <v>816362683.48000002</v>
      </c>
      <c r="F26" s="1116" t="s">
        <v>697</v>
      </c>
      <c r="G26" s="1116" t="s">
        <v>697</v>
      </c>
      <c r="H26" s="1116" t="s">
        <v>697</v>
      </c>
      <c r="I26" s="1116" t="s">
        <v>697</v>
      </c>
      <c r="J26" s="1116" t="s">
        <v>697</v>
      </c>
      <c r="K26" s="1117">
        <v>2.4935494872236874</v>
      </c>
      <c r="L26" s="1117">
        <v>95.906164530790164</v>
      </c>
      <c r="M26" s="1120"/>
    </row>
    <row r="27" spans="2:13" ht="14.1" customHeight="1">
      <c r="B27" s="1245" t="s">
        <v>700</v>
      </c>
      <c r="C27" s="1116">
        <v>57742658.810000002</v>
      </c>
      <c r="D27" s="1116">
        <v>51627614.899999999</v>
      </c>
      <c r="E27" s="1116">
        <v>51816308.640000001</v>
      </c>
      <c r="F27" s="1116" t="s">
        <v>697</v>
      </c>
      <c r="G27" s="1116" t="s">
        <v>697</v>
      </c>
      <c r="H27" s="1116" t="s">
        <v>697</v>
      </c>
      <c r="I27" s="1116" t="s">
        <v>697</v>
      </c>
      <c r="J27" s="1116" t="s">
        <v>697</v>
      </c>
      <c r="K27" s="1117">
        <v>0.1590136885369865</v>
      </c>
      <c r="L27" s="1117">
        <v>89.409833152779953</v>
      </c>
      <c r="M27" s="1120"/>
    </row>
    <row r="28" spans="2:13" ht="26.25" customHeight="1">
      <c r="B28" s="1115" t="s">
        <v>865</v>
      </c>
      <c r="C28" s="1116">
        <v>8283191.1100000003</v>
      </c>
      <c r="D28" s="1116">
        <v>6824441.6100000003</v>
      </c>
      <c r="E28" s="1116">
        <v>6805572.1200000001</v>
      </c>
      <c r="F28" s="1116" t="s">
        <v>697</v>
      </c>
      <c r="G28" s="1116" t="s">
        <v>697</v>
      </c>
      <c r="H28" s="1116" t="s">
        <v>697</v>
      </c>
      <c r="I28" s="1116" t="s">
        <v>697</v>
      </c>
      <c r="J28" s="1116" t="s">
        <v>697</v>
      </c>
      <c r="K28" s="1117">
        <v>2.1019364049904822E-2</v>
      </c>
      <c r="L28" s="1117">
        <v>82.389039675314208</v>
      </c>
      <c r="M28" s="1120"/>
    </row>
    <row r="29" spans="2:13" ht="13.5" customHeight="1">
      <c r="B29" s="1245" t="s">
        <v>700</v>
      </c>
      <c r="C29" s="1116">
        <v>3240618.05</v>
      </c>
      <c r="D29" s="1116">
        <v>2622235.1</v>
      </c>
      <c r="E29" s="1116">
        <v>2634211.71</v>
      </c>
      <c r="F29" s="1116" t="s">
        <v>697</v>
      </c>
      <c r="G29" s="1116" t="s">
        <v>697</v>
      </c>
      <c r="H29" s="1116" t="s">
        <v>697</v>
      </c>
      <c r="I29" s="1116" t="s">
        <v>697</v>
      </c>
      <c r="J29" s="1116" t="s">
        <v>697</v>
      </c>
      <c r="K29" s="1117">
        <v>8.0765163424613984E-3</v>
      </c>
      <c r="L29" s="1117">
        <v>80.917746539120841</v>
      </c>
      <c r="M29" s="1120"/>
    </row>
    <row r="30" spans="2:13" ht="22.5">
      <c r="B30" s="1115" t="s">
        <v>864</v>
      </c>
      <c r="C30" s="1116">
        <v>173309370.65000001</v>
      </c>
      <c r="D30" s="1116">
        <v>170995000.06</v>
      </c>
      <c r="E30" s="1116">
        <v>171520552.06999999</v>
      </c>
      <c r="F30" s="1116" t="s">
        <v>697</v>
      </c>
      <c r="G30" s="1116" t="s">
        <v>697</v>
      </c>
      <c r="H30" s="1116" t="s">
        <v>697</v>
      </c>
      <c r="I30" s="1116" t="s">
        <v>697</v>
      </c>
      <c r="J30" s="1116" t="s">
        <v>697</v>
      </c>
      <c r="K30" s="1117">
        <v>0.5266667021823398</v>
      </c>
      <c r="L30" s="1117">
        <v>98.664601584253688</v>
      </c>
      <c r="M30" s="1120"/>
    </row>
    <row r="31" spans="2:13">
      <c r="B31" s="1245" t="s">
        <v>700</v>
      </c>
      <c r="C31" s="1116">
        <v>28662334.75</v>
      </c>
      <c r="D31" s="1116">
        <v>21523342.07</v>
      </c>
      <c r="E31" s="1116">
        <v>21554691.940000001</v>
      </c>
      <c r="F31" s="1116" t="s">
        <v>697</v>
      </c>
      <c r="G31" s="1116" t="s">
        <v>697</v>
      </c>
      <c r="H31" s="1116" t="s">
        <v>697</v>
      </c>
      <c r="I31" s="1116" t="s">
        <v>697</v>
      </c>
      <c r="J31" s="1116" t="s">
        <v>697</v>
      </c>
      <c r="K31" s="1117">
        <v>6.6292158156506242E-2</v>
      </c>
      <c r="L31" s="1117">
        <v>75.092773347781801</v>
      </c>
      <c r="M31" s="1120"/>
    </row>
    <row r="32" spans="2:13" ht="33.75">
      <c r="B32" s="1115" t="s">
        <v>704</v>
      </c>
      <c r="C32" s="1116">
        <v>70648339.060000002</v>
      </c>
      <c r="D32" s="1116">
        <v>56859003.630000003</v>
      </c>
      <c r="E32" s="1116">
        <v>56927232.5</v>
      </c>
      <c r="F32" s="1116" t="s">
        <v>697</v>
      </c>
      <c r="G32" s="1116" t="s">
        <v>697</v>
      </c>
      <c r="H32" s="1116" t="s">
        <v>697</v>
      </c>
      <c r="I32" s="1116" t="s">
        <v>697</v>
      </c>
      <c r="J32" s="1116" t="s">
        <v>697</v>
      </c>
      <c r="K32" s="1117">
        <v>0.17512643013350215</v>
      </c>
      <c r="L32" s="1117">
        <v>80.481727364759365</v>
      </c>
      <c r="M32" s="1120"/>
    </row>
    <row r="33" spans="1:27">
      <c r="B33" s="1245" t="s">
        <v>700</v>
      </c>
      <c r="C33" s="1116">
        <v>60919694.82</v>
      </c>
      <c r="D33" s="1116">
        <v>48499336.659999996</v>
      </c>
      <c r="E33" s="1116">
        <v>48509075.560000002</v>
      </c>
      <c r="F33" s="1116" t="s">
        <v>697</v>
      </c>
      <c r="G33" s="1116" t="s">
        <v>697</v>
      </c>
      <c r="H33" s="1116" t="s">
        <v>697</v>
      </c>
      <c r="I33" s="1116" t="s">
        <v>697</v>
      </c>
      <c r="J33" s="1116" t="s">
        <v>697</v>
      </c>
      <c r="K33" s="1117">
        <v>0.14937855310266698</v>
      </c>
      <c r="L33" s="1117">
        <v>79.611916644200946</v>
      </c>
      <c r="M33" s="1120"/>
    </row>
    <row r="34" spans="1:27">
      <c r="B34" s="1115" t="s">
        <v>705</v>
      </c>
      <c r="C34" s="1116">
        <v>66672663.270000003</v>
      </c>
      <c r="D34" s="1116">
        <v>62598501.030000001</v>
      </c>
      <c r="E34" s="1116">
        <v>62648800.299999997</v>
      </c>
      <c r="F34" s="1116" t="s">
        <v>697</v>
      </c>
      <c r="G34" s="1116" t="s">
        <v>697</v>
      </c>
      <c r="H34" s="1116" t="s">
        <v>697</v>
      </c>
      <c r="I34" s="1116" t="s">
        <v>697</v>
      </c>
      <c r="J34" s="1116" t="s">
        <v>697</v>
      </c>
      <c r="K34" s="1117">
        <v>0.19280415267966694</v>
      </c>
      <c r="L34" s="1117">
        <v>93.889306291093959</v>
      </c>
      <c r="M34" s="1120"/>
    </row>
    <row r="35" spans="1:27">
      <c r="B35" s="1245" t="s">
        <v>700</v>
      </c>
      <c r="C35" s="1116">
        <v>61816096.810000002</v>
      </c>
      <c r="D35" s="1116">
        <v>58235684.299999997</v>
      </c>
      <c r="E35" s="1116">
        <v>58244926.299999997</v>
      </c>
      <c r="F35" s="1116" t="s">
        <v>697</v>
      </c>
      <c r="G35" s="1116" t="s">
        <v>697</v>
      </c>
      <c r="H35" s="1116" t="s">
        <v>697</v>
      </c>
      <c r="I35" s="1116" t="s">
        <v>697</v>
      </c>
      <c r="J35" s="1116" t="s">
        <v>697</v>
      </c>
      <c r="K35" s="1117">
        <v>0.1793666235202834</v>
      </c>
      <c r="L35" s="1117">
        <v>94.207960879502181</v>
      </c>
      <c r="M35" s="1120"/>
    </row>
    <row r="36" spans="1:27">
      <c r="B36" s="1112" t="s">
        <v>706</v>
      </c>
      <c r="C36" s="1113">
        <v>304872226.70999998</v>
      </c>
      <c r="D36" s="1113">
        <v>245823525.30000001</v>
      </c>
      <c r="E36" s="1113">
        <v>243602201.90000001</v>
      </c>
      <c r="F36" s="1116" t="s">
        <v>697</v>
      </c>
      <c r="G36" s="1116" t="s">
        <v>697</v>
      </c>
      <c r="H36" s="1116" t="s">
        <v>697</v>
      </c>
      <c r="I36" s="1116" t="s">
        <v>697</v>
      </c>
      <c r="J36" s="1116" t="s">
        <v>697</v>
      </c>
      <c r="K36" s="1114">
        <v>0.75713947976934759</v>
      </c>
      <c r="L36" s="1114">
        <v>80.631656072047463</v>
      </c>
      <c r="M36" s="1120"/>
    </row>
    <row r="37" spans="1:27" ht="13.5" customHeight="1">
      <c r="B37" s="1245" t="s">
        <v>707</v>
      </c>
      <c r="C37" s="1116">
        <v>273817139.61000001</v>
      </c>
      <c r="D37" s="1116">
        <v>220047582.19999999</v>
      </c>
      <c r="E37" s="1116">
        <v>217815610.53</v>
      </c>
      <c r="F37" s="1116" t="s">
        <v>697</v>
      </c>
      <c r="G37" s="1116" t="s">
        <v>697</v>
      </c>
      <c r="H37" s="1116" t="s">
        <v>697</v>
      </c>
      <c r="I37" s="1116" t="s">
        <v>697</v>
      </c>
      <c r="J37" s="1116" t="s">
        <v>697</v>
      </c>
      <c r="K37" s="1117">
        <v>0.67774925816431109</v>
      </c>
      <c r="L37" s="1117">
        <v>80.362968699992834</v>
      </c>
      <c r="M37" s="1120"/>
    </row>
    <row r="38" spans="1:27" ht="13.5" customHeight="1">
      <c r="B38" s="1112" t="s">
        <v>708</v>
      </c>
      <c r="C38" s="1116">
        <v>1483887446.79</v>
      </c>
      <c r="D38" s="1116">
        <v>1151742019.8599999</v>
      </c>
      <c r="E38" s="1116">
        <v>1154733171.6600001</v>
      </c>
      <c r="F38" s="1116" t="s">
        <v>697</v>
      </c>
      <c r="G38" s="1116" t="s">
        <v>697</v>
      </c>
      <c r="H38" s="1116" t="s">
        <v>697</v>
      </c>
      <c r="I38" s="1116" t="s">
        <v>697</v>
      </c>
      <c r="J38" s="1116" t="s">
        <v>697</v>
      </c>
      <c r="K38" s="1117">
        <v>3.5473795792371132</v>
      </c>
      <c r="L38" s="1117">
        <v>77.616535024370663</v>
      </c>
      <c r="M38" s="1120"/>
    </row>
    <row r="39" spans="1:27" ht="13.5" customHeight="1">
      <c r="B39" s="1245" t="s">
        <v>709</v>
      </c>
      <c r="C39" s="1116">
        <v>1289843111.4400001</v>
      </c>
      <c r="D39" s="1116">
        <v>993675984.34000003</v>
      </c>
      <c r="E39" s="1116">
        <v>994876363.05999994</v>
      </c>
      <c r="F39" s="1116" t="s">
        <v>697</v>
      </c>
      <c r="G39" s="1116" t="s">
        <v>697</v>
      </c>
      <c r="H39" s="1116" t="s">
        <v>697</v>
      </c>
      <c r="I39" s="1116" t="s">
        <v>697</v>
      </c>
      <c r="J39" s="1116" t="s">
        <v>697</v>
      </c>
      <c r="K39" s="1117">
        <v>3.0605342467704086</v>
      </c>
      <c r="L39" s="1117">
        <v>77.03851542306144</v>
      </c>
      <c r="M39" s="1120"/>
    </row>
    <row r="40" spans="1:27" ht="25.5" customHeight="1">
      <c r="B40" s="1112" t="s">
        <v>710</v>
      </c>
      <c r="C40" s="1113">
        <v>4956141416</v>
      </c>
      <c r="D40" s="1113">
        <v>4961810181</v>
      </c>
      <c r="E40" s="1113">
        <v>4935761845</v>
      </c>
      <c r="F40" s="1116" t="s">
        <v>697</v>
      </c>
      <c r="G40" s="1116" t="s">
        <v>697</v>
      </c>
      <c r="H40" s="1116" t="s">
        <v>697</v>
      </c>
      <c r="I40" s="1116" t="s">
        <v>697</v>
      </c>
      <c r="J40" s="1116" t="s">
        <v>697</v>
      </c>
      <c r="K40" s="1114">
        <v>15.28243635173591</v>
      </c>
      <c r="L40" s="1114">
        <v>100.11437859665786</v>
      </c>
      <c r="M40" s="1120"/>
    </row>
    <row r="41" spans="1:27" ht="13.5" customHeight="1">
      <c r="B41" s="1115" t="s">
        <v>711</v>
      </c>
      <c r="C41" s="1116">
        <v>507845149</v>
      </c>
      <c r="D41" s="1116">
        <v>507845149</v>
      </c>
      <c r="E41" s="1116">
        <v>507845149</v>
      </c>
      <c r="F41" s="1116" t="s">
        <v>697</v>
      </c>
      <c r="G41" s="1116" t="s">
        <v>697</v>
      </c>
      <c r="H41" s="1116" t="s">
        <v>697</v>
      </c>
      <c r="I41" s="1116" t="s">
        <v>697</v>
      </c>
      <c r="J41" s="1116" t="s">
        <v>697</v>
      </c>
      <c r="K41" s="1117">
        <v>1.5641693017297511</v>
      </c>
      <c r="L41" s="1117">
        <v>100</v>
      </c>
      <c r="M41" s="1120"/>
    </row>
    <row r="42" spans="1:27" ht="13.5" customHeight="1">
      <c r="B42" s="1115" t="s">
        <v>712</v>
      </c>
      <c r="C42" s="1116">
        <v>4364870691</v>
      </c>
      <c r="D42" s="1116">
        <v>4364830551</v>
      </c>
      <c r="E42" s="1116">
        <v>4338994215</v>
      </c>
      <c r="F42" s="1116" t="s">
        <v>697</v>
      </c>
      <c r="G42" s="1116" t="s">
        <v>697</v>
      </c>
      <c r="H42" s="1116" t="s">
        <v>697</v>
      </c>
      <c r="I42" s="1116" t="s">
        <v>697</v>
      </c>
      <c r="J42" s="1116" t="s">
        <v>697</v>
      </c>
      <c r="K42" s="1117">
        <v>13.443731752818918</v>
      </c>
      <c r="L42" s="1117">
        <v>99.999080385128408</v>
      </c>
      <c r="M42" s="1120"/>
    </row>
    <row r="43" spans="1:27" ht="13.5" customHeight="1">
      <c r="B43" s="1115" t="s">
        <v>713</v>
      </c>
      <c r="C43" s="1116">
        <v>0</v>
      </c>
      <c r="D43" s="1116">
        <v>0</v>
      </c>
      <c r="E43" s="1116">
        <v>0</v>
      </c>
      <c r="F43" s="1116" t="s">
        <v>697</v>
      </c>
      <c r="G43" s="1116" t="s">
        <v>697</v>
      </c>
      <c r="H43" s="1116" t="s">
        <v>697</v>
      </c>
      <c r="I43" s="1116" t="s">
        <v>697</v>
      </c>
      <c r="J43" s="1116" t="s">
        <v>697</v>
      </c>
      <c r="K43" s="1117">
        <v>0</v>
      </c>
      <c r="L43" s="1117" t="s">
        <v>748</v>
      </c>
      <c r="M43" s="1120"/>
    </row>
    <row r="44" spans="1:27" ht="13.5" customHeight="1">
      <c r="B44" s="1115" t="s">
        <v>714</v>
      </c>
      <c r="C44" s="1116">
        <v>46372071</v>
      </c>
      <c r="D44" s="1116">
        <v>46372071</v>
      </c>
      <c r="E44" s="1116">
        <v>46372071</v>
      </c>
      <c r="F44" s="1116" t="s">
        <v>697</v>
      </c>
      <c r="G44" s="1116" t="s">
        <v>697</v>
      </c>
      <c r="H44" s="1116" t="s">
        <v>697</v>
      </c>
      <c r="I44" s="1116" t="s">
        <v>697</v>
      </c>
      <c r="J44" s="1116" t="s">
        <v>697</v>
      </c>
      <c r="K44" s="1117">
        <v>0.14282654871993755</v>
      </c>
      <c r="L44" s="1117">
        <v>100</v>
      </c>
      <c r="M44" s="1120"/>
    </row>
    <row r="45" spans="1:27" ht="14.25" customHeight="1">
      <c r="B45" s="1115" t="s">
        <v>716</v>
      </c>
      <c r="C45" s="1116">
        <v>37053505</v>
      </c>
      <c r="D45" s="1116">
        <v>42762410</v>
      </c>
      <c r="E45" s="1116">
        <v>42550410</v>
      </c>
      <c r="F45" s="1116" t="s">
        <v>697</v>
      </c>
      <c r="G45" s="1116" t="s">
        <v>697</v>
      </c>
      <c r="H45" s="1116" t="s">
        <v>697</v>
      </c>
      <c r="I45" s="1116" t="s">
        <v>697</v>
      </c>
      <c r="J45" s="1116" t="s">
        <v>697</v>
      </c>
      <c r="K45" s="1117">
        <v>0.13170874846730363</v>
      </c>
      <c r="L45" s="1117">
        <v>115.40719292277478</v>
      </c>
      <c r="M45" s="1120"/>
    </row>
    <row r="46" spans="1:27" ht="13.5" customHeight="1">
      <c r="A46" s="1123"/>
      <c r="B46" s="1124"/>
      <c r="C46" s="1125"/>
      <c r="D46" s="1126"/>
      <c r="E46" s="1126"/>
      <c r="F46" s="1127"/>
      <c r="G46" s="1127"/>
      <c r="H46" s="1127"/>
      <c r="I46" s="1127"/>
      <c r="J46" s="1127"/>
      <c r="K46" s="1128"/>
      <c r="L46" s="1128"/>
      <c r="M46" s="1129"/>
    </row>
    <row r="47" spans="1:27" ht="29.25" customHeight="1">
      <c r="B47" s="2268" t="s">
        <v>674</v>
      </c>
      <c r="C47" s="2270" t="s">
        <v>717</v>
      </c>
      <c r="D47" s="2270" t="s">
        <v>718</v>
      </c>
      <c r="E47" s="2270" t="s">
        <v>719</v>
      </c>
      <c r="F47" s="2270" t="s">
        <v>720</v>
      </c>
      <c r="G47" s="2474"/>
      <c r="H47" s="2270"/>
      <c r="I47" s="2270" t="s">
        <v>721</v>
      </c>
      <c r="J47" s="2270"/>
      <c r="K47" s="2270" t="s">
        <v>683</v>
      </c>
      <c r="L47" s="2272" t="s">
        <v>722</v>
      </c>
      <c r="N47" s="1131"/>
      <c r="O47" s="1131"/>
      <c r="P47" s="1131"/>
      <c r="Q47" s="1131"/>
      <c r="R47" s="1131"/>
      <c r="S47" s="1131"/>
      <c r="T47" s="1131"/>
      <c r="U47" s="1131"/>
      <c r="V47" s="1131"/>
      <c r="W47" s="1131"/>
      <c r="X47" s="1131"/>
      <c r="Y47" s="1131"/>
      <c r="Z47" s="1131"/>
      <c r="AA47" s="1131"/>
    </row>
    <row r="48" spans="1:27" ht="18" customHeight="1">
      <c r="B48" s="2268"/>
      <c r="C48" s="2270"/>
      <c r="D48" s="2271"/>
      <c r="E48" s="2270"/>
      <c r="F48" s="2273" t="s">
        <v>723</v>
      </c>
      <c r="G48" s="2274" t="s">
        <v>724</v>
      </c>
      <c r="H48" s="2271"/>
      <c r="I48" s="2270"/>
      <c r="J48" s="2270"/>
      <c r="K48" s="2270"/>
      <c r="L48" s="2272"/>
      <c r="M48" s="1132"/>
      <c r="N48" s="1133"/>
      <c r="O48" s="1131"/>
      <c r="P48" s="1131"/>
      <c r="Q48" s="1131"/>
      <c r="R48" s="1131"/>
      <c r="S48" s="1131"/>
      <c r="T48" s="1131"/>
      <c r="U48" s="1131"/>
      <c r="V48" s="1131"/>
      <c r="W48" s="1131"/>
      <c r="X48" s="1131"/>
      <c r="Y48" s="1131"/>
      <c r="Z48" s="1131"/>
      <c r="AA48" s="1131"/>
    </row>
    <row r="49" spans="2:27" ht="49.5" customHeight="1">
      <c r="B49" s="2268"/>
      <c r="C49" s="2270"/>
      <c r="D49" s="2271"/>
      <c r="E49" s="2270"/>
      <c r="F49" s="2271"/>
      <c r="G49" s="1130" t="s">
        <v>725</v>
      </c>
      <c r="H49" s="1130" t="s">
        <v>726</v>
      </c>
      <c r="I49" s="2270"/>
      <c r="J49" s="2270"/>
      <c r="K49" s="2270"/>
      <c r="L49" s="2272"/>
      <c r="M49" s="1132"/>
      <c r="N49" s="1131"/>
      <c r="O49" s="1131"/>
      <c r="P49" s="1131"/>
      <c r="Q49" s="1131"/>
      <c r="R49" s="1131"/>
      <c r="S49" s="1131"/>
      <c r="T49" s="1131"/>
      <c r="U49" s="1131"/>
      <c r="V49" s="1131"/>
      <c r="W49" s="1131"/>
      <c r="X49" s="1131"/>
      <c r="Y49" s="1131"/>
      <c r="Z49" s="1131"/>
      <c r="AA49" s="1131"/>
    </row>
    <row r="50" spans="2:27">
      <c r="B50" s="2268"/>
      <c r="C50" s="2269" t="s">
        <v>8</v>
      </c>
      <c r="D50" s="2269"/>
      <c r="E50" s="2269"/>
      <c r="F50" s="2269"/>
      <c r="G50" s="2269"/>
      <c r="H50" s="2269"/>
      <c r="I50" s="2269"/>
      <c r="J50" s="2269"/>
      <c r="K50" s="2269" t="s">
        <v>9</v>
      </c>
      <c r="L50" s="2269"/>
      <c r="O50" s="1131"/>
      <c r="P50" s="1131"/>
      <c r="Q50" s="1131"/>
      <c r="R50" s="1131"/>
      <c r="S50" s="1131"/>
      <c r="T50" s="1131"/>
      <c r="U50" s="1131"/>
      <c r="V50" s="1131"/>
      <c r="W50" s="1131"/>
      <c r="X50" s="1131"/>
      <c r="Y50" s="1131"/>
      <c r="Z50" s="1131"/>
      <c r="AA50" s="1131"/>
    </row>
    <row r="51" spans="2:27" ht="11.25" customHeight="1">
      <c r="B51" s="1109">
        <v>1</v>
      </c>
      <c r="C51" s="1111">
        <v>2</v>
      </c>
      <c r="D51" s="1111">
        <v>3</v>
      </c>
      <c r="E51" s="1111">
        <v>4</v>
      </c>
      <c r="F51" s="1110">
        <v>5</v>
      </c>
      <c r="G51" s="1110">
        <v>6</v>
      </c>
      <c r="H51" s="1111">
        <v>7</v>
      </c>
      <c r="I51" s="2271">
        <v>8</v>
      </c>
      <c r="J51" s="2271"/>
      <c r="K51" s="1110">
        <v>9</v>
      </c>
      <c r="L51" s="1111">
        <v>10</v>
      </c>
      <c r="N51" s="1131"/>
      <c r="O51" s="1131"/>
      <c r="P51" s="1131"/>
      <c r="Q51" s="1131"/>
      <c r="R51" s="1131"/>
      <c r="S51" s="1131"/>
      <c r="T51" s="1131"/>
      <c r="U51" s="1131"/>
      <c r="V51" s="1131"/>
      <c r="W51" s="1131"/>
      <c r="X51" s="1131"/>
      <c r="Y51" s="1131"/>
      <c r="Z51" s="1131"/>
      <c r="AA51" s="1131"/>
    </row>
    <row r="52" spans="2:27" ht="25.5" customHeight="1">
      <c r="B52" s="1112" t="s">
        <v>727</v>
      </c>
      <c r="C52" s="1134">
        <v>34789505793.699997</v>
      </c>
      <c r="D52" s="1134">
        <v>32055161178.59</v>
      </c>
      <c r="E52" s="1134">
        <v>31993881726.470001</v>
      </c>
      <c r="F52" s="1134">
        <v>1349871931.53</v>
      </c>
      <c r="G52" s="1134">
        <v>7723.56</v>
      </c>
      <c r="H52" s="1134">
        <v>2517960.4</v>
      </c>
      <c r="I52" s="2275">
        <v>266061276.22</v>
      </c>
      <c r="J52" s="2275"/>
      <c r="K52" s="1135">
        <v>100</v>
      </c>
      <c r="L52" s="1135">
        <v>91.96417424321028</v>
      </c>
    </row>
    <row r="53" spans="2:27" ht="16.149999999999999" customHeight="1">
      <c r="B53" s="1112" t="s">
        <v>728</v>
      </c>
      <c r="C53" s="1136">
        <v>5733074618.5699997</v>
      </c>
      <c r="D53" s="1136">
        <v>4510867815.4099998</v>
      </c>
      <c r="E53" s="1136">
        <v>4488245192.96</v>
      </c>
      <c r="F53" s="1136">
        <v>122075847.23999999</v>
      </c>
      <c r="G53" s="1136">
        <v>2265</v>
      </c>
      <c r="H53" s="1136">
        <v>0</v>
      </c>
      <c r="I53" s="2276">
        <v>228257807.50999999</v>
      </c>
      <c r="J53" s="2276"/>
      <c r="K53" s="1135">
        <v>14.028448411893295</v>
      </c>
      <c r="L53" s="1135">
        <v>78.286879058265299</v>
      </c>
    </row>
    <row r="54" spans="2:27" ht="16.149999999999999" customHeight="1">
      <c r="B54" s="1115" t="s">
        <v>729</v>
      </c>
      <c r="C54" s="1116">
        <v>5526149304.1700001</v>
      </c>
      <c r="D54" s="1116">
        <v>4342809697.8000002</v>
      </c>
      <c r="E54" s="1116">
        <v>4320187075.3500004</v>
      </c>
      <c r="F54" s="1116">
        <v>121939047.23999999</v>
      </c>
      <c r="G54" s="1116">
        <v>2265</v>
      </c>
      <c r="H54" s="1116">
        <v>0</v>
      </c>
      <c r="I54" s="2277">
        <v>228257807.50999999</v>
      </c>
      <c r="J54" s="2277"/>
      <c r="K54" s="1122">
        <v>13.503166362510218</v>
      </c>
      <c r="L54" s="1122">
        <v>78.177168902946804</v>
      </c>
    </row>
    <row r="55" spans="2:27" ht="25.5" customHeight="1">
      <c r="B55" s="1112" t="s">
        <v>730</v>
      </c>
      <c r="C55" s="1136">
        <v>29056431175.129997</v>
      </c>
      <c r="D55" s="1136">
        <v>27544293363.18</v>
      </c>
      <c r="E55" s="1136">
        <v>27505636533.510002</v>
      </c>
      <c r="F55" s="1136">
        <v>1227796084.29</v>
      </c>
      <c r="G55" s="1136">
        <v>5458.56</v>
      </c>
      <c r="H55" s="1136">
        <v>2517960.4</v>
      </c>
      <c r="I55" s="2276">
        <v>37803468.710000008</v>
      </c>
      <c r="J55" s="2276"/>
      <c r="K55" s="1135">
        <v>85.971551588106706</v>
      </c>
      <c r="L55" s="1135">
        <v>94.662817906738127</v>
      </c>
    </row>
    <row r="56" spans="2:27" ht="28.5" customHeight="1">
      <c r="B56" s="1115" t="s">
        <v>731</v>
      </c>
      <c r="C56" s="1116">
        <v>10270803290.969999</v>
      </c>
      <c r="D56" s="1116">
        <v>9850308708.3899994</v>
      </c>
      <c r="E56" s="1116">
        <v>9838495025.8899994</v>
      </c>
      <c r="F56" s="1116">
        <v>815676303.49000001</v>
      </c>
      <c r="G56" s="1116">
        <v>2512.44</v>
      </c>
      <c r="H56" s="1116">
        <v>84967.14</v>
      </c>
      <c r="I56" s="2277">
        <v>68706.850000000006</v>
      </c>
      <c r="J56" s="2277"/>
      <c r="K56" s="1122">
        <v>30.751176459310855</v>
      </c>
      <c r="L56" s="1122">
        <v>95.790901131753927</v>
      </c>
    </row>
    <row r="57" spans="2:27" ht="15" customHeight="1">
      <c r="B57" s="1115" t="s">
        <v>732</v>
      </c>
      <c r="C57" s="1137">
        <v>2597424909.5900002</v>
      </c>
      <c r="D57" s="1137">
        <v>2490800979.9299998</v>
      </c>
      <c r="E57" s="1137">
        <v>2488391257.6199999</v>
      </c>
      <c r="F57" s="1137">
        <v>1818705.08</v>
      </c>
      <c r="G57" s="1137">
        <v>0</v>
      </c>
      <c r="H57" s="1137">
        <v>0</v>
      </c>
      <c r="I57" s="2278">
        <v>17275823</v>
      </c>
      <c r="J57" s="2278"/>
      <c r="K57" s="1122">
        <v>7.7777097474272407</v>
      </c>
      <c r="L57" s="1122">
        <v>95.802240458716057</v>
      </c>
    </row>
    <row r="58" spans="2:27" ht="15" customHeight="1">
      <c r="B58" s="1115" t="s">
        <v>733</v>
      </c>
      <c r="C58" s="1116">
        <v>195876856.43000001</v>
      </c>
      <c r="D58" s="1116">
        <v>149319022.86000001</v>
      </c>
      <c r="E58" s="1116">
        <v>147947806.38</v>
      </c>
      <c r="F58" s="1116">
        <v>2809187.94</v>
      </c>
      <c r="G58" s="1116">
        <v>0</v>
      </c>
      <c r="H58" s="1116">
        <v>533.07000000000005</v>
      </c>
      <c r="I58" s="2277">
        <v>0</v>
      </c>
      <c r="J58" s="2277"/>
      <c r="K58" s="1122">
        <v>0.46242530882895655</v>
      </c>
      <c r="L58" s="1122">
        <v>75.531029584841079</v>
      </c>
    </row>
    <row r="59" spans="2:27" ht="24" customHeight="1">
      <c r="B59" s="1115" t="s">
        <v>734</v>
      </c>
      <c r="C59" s="1137">
        <v>27326867.309999999</v>
      </c>
      <c r="D59" s="1137">
        <v>2189535.27</v>
      </c>
      <c r="E59" s="1137">
        <v>2189535.27</v>
      </c>
      <c r="F59" s="1137">
        <v>0</v>
      </c>
      <c r="G59" s="1137">
        <v>0</v>
      </c>
      <c r="H59" s="1137">
        <v>0</v>
      </c>
      <c r="I59" s="2278">
        <v>0</v>
      </c>
      <c r="J59" s="2278"/>
      <c r="K59" s="1122">
        <v>6.8436061892061615E-3</v>
      </c>
      <c r="L59" s="1122">
        <v>8.0123903159538568</v>
      </c>
    </row>
    <row r="60" spans="2:27" ht="15" customHeight="1">
      <c r="B60" s="1115" t="s">
        <v>735</v>
      </c>
      <c r="C60" s="1137">
        <v>8745414686.0300007</v>
      </c>
      <c r="D60" s="1137">
        <v>8652395907.6700001</v>
      </c>
      <c r="E60" s="1137">
        <v>8651661379.9500008</v>
      </c>
      <c r="F60" s="1137">
        <v>157685469.63</v>
      </c>
      <c r="G60" s="1137">
        <v>2574.17</v>
      </c>
      <c r="H60" s="1137">
        <v>826.05</v>
      </c>
      <c r="I60" s="2279">
        <v>0</v>
      </c>
      <c r="J60" s="2471"/>
      <c r="K60" s="1122">
        <v>27.041612061696426</v>
      </c>
      <c r="L60" s="1122">
        <v>98.927971863589704</v>
      </c>
    </row>
    <row r="61" spans="2:27" ht="15" customHeight="1">
      <c r="B61" s="1115" t="s">
        <v>736</v>
      </c>
      <c r="C61" s="1116">
        <v>7219584564.7999954</v>
      </c>
      <c r="D61" s="1116">
        <v>6399279209.0599995</v>
      </c>
      <c r="E61" s="1116">
        <v>6376951528.4000034</v>
      </c>
      <c r="F61" s="1116">
        <v>249806418.14999998</v>
      </c>
      <c r="G61" s="1116">
        <v>371.95000000000027</v>
      </c>
      <c r="H61" s="1116">
        <v>2431634.14</v>
      </c>
      <c r="I61" s="2278">
        <v>20458938.860000007</v>
      </c>
      <c r="J61" s="2278" t="e">
        <v>#REF!</v>
      </c>
      <c r="K61" s="1122">
        <v>19.931784404654032</v>
      </c>
      <c r="L61" s="1122">
        <v>88.328510749657866</v>
      </c>
    </row>
    <row r="62" spans="2:27" ht="24" customHeight="1">
      <c r="B62" s="1112" t="s">
        <v>737</v>
      </c>
      <c r="C62" s="1136">
        <v>-2106666681.7199974</v>
      </c>
      <c r="D62" s="1136"/>
      <c r="E62" s="1136">
        <v>473521158.77999878</v>
      </c>
      <c r="F62" s="1136"/>
      <c r="G62" s="1136"/>
      <c r="H62" s="1136"/>
      <c r="I62" s="2276"/>
      <c r="J62" s="2276"/>
      <c r="K62" s="1138"/>
      <c r="L62" s="1138"/>
      <c r="M62" s="1139"/>
    </row>
    <row r="63" spans="2:27" ht="9.75" customHeight="1">
      <c r="B63" s="1138"/>
      <c r="C63" s="1138"/>
      <c r="D63" s="1138"/>
      <c r="E63" s="1138"/>
      <c r="F63" s="1138"/>
      <c r="G63" s="1138"/>
      <c r="H63" s="1138"/>
      <c r="I63" s="1138"/>
      <c r="J63" s="1138"/>
      <c r="K63" s="1138"/>
      <c r="L63" s="1138"/>
      <c r="M63" s="1139"/>
    </row>
    <row r="64" spans="2:27" ht="15" customHeight="1">
      <c r="B64" s="1277" t="s">
        <v>96</v>
      </c>
      <c r="C64" s="2281" t="s">
        <v>738</v>
      </c>
      <c r="D64" s="2292"/>
      <c r="E64" s="2281" t="s">
        <v>739</v>
      </c>
      <c r="F64" s="2292"/>
      <c r="G64" s="1111" t="s">
        <v>28</v>
      </c>
      <c r="H64" s="1111" t="s">
        <v>740</v>
      </c>
    </row>
    <row r="65" spans="2:10" ht="10.5" customHeight="1">
      <c r="B65" s="1142"/>
      <c r="C65" s="2273" t="s">
        <v>8</v>
      </c>
      <c r="D65" s="2282"/>
      <c r="E65" s="2282"/>
      <c r="F65" s="2283"/>
      <c r="G65" s="2284" t="s">
        <v>9</v>
      </c>
      <c r="H65" s="2285"/>
      <c r="J65" s="1244"/>
    </row>
    <row r="66" spans="2:10" ht="9" customHeight="1">
      <c r="B66" s="1143">
        <v>1</v>
      </c>
      <c r="C66" s="1144">
        <v>2</v>
      </c>
      <c r="D66" s="1145"/>
      <c r="E66" s="1144">
        <v>3</v>
      </c>
      <c r="F66" s="1145"/>
      <c r="G66" s="1146">
        <v>4</v>
      </c>
      <c r="H66" s="1146">
        <v>5</v>
      </c>
      <c r="J66" s="1131"/>
    </row>
    <row r="67" spans="2:10" ht="22.5">
      <c r="B67" s="1276" t="s">
        <v>741</v>
      </c>
      <c r="C67" s="1148">
        <v>3289139668.29</v>
      </c>
      <c r="D67" s="1149"/>
      <c r="E67" s="1148">
        <v>3939543413.48</v>
      </c>
      <c r="F67" s="1149"/>
      <c r="G67" s="1240">
        <v>100</v>
      </c>
      <c r="H67" s="1135">
        <v>119.77428175095223</v>
      </c>
    </row>
    <row r="68" spans="2:10" ht="22.5">
      <c r="B68" s="1272" t="s">
        <v>742</v>
      </c>
      <c r="C68" s="1151">
        <v>2018331690.48</v>
      </c>
      <c r="D68" s="1152"/>
      <c r="E68" s="1151">
        <v>1808550851.22</v>
      </c>
      <c r="F68" s="1152"/>
      <c r="G68" s="1271">
        <v>45.907625869324143</v>
      </c>
      <c r="H68" s="1154">
        <v>89.606225763114793</v>
      </c>
    </row>
    <row r="69" spans="2:10">
      <c r="B69" s="1270" t="s">
        <v>743</v>
      </c>
      <c r="C69" s="1155">
        <v>108060000</v>
      </c>
      <c r="D69" s="1156"/>
      <c r="E69" s="1155">
        <v>104660000</v>
      </c>
      <c r="F69" s="1156"/>
      <c r="G69" s="1241">
        <v>2.6566530436467124</v>
      </c>
      <c r="H69" s="1122">
        <v>96.853599851934106</v>
      </c>
    </row>
    <row r="70" spans="2:10">
      <c r="B70" s="1269" t="s">
        <v>744</v>
      </c>
      <c r="C70" s="1155">
        <v>7698441.9299999997</v>
      </c>
      <c r="D70" s="1156"/>
      <c r="E70" s="1155">
        <v>8448977.0199999996</v>
      </c>
      <c r="F70" s="1156"/>
      <c r="G70" s="1241">
        <v>0.21446589447624811</v>
      </c>
      <c r="H70" s="1122">
        <v>109.74918167629798</v>
      </c>
    </row>
    <row r="71" spans="2:10">
      <c r="B71" s="1269" t="s">
        <v>745</v>
      </c>
      <c r="C71" s="1155">
        <v>120657659.52</v>
      </c>
      <c r="D71" s="1156"/>
      <c r="E71" s="1155">
        <v>265725867.44999999</v>
      </c>
      <c r="F71" s="1156"/>
      <c r="G71" s="1241">
        <v>6.7450930110520284</v>
      </c>
      <c r="H71" s="1122">
        <v>220.23124640997511</v>
      </c>
    </row>
    <row r="72" spans="2:10" ht="33.75">
      <c r="B72" s="1269" t="s">
        <v>746</v>
      </c>
      <c r="C72" s="1155">
        <v>157658371.97</v>
      </c>
      <c r="D72" s="1156"/>
      <c r="E72" s="1155">
        <v>177823615.16</v>
      </c>
      <c r="F72" s="1156"/>
      <c r="G72" s="1241">
        <v>4.5138128076349666</v>
      </c>
      <c r="H72" s="1122">
        <v>112.79046772970429</v>
      </c>
    </row>
    <row r="73" spans="2:10">
      <c r="B73" s="1269" t="s">
        <v>747</v>
      </c>
      <c r="C73" s="1155">
        <v>0</v>
      </c>
      <c r="D73" s="1156"/>
      <c r="E73" s="1155">
        <v>0</v>
      </c>
      <c r="F73" s="1156"/>
      <c r="G73" s="1241">
        <v>0</v>
      </c>
      <c r="H73" s="1122" t="s">
        <v>748</v>
      </c>
    </row>
    <row r="74" spans="2:10" ht="33.75">
      <c r="B74" s="1269" t="s">
        <v>863</v>
      </c>
      <c r="C74" s="1155">
        <v>973793504.38999999</v>
      </c>
      <c r="D74" s="1156"/>
      <c r="E74" s="1155">
        <v>1550565442.5799999</v>
      </c>
      <c r="F74" s="1156"/>
      <c r="G74" s="1241">
        <v>39.359013972898609</v>
      </c>
      <c r="H74" s="1122">
        <v>159.22938852948081</v>
      </c>
    </row>
    <row r="75" spans="2:10">
      <c r="B75" s="1269" t="s">
        <v>750</v>
      </c>
      <c r="C75" s="1155">
        <v>11000000</v>
      </c>
      <c r="D75" s="1156"/>
      <c r="E75" s="1155">
        <v>128428660.05</v>
      </c>
      <c r="F75" s="1156"/>
      <c r="G75" s="1241">
        <v>3.2599884446140015</v>
      </c>
      <c r="H75" s="1122">
        <v>1167.5332731818182</v>
      </c>
    </row>
    <row r="76" spans="2:10" ht="22.5">
      <c r="B76" s="1272" t="s">
        <v>751</v>
      </c>
      <c r="C76" s="1275">
        <v>1178347389.6700001</v>
      </c>
      <c r="D76" s="1274"/>
      <c r="E76" s="1275">
        <v>1239606807.4300001</v>
      </c>
      <c r="F76" s="1274"/>
      <c r="G76" s="1273">
        <v>100</v>
      </c>
      <c r="H76" s="1273">
        <v>105.19875703014506</v>
      </c>
    </row>
    <row r="77" spans="2:10" ht="22.5">
      <c r="B77" s="1272" t="s">
        <v>752</v>
      </c>
      <c r="C77" s="1151">
        <v>976611245.97000003</v>
      </c>
      <c r="D77" s="1158"/>
      <c r="E77" s="1159">
        <v>973616184.25</v>
      </c>
      <c r="F77" s="1158"/>
      <c r="G77" s="1271">
        <v>78.542339265507749</v>
      </c>
      <c r="H77" s="1154">
        <v>99.693320988022691</v>
      </c>
    </row>
    <row r="78" spans="2:10">
      <c r="B78" s="1269" t="s">
        <v>753</v>
      </c>
      <c r="C78" s="1155">
        <v>22730000</v>
      </c>
      <c r="D78" s="1156"/>
      <c r="E78" s="1155">
        <v>22730000</v>
      </c>
      <c r="F78" s="1156"/>
      <c r="G78" s="1241">
        <v>1.833645948357181</v>
      </c>
      <c r="H78" s="1122">
        <v>100</v>
      </c>
    </row>
    <row r="79" spans="2:10">
      <c r="B79" s="1270" t="s">
        <v>862</v>
      </c>
      <c r="C79" s="1155">
        <v>10341130.34</v>
      </c>
      <c r="D79" s="1156"/>
      <c r="E79" s="1155">
        <v>9235220.7699999996</v>
      </c>
      <c r="F79" s="1156"/>
      <c r="G79" s="1241">
        <v>0.74501210501955939</v>
      </c>
      <c r="H79" s="1122">
        <v>89.305718682199682</v>
      </c>
    </row>
    <row r="80" spans="2:10">
      <c r="B80" s="1269" t="s">
        <v>755</v>
      </c>
      <c r="C80" s="1155">
        <v>191395013.36000001</v>
      </c>
      <c r="D80" s="1156"/>
      <c r="E80" s="1155">
        <v>256755402.41</v>
      </c>
      <c r="F80" s="1156"/>
      <c r="G80" s="1241">
        <v>20.712648629472685</v>
      </c>
      <c r="H80" s="1122">
        <v>134.14947333401099</v>
      </c>
    </row>
    <row r="81" spans="2:6" ht="12" customHeight="1">
      <c r="B81" s="1106"/>
    </row>
    <row r="82" spans="2:6" ht="11.25" customHeight="1">
      <c r="B82" s="2472" t="s">
        <v>96</v>
      </c>
      <c r="C82" s="2281" t="s">
        <v>738</v>
      </c>
      <c r="D82" s="2274"/>
      <c r="E82" s="2281" t="s">
        <v>739</v>
      </c>
      <c r="F82" s="2274"/>
    </row>
    <row r="83" spans="2:6" ht="9.75" customHeight="1">
      <c r="B83" s="2473"/>
      <c r="C83" s="2273" t="s">
        <v>8</v>
      </c>
      <c r="D83" s="2469"/>
      <c r="E83" s="2469"/>
      <c r="F83" s="2470"/>
    </row>
    <row r="84" spans="2:6" ht="9" customHeight="1">
      <c r="B84" s="1143">
        <v>1</v>
      </c>
      <c r="C84" s="2288">
        <v>2</v>
      </c>
      <c r="D84" s="2289"/>
      <c r="E84" s="2288">
        <v>3</v>
      </c>
      <c r="F84" s="2289"/>
    </row>
    <row r="85" spans="2:6" ht="24" customHeight="1">
      <c r="B85" s="1239" t="s">
        <v>756</v>
      </c>
      <c r="C85" s="1238">
        <v>2146648883.47</v>
      </c>
      <c r="D85" s="1161"/>
      <c r="E85" s="1238">
        <v>404364024.55000001</v>
      </c>
      <c r="F85" s="1158"/>
    </row>
    <row r="86" spans="2:6" ht="34.5" customHeight="1">
      <c r="B86" s="1237" t="s">
        <v>757</v>
      </c>
      <c r="C86" s="1159">
        <v>88719688.060000002</v>
      </c>
      <c r="D86" s="1158"/>
      <c r="E86" s="1159">
        <v>5039008.3499999996</v>
      </c>
      <c r="F86" s="1158"/>
    </row>
    <row r="87" spans="2:6" ht="12.75" customHeight="1">
      <c r="B87" s="1237" t="s">
        <v>758</v>
      </c>
      <c r="C87" s="1159">
        <v>1196877917.1900001</v>
      </c>
      <c r="D87" s="1158"/>
      <c r="E87" s="1159">
        <v>264052386.44</v>
      </c>
      <c r="F87" s="1158"/>
    </row>
    <row r="88" spans="2:6" ht="24.6" customHeight="1">
      <c r="B88" s="1237" t="s">
        <v>759</v>
      </c>
      <c r="C88" s="1159">
        <v>0</v>
      </c>
      <c r="D88" s="1158"/>
      <c r="E88" s="1159">
        <v>0</v>
      </c>
      <c r="F88" s="1158"/>
    </row>
    <row r="89" spans="2:6" ht="24.6" customHeight="1">
      <c r="B89" s="1237" t="s">
        <v>760</v>
      </c>
      <c r="C89" s="1159">
        <v>114384961.52</v>
      </c>
      <c r="D89" s="1158"/>
      <c r="E89" s="1159">
        <v>7134147.3200000003</v>
      </c>
      <c r="F89" s="1158"/>
    </row>
    <row r="90" spans="2:6" ht="72.75" customHeight="1">
      <c r="B90" s="1237" t="s">
        <v>761</v>
      </c>
      <c r="C90" s="1159">
        <v>611761441.77999997</v>
      </c>
      <c r="D90" s="1158"/>
      <c r="E90" s="1159">
        <v>89026823</v>
      </c>
      <c r="F90" s="1158"/>
    </row>
    <row r="91" spans="2:6" ht="6.75" customHeight="1"/>
  </sheetData>
  <mergeCells count="38">
    <mergeCell ref="B82:B83"/>
    <mergeCell ref="B1:M1"/>
    <mergeCell ref="B3:B4"/>
    <mergeCell ref="C4:J4"/>
    <mergeCell ref="K4:M4"/>
    <mergeCell ref="B47:B50"/>
    <mergeCell ref="C47:C49"/>
    <mergeCell ref="D47:D49"/>
    <mergeCell ref="E47:E49"/>
    <mergeCell ref="F47:H47"/>
    <mergeCell ref="I56:J56"/>
    <mergeCell ref="I47:J49"/>
    <mergeCell ref="K47:K49"/>
    <mergeCell ref="L47:L49"/>
    <mergeCell ref="F48:F49"/>
    <mergeCell ref="G48:H48"/>
    <mergeCell ref="C50:J50"/>
    <mergeCell ref="K50:L50"/>
    <mergeCell ref="I51:J51"/>
    <mergeCell ref="I52:J52"/>
    <mergeCell ref="I53:J53"/>
    <mergeCell ref="I54:J54"/>
    <mergeCell ref="I55:J55"/>
    <mergeCell ref="I57:J57"/>
    <mergeCell ref="I58:J58"/>
    <mergeCell ref="I59:J59"/>
    <mergeCell ref="C83:F83"/>
    <mergeCell ref="C84:D84"/>
    <mergeCell ref="E84:F84"/>
    <mergeCell ref="I60:J60"/>
    <mergeCell ref="C82:D82"/>
    <mergeCell ref="E82:F82"/>
    <mergeCell ref="I61:J61"/>
    <mergeCell ref="I62:J62"/>
    <mergeCell ref="C64:D64"/>
    <mergeCell ref="E64:F64"/>
    <mergeCell ref="C65:F65"/>
    <mergeCell ref="G65:H65"/>
  </mergeCells>
  <printOptions horizontalCentered="1"/>
  <pageMargins left="0.27559055118110237" right="0.27559055118110237" top="0.59055118110236227" bottom="0.39370078740157483" header="0.31496062992125984" footer="0.19685039370078741"/>
  <pageSetup paperSize="9" scale="89" orientation="landscape" r:id="rId1"/>
  <headerFooter alignWithMargins="0"/>
  <rowBreaks count="3" manualBreakCount="3">
    <brk id="21" max="16383" man="1"/>
    <brk id="46" max="16383" man="1"/>
    <brk id="6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0"/>
  <sheetViews>
    <sheetView zoomScaleNormal="100" zoomScaleSheetLayoutView="50" workbookViewId="0">
      <selection activeCell="B3" sqref="B3:B4"/>
    </sheetView>
  </sheetViews>
  <sheetFormatPr defaultRowHeight="13.5" customHeight="1"/>
  <cols>
    <col min="1" max="1" width="27.85546875" style="1163" customWidth="1"/>
    <col min="2" max="3" width="14.7109375" style="1163" customWidth="1"/>
    <col min="4" max="4" width="13.28515625" style="1163" customWidth="1"/>
    <col min="5" max="5" width="12.28515625" style="1163" customWidth="1"/>
    <col min="6" max="6" width="11.7109375" style="1163" bestFit="1" customWidth="1"/>
    <col min="7" max="7" width="12.7109375" style="1163" customWidth="1"/>
    <col min="8" max="8" width="10.85546875" style="1163" bestFit="1" customWidth="1"/>
    <col min="9" max="9" width="10.28515625" style="1163" customWidth="1"/>
    <col min="10" max="10" width="13.5703125" style="1163" customWidth="1"/>
    <col min="11" max="11" width="12.140625" style="1163" customWidth="1"/>
    <col min="12" max="12" width="11.7109375" style="1163" bestFit="1" customWidth="1"/>
    <col min="13" max="13" width="13.140625" style="1163" bestFit="1" customWidth="1"/>
    <col min="14" max="14" width="11.28515625" style="1163" customWidth="1"/>
    <col min="15" max="17" width="10.5703125" style="1163" customWidth="1"/>
    <col min="18" max="18" width="14.5703125" style="1163" customWidth="1"/>
    <col min="19" max="16384" width="9.140625" style="1163"/>
  </cols>
  <sheetData>
    <row r="1" spans="1:17" ht="24" customHeight="1">
      <c r="A1" s="2267"/>
      <c r="B1" s="2267"/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1107"/>
    </row>
    <row r="2" spans="1:17" ht="13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2300"/>
    </row>
    <row r="3" spans="1:17" ht="9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296" t="s">
        <v>766</v>
      </c>
      <c r="D4" s="2296" t="s">
        <v>767</v>
      </c>
      <c r="E4" s="2296" t="s">
        <v>768</v>
      </c>
      <c r="F4" s="2296" t="s">
        <v>769</v>
      </c>
      <c r="G4" s="2296" t="s">
        <v>770</v>
      </c>
      <c r="H4" s="2296" t="s">
        <v>771</v>
      </c>
      <c r="I4" s="2310" t="s">
        <v>772</v>
      </c>
      <c r="J4" s="2296" t="s">
        <v>773</v>
      </c>
      <c r="K4" s="2296" t="s">
        <v>774</v>
      </c>
      <c r="L4" s="2296" t="s">
        <v>775</v>
      </c>
      <c r="M4" s="2296" t="s">
        <v>776</v>
      </c>
      <c r="N4" s="2298" t="s">
        <v>777</v>
      </c>
      <c r="O4" s="2455" t="s">
        <v>778</v>
      </c>
      <c r="P4" s="2455" t="s">
        <v>779</v>
      </c>
      <c r="Q4" s="2455" t="s">
        <v>780</v>
      </c>
    </row>
    <row r="5" spans="1:17" ht="13.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455"/>
      <c r="P5" s="2455"/>
      <c r="Q5" s="2455"/>
    </row>
    <row r="6" spans="1:17" ht="11.25" customHeight="1">
      <c r="A6" s="2302"/>
      <c r="B6" s="2298"/>
      <c r="C6" s="2297"/>
      <c r="D6" s="2297"/>
      <c r="E6" s="2297"/>
      <c r="F6" s="2297"/>
      <c r="G6" s="2297"/>
      <c r="H6" s="2297"/>
      <c r="I6" s="2310"/>
      <c r="J6" s="2297"/>
      <c r="K6" s="2297"/>
      <c r="L6" s="2297"/>
      <c r="M6" s="2297"/>
      <c r="N6" s="2298"/>
      <c r="O6" s="2455"/>
      <c r="P6" s="2455"/>
      <c r="Q6" s="2455"/>
    </row>
    <row r="7" spans="1:17" ht="29.25" customHeight="1">
      <c r="A7" s="2303"/>
      <c r="B7" s="2296"/>
      <c r="C7" s="2297"/>
      <c r="D7" s="2297"/>
      <c r="E7" s="2297"/>
      <c r="F7" s="2297"/>
      <c r="G7" s="2297"/>
      <c r="H7" s="2297"/>
      <c r="I7" s="2311"/>
      <c r="J7" s="2297"/>
      <c r="K7" s="2297"/>
      <c r="L7" s="2297"/>
      <c r="M7" s="2297"/>
      <c r="N7" s="2296"/>
      <c r="O7" s="2455"/>
      <c r="P7" s="2455"/>
      <c r="Q7" s="2455"/>
    </row>
    <row r="8" spans="1:17" ht="12.75">
      <c r="A8" s="1252">
        <v>1</v>
      </c>
      <c r="B8" s="1252">
        <v>2</v>
      </c>
      <c r="C8" s="1252">
        <v>3</v>
      </c>
      <c r="D8" s="1252">
        <v>4</v>
      </c>
      <c r="E8" s="1252">
        <v>5</v>
      </c>
      <c r="F8" s="1252">
        <v>6</v>
      </c>
      <c r="G8" s="1252">
        <v>7</v>
      </c>
      <c r="H8" s="1252">
        <v>8</v>
      </c>
      <c r="I8" s="1252">
        <v>9</v>
      </c>
      <c r="J8" s="1252">
        <v>10</v>
      </c>
      <c r="K8" s="1252">
        <v>11</v>
      </c>
      <c r="L8" s="1252">
        <v>12</v>
      </c>
      <c r="M8" s="1252">
        <v>13</v>
      </c>
      <c r="N8" s="1252">
        <v>14</v>
      </c>
      <c r="O8" s="1252"/>
      <c r="P8" s="1252"/>
      <c r="Q8" s="1252"/>
    </row>
    <row r="9" spans="1:17" ht="12.75">
      <c r="A9" s="1252"/>
      <c r="B9" s="2467" t="s">
        <v>8</v>
      </c>
      <c r="C9" s="2468"/>
      <c r="D9" s="2468"/>
      <c r="E9" s="2468"/>
      <c r="F9" s="2468"/>
      <c r="G9" s="2468"/>
      <c r="H9" s="2468"/>
      <c r="I9" s="2468"/>
      <c r="J9" s="2468"/>
      <c r="K9" s="2468"/>
      <c r="L9" s="2468"/>
      <c r="M9" s="2468"/>
      <c r="N9" s="2476"/>
      <c r="O9" s="1252">
        <v>15</v>
      </c>
      <c r="P9" s="1252">
        <v>16</v>
      </c>
      <c r="Q9" s="1252">
        <v>17</v>
      </c>
    </row>
    <row r="10" spans="1:17" ht="24" customHeight="1">
      <c r="A10" s="1167" t="s">
        <v>873</v>
      </c>
      <c r="B10" s="1168">
        <v>8103072307.3999996</v>
      </c>
      <c r="C10" s="1168">
        <v>8103063864.9799995</v>
      </c>
      <c r="D10" s="1168">
        <v>214403192.78999999</v>
      </c>
      <c r="E10" s="1168">
        <v>21272092.02</v>
      </c>
      <c r="F10" s="1168">
        <v>38355190.259999998</v>
      </c>
      <c r="G10" s="1168">
        <v>154584314.12</v>
      </c>
      <c r="H10" s="1168">
        <v>191596.39</v>
      </c>
      <c r="I10" s="1168">
        <v>0</v>
      </c>
      <c r="J10" s="1168">
        <v>7632054468.4200001</v>
      </c>
      <c r="K10" s="1168">
        <v>182734111.06999999</v>
      </c>
      <c r="L10" s="1168">
        <v>70314040.349999994</v>
      </c>
      <c r="M10" s="1168">
        <v>765418.4</v>
      </c>
      <c r="N10" s="1168">
        <v>2792633.95</v>
      </c>
      <c r="O10" s="1168">
        <v>8442.42</v>
      </c>
      <c r="P10" s="1168">
        <v>7599.66</v>
      </c>
      <c r="Q10" s="1168">
        <v>842.76</v>
      </c>
    </row>
    <row r="11" spans="1:17" ht="24" customHeight="1">
      <c r="A11" s="1285" t="s">
        <v>872</v>
      </c>
      <c r="B11" s="1169">
        <v>278668000</v>
      </c>
      <c r="C11" s="1169">
        <v>278668000</v>
      </c>
      <c r="D11" s="1169">
        <v>0</v>
      </c>
      <c r="E11" s="1169">
        <v>0</v>
      </c>
      <c r="F11" s="1169">
        <v>0</v>
      </c>
      <c r="G11" s="1169">
        <v>0</v>
      </c>
      <c r="H11" s="1169">
        <v>0</v>
      </c>
      <c r="I11" s="1169">
        <v>0</v>
      </c>
      <c r="J11" s="1169">
        <v>265668000</v>
      </c>
      <c r="K11" s="1169">
        <v>13000000</v>
      </c>
      <c r="L11" s="1169">
        <v>0</v>
      </c>
      <c r="M11" s="1169">
        <v>0</v>
      </c>
      <c r="N11" s="1169">
        <v>0</v>
      </c>
      <c r="O11" s="1169">
        <v>0</v>
      </c>
      <c r="P11" s="1169">
        <v>0</v>
      </c>
      <c r="Q11" s="1169">
        <v>0</v>
      </c>
    </row>
    <row r="12" spans="1:17" ht="15" customHeight="1">
      <c r="A12" s="1176" t="s">
        <v>783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15" customHeight="1">
      <c r="A13" s="1176" t="s">
        <v>784</v>
      </c>
      <c r="B13" s="1169">
        <v>278668000</v>
      </c>
      <c r="C13" s="1169">
        <v>278668000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265668000</v>
      </c>
      <c r="K13" s="1169">
        <v>13000000</v>
      </c>
      <c r="L13" s="1169">
        <v>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 ht="24.6" customHeight="1">
      <c r="A14" s="1284" t="s">
        <v>871</v>
      </c>
      <c r="B14" s="1168">
        <v>7817406127.1099997</v>
      </c>
      <c r="C14" s="1168">
        <v>7817406127.1099997</v>
      </c>
      <c r="D14" s="1168">
        <v>213715574.44</v>
      </c>
      <c r="E14" s="1168">
        <v>21179404.260000002</v>
      </c>
      <c r="F14" s="1168">
        <v>38355187.259999998</v>
      </c>
      <c r="G14" s="1168">
        <v>154180982.91999999</v>
      </c>
      <c r="H14" s="1168">
        <v>0</v>
      </c>
      <c r="I14" s="1168">
        <v>0</v>
      </c>
      <c r="J14" s="1168">
        <v>7366386068.4200001</v>
      </c>
      <c r="K14" s="1168">
        <v>169629659.25999999</v>
      </c>
      <c r="L14" s="1168">
        <v>66617353.25</v>
      </c>
      <c r="M14" s="1168">
        <v>175000</v>
      </c>
      <c r="N14" s="1168">
        <v>882471.74</v>
      </c>
      <c r="O14" s="1168">
        <v>0</v>
      </c>
      <c r="P14" s="1168">
        <v>0</v>
      </c>
      <c r="Q14" s="1168">
        <v>0</v>
      </c>
    </row>
    <row r="15" spans="1:17" ht="15" customHeight="1">
      <c r="A15" s="1283" t="s">
        <v>786</v>
      </c>
      <c r="B15" s="1169">
        <v>18034435.890000001</v>
      </c>
      <c r="C15" s="1169">
        <v>18034435.890000001</v>
      </c>
      <c r="D15" s="1169">
        <v>97029.27</v>
      </c>
      <c r="E15" s="1169">
        <v>0</v>
      </c>
      <c r="F15" s="1169">
        <v>0</v>
      </c>
      <c r="G15" s="1169">
        <v>97029.27</v>
      </c>
      <c r="H15" s="1169">
        <v>0</v>
      </c>
      <c r="I15" s="1169">
        <v>0</v>
      </c>
      <c r="J15" s="1169">
        <v>14785795</v>
      </c>
      <c r="K15" s="1169">
        <v>4014.06</v>
      </c>
      <c r="L15" s="1169">
        <v>3147597.56</v>
      </c>
      <c r="M15" s="1169">
        <v>0</v>
      </c>
      <c r="N15" s="1169">
        <v>0</v>
      </c>
      <c r="O15" s="1169">
        <v>0</v>
      </c>
      <c r="P15" s="1169">
        <v>0</v>
      </c>
      <c r="Q15" s="1169">
        <v>0</v>
      </c>
    </row>
    <row r="16" spans="1:17" ht="15" customHeight="1">
      <c r="A16" s="1278" t="s">
        <v>787</v>
      </c>
      <c r="B16" s="1169">
        <v>7799371691.2200003</v>
      </c>
      <c r="C16" s="1169">
        <v>7799371691.2200003</v>
      </c>
      <c r="D16" s="1169">
        <v>213618545.16999999</v>
      </c>
      <c r="E16" s="1169">
        <v>21179404.260000002</v>
      </c>
      <c r="F16" s="1169">
        <v>38355187.259999998</v>
      </c>
      <c r="G16" s="1169">
        <v>154083953.65000001</v>
      </c>
      <c r="H16" s="1169">
        <v>0</v>
      </c>
      <c r="I16" s="1169">
        <v>0</v>
      </c>
      <c r="J16" s="1169">
        <v>7351600273.4200001</v>
      </c>
      <c r="K16" s="1169">
        <v>169625645.19999999</v>
      </c>
      <c r="L16" s="1169">
        <v>63469755.689999998</v>
      </c>
      <c r="M16" s="1169">
        <v>175000</v>
      </c>
      <c r="N16" s="1169">
        <v>882471.74</v>
      </c>
      <c r="O16" s="1169">
        <v>0</v>
      </c>
      <c r="P16" s="1169">
        <v>0</v>
      </c>
      <c r="Q16" s="1169">
        <v>0</v>
      </c>
    </row>
    <row r="17" spans="1:17" ht="15" customHeight="1">
      <c r="A17" s="1282" t="s">
        <v>788</v>
      </c>
      <c r="B17" s="1168">
        <v>0</v>
      </c>
      <c r="C17" s="1168">
        <v>0</v>
      </c>
      <c r="D17" s="1168">
        <v>0</v>
      </c>
      <c r="E17" s="1168">
        <v>0</v>
      </c>
      <c r="F17" s="1168">
        <v>0</v>
      </c>
      <c r="G17" s="1168">
        <v>0</v>
      </c>
      <c r="H17" s="1168">
        <v>0</v>
      </c>
      <c r="I17" s="1168">
        <v>0</v>
      </c>
      <c r="J17" s="1168">
        <v>0</v>
      </c>
      <c r="K17" s="1168">
        <v>0</v>
      </c>
      <c r="L17" s="1168">
        <v>0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ht="22.5">
      <c r="A18" s="1281" t="s">
        <v>870</v>
      </c>
      <c r="B18" s="1168">
        <v>6998180.29</v>
      </c>
      <c r="C18" s="1168">
        <v>6989737.8700000001</v>
      </c>
      <c r="D18" s="1168">
        <v>687618.35</v>
      </c>
      <c r="E18" s="1168">
        <v>92687.76</v>
      </c>
      <c r="F18" s="1168">
        <v>3</v>
      </c>
      <c r="G18" s="1168">
        <v>403331.2</v>
      </c>
      <c r="H18" s="1168">
        <v>191596.39</v>
      </c>
      <c r="I18" s="1168">
        <v>0</v>
      </c>
      <c r="J18" s="1168">
        <v>400</v>
      </c>
      <c r="K18" s="1168">
        <v>104451.81</v>
      </c>
      <c r="L18" s="1168">
        <v>3696687.1</v>
      </c>
      <c r="M18" s="1168">
        <v>590418.4</v>
      </c>
      <c r="N18" s="1168">
        <v>1910162.21</v>
      </c>
      <c r="O18" s="1168">
        <v>8442.42</v>
      </c>
      <c r="P18" s="1168">
        <v>7599.66</v>
      </c>
      <c r="Q18" s="1168">
        <v>842.76</v>
      </c>
    </row>
    <row r="19" spans="1:17" ht="22.5">
      <c r="A19" s="1176" t="s">
        <v>790</v>
      </c>
      <c r="B19" s="1169">
        <v>5390145.2199999997</v>
      </c>
      <c r="C19" s="1169">
        <v>5382545.5599999996</v>
      </c>
      <c r="D19" s="1169">
        <v>420</v>
      </c>
      <c r="E19" s="1169">
        <v>0</v>
      </c>
      <c r="F19" s="1169">
        <v>0</v>
      </c>
      <c r="G19" s="1169">
        <v>420</v>
      </c>
      <c r="H19" s="1169">
        <v>0</v>
      </c>
      <c r="I19" s="1169">
        <v>0</v>
      </c>
      <c r="J19" s="1169">
        <v>0</v>
      </c>
      <c r="K19" s="1169">
        <v>0</v>
      </c>
      <c r="L19" s="1169">
        <v>2930982.8</v>
      </c>
      <c r="M19" s="1169">
        <v>540980.55000000005</v>
      </c>
      <c r="N19" s="1169">
        <v>1910162.21</v>
      </c>
      <c r="O19" s="1169">
        <v>7599.66</v>
      </c>
      <c r="P19" s="1169">
        <v>7599.66</v>
      </c>
      <c r="Q19" s="1169">
        <v>0</v>
      </c>
    </row>
    <row r="20" spans="1:17" ht="15" customHeight="1">
      <c r="A20" s="1280" t="s">
        <v>791</v>
      </c>
      <c r="B20" s="1169">
        <v>1608035.07</v>
      </c>
      <c r="C20" s="1169">
        <v>1607192.31</v>
      </c>
      <c r="D20" s="1169">
        <v>687198.35</v>
      </c>
      <c r="E20" s="1169">
        <v>92687.76</v>
      </c>
      <c r="F20" s="1169">
        <v>3</v>
      </c>
      <c r="G20" s="1169">
        <v>402911.2</v>
      </c>
      <c r="H20" s="1169">
        <v>191596.39</v>
      </c>
      <c r="I20" s="1169">
        <v>0</v>
      </c>
      <c r="J20" s="1169">
        <v>400</v>
      </c>
      <c r="K20" s="1169">
        <v>104451.81</v>
      </c>
      <c r="L20" s="1169">
        <v>765704.3</v>
      </c>
      <c r="M20" s="1169">
        <v>49437.85</v>
      </c>
      <c r="N20" s="1169">
        <v>0</v>
      </c>
      <c r="O20" s="1169">
        <v>842.76</v>
      </c>
      <c r="P20" s="1169">
        <v>0</v>
      </c>
      <c r="Q20" s="1169">
        <v>842.76</v>
      </c>
    </row>
    <row r="21" spans="1:17" ht="5.25" customHeight="1">
      <c r="A21" s="1259"/>
      <c r="B21" s="1258"/>
      <c r="C21" s="1258"/>
      <c r="D21" s="1258"/>
      <c r="E21" s="1258"/>
      <c r="F21" s="1258"/>
      <c r="G21" s="1258"/>
      <c r="H21" s="1258"/>
      <c r="I21" s="1258"/>
      <c r="J21" s="1258"/>
      <c r="K21" s="1258"/>
      <c r="L21" s="1258"/>
      <c r="M21" s="1258"/>
      <c r="N21" s="1258"/>
      <c r="O21" s="1258"/>
      <c r="P21" s="1258"/>
      <c r="Q21" s="1258"/>
    </row>
    <row r="22" spans="1:17" ht="13.5" customHeight="1">
      <c r="A22" s="2300" t="s">
        <v>792</v>
      </c>
      <c r="B22" s="2300"/>
      <c r="C22" s="2300"/>
      <c r="D22" s="2300"/>
      <c r="E22" s="2300"/>
      <c r="F22" s="2300"/>
      <c r="G22" s="2300"/>
      <c r="H22" s="2300"/>
      <c r="I22" s="2300"/>
      <c r="J22" s="2300"/>
      <c r="K22" s="2300"/>
      <c r="L22" s="2300"/>
      <c r="M22" s="2300"/>
    </row>
    <row r="23" spans="1:17" ht="13.5" customHeight="1">
      <c r="A23" s="2456" t="s">
        <v>96</v>
      </c>
      <c r="B23" s="2304" t="s">
        <v>793</v>
      </c>
      <c r="C23" s="2293" t="s">
        <v>794</v>
      </c>
      <c r="D23" s="2294"/>
      <c r="E23" s="2294"/>
      <c r="F23" s="2294"/>
      <c r="G23" s="2294"/>
      <c r="H23" s="2294"/>
      <c r="I23" s="2294"/>
      <c r="J23" s="2294"/>
      <c r="K23" s="2294"/>
      <c r="L23" s="2294"/>
      <c r="M23" s="2294"/>
      <c r="N23" s="2295"/>
      <c r="O23" s="2306" t="s">
        <v>795</v>
      </c>
      <c r="P23" s="2307"/>
      <c r="Q23" s="2308"/>
    </row>
    <row r="24" spans="1:17" ht="13.5" customHeight="1">
      <c r="A24" s="2457"/>
      <c r="B24" s="2298"/>
      <c r="C24" s="2298" t="s">
        <v>796</v>
      </c>
      <c r="D24" s="2297" t="s">
        <v>797</v>
      </c>
      <c r="E24" s="2297" t="s">
        <v>798</v>
      </c>
      <c r="F24" s="2297" t="s">
        <v>799</v>
      </c>
      <c r="G24" s="2297" t="s">
        <v>800</v>
      </c>
      <c r="H24" s="2297" t="s">
        <v>771</v>
      </c>
      <c r="I24" s="2297" t="s">
        <v>801</v>
      </c>
      <c r="J24" s="2297" t="s">
        <v>773</v>
      </c>
      <c r="K24" s="2297" t="s">
        <v>774</v>
      </c>
      <c r="L24" s="2297" t="s">
        <v>775</v>
      </c>
      <c r="M24" s="2297" t="s">
        <v>776</v>
      </c>
      <c r="N24" s="2305" t="s">
        <v>777</v>
      </c>
      <c r="O24" s="2297" t="s">
        <v>778</v>
      </c>
      <c r="P24" s="2297" t="s">
        <v>779</v>
      </c>
      <c r="Q24" s="2304" t="s">
        <v>780</v>
      </c>
    </row>
    <row r="25" spans="1:17" ht="11.25" customHeight="1">
      <c r="A25" s="2457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8"/>
    </row>
    <row r="26" spans="1:17" ht="41.25" customHeight="1">
      <c r="A26" s="2458"/>
      <c r="B26" s="2296"/>
      <c r="C26" s="2296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297"/>
      <c r="P26" s="2297"/>
      <c r="Q26" s="2296"/>
    </row>
    <row r="27" spans="1:17" ht="12.75" customHeight="1">
      <c r="A27" s="1166">
        <v>1</v>
      </c>
      <c r="B27" s="1166">
        <v>2</v>
      </c>
      <c r="C27" s="1166">
        <v>3</v>
      </c>
      <c r="D27" s="1166">
        <v>4</v>
      </c>
      <c r="E27" s="1166">
        <v>5</v>
      </c>
      <c r="F27" s="1166">
        <v>6</v>
      </c>
      <c r="G27" s="1166">
        <v>7</v>
      </c>
      <c r="H27" s="1166">
        <v>8</v>
      </c>
      <c r="I27" s="1166">
        <v>9</v>
      </c>
      <c r="J27" s="1166">
        <v>10</v>
      </c>
      <c r="K27" s="1166">
        <v>11</v>
      </c>
      <c r="L27" s="1166">
        <v>12</v>
      </c>
      <c r="M27" s="1166">
        <v>13</v>
      </c>
      <c r="N27" s="1166">
        <v>14</v>
      </c>
      <c r="O27" s="1166">
        <v>15</v>
      </c>
      <c r="P27" s="1166">
        <v>16</v>
      </c>
      <c r="Q27" s="1166">
        <v>17</v>
      </c>
    </row>
    <row r="28" spans="1:17" ht="12.75">
      <c r="A28" s="1251"/>
      <c r="B28" s="2297" t="s">
        <v>8</v>
      </c>
      <c r="C28" s="2297"/>
      <c r="D28" s="2297"/>
      <c r="E28" s="2297"/>
      <c r="F28" s="2297"/>
      <c r="G28" s="2297"/>
      <c r="H28" s="2297"/>
      <c r="I28" s="2297"/>
      <c r="J28" s="2297"/>
      <c r="K28" s="2297"/>
      <c r="L28" s="2297"/>
      <c r="M28" s="2297"/>
      <c r="N28" s="2297"/>
      <c r="O28" s="2297"/>
      <c r="P28" s="2297"/>
      <c r="Q28" s="2297"/>
    </row>
    <row r="29" spans="1:17" ht="22.5">
      <c r="A29" s="1174" t="s">
        <v>803</v>
      </c>
      <c r="B29" s="1175">
        <v>110859.2</v>
      </c>
      <c r="C29" s="1175">
        <v>110859.2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110859.2</v>
      </c>
      <c r="K29" s="1175">
        <v>0</v>
      </c>
      <c r="L29" s="1175">
        <v>0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 ht="15" customHeight="1">
      <c r="A30" s="1278" t="s">
        <v>804</v>
      </c>
      <c r="B30" s="1173">
        <v>0</v>
      </c>
      <c r="C30" s="1173">
        <v>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 ht="15" customHeight="1">
      <c r="A31" s="1278" t="s">
        <v>805</v>
      </c>
      <c r="B31" s="1173">
        <v>110859.2</v>
      </c>
      <c r="C31" s="1173">
        <v>110859.2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110859.2</v>
      </c>
      <c r="K31" s="1173">
        <v>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5" customHeight="1">
      <c r="A32" s="1279" t="s">
        <v>806</v>
      </c>
      <c r="B32" s="1175">
        <v>227603601.87</v>
      </c>
      <c r="C32" s="1175">
        <v>227599718.21000001</v>
      </c>
      <c r="D32" s="1175">
        <v>6469490.0800000001</v>
      </c>
      <c r="E32" s="1175">
        <v>148432.79999999999</v>
      </c>
      <c r="F32" s="1175">
        <v>505740</v>
      </c>
      <c r="G32" s="1175">
        <v>4015317.28</v>
      </c>
      <c r="H32" s="1175">
        <v>1800000</v>
      </c>
      <c r="I32" s="1175">
        <v>0</v>
      </c>
      <c r="J32" s="1175">
        <v>46995366.060000002</v>
      </c>
      <c r="K32" s="1175">
        <v>0</v>
      </c>
      <c r="L32" s="1175">
        <v>53483193.469999999</v>
      </c>
      <c r="M32" s="1175">
        <v>117745736.7</v>
      </c>
      <c r="N32" s="1175">
        <v>2905931.9</v>
      </c>
      <c r="O32" s="1175">
        <v>3883.66</v>
      </c>
      <c r="P32" s="1175">
        <v>3883.66</v>
      </c>
      <c r="Q32" s="1175">
        <v>0</v>
      </c>
    </row>
    <row r="33" spans="1:17" ht="15" customHeight="1">
      <c r="A33" s="1278" t="s">
        <v>807</v>
      </c>
      <c r="B33" s="1173">
        <v>2863784.65</v>
      </c>
      <c r="C33" s="1173">
        <v>2863784.65</v>
      </c>
      <c r="D33" s="1173">
        <v>796801.27</v>
      </c>
      <c r="E33" s="1173">
        <v>0</v>
      </c>
      <c r="F33" s="1173">
        <v>0</v>
      </c>
      <c r="G33" s="1173">
        <v>796801.27</v>
      </c>
      <c r="H33" s="1173">
        <v>0</v>
      </c>
      <c r="I33" s="1173">
        <v>0</v>
      </c>
      <c r="J33" s="1173">
        <v>0</v>
      </c>
      <c r="K33" s="1173">
        <v>0</v>
      </c>
      <c r="L33" s="1173">
        <v>148957.57999999999</v>
      </c>
      <c r="M33" s="1173">
        <v>1360225.8</v>
      </c>
      <c r="N33" s="1173">
        <v>557800</v>
      </c>
      <c r="O33" s="1173">
        <v>0</v>
      </c>
      <c r="P33" s="1173">
        <v>0</v>
      </c>
      <c r="Q33" s="1173">
        <v>0</v>
      </c>
    </row>
    <row r="34" spans="1:17" ht="15" customHeight="1">
      <c r="A34" s="1278" t="s">
        <v>808</v>
      </c>
      <c r="B34" s="1173">
        <v>224739817.22</v>
      </c>
      <c r="C34" s="1173">
        <v>224735933.56</v>
      </c>
      <c r="D34" s="1173">
        <v>5672688.8099999996</v>
      </c>
      <c r="E34" s="1173">
        <v>148432.79999999999</v>
      </c>
      <c r="F34" s="1173">
        <v>505740</v>
      </c>
      <c r="G34" s="1173">
        <v>3218516.01</v>
      </c>
      <c r="H34" s="1173">
        <v>1800000</v>
      </c>
      <c r="I34" s="1173">
        <v>0</v>
      </c>
      <c r="J34" s="1173">
        <v>46995366.060000002</v>
      </c>
      <c r="K34" s="1173">
        <v>0</v>
      </c>
      <c r="L34" s="1173">
        <v>53334235.890000001</v>
      </c>
      <c r="M34" s="1173">
        <v>116385510.90000001</v>
      </c>
      <c r="N34" s="1173">
        <v>2348131.9</v>
      </c>
      <c r="O34" s="1173">
        <v>3883.66</v>
      </c>
      <c r="P34" s="1173">
        <v>3883.66</v>
      </c>
      <c r="Q34" s="1173">
        <v>0</v>
      </c>
    </row>
    <row r="35" spans="1:17" ht="21.6" customHeight="1">
      <c r="A35" s="1174" t="s">
        <v>809</v>
      </c>
      <c r="B35" s="1175">
        <v>3559031220.71</v>
      </c>
      <c r="C35" s="1175">
        <v>3559031220.71</v>
      </c>
      <c r="D35" s="1175">
        <v>5227417.04</v>
      </c>
      <c r="E35" s="1175">
        <v>4970676.57</v>
      </c>
      <c r="F35" s="1175">
        <v>0</v>
      </c>
      <c r="G35" s="1175">
        <v>256740.47</v>
      </c>
      <c r="H35" s="1175">
        <v>0</v>
      </c>
      <c r="I35" s="1175">
        <v>0</v>
      </c>
      <c r="J35" s="1175">
        <v>3553561458.8200002</v>
      </c>
      <c r="K35" s="1175">
        <v>0</v>
      </c>
      <c r="L35" s="1175">
        <v>242344.85</v>
      </c>
      <c r="M35" s="1175">
        <v>0</v>
      </c>
      <c r="N35" s="1175">
        <v>0</v>
      </c>
      <c r="O35" s="1175">
        <v>0</v>
      </c>
      <c r="P35" s="1175">
        <v>0</v>
      </c>
      <c r="Q35" s="1175">
        <v>0</v>
      </c>
    </row>
    <row r="36" spans="1:17" ht="15" customHeight="1">
      <c r="A36" s="1278" t="s">
        <v>810</v>
      </c>
      <c r="B36" s="1173">
        <v>256740.47</v>
      </c>
      <c r="C36" s="1173">
        <v>256740.47</v>
      </c>
      <c r="D36" s="1173">
        <v>256740.47</v>
      </c>
      <c r="E36" s="1173">
        <v>0</v>
      </c>
      <c r="F36" s="1173">
        <v>0</v>
      </c>
      <c r="G36" s="1173">
        <v>256740.47</v>
      </c>
      <c r="H36" s="1173">
        <v>0</v>
      </c>
      <c r="I36" s="1173">
        <v>0</v>
      </c>
      <c r="J36" s="1173">
        <v>0</v>
      </c>
      <c r="K36" s="1173">
        <v>0</v>
      </c>
      <c r="L36" s="1173">
        <v>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 ht="15" customHeight="1">
      <c r="A37" s="1278" t="s">
        <v>811</v>
      </c>
      <c r="B37" s="1173">
        <v>3397863837.8600001</v>
      </c>
      <c r="C37" s="1173">
        <v>3397863837.8600001</v>
      </c>
      <c r="D37" s="1173">
        <v>4950676.57</v>
      </c>
      <c r="E37" s="1173">
        <v>4950676.57</v>
      </c>
      <c r="F37" s="1173">
        <v>0</v>
      </c>
      <c r="G37" s="1173">
        <v>0</v>
      </c>
      <c r="H37" s="1173">
        <v>0</v>
      </c>
      <c r="I37" s="1173">
        <v>0</v>
      </c>
      <c r="J37" s="1173">
        <v>3392891019.1100001</v>
      </c>
      <c r="K37" s="1173">
        <v>0</v>
      </c>
      <c r="L37" s="1173">
        <v>22142.18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5" customHeight="1">
      <c r="A38" s="1278" t="s">
        <v>812</v>
      </c>
      <c r="B38" s="1173">
        <v>160910642.38</v>
      </c>
      <c r="C38" s="1173">
        <v>160910642.38</v>
      </c>
      <c r="D38" s="1173">
        <v>20000</v>
      </c>
      <c r="E38" s="1173">
        <v>20000</v>
      </c>
      <c r="F38" s="1173">
        <v>0</v>
      </c>
      <c r="G38" s="1173">
        <v>0</v>
      </c>
      <c r="H38" s="1173">
        <v>0</v>
      </c>
      <c r="I38" s="1173">
        <v>0</v>
      </c>
      <c r="J38" s="1173">
        <v>160670439.71000001</v>
      </c>
      <c r="K38" s="1173">
        <v>0</v>
      </c>
      <c r="L38" s="1173">
        <v>220202.67</v>
      </c>
      <c r="M38" s="1173">
        <v>0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25.5" customHeight="1">
      <c r="A39" s="1174" t="s">
        <v>813</v>
      </c>
      <c r="B39" s="1175">
        <v>3103921040.4499998</v>
      </c>
      <c r="C39" s="1175">
        <v>3095928644.7600002</v>
      </c>
      <c r="D39" s="1175">
        <v>45418751.579999998</v>
      </c>
      <c r="E39" s="1175">
        <v>26423630.620000001</v>
      </c>
      <c r="F39" s="1175">
        <v>283216.01</v>
      </c>
      <c r="G39" s="1175">
        <v>18698923.170000002</v>
      </c>
      <c r="H39" s="1175">
        <v>12981.78</v>
      </c>
      <c r="I39" s="1175">
        <v>0</v>
      </c>
      <c r="J39" s="1175">
        <v>13550728.880000001</v>
      </c>
      <c r="K39" s="1175">
        <v>8915340.7699999996</v>
      </c>
      <c r="L39" s="1175">
        <v>700947023.42999995</v>
      </c>
      <c r="M39" s="1175">
        <v>2313660611.8000002</v>
      </c>
      <c r="N39" s="1175">
        <v>13436188.300000001</v>
      </c>
      <c r="O39" s="1175">
        <v>7992395.6900000004</v>
      </c>
      <c r="P39" s="1175">
        <v>4182172.82</v>
      </c>
      <c r="Q39" s="1175">
        <v>3810222.87</v>
      </c>
    </row>
    <row r="40" spans="1:17" ht="22.5">
      <c r="A40" s="1176" t="s">
        <v>814</v>
      </c>
      <c r="B40" s="1173">
        <v>544080676.08000004</v>
      </c>
      <c r="C40" s="1173">
        <v>544079675.37</v>
      </c>
      <c r="D40" s="1173">
        <v>1180229.31</v>
      </c>
      <c r="E40" s="1173">
        <v>881384.8</v>
      </c>
      <c r="F40" s="1173">
        <v>13144.27</v>
      </c>
      <c r="G40" s="1173">
        <v>285700.24</v>
      </c>
      <c r="H40" s="1173">
        <v>0</v>
      </c>
      <c r="I40" s="1173">
        <v>0</v>
      </c>
      <c r="J40" s="1173">
        <v>12067021.65</v>
      </c>
      <c r="K40" s="1173">
        <v>142910.13</v>
      </c>
      <c r="L40" s="1173">
        <v>67448557.430000007</v>
      </c>
      <c r="M40" s="1173">
        <v>462017879.77999997</v>
      </c>
      <c r="N40" s="1173">
        <v>1223077.07</v>
      </c>
      <c r="O40" s="1173">
        <v>1000.71</v>
      </c>
      <c r="P40" s="1173">
        <v>909.45</v>
      </c>
      <c r="Q40" s="1173">
        <v>91.26</v>
      </c>
    </row>
    <row r="41" spans="1:17" ht="15" customHeight="1">
      <c r="A41" s="1278" t="s">
        <v>815</v>
      </c>
      <c r="B41" s="1173">
        <v>2559840364.3699999</v>
      </c>
      <c r="C41" s="1173">
        <v>2551848969.3899999</v>
      </c>
      <c r="D41" s="1173">
        <v>44238522.270000003</v>
      </c>
      <c r="E41" s="1173">
        <v>25542245.82</v>
      </c>
      <c r="F41" s="1173">
        <v>270071.74</v>
      </c>
      <c r="G41" s="1173">
        <v>18413222.93</v>
      </c>
      <c r="H41" s="1173">
        <v>12981.78</v>
      </c>
      <c r="I41" s="1173">
        <v>0</v>
      </c>
      <c r="J41" s="1173">
        <v>1483707.23</v>
      </c>
      <c r="K41" s="1173">
        <v>8772430.6400000006</v>
      </c>
      <c r="L41" s="1173">
        <v>633498466</v>
      </c>
      <c r="M41" s="1173">
        <v>1851642732.02</v>
      </c>
      <c r="N41" s="1173">
        <v>12213111.23</v>
      </c>
      <c r="O41" s="1173">
        <v>7991394.9800000004</v>
      </c>
      <c r="P41" s="1173">
        <v>4181263.37</v>
      </c>
      <c r="Q41" s="1173">
        <v>3810131.61</v>
      </c>
    </row>
    <row r="42" spans="1:17" ht="22.5">
      <c r="A42" s="1174" t="s">
        <v>816</v>
      </c>
      <c r="B42" s="1175">
        <v>592318719.64999998</v>
      </c>
      <c r="C42" s="1175">
        <v>592300365.5</v>
      </c>
      <c r="D42" s="1175">
        <v>83456072.150000006</v>
      </c>
      <c r="E42" s="1175">
        <v>53387386.670000002</v>
      </c>
      <c r="F42" s="1175">
        <v>583997.36</v>
      </c>
      <c r="G42" s="1175">
        <v>28842031</v>
      </c>
      <c r="H42" s="1175">
        <v>642657.12</v>
      </c>
      <c r="I42" s="1175">
        <v>0</v>
      </c>
      <c r="J42" s="1175">
        <v>687351.83</v>
      </c>
      <c r="K42" s="1175">
        <v>23302683.02</v>
      </c>
      <c r="L42" s="1175">
        <v>216024170.06999999</v>
      </c>
      <c r="M42" s="1175">
        <v>254541127.75999999</v>
      </c>
      <c r="N42" s="1175">
        <v>14288960.67</v>
      </c>
      <c r="O42" s="1175">
        <v>18354.150000000001</v>
      </c>
      <c r="P42" s="1175">
        <v>4341.68</v>
      </c>
      <c r="Q42" s="1175">
        <v>14012.47</v>
      </c>
    </row>
    <row r="43" spans="1:17" ht="22.5">
      <c r="A43" s="1176" t="s">
        <v>817</v>
      </c>
      <c r="B43" s="1173">
        <v>157797440.38999999</v>
      </c>
      <c r="C43" s="1173">
        <v>157791660.38999999</v>
      </c>
      <c r="D43" s="1173">
        <v>4379587.75</v>
      </c>
      <c r="E43" s="1173">
        <v>1108429.5900000001</v>
      </c>
      <c r="F43" s="1173">
        <v>239320.67</v>
      </c>
      <c r="G43" s="1173">
        <v>2975728.69</v>
      </c>
      <c r="H43" s="1173">
        <v>56108.800000000003</v>
      </c>
      <c r="I43" s="1173">
        <v>0</v>
      </c>
      <c r="J43" s="1173">
        <v>16501.97</v>
      </c>
      <c r="K43" s="1173">
        <v>1469692.74</v>
      </c>
      <c r="L43" s="1173">
        <v>48327664.740000002</v>
      </c>
      <c r="M43" s="1173">
        <v>102605043.75</v>
      </c>
      <c r="N43" s="1173">
        <v>993169.44</v>
      </c>
      <c r="O43" s="1173">
        <v>5780</v>
      </c>
      <c r="P43" s="1173">
        <v>0</v>
      </c>
      <c r="Q43" s="1173">
        <v>5780</v>
      </c>
    </row>
    <row r="44" spans="1:17" ht="22.5">
      <c r="A44" s="1176" t="s">
        <v>876</v>
      </c>
      <c r="B44" s="1173">
        <v>89413465.959999993</v>
      </c>
      <c r="C44" s="1173">
        <v>89413465.959999993</v>
      </c>
      <c r="D44" s="1173">
        <v>33749933.159999996</v>
      </c>
      <c r="E44" s="1173">
        <v>31650047.77</v>
      </c>
      <c r="F44" s="1173">
        <v>192482.21</v>
      </c>
      <c r="G44" s="1173">
        <v>1610206.68</v>
      </c>
      <c r="H44" s="1173">
        <v>297196.5</v>
      </c>
      <c r="I44" s="1173">
        <v>0</v>
      </c>
      <c r="J44" s="1173">
        <v>605468.4</v>
      </c>
      <c r="K44" s="1173">
        <v>800573.56</v>
      </c>
      <c r="L44" s="1173">
        <v>32017419.25</v>
      </c>
      <c r="M44" s="1173">
        <v>22175208.989999998</v>
      </c>
      <c r="N44" s="1173">
        <v>64862.6</v>
      </c>
      <c r="O44" s="1173">
        <v>0</v>
      </c>
      <c r="P44" s="1173">
        <v>0</v>
      </c>
      <c r="Q44" s="1173">
        <v>0</v>
      </c>
    </row>
    <row r="45" spans="1:17" ht="22.5">
      <c r="A45" s="1176" t="s">
        <v>819</v>
      </c>
      <c r="B45" s="1173">
        <v>345107813.30000001</v>
      </c>
      <c r="C45" s="1173">
        <v>345095239.14999998</v>
      </c>
      <c r="D45" s="1173">
        <v>45326551.240000002</v>
      </c>
      <c r="E45" s="1173">
        <v>20628909.309999999</v>
      </c>
      <c r="F45" s="1173">
        <v>152194.48000000001</v>
      </c>
      <c r="G45" s="1173">
        <v>24256095.629999999</v>
      </c>
      <c r="H45" s="1173">
        <v>289351.82</v>
      </c>
      <c r="I45" s="1173">
        <v>0</v>
      </c>
      <c r="J45" s="1173">
        <v>65381.46</v>
      </c>
      <c r="K45" s="1173">
        <v>21032416.719999999</v>
      </c>
      <c r="L45" s="1173">
        <v>135679086.08000001</v>
      </c>
      <c r="M45" s="1173">
        <v>129760875.02</v>
      </c>
      <c r="N45" s="1173">
        <v>13230928.630000001</v>
      </c>
      <c r="O45" s="1173">
        <v>12574.15</v>
      </c>
      <c r="P45" s="1173">
        <v>4341.68</v>
      </c>
      <c r="Q45" s="1173">
        <v>8232.4699999999993</v>
      </c>
    </row>
    <row r="47" spans="1:17" ht="13.5" customHeight="1">
      <c r="B47" s="2475" t="s">
        <v>820</v>
      </c>
      <c r="C47" s="2475"/>
      <c r="D47" s="2475"/>
      <c r="E47" s="2475"/>
      <c r="F47" s="2475"/>
      <c r="G47" s="2460"/>
      <c r="H47" s="2475"/>
      <c r="I47" s="2475"/>
      <c r="J47" s="2475"/>
      <c r="K47" s="2475"/>
      <c r="L47" s="2475"/>
      <c r="M47" s="2475"/>
    </row>
    <row r="48" spans="1:17" ht="13.5" customHeight="1">
      <c r="B48" s="2297" t="s">
        <v>96</v>
      </c>
      <c r="C48" s="2297"/>
      <c r="D48" s="2297"/>
      <c r="E48" s="2297"/>
      <c r="F48" s="2321" t="s">
        <v>821</v>
      </c>
      <c r="G48" s="2293" t="s">
        <v>822</v>
      </c>
      <c r="H48" s="2294"/>
      <c r="I48" s="2294"/>
      <c r="J48" s="2294"/>
      <c r="K48" s="2294"/>
      <c r="L48" s="2295"/>
    </row>
    <row r="49" spans="2:12" ht="13.5" customHeight="1">
      <c r="B49" s="2297"/>
      <c r="C49" s="2297"/>
      <c r="D49" s="2297"/>
      <c r="E49" s="2297"/>
      <c r="F49" s="2310"/>
      <c r="G49" s="2297" t="s">
        <v>823</v>
      </c>
      <c r="H49" s="2297" t="s">
        <v>768</v>
      </c>
      <c r="I49" s="2297" t="s">
        <v>769</v>
      </c>
      <c r="J49" s="2297" t="s">
        <v>800</v>
      </c>
      <c r="K49" s="2297" t="s">
        <v>824</v>
      </c>
      <c r="L49" s="2305" t="s">
        <v>825</v>
      </c>
    </row>
    <row r="50" spans="2:12" ht="11.25" customHeight="1">
      <c r="B50" s="2297"/>
      <c r="C50" s="2297"/>
      <c r="D50" s="2297"/>
      <c r="E50" s="2297"/>
      <c r="F50" s="2310"/>
      <c r="G50" s="2297"/>
      <c r="H50" s="2297"/>
      <c r="I50" s="2297"/>
      <c r="J50" s="2297"/>
      <c r="K50" s="2297"/>
      <c r="L50" s="2305"/>
    </row>
    <row r="51" spans="2:12" ht="11.25" customHeight="1">
      <c r="B51" s="2297"/>
      <c r="C51" s="2297"/>
      <c r="D51" s="2297"/>
      <c r="E51" s="2297"/>
      <c r="F51" s="2310"/>
      <c r="G51" s="2297"/>
      <c r="H51" s="2297"/>
      <c r="I51" s="2297"/>
      <c r="J51" s="2297"/>
      <c r="K51" s="2297"/>
      <c r="L51" s="2305"/>
    </row>
    <row r="52" spans="2:12" ht="19.5" customHeight="1">
      <c r="B52" s="2297">
        <v>1</v>
      </c>
      <c r="C52" s="2297"/>
      <c r="D52" s="2297"/>
      <c r="E52" s="2297"/>
      <c r="F52" s="2311"/>
      <c r="G52" s="2297"/>
      <c r="H52" s="2297"/>
      <c r="I52" s="2297"/>
      <c r="J52" s="2297"/>
      <c r="K52" s="2297"/>
      <c r="L52" s="2305"/>
    </row>
    <row r="53" spans="2:12" ht="13.5" customHeight="1">
      <c r="B53" s="2297"/>
      <c r="C53" s="2297"/>
      <c r="D53" s="2297"/>
      <c r="E53" s="2297"/>
      <c r="F53" s="2293" t="s">
        <v>8</v>
      </c>
      <c r="G53" s="2282"/>
      <c r="H53" s="2282"/>
      <c r="I53" s="2282"/>
      <c r="J53" s="2282"/>
      <c r="K53" s="2282"/>
      <c r="L53" s="2283"/>
    </row>
    <row r="54" spans="2:12" ht="30" customHeight="1">
      <c r="B54" s="2322" t="s">
        <v>826</v>
      </c>
      <c r="C54" s="2323"/>
      <c r="D54" s="2323"/>
      <c r="E54" s="2324"/>
      <c r="F54" s="1169">
        <v>361602560.81</v>
      </c>
      <c r="G54" s="1169">
        <v>76782673.310000002</v>
      </c>
      <c r="H54" s="1169">
        <v>16125118.32</v>
      </c>
      <c r="I54" s="1169">
        <v>8029701.6699999999</v>
      </c>
      <c r="J54" s="1169">
        <v>51780520.310000002</v>
      </c>
      <c r="K54" s="1169">
        <v>847333.01</v>
      </c>
      <c r="L54" s="1169">
        <v>284819887.5</v>
      </c>
    </row>
    <row r="55" spans="2:12" ht="30" customHeight="1">
      <c r="B55" s="2322" t="s">
        <v>827</v>
      </c>
      <c r="C55" s="2323"/>
      <c r="D55" s="2323"/>
      <c r="E55" s="2324"/>
      <c r="F55" s="1169">
        <v>4207331.3</v>
      </c>
      <c r="G55" s="1169">
        <v>2598.5100000000002</v>
      </c>
      <c r="H55" s="1169">
        <v>0</v>
      </c>
      <c r="I55" s="1169">
        <v>0</v>
      </c>
      <c r="J55" s="1169">
        <v>2598.5100000000002</v>
      </c>
      <c r="K55" s="1169">
        <v>0</v>
      </c>
      <c r="L55" s="1169">
        <v>4204732.79</v>
      </c>
    </row>
    <row r="56" spans="2:12" ht="22.9" customHeight="1">
      <c r="B56" s="2322" t="s">
        <v>828</v>
      </c>
      <c r="C56" s="2323"/>
      <c r="D56" s="2323"/>
      <c r="E56" s="2324"/>
      <c r="F56" s="1169">
        <v>10270278.85</v>
      </c>
      <c r="G56" s="1169">
        <v>9355755</v>
      </c>
      <c r="H56" s="1169">
        <v>0</v>
      </c>
      <c r="I56" s="1169">
        <v>0</v>
      </c>
      <c r="J56" s="1169">
        <v>9355755</v>
      </c>
      <c r="K56" s="1169">
        <v>0</v>
      </c>
      <c r="L56" s="1169">
        <v>914523.85</v>
      </c>
    </row>
    <row r="57" spans="2:12" ht="22.9" customHeight="1">
      <c r="B57" s="2322" t="s">
        <v>829</v>
      </c>
      <c r="C57" s="2323"/>
      <c r="D57" s="2323"/>
      <c r="E57" s="2324"/>
      <c r="F57" s="1169">
        <v>337367.64</v>
      </c>
      <c r="G57" s="1169">
        <v>0</v>
      </c>
      <c r="H57" s="1169">
        <v>0</v>
      </c>
      <c r="I57" s="1169">
        <v>0</v>
      </c>
      <c r="J57" s="1169">
        <v>0</v>
      </c>
      <c r="K57" s="1169">
        <v>0</v>
      </c>
      <c r="L57" s="1169">
        <v>337367.64</v>
      </c>
    </row>
    <row r="58" spans="2:12" ht="30" customHeight="1">
      <c r="B58" s="2322" t="s">
        <v>830</v>
      </c>
      <c r="C58" s="2323"/>
      <c r="D58" s="2323"/>
      <c r="E58" s="2324"/>
      <c r="F58" s="1169">
        <v>1595.11</v>
      </c>
      <c r="G58" s="1169">
        <v>0</v>
      </c>
      <c r="H58" s="1169">
        <v>0</v>
      </c>
      <c r="I58" s="1169">
        <v>0</v>
      </c>
      <c r="J58" s="1169">
        <v>0</v>
      </c>
      <c r="K58" s="1169">
        <v>0</v>
      </c>
      <c r="L58" s="1169">
        <v>1595.11</v>
      </c>
    </row>
    <row r="59" spans="2:12" ht="30" customHeight="1">
      <c r="B59" s="2322" t="s">
        <v>831</v>
      </c>
      <c r="C59" s="2323"/>
      <c r="D59" s="2323"/>
      <c r="E59" s="2324"/>
      <c r="F59" s="1169">
        <v>2189535.27</v>
      </c>
      <c r="G59" s="1169">
        <v>0</v>
      </c>
      <c r="H59" s="1169">
        <v>0</v>
      </c>
      <c r="I59" s="1169">
        <v>0</v>
      </c>
      <c r="J59" s="1169">
        <v>0</v>
      </c>
      <c r="K59" s="1169">
        <v>0</v>
      </c>
      <c r="L59" s="1169">
        <v>2189535.27</v>
      </c>
    </row>
    <row r="60" spans="2:12" ht="30" customHeight="1">
      <c r="B60" s="2322" t="s">
        <v>832</v>
      </c>
      <c r="C60" s="2323"/>
      <c r="D60" s="2323"/>
      <c r="E60" s="2324"/>
      <c r="F60" s="1169">
        <v>0</v>
      </c>
      <c r="G60" s="1169">
        <v>0</v>
      </c>
      <c r="H60" s="1169">
        <v>0</v>
      </c>
      <c r="I60" s="1169">
        <v>0</v>
      </c>
      <c r="J60" s="1169">
        <v>0</v>
      </c>
      <c r="K60" s="1169">
        <v>0</v>
      </c>
      <c r="L60" s="1169">
        <v>0</v>
      </c>
    </row>
  </sheetData>
  <mergeCells count="63">
    <mergeCell ref="A23:A26"/>
    <mergeCell ref="B23:B26"/>
    <mergeCell ref="C23:N23"/>
    <mergeCell ref="C24:C26"/>
    <mergeCell ref="D24:D26"/>
    <mergeCell ref="E24:E26"/>
    <mergeCell ref="F24:F26"/>
    <mergeCell ref="A1:L1"/>
    <mergeCell ref="A2:M2"/>
    <mergeCell ref="A3:A7"/>
    <mergeCell ref="B3:B7"/>
    <mergeCell ref="C3:N3"/>
    <mergeCell ref="F4:F7"/>
    <mergeCell ref="K4:K7"/>
    <mergeCell ref="L4:L7"/>
    <mergeCell ref="H4:H7"/>
    <mergeCell ref="I4:I7"/>
    <mergeCell ref="J4:J7"/>
    <mergeCell ref="M4:M7"/>
    <mergeCell ref="N4:N7"/>
    <mergeCell ref="O3:Q3"/>
    <mergeCell ref="C4:C7"/>
    <mergeCell ref="L24:L26"/>
    <mergeCell ref="B9:N9"/>
    <mergeCell ref="G4:G7"/>
    <mergeCell ref="O24:O26"/>
    <mergeCell ref="P24:P26"/>
    <mergeCell ref="Q24:Q26"/>
    <mergeCell ref="N24:N26"/>
    <mergeCell ref="D4:D7"/>
    <mergeCell ref="E4:E7"/>
    <mergeCell ref="O4:O7"/>
    <mergeCell ref="P4:P7"/>
    <mergeCell ref="Q4:Q7"/>
    <mergeCell ref="O23:Q23"/>
    <mergeCell ref="A22:M22"/>
    <mergeCell ref="B47:M47"/>
    <mergeCell ref="H24:H26"/>
    <mergeCell ref="I24:I26"/>
    <mergeCell ref="J24:J26"/>
    <mergeCell ref="K24:K26"/>
    <mergeCell ref="M24:M26"/>
    <mergeCell ref="G24:G26"/>
    <mergeCell ref="B28:Q28"/>
    <mergeCell ref="B48:E51"/>
    <mergeCell ref="F48:F52"/>
    <mergeCell ref="G48:L48"/>
    <mergeCell ref="G49:G52"/>
    <mergeCell ref="H49:H52"/>
    <mergeCell ref="I49:I52"/>
    <mergeCell ref="J49:J52"/>
    <mergeCell ref="K49:K52"/>
    <mergeCell ref="L49:L52"/>
    <mergeCell ref="B52:E52"/>
    <mergeCell ref="B58:E58"/>
    <mergeCell ref="B59:E59"/>
    <mergeCell ref="B60:E60"/>
    <mergeCell ref="B53:E53"/>
    <mergeCell ref="F53:L53"/>
    <mergeCell ref="B54:E54"/>
    <mergeCell ref="B55:E55"/>
    <mergeCell ref="B56:E56"/>
    <mergeCell ref="B57:E57"/>
  </mergeCells>
  <printOptions horizontalCentered="1"/>
  <pageMargins left="0.27559055118110237" right="0.27559055118110237" top="0.39370078740157483" bottom="0.35433070866141736" header="0.31496062992125984" footer="0"/>
  <pageSetup paperSize="9" scale="65" firstPageNumber="5" orientation="landscape" useFirstPageNumber="1" r:id="rId1"/>
  <headerFooter alignWithMargins="0"/>
  <rowBreaks count="1" manualBreakCount="1">
    <brk id="4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91"/>
  <sheetViews>
    <sheetView topLeftCell="B49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1.42578125" style="1108" customWidth="1"/>
    <col min="3" max="5" width="14.5703125" style="1106" customWidth="1"/>
    <col min="6" max="6" width="13.85546875" style="1106" customWidth="1"/>
    <col min="7" max="7" width="13" style="1106" customWidth="1"/>
    <col min="8" max="8" width="11.85546875" style="1106" customWidth="1"/>
    <col min="9" max="9" width="13" style="1106" customWidth="1"/>
    <col min="10" max="10" width="12.7109375" style="1106" customWidth="1"/>
    <col min="11" max="11" width="7.42578125" style="1106" customWidth="1"/>
    <col min="12" max="12" width="7.28515625" style="1106" customWidth="1"/>
    <col min="13" max="13" width="8.140625" style="1106" customWidth="1"/>
    <col min="14" max="16384" width="9.140625" style="1106"/>
  </cols>
  <sheetData>
    <row r="1" spans="2:13" ht="21" customHeight="1">
      <c r="B1" s="2267" t="s">
        <v>878</v>
      </c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2267"/>
    </row>
    <row r="3" spans="2:13" ht="66.75" customHeight="1">
      <c r="B3" s="2268" t="s">
        <v>674</v>
      </c>
      <c r="C3" s="1109" t="s">
        <v>675</v>
      </c>
      <c r="D3" s="1109" t="s">
        <v>676</v>
      </c>
      <c r="E3" s="1109" t="s">
        <v>677</v>
      </c>
      <c r="F3" s="1109" t="s">
        <v>678</v>
      </c>
      <c r="G3" s="1109" t="s">
        <v>679</v>
      </c>
      <c r="H3" s="1109" t="s">
        <v>680</v>
      </c>
      <c r="I3" s="1109" t="s">
        <v>681</v>
      </c>
      <c r="J3" s="1109" t="s">
        <v>682</v>
      </c>
      <c r="K3" s="1110" t="s">
        <v>683</v>
      </c>
      <c r="L3" s="1109" t="s">
        <v>684</v>
      </c>
      <c r="M3" s="1109" t="s">
        <v>685</v>
      </c>
    </row>
    <row r="4" spans="2:13">
      <c r="B4" s="2268"/>
      <c r="C4" s="2269" t="s">
        <v>8</v>
      </c>
      <c r="D4" s="2269"/>
      <c r="E4" s="2269"/>
      <c r="F4" s="2269"/>
      <c r="G4" s="2269"/>
      <c r="H4" s="2269"/>
      <c r="I4" s="2269"/>
      <c r="J4" s="2269"/>
      <c r="K4" s="2269" t="s">
        <v>9</v>
      </c>
      <c r="L4" s="2269"/>
      <c r="M4" s="2269"/>
    </row>
    <row r="5" spans="2:13">
      <c r="B5" s="1109">
        <v>1</v>
      </c>
      <c r="C5" s="1111">
        <v>2</v>
      </c>
      <c r="D5" s="1111">
        <v>3</v>
      </c>
      <c r="E5" s="1111">
        <v>4</v>
      </c>
      <c r="F5" s="1110">
        <v>5</v>
      </c>
      <c r="G5" s="1111">
        <v>6</v>
      </c>
      <c r="H5" s="1110">
        <v>7</v>
      </c>
      <c r="I5" s="1111">
        <v>8</v>
      </c>
      <c r="J5" s="1110">
        <v>9</v>
      </c>
      <c r="K5" s="1111">
        <v>10</v>
      </c>
      <c r="L5" s="1110">
        <v>11</v>
      </c>
      <c r="M5" s="1111">
        <v>12</v>
      </c>
    </row>
    <row r="6" spans="2:13" ht="25.5" customHeight="1">
      <c r="B6" s="1112" t="s">
        <v>686</v>
      </c>
      <c r="C6" s="1113">
        <v>65054360961.220001</v>
      </c>
      <c r="D6" s="1113">
        <v>65222308653.949997</v>
      </c>
      <c r="E6" s="1113">
        <v>65224218709.410004</v>
      </c>
      <c r="F6" s="1113">
        <v>1267159654.8800001</v>
      </c>
      <c r="G6" s="1113">
        <v>378960956.06</v>
      </c>
      <c r="H6" s="1113">
        <v>54739644.119999997</v>
      </c>
      <c r="I6" s="1113">
        <v>26996724.02</v>
      </c>
      <c r="J6" s="1113">
        <v>866859.69</v>
      </c>
      <c r="K6" s="1114">
        <v>100</v>
      </c>
      <c r="L6" s="1114">
        <v>100.25816515641452</v>
      </c>
      <c r="M6" s="1114"/>
    </row>
    <row r="7" spans="2:13" ht="25.5" customHeight="1">
      <c r="B7" s="1112" t="s">
        <v>687</v>
      </c>
      <c r="C7" s="1113">
        <v>24751327968.129997</v>
      </c>
      <c r="D7" s="1113">
        <v>25980038980.380001</v>
      </c>
      <c r="E7" s="1113">
        <v>26005440836.620007</v>
      </c>
      <c r="F7" s="1113">
        <v>1267159654.8800001</v>
      </c>
      <c r="G7" s="1113">
        <v>378960956.06</v>
      </c>
      <c r="H7" s="1113">
        <v>54739644.119999997</v>
      </c>
      <c r="I7" s="1113">
        <v>26996724.02</v>
      </c>
      <c r="J7" s="1113">
        <v>866859.69</v>
      </c>
      <c r="K7" s="1114">
        <v>39.833056382935311</v>
      </c>
      <c r="L7" s="1114">
        <v>104.96422258164128</v>
      </c>
      <c r="M7" s="1114">
        <v>100</v>
      </c>
    </row>
    <row r="8" spans="2:13" ht="15.6" customHeight="1">
      <c r="B8" s="1115" t="s">
        <v>688</v>
      </c>
      <c r="C8" s="1116">
        <v>267266306.18000001</v>
      </c>
      <c r="D8" s="1116">
        <v>300410113.93000001</v>
      </c>
      <c r="E8" s="1116">
        <v>301231951.92000002</v>
      </c>
      <c r="F8" s="1116">
        <v>0</v>
      </c>
      <c r="G8" s="1116">
        <v>0</v>
      </c>
      <c r="H8" s="1116">
        <v>0</v>
      </c>
      <c r="I8" s="1116">
        <v>0</v>
      </c>
      <c r="J8" s="1116">
        <v>0</v>
      </c>
      <c r="K8" s="1117">
        <v>0.4605941128577431</v>
      </c>
      <c r="L8" s="1117">
        <v>112.40104232505766</v>
      </c>
      <c r="M8" s="1117">
        <v>1.1563112517147041</v>
      </c>
    </row>
    <row r="9" spans="2:13" ht="15.6" customHeight="1">
      <c r="B9" s="1115" t="s">
        <v>689</v>
      </c>
      <c r="C9" s="1116">
        <v>8880238462.7999992</v>
      </c>
      <c r="D9" s="1116">
        <v>8751622773</v>
      </c>
      <c r="E9" s="1116">
        <v>8642454015.9699993</v>
      </c>
      <c r="F9" s="1116">
        <v>0</v>
      </c>
      <c r="G9" s="1116">
        <v>0</v>
      </c>
      <c r="H9" s="1116">
        <v>0</v>
      </c>
      <c r="I9" s="1116">
        <v>0</v>
      </c>
      <c r="J9" s="1116">
        <v>0</v>
      </c>
      <c r="K9" s="1117">
        <v>13.41814319918279</v>
      </c>
      <c r="L9" s="1117">
        <v>98.551664008362167</v>
      </c>
      <c r="M9" s="1117">
        <v>33.685949353691051</v>
      </c>
    </row>
    <row r="10" spans="2:13" ht="15.6" customHeight="1">
      <c r="B10" s="1115" t="s">
        <v>135</v>
      </c>
      <c r="C10" s="1116">
        <v>1023035474.36</v>
      </c>
      <c r="D10" s="1116">
        <v>1006347286.73</v>
      </c>
      <c r="E10" s="1116">
        <v>1005642486.88</v>
      </c>
      <c r="F10" s="1116">
        <v>108086727.36</v>
      </c>
      <c r="G10" s="1116">
        <v>1013547.63</v>
      </c>
      <c r="H10" s="1116">
        <v>2442123.71</v>
      </c>
      <c r="I10" s="1116">
        <v>505151.5</v>
      </c>
      <c r="J10" s="1116">
        <v>2414.2600000000002</v>
      </c>
      <c r="K10" s="1117">
        <v>1.5429495022468107</v>
      </c>
      <c r="L10" s="1117">
        <v>98.36875767769051</v>
      </c>
      <c r="M10" s="1117">
        <v>3.8735403264405743</v>
      </c>
    </row>
    <row r="11" spans="2:13" ht="15.6" customHeight="1">
      <c r="B11" s="1115" t="s">
        <v>136</v>
      </c>
      <c r="C11" s="1116">
        <v>5437041877.4300003</v>
      </c>
      <c r="D11" s="1118">
        <v>5497730403.4799995</v>
      </c>
      <c r="E11" s="1116">
        <v>5497682447.0500002</v>
      </c>
      <c r="F11" s="1116">
        <v>805851351.14999998</v>
      </c>
      <c r="G11" s="1116">
        <v>366909005.31</v>
      </c>
      <c r="H11" s="1116">
        <v>42966254.359999999</v>
      </c>
      <c r="I11" s="1116">
        <v>20280391.350000001</v>
      </c>
      <c r="J11" s="1116">
        <v>598854.6</v>
      </c>
      <c r="K11" s="1117">
        <v>8.4292177277092541</v>
      </c>
      <c r="L11" s="1117">
        <v>101.11620486687673</v>
      </c>
      <c r="M11" s="1117">
        <v>21.161363182063965</v>
      </c>
    </row>
    <row r="12" spans="2:13" ht="15.6" customHeight="1">
      <c r="B12" s="1115" t="s">
        <v>690</v>
      </c>
      <c r="C12" s="1116">
        <v>185516236.80000001</v>
      </c>
      <c r="D12" s="1118">
        <v>183643395.00999999</v>
      </c>
      <c r="E12" s="1116">
        <v>183574736.77000001</v>
      </c>
      <c r="F12" s="1116">
        <v>875444.41</v>
      </c>
      <c r="G12" s="1116">
        <v>208034.67</v>
      </c>
      <c r="H12" s="1116">
        <v>111790.83</v>
      </c>
      <c r="I12" s="1116">
        <v>4139.6899999999996</v>
      </c>
      <c r="J12" s="1116">
        <v>65.040000000000006</v>
      </c>
      <c r="K12" s="1117">
        <v>0.28156530917106409</v>
      </c>
      <c r="L12" s="1117">
        <v>98.990470148432848</v>
      </c>
      <c r="M12" s="1117">
        <v>0.70686343137778429</v>
      </c>
    </row>
    <row r="13" spans="2:13" ht="15.6" customHeight="1">
      <c r="B13" s="1115" t="s">
        <v>691</v>
      </c>
      <c r="C13" s="1116">
        <v>384795792.83999997</v>
      </c>
      <c r="D13" s="1118">
        <v>382362839.72000003</v>
      </c>
      <c r="E13" s="1116">
        <v>382386790.38</v>
      </c>
      <c r="F13" s="1116">
        <v>349979678.61000001</v>
      </c>
      <c r="G13" s="1116">
        <v>1592392.42</v>
      </c>
      <c r="H13" s="1116">
        <v>5048170.3099999996</v>
      </c>
      <c r="I13" s="1116">
        <v>1646575.01</v>
      </c>
      <c r="J13" s="1116">
        <v>3153.38</v>
      </c>
      <c r="K13" s="1117">
        <v>0.58624548503595986</v>
      </c>
      <c r="L13" s="1117">
        <v>99.367728762821585</v>
      </c>
      <c r="M13" s="1117">
        <v>1.4717562202610956</v>
      </c>
    </row>
    <row r="14" spans="2:13" ht="24.6" customHeight="1">
      <c r="B14" s="1115" t="s">
        <v>692</v>
      </c>
      <c r="C14" s="1116">
        <v>11735003.939999999</v>
      </c>
      <c r="D14" s="1118">
        <v>10553834.779999999</v>
      </c>
      <c r="E14" s="1116">
        <v>10592116.08</v>
      </c>
      <c r="F14" s="1116">
        <v>0</v>
      </c>
      <c r="G14" s="1116">
        <v>0</v>
      </c>
      <c r="H14" s="1116">
        <v>7281.13</v>
      </c>
      <c r="I14" s="1116">
        <v>14159.01</v>
      </c>
      <c r="J14" s="1116">
        <v>0</v>
      </c>
      <c r="K14" s="1117">
        <v>1.6181326600987832E-2</v>
      </c>
      <c r="L14" s="1117">
        <v>89.934650503406644</v>
      </c>
      <c r="M14" s="1117">
        <v>4.0622859680734903E-2</v>
      </c>
    </row>
    <row r="15" spans="2:13" ht="15.6" customHeight="1">
      <c r="B15" s="1115" t="s">
        <v>693</v>
      </c>
      <c r="C15" s="1116">
        <v>44310244.899999999</v>
      </c>
      <c r="D15" s="1118">
        <v>48170039.310000002</v>
      </c>
      <c r="E15" s="1116">
        <v>48135282.469999999</v>
      </c>
      <c r="F15" s="1116">
        <v>0</v>
      </c>
      <c r="G15" s="1116">
        <v>0</v>
      </c>
      <c r="H15" s="1116">
        <v>1162753</v>
      </c>
      <c r="I15" s="1116">
        <v>1400731.17</v>
      </c>
      <c r="J15" s="1116">
        <v>0</v>
      </c>
      <c r="K15" s="1117">
        <v>7.3855158310288854E-2</v>
      </c>
      <c r="L15" s="1117">
        <v>108.7108397137295</v>
      </c>
      <c r="M15" s="1117">
        <v>0.1854117283903145</v>
      </c>
    </row>
    <row r="16" spans="2:13" ht="15.6" customHeight="1">
      <c r="B16" s="1115" t="s">
        <v>141</v>
      </c>
      <c r="C16" s="1116">
        <v>469658214.69</v>
      </c>
      <c r="D16" s="1118">
        <v>586382226.04999995</v>
      </c>
      <c r="E16" s="1116">
        <v>585960653.92999995</v>
      </c>
      <c r="F16" s="1116">
        <v>0</v>
      </c>
      <c r="G16" s="1116">
        <v>0</v>
      </c>
      <c r="H16" s="1116">
        <v>39463</v>
      </c>
      <c r="I16" s="1116">
        <v>146704.09</v>
      </c>
      <c r="J16" s="1116">
        <v>0</v>
      </c>
      <c r="K16" s="1117">
        <v>0.89905162535899807</v>
      </c>
      <c r="L16" s="1117">
        <v>124.8529691825031</v>
      </c>
      <c r="M16" s="1117">
        <v>2.2570490617540373</v>
      </c>
    </row>
    <row r="17" spans="2:13" ht="15.6" customHeight="1">
      <c r="B17" s="1115" t="s">
        <v>694</v>
      </c>
      <c r="C17" s="1116">
        <v>37386176.450000003</v>
      </c>
      <c r="D17" s="1118">
        <v>39780605.109999999</v>
      </c>
      <c r="E17" s="1116">
        <v>39781696.109999999</v>
      </c>
      <c r="F17" s="1116">
        <v>0</v>
      </c>
      <c r="G17" s="1116">
        <v>0</v>
      </c>
      <c r="H17" s="1116">
        <v>0</v>
      </c>
      <c r="I17" s="1116">
        <v>0</v>
      </c>
      <c r="J17" s="1116">
        <v>0</v>
      </c>
      <c r="K17" s="1117">
        <v>6.0992329052723289E-2</v>
      </c>
      <c r="L17" s="1117">
        <v>106.40458288962041</v>
      </c>
      <c r="M17" s="1117">
        <v>0.15311988230672832</v>
      </c>
    </row>
    <row r="18" spans="2:13" ht="15.6" customHeight="1">
      <c r="B18" s="1115" t="s">
        <v>143</v>
      </c>
      <c r="C18" s="1116">
        <v>217762504.75</v>
      </c>
      <c r="D18" s="1118">
        <v>207011097.83000001</v>
      </c>
      <c r="E18" s="1116">
        <v>206944218.5</v>
      </c>
      <c r="F18" s="1116">
        <v>0</v>
      </c>
      <c r="G18" s="1116">
        <v>0</v>
      </c>
      <c r="H18" s="1116">
        <v>113442.48</v>
      </c>
      <c r="I18" s="1116">
        <v>236169.55</v>
      </c>
      <c r="J18" s="1116">
        <v>0</v>
      </c>
      <c r="K18" s="1117">
        <v>0.31739308543697647</v>
      </c>
      <c r="L18" s="1117">
        <v>95.062783222326061</v>
      </c>
      <c r="M18" s="1117">
        <v>0.79680826493883927</v>
      </c>
    </row>
    <row r="19" spans="2:13" ht="15.6" customHeight="1">
      <c r="B19" s="1115" t="s">
        <v>144</v>
      </c>
      <c r="C19" s="1116">
        <v>12502723.960000001</v>
      </c>
      <c r="D19" s="1118">
        <v>11574343.640000001</v>
      </c>
      <c r="E19" s="1116">
        <v>11496325.640000001</v>
      </c>
      <c r="F19" s="1116">
        <v>1789557.19</v>
      </c>
      <c r="G19" s="1116">
        <v>0</v>
      </c>
      <c r="H19" s="1116">
        <v>0</v>
      </c>
      <c r="I19" s="1116">
        <v>0</v>
      </c>
      <c r="J19" s="1116">
        <v>0</v>
      </c>
      <c r="K19" s="1117">
        <v>1.774598887845261E-2</v>
      </c>
      <c r="L19" s="1117">
        <v>92.574575564731575</v>
      </c>
      <c r="M19" s="1117">
        <v>4.4550909445289472E-2</v>
      </c>
    </row>
    <row r="20" spans="2:13" ht="15.6" customHeight="1">
      <c r="B20" s="1115" t="s">
        <v>145</v>
      </c>
      <c r="C20" s="1116">
        <v>816164456.92999995</v>
      </c>
      <c r="D20" s="1118">
        <v>778146747.38999999</v>
      </c>
      <c r="E20" s="1116">
        <v>778460320.79999995</v>
      </c>
      <c r="F20" s="1116">
        <v>0</v>
      </c>
      <c r="G20" s="1116">
        <v>25236.6</v>
      </c>
      <c r="H20" s="1116">
        <v>0</v>
      </c>
      <c r="I20" s="1116">
        <v>0</v>
      </c>
      <c r="J20" s="1116">
        <v>0</v>
      </c>
      <c r="K20" s="1117">
        <v>1.1930683894043266</v>
      </c>
      <c r="L20" s="1117">
        <v>95.341905762105412</v>
      </c>
      <c r="M20" s="1117">
        <v>2.9951715929974263</v>
      </c>
    </row>
    <row r="21" spans="2:13" ht="15.6" customHeight="1">
      <c r="B21" s="1115" t="s">
        <v>695</v>
      </c>
      <c r="C21" s="1116">
        <v>6963914492.0999985</v>
      </c>
      <c r="D21" s="1116">
        <v>8176303274.4000025</v>
      </c>
      <c r="E21" s="1116">
        <v>8311097794.1200113</v>
      </c>
      <c r="F21" s="1116">
        <v>576896.16000020271</v>
      </c>
      <c r="G21" s="1116">
        <v>9212739.4300000053</v>
      </c>
      <c r="H21" s="1116">
        <v>2848365.2999999975</v>
      </c>
      <c r="I21" s="1116">
        <v>2762702.6499999985</v>
      </c>
      <c r="J21" s="1116">
        <v>262372.40999999997</v>
      </c>
      <c r="K21" s="1117">
        <v>12.536053143688941</v>
      </c>
      <c r="L21" s="1117">
        <v>117.4095874335528</v>
      </c>
      <c r="M21" s="1117">
        <v>31.471481934937461</v>
      </c>
    </row>
    <row r="22" spans="2:13" ht="26.25" customHeight="1">
      <c r="B22" s="1112" t="s">
        <v>877</v>
      </c>
      <c r="C22" s="1113">
        <v>24201853049.090004</v>
      </c>
      <c r="D22" s="1113">
        <v>23132115823.73</v>
      </c>
      <c r="E22" s="1113">
        <v>23158783581.949997</v>
      </c>
      <c r="F22" s="1116" t="s">
        <v>697</v>
      </c>
      <c r="G22" s="1116" t="s">
        <v>697</v>
      </c>
      <c r="H22" s="1116" t="s">
        <v>697</v>
      </c>
      <c r="I22" s="1116" t="s">
        <v>697</v>
      </c>
      <c r="J22" s="1116" t="s">
        <v>697</v>
      </c>
      <c r="K22" s="1114">
        <v>35.466570106345159</v>
      </c>
      <c r="L22" s="1114">
        <v>95.579936696623207</v>
      </c>
      <c r="M22" s="1120"/>
    </row>
    <row r="23" spans="2:13" ht="25.5" customHeight="1">
      <c r="B23" s="1112" t="s">
        <v>698</v>
      </c>
      <c r="C23" s="1113">
        <v>20808477723.490002</v>
      </c>
      <c r="D23" s="1113">
        <v>20569863190.079998</v>
      </c>
      <c r="E23" s="1113">
        <v>20593806497.809998</v>
      </c>
      <c r="F23" s="1116" t="s">
        <v>697</v>
      </c>
      <c r="G23" s="1116" t="s">
        <v>697</v>
      </c>
      <c r="H23" s="1116" t="s">
        <v>697</v>
      </c>
      <c r="I23" s="1116" t="s">
        <v>697</v>
      </c>
      <c r="J23" s="1116" t="s">
        <v>697</v>
      </c>
      <c r="K23" s="1114">
        <v>31.538078940470385</v>
      </c>
      <c r="L23" s="1114">
        <v>98.85328212577204</v>
      </c>
      <c r="M23" s="1120"/>
    </row>
    <row r="24" spans="2:13" ht="16.899999999999999" customHeight="1">
      <c r="B24" s="1115" t="s">
        <v>699</v>
      </c>
      <c r="C24" s="1116">
        <v>18674869385</v>
      </c>
      <c r="D24" s="1116">
        <v>18562550244.189999</v>
      </c>
      <c r="E24" s="1116">
        <v>18575877092.98</v>
      </c>
      <c r="F24" s="1116" t="s">
        <v>697</v>
      </c>
      <c r="G24" s="1116" t="s">
        <v>697</v>
      </c>
      <c r="H24" s="1116" t="s">
        <v>697</v>
      </c>
      <c r="I24" s="1116" t="s">
        <v>697</v>
      </c>
      <c r="J24" s="1116" t="s">
        <v>697</v>
      </c>
      <c r="K24" s="1117">
        <v>28.460431142781715</v>
      </c>
      <c r="L24" s="1117">
        <v>99.398554611042044</v>
      </c>
      <c r="M24" s="1120"/>
    </row>
    <row r="25" spans="2:13" ht="16.899999999999999" customHeight="1">
      <c r="B25" s="1245" t="s">
        <v>700</v>
      </c>
      <c r="C25" s="1116">
        <v>5046577</v>
      </c>
      <c r="D25" s="1116">
        <v>5271140.87</v>
      </c>
      <c r="E25" s="1116">
        <v>5271140.87</v>
      </c>
      <c r="F25" s="1116" t="s">
        <v>697</v>
      </c>
      <c r="G25" s="1116" t="s">
        <v>697</v>
      </c>
      <c r="H25" s="1116" t="s">
        <v>697</v>
      </c>
      <c r="I25" s="1116" t="s">
        <v>697</v>
      </c>
      <c r="J25" s="1116" t="s">
        <v>697</v>
      </c>
      <c r="K25" s="1117">
        <v>8.0818066376139672E-3</v>
      </c>
      <c r="L25" s="1117">
        <v>104.44982549557849</v>
      </c>
      <c r="M25" s="1120"/>
    </row>
    <row r="26" spans="2:13" ht="16.899999999999999" customHeight="1">
      <c r="B26" s="1115" t="s">
        <v>701</v>
      </c>
      <c r="C26" s="1116">
        <v>1541737445.8599999</v>
      </c>
      <c r="D26" s="1116">
        <v>1448848834.8499999</v>
      </c>
      <c r="E26" s="1116">
        <v>1457049653.22</v>
      </c>
      <c r="F26" s="1116" t="s">
        <v>697</v>
      </c>
      <c r="G26" s="1116" t="s">
        <v>697</v>
      </c>
      <c r="H26" s="1116" t="s">
        <v>697</v>
      </c>
      <c r="I26" s="1116" t="s">
        <v>697</v>
      </c>
      <c r="J26" s="1116" t="s">
        <v>697</v>
      </c>
      <c r="K26" s="1117">
        <v>2.2214007212427229</v>
      </c>
      <c r="L26" s="1117">
        <v>93.975069408904091</v>
      </c>
      <c r="M26" s="1120"/>
    </row>
    <row r="27" spans="2:13" ht="16.899999999999999" customHeight="1">
      <c r="B27" s="1245" t="s">
        <v>700</v>
      </c>
      <c r="C27" s="1116">
        <v>188278240.91999999</v>
      </c>
      <c r="D27" s="1116">
        <v>156692484.49000001</v>
      </c>
      <c r="E27" s="1116">
        <v>156314122.59999999</v>
      </c>
      <c r="F27" s="1116" t="s">
        <v>697</v>
      </c>
      <c r="G27" s="1116" t="s">
        <v>697</v>
      </c>
      <c r="H27" s="1116" t="s">
        <v>697</v>
      </c>
      <c r="I27" s="1116" t="s">
        <v>697</v>
      </c>
      <c r="J27" s="1116" t="s">
        <v>697</v>
      </c>
      <c r="K27" s="1117">
        <v>0.24024369533032527</v>
      </c>
      <c r="L27" s="1117">
        <v>83.223894447037637</v>
      </c>
      <c r="M27" s="1120"/>
    </row>
    <row r="28" spans="2:13" ht="28.15" customHeight="1">
      <c r="B28" s="1115" t="s">
        <v>865</v>
      </c>
      <c r="C28" s="1116">
        <v>12911264.16</v>
      </c>
      <c r="D28" s="1116">
        <v>11796900.710000001</v>
      </c>
      <c r="E28" s="1116">
        <v>11794894.93</v>
      </c>
      <c r="F28" s="1116" t="s">
        <v>697</v>
      </c>
      <c r="G28" s="1116" t="s">
        <v>697</v>
      </c>
      <c r="H28" s="1116" t="s">
        <v>697</v>
      </c>
      <c r="I28" s="1116" t="s">
        <v>697</v>
      </c>
      <c r="J28" s="1116" t="s">
        <v>697</v>
      </c>
      <c r="K28" s="1117">
        <v>1.8087217324046004E-2</v>
      </c>
      <c r="L28" s="1117">
        <v>91.36906009984385</v>
      </c>
      <c r="M28" s="1120"/>
    </row>
    <row r="29" spans="2:13" ht="16.899999999999999" customHeight="1">
      <c r="B29" s="1245" t="s">
        <v>700</v>
      </c>
      <c r="C29" s="1116">
        <v>7013575.4800000004</v>
      </c>
      <c r="D29" s="1116">
        <v>6234917.1799999997</v>
      </c>
      <c r="E29" s="1116">
        <v>6236233.3300000001</v>
      </c>
      <c r="F29" s="1116" t="s">
        <v>697</v>
      </c>
      <c r="G29" s="1116" t="s">
        <v>697</v>
      </c>
      <c r="H29" s="1116" t="s">
        <v>697</v>
      </c>
      <c r="I29" s="1116" t="s">
        <v>697</v>
      </c>
      <c r="J29" s="1116" t="s">
        <v>697</v>
      </c>
      <c r="K29" s="1117">
        <v>9.5594855635678273E-3</v>
      </c>
      <c r="L29" s="1117">
        <v>88.897841019599312</v>
      </c>
      <c r="M29" s="1120"/>
    </row>
    <row r="30" spans="2:13" ht="23.45" customHeight="1">
      <c r="B30" s="1115" t="s">
        <v>864</v>
      </c>
      <c r="C30" s="1116">
        <v>213449554.87</v>
      </c>
      <c r="D30" s="1116">
        <v>192063753.83000001</v>
      </c>
      <c r="E30" s="1116">
        <v>193763963.84</v>
      </c>
      <c r="F30" s="1116" t="s">
        <v>697</v>
      </c>
      <c r="G30" s="1116" t="s">
        <v>697</v>
      </c>
      <c r="H30" s="1116" t="s">
        <v>697</v>
      </c>
      <c r="I30" s="1116" t="s">
        <v>697</v>
      </c>
      <c r="J30" s="1116" t="s">
        <v>697</v>
      </c>
      <c r="K30" s="1117">
        <v>0.29447555260429781</v>
      </c>
      <c r="L30" s="1117">
        <v>89.980864072063824</v>
      </c>
      <c r="M30" s="1120"/>
    </row>
    <row r="31" spans="2:13" ht="16.899999999999999" customHeight="1">
      <c r="B31" s="1245" t="s">
        <v>700</v>
      </c>
      <c r="C31" s="1116">
        <v>130378626.19</v>
      </c>
      <c r="D31" s="1116">
        <v>113477386.68000001</v>
      </c>
      <c r="E31" s="1116">
        <v>113477940.68000001</v>
      </c>
      <c r="F31" s="1116" t="s">
        <v>697</v>
      </c>
      <c r="G31" s="1116" t="s">
        <v>697</v>
      </c>
      <c r="H31" s="1116" t="s">
        <v>697</v>
      </c>
      <c r="I31" s="1116" t="s">
        <v>697</v>
      </c>
      <c r="J31" s="1116" t="s">
        <v>697</v>
      </c>
      <c r="K31" s="1117">
        <v>0.17398554117744738</v>
      </c>
      <c r="L31" s="1117">
        <v>87.036801963713032</v>
      </c>
      <c r="M31" s="1120"/>
    </row>
    <row r="32" spans="2:13" ht="33.75">
      <c r="B32" s="1115" t="s">
        <v>704</v>
      </c>
      <c r="C32" s="1116">
        <v>202183644.38</v>
      </c>
      <c r="D32" s="1116">
        <v>186294139.94999999</v>
      </c>
      <c r="E32" s="1116">
        <v>186921179.91999999</v>
      </c>
      <c r="F32" s="1116" t="s">
        <v>697</v>
      </c>
      <c r="G32" s="1116" t="s">
        <v>697</v>
      </c>
      <c r="H32" s="1116" t="s">
        <v>697</v>
      </c>
      <c r="I32" s="1116" t="s">
        <v>697</v>
      </c>
      <c r="J32" s="1116" t="s">
        <v>697</v>
      </c>
      <c r="K32" s="1117">
        <v>0.28562947830997643</v>
      </c>
      <c r="L32" s="1117">
        <v>92.141053506713931</v>
      </c>
      <c r="M32" s="1120"/>
    </row>
    <row r="33" spans="1:27">
      <c r="B33" s="1245" t="s">
        <v>700</v>
      </c>
      <c r="C33" s="1116">
        <v>149125290.75999999</v>
      </c>
      <c r="D33" s="1116">
        <v>136598548.78999999</v>
      </c>
      <c r="E33" s="1116">
        <v>137200437.33000001</v>
      </c>
      <c r="F33" s="1116" t="s">
        <v>697</v>
      </c>
      <c r="G33" s="1116" t="s">
        <v>697</v>
      </c>
      <c r="H33" s="1116" t="s">
        <v>697</v>
      </c>
      <c r="I33" s="1116" t="s">
        <v>697</v>
      </c>
      <c r="J33" s="1116" t="s">
        <v>697</v>
      </c>
      <c r="K33" s="1117">
        <v>0.20943531685569569</v>
      </c>
      <c r="L33" s="1117">
        <v>91.599854118534239</v>
      </c>
      <c r="M33" s="1120"/>
    </row>
    <row r="34" spans="1:27">
      <c r="B34" s="1115" t="s">
        <v>705</v>
      </c>
      <c r="C34" s="1116">
        <v>163326429.22</v>
      </c>
      <c r="D34" s="1116">
        <v>168309316.55000001</v>
      </c>
      <c r="E34" s="1116">
        <v>168399712.91999999</v>
      </c>
      <c r="F34" s="1116" t="s">
        <v>697</v>
      </c>
      <c r="G34" s="1116" t="s">
        <v>697</v>
      </c>
      <c r="H34" s="1116" t="s">
        <v>697</v>
      </c>
      <c r="I34" s="1116" t="s">
        <v>697</v>
      </c>
      <c r="J34" s="1116" t="s">
        <v>697</v>
      </c>
      <c r="K34" s="1117">
        <v>0.25805482820762871</v>
      </c>
      <c r="L34" s="1117">
        <v>103.05087630568846</v>
      </c>
      <c r="M34" s="1120"/>
    </row>
    <row r="35" spans="1:27">
      <c r="B35" s="1245" t="s">
        <v>700</v>
      </c>
      <c r="C35" s="1116">
        <v>147069995.25999999</v>
      </c>
      <c r="D35" s="1116">
        <v>154317873.93000001</v>
      </c>
      <c r="E35" s="1116">
        <v>154497873.93000001</v>
      </c>
      <c r="F35" s="1116" t="s">
        <v>697</v>
      </c>
      <c r="G35" s="1116" t="s">
        <v>697</v>
      </c>
      <c r="H35" s="1116" t="s">
        <v>697</v>
      </c>
      <c r="I35" s="1116" t="s">
        <v>697</v>
      </c>
      <c r="J35" s="1116" t="s">
        <v>697</v>
      </c>
      <c r="K35" s="1117">
        <v>0.23660290031860776</v>
      </c>
      <c r="L35" s="1117">
        <v>104.92818311252866</v>
      </c>
      <c r="M35" s="1120"/>
    </row>
    <row r="36" spans="1:27">
      <c r="B36" s="1112" t="s">
        <v>706</v>
      </c>
      <c r="C36" s="1113">
        <v>448073302.26999998</v>
      </c>
      <c r="D36" s="1113">
        <v>310104276.44999999</v>
      </c>
      <c r="E36" s="1113">
        <v>310518857.33999997</v>
      </c>
      <c r="F36" s="1116" t="s">
        <v>697</v>
      </c>
      <c r="G36" s="1116" t="s">
        <v>697</v>
      </c>
      <c r="H36" s="1116" t="s">
        <v>697</v>
      </c>
      <c r="I36" s="1116" t="s">
        <v>697</v>
      </c>
      <c r="J36" s="1116" t="s">
        <v>697</v>
      </c>
      <c r="K36" s="1114">
        <v>0.47545737470797034</v>
      </c>
      <c r="L36" s="1114">
        <v>69.208380610710293</v>
      </c>
      <c r="M36" s="1120"/>
    </row>
    <row r="37" spans="1:27" ht="13.5" customHeight="1">
      <c r="B37" s="1245" t="s">
        <v>707</v>
      </c>
      <c r="C37" s="1116">
        <v>388107528.55000001</v>
      </c>
      <c r="D37" s="1116">
        <v>257285501.13</v>
      </c>
      <c r="E37" s="1116">
        <v>256997600.59999999</v>
      </c>
      <c r="F37" s="1116" t="s">
        <v>697</v>
      </c>
      <c r="G37" s="1116" t="s">
        <v>697</v>
      </c>
      <c r="H37" s="1116" t="s">
        <v>697</v>
      </c>
      <c r="I37" s="1116" t="s">
        <v>697</v>
      </c>
      <c r="J37" s="1116" t="s">
        <v>697</v>
      </c>
      <c r="K37" s="1117">
        <v>0.39447469192646906</v>
      </c>
      <c r="L37" s="1117">
        <v>66.292324215208779</v>
      </c>
      <c r="M37" s="1120"/>
    </row>
    <row r="38" spans="1:27" ht="13.5" customHeight="1">
      <c r="B38" s="1112" t="s">
        <v>708</v>
      </c>
      <c r="C38" s="1116">
        <v>2945302023.3299999</v>
      </c>
      <c r="D38" s="1116">
        <v>2252148357.1999998</v>
      </c>
      <c r="E38" s="1116">
        <v>2254458226.8000002</v>
      </c>
      <c r="F38" s="1116" t="s">
        <v>697</v>
      </c>
      <c r="G38" s="1116" t="s">
        <v>697</v>
      </c>
      <c r="H38" s="1116" t="s">
        <v>697</v>
      </c>
      <c r="I38" s="1116" t="s">
        <v>697</v>
      </c>
      <c r="J38" s="1116" t="s">
        <v>697</v>
      </c>
      <c r="K38" s="1117">
        <v>3.4530337911667974</v>
      </c>
      <c r="L38" s="1117">
        <v>76.465786508837866</v>
      </c>
      <c r="M38" s="1120"/>
    </row>
    <row r="39" spans="1:27" ht="13.5" customHeight="1">
      <c r="B39" s="1245" t="s">
        <v>709</v>
      </c>
      <c r="C39" s="1116">
        <v>2408545976.4299998</v>
      </c>
      <c r="D39" s="1116">
        <v>1758923772.97</v>
      </c>
      <c r="E39" s="1116">
        <v>1761310817.46</v>
      </c>
      <c r="F39" s="1116" t="s">
        <v>697</v>
      </c>
      <c r="G39" s="1116" t="s">
        <v>697</v>
      </c>
      <c r="H39" s="1116" t="s">
        <v>697</v>
      </c>
      <c r="I39" s="1116" t="s">
        <v>697</v>
      </c>
      <c r="J39" s="1116" t="s">
        <v>697</v>
      </c>
      <c r="K39" s="1117">
        <v>2.6968131139029774</v>
      </c>
      <c r="L39" s="1117">
        <v>73.028449121702707</v>
      </c>
      <c r="M39" s="1120"/>
    </row>
    <row r="40" spans="1:27" ht="25.5" customHeight="1">
      <c r="B40" s="1112" t="s">
        <v>710</v>
      </c>
      <c r="C40" s="1113">
        <v>16101179944</v>
      </c>
      <c r="D40" s="1113">
        <v>16110153849.84</v>
      </c>
      <c r="E40" s="1113">
        <v>16059994290.84</v>
      </c>
      <c r="F40" s="1116" t="s">
        <v>697</v>
      </c>
      <c r="G40" s="1116" t="s">
        <v>697</v>
      </c>
      <c r="H40" s="1116" t="s">
        <v>697</v>
      </c>
      <c r="I40" s="1116" t="s">
        <v>697</v>
      </c>
      <c r="J40" s="1116" t="s">
        <v>697</v>
      </c>
      <c r="K40" s="1114">
        <v>24.700373510719537</v>
      </c>
      <c r="L40" s="1114">
        <v>100.05573446089797</v>
      </c>
      <c r="M40" s="1120"/>
    </row>
    <row r="41" spans="1:27" ht="13.5" customHeight="1">
      <c r="B41" s="1115" t="s">
        <v>711</v>
      </c>
      <c r="C41" s="1116">
        <v>5531361419</v>
      </c>
      <c r="D41" s="1116">
        <v>5531199530</v>
      </c>
      <c r="E41" s="1116">
        <v>5531199530</v>
      </c>
      <c r="F41" s="1116" t="s">
        <v>697</v>
      </c>
      <c r="G41" s="1116" t="s">
        <v>697</v>
      </c>
      <c r="H41" s="1116" t="s">
        <v>697</v>
      </c>
      <c r="I41" s="1116" t="s">
        <v>697</v>
      </c>
      <c r="J41" s="1116" t="s">
        <v>697</v>
      </c>
      <c r="K41" s="1117">
        <v>8.480533185887186</v>
      </c>
      <c r="L41" s="1117">
        <v>99.997073252175426</v>
      </c>
      <c r="M41" s="1120"/>
    </row>
    <row r="42" spans="1:27" ht="13.5" customHeight="1">
      <c r="B42" s="1115" t="s">
        <v>712</v>
      </c>
      <c r="C42" s="1116">
        <v>10312961353</v>
      </c>
      <c r="D42" s="1116">
        <v>10313539819.84</v>
      </c>
      <c r="E42" s="1116">
        <v>10263380260.84</v>
      </c>
      <c r="F42" s="1116" t="s">
        <v>697</v>
      </c>
      <c r="G42" s="1116" t="s">
        <v>697</v>
      </c>
      <c r="H42" s="1116" t="s">
        <v>697</v>
      </c>
      <c r="I42" s="1116" t="s">
        <v>697</v>
      </c>
      <c r="J42" s="1116" t="s">
        <v>697</v>
      </c>
      <c r="K42" s="1117">
        <v>15.812902107713709</v>
      </c>
      <c r="L42" s="1117">
        <v>100.00560912448132</v>
      </c>
      <c r="M42" s="1120"/>
    </row>
    <row r="43" spans="1:27" ht="13.5" customHeight="1">
      <c r="B43" s="1115" t="s">
        <v>713</v>
      </c>
      <c r="C43" s="1116">
        <v>0</v>
      </c>
      <c r="D43" s="1116">
        <v>0</v>
      </c>
      <c r="E43" s="1116">
        <v>0</v>
      </c>
      <c r="F43" s="1116" t="s">
        <v>697</v>
      </c>
      <c r="G43" s="1116" t="s">
        <v>697</v>
      </c>
      <c r="H43" s="1116" t="s">
        <v>697</v>
      </c>
      <c r="I43" s="1116" t="s">
        <v>697</v>
      </c>
      <c r="J43" s="1116" t="s">
        <v>697</v>
      </c>
      <c r="K43" s="1117">
        <v>0</v>
      </c>
      <c r="L43" s="1117" t="s">
        <v>748</v>
      </c>
      <c r="M43" s="1120"/>
    </row>
    <row r="44" spans="1:27" ht="13.5" customHeight="1">
      <c r="B44" s="1115" t="s">
        <v>714</v>
      </c>
      <c r="C44" s="1116">
        <v>165523417</v>
      </c>
      <c r="D44" s="1116">
        <v>165523417</v>
      </c>
      <c r="E44" s="1116">
        <v>165523417</v>
      </c>
      <c r="F44" s="1116" t="s">
        <v>697</v>
      </c>
      <c r="G44" s="1116" t="s">
        <v>697</v>
      </c>
      <c r="H44" s="1116" t="s">
        <v>697</v>
      </c>
      <c r="I44" s="1116" t="s">
        <v>697</v>
      </c>
      <c r="J44" s="1116" t="s">
        <v>697</v>
      </c>
      <c r="K44" s="1117">
        <v>0.25378343762441408</v>
      </c>
      <c r="L44" s="1117">
        <v>100</v>
      </c>
      <c r="M44" s="1120"/>
    </row>
    <row r="45" spans="1:27" ht="17.25" customHeight="1">
      <c r="B45" s="1115" t="s">
        <v>716</v>
      </c>
      <c r="C45" s="1116">
        <v>91333755</v>
      </c>
      <c r="D45" s="1116">
        <v>99891083</v>
      </c>
      <c r="E45" s="1116">
        <v>99891083</v>
      </c>
      <c r="F45" s="1116" t="s">
        <v>697</v>
      </c>
      <c r="G45" s="1116" t="s">
        <v>697</v>
      </c>
      <c r="H45" s="1116" t="s">
        <v>697</v>
      </c>
      <c r="I45" s="1116" t="s">
        <v>697</v>
      </c>
      <c r="J45" s="1116" t="s">
        <v>697</v>
      </c>
      <c r="K45" s="1117">
        <v>0.15315477949422507</v>
      </c>
      <c r="L45" s="1117">
        <v>109.36929397023039</v>
      </c>
      <c r="M45" s="1120"/>
    </row>
    <row r="46" spans="1:27" ht="13.5" customHeight="1">
      <c r="A46" s="1123"/>
      <c r="B46" s="1124"/>
      <c r="C46" s="1125"/>
      <c r="D46" s="1126"/>
      <c r="E46" s="1126"/>
      <c r="F46" s="1127"/>
      <c r="G46" s="1127"/>
      <c r="H46" s="1127"/>
      <c r="I46" s="1127"/>
      <c r="J46" s="1127"/>
      <c r="K46" s="1128"/>
      <c r="L46" s="1128"/>
      <c r="M46" s="1129"/>
    </row>
    <row r="47" spans="1:27" ht="29.25" customHeight="1">
      <c r="B47" s="2268" t="s">
        <v>674</v>
      </c>
      <c r="C47" s="2270" t="s">
        <v>717</v>
      </c>
      <c r="D47" s="2270" t="s">
        <v>718</v>
      </c>
      <c r="E47" s="2270" t="s">
        <v>719</v>
      </c>
      <c r="F47" s="2270" t="s">
        <v>720</v>
      </c>
      <c r="G47" s="2474"/>
      <c r="H47" s="2270"/>
      <c r="I47" s="2270" t="s">
        <v>721</v>
      </c>
      <c r="J47" s="2270"/>
      <c r="K47" s="2270" t="s">
        <v>683</v>
      </c>
      <c r="L47" s="2272" t="s">
        <v>722</v>
      </c>
      <c r="N47" s="1131"/>
      <c r="O47" s="1131"/>
      <c r="P47" s="1131"/>
      <c r="Q47" s="1131"/>
      <c r="R47" s="1131"/>
      <c r="S47" s="1131"/>
      <c r="T47" s="1131"/>
      <c r="U47" s="1131"/>
      <c r="V47" s="1131"/>
      <c r="W47" s="1131"/>
      <c r="X47" s="1131"/>
      <c r="Y47" s="1131"/>
      <c r="Z47" s="1131"/>
      <c r="AA47" s="1131"/>
    </row>
    <row r="48" spans="1:27" ht="18" customHeight="1">
      <c r="B48" s="2268"/>
      <c r="C48" s="2270"/>
      <c r="D48" s="2271"/>
      <c r="E48" s="2270"/>
      <c r="F48" s="2273" t="s">
        <v>723</v>
      </c>
      <c r="G48" s="2274" t="s">
        <v>724</v>
      </c>
      <c r="H48" s="2271"/>
      <c r="I48" s="2270"/>
      <c r="J48" s="2270"/>
      <c r="K48" s="2270"/>
      <c r="L48" s="2272"/>
      <c r="M48" s="1132"/>
      <c r="N48" s="1133"/>
      <c r="O48" s="1131"/>
      <c r="P48" s="1131"/>
      <c r="Q48" s="1131"/>
      <c r="R48" s="1131"/>
      <c r="S48" s="1131"/>
      <c r="T48" s="1131"/>
      <c r="U48" s="1131"/>
      <c r="V48" s="1131"/>
      <c r="W48" s="1131"/>
      <c r="X48" s="1131"/>
      <c r="Y48" s="1131"/>
      <c r="Z48" s="1131"/>
      <c r="AA48" s="1131"/>
    </row>
    <row r="49" spans="2:27" ht="36" customHeight="1">
      <c r="B49" s="2268"/>
      <c r="C49" s="2270"/>
      <c r="D49" s="2271"/>
      <c r="E49" s="2270"/>
      <c r="F49" s="2271"/>
      <c r="G49" s="1130" t="s">
        <v>725</v>
      </c>
      <c r="H49" s="1130" t="s">
        <v>726</v>
      </c>
      <c r="I49" s="2270"/>
      <c r="J49" s="2270"/>
      <c r="K49" s="2270"/>
      <c r="L49" s="2272"/>
      <c r="M49" s="1132"/>
      <c r="N49" s="1131"/>
      <c r="O49" s="1131"/>
      <c r="P49" s="1131"/>
      <c r="Q49" s="1131"/>
      <c r="R49" s="1131"/>
      <c r="S49" s="1131"/>
      <c r="T49" s="1131"/>
      <c r="U49" s="1131"/>
      <c r="V49" s="1131"/>
      <c r="W49" s="1131"/>
      <c r="X49" s="1131"/>
      <c r="Y49" s="1131"/>
      <c r="Z49" s="1131"/>
      <c r="AA49" s="1131"/>
    </row>
    <row r="50" spans="2:27" ht="13.5" customHeight="1">
      <c r="B50" s="2268"/>
      <c r="C50" s="2269" t="s">
        <v>8</v>
      </c>
      <c r="D50" s="2269"/>
      <c r="E50" s="2269"/>
      <c r="F50" s="2269"/>
      <c r="G50" s="2269"/>
      <c r="H50" s="2269"/>
      <c r="I50" s="2269"/>
      <c r="J50" s="2269"/>
      <c r="K50" s="2269" t="s">
        <v>9</v>
      </c>
      <c r="L50" s="2269"/>
      <c r="O50" s="1131"/>
      <c r="P50" s="1131"/>
      <c r="Q50" s="1131"/>
      <c r="R50" s="1131"/>
      <c r="S50" s="1131"/>
      <c r="T50" s="1131"/>
      <c r="U50" s="1131"/>
      <c r="V50" s="1131"/>
      <c r="W50" s="1131"/>
      <c r="X50" s="1131"/>
      <c r="Y50" s="1131"/>
      <c r="Z50" s="1131"/>
      <c r="AA50" s="1131"/>
    </row>
    <row r="51" spans="2:27" ht="11.25" customHeight="1">
      <c r="B51" s="1109">
        <v>1</v>
      </c>
      <c r="C51" s="1111">
        <v>2</v>
      </c>
      <c r="D51" s="1111">
        <v>3</v>
      </c>
      <c r="E51" s="1111">
        <v>4</v>
      </c>
      <c r="F51" s="1110">
        <v>5</v>
      </c>
      <c r="G51" s="1110">
        <v>6</v>
      </c>
      <c r="H51" s="1111">
        <v>7</v>
      </c>
      <c r="I51" s="2271">
        <v>8</v>
      </c>
      <c r="J51" s="2271"/>
      <c r="K51" s="1110">
        <v>9</v>
      </c>
      <c r="L51" s="1111">
        <v>10</v>
      </c>
      <c r="N51" s="1131"/>
      <c r="O51" s="1131"/>
      <c r="P51" s="1131"/>
      <c r="Q51" s="1131"/>
      <c r="R51" s="1131"/>
      <c r="S51" s="1131"/>
      <c r="T51" s="1131"/>
      <c r="U51" s="1131"/>
      <c r="V51" s="1131"/>
      <c r="W51" s="1131"/>
      <c r="X51" s="1131"/>
      <c r="Y51" s="1131"/>
      <c r="Z51" s="1131"/>
      <c r="AA51" s="1131"/>
    </row>
    <row r="52" spans="2:27" ht="25.5" customHeight="1">
      <c r="B52" s="1112" t="s">
        <v>727</v>
      </c>
      <c r="C52" s="1134">
        <v>68387121138</v>
      </c>
      <c r="D52" s="1134">
        <v>62155256355.019997</v>
      </c>
      <c r="E52" s="1134">
        <v>62024201187.339996</v>
      </c>
      <c r="F52" s="1134">
        <v>2176645710.5500002</v>
      </c>
      <c r="G52" s="1134">
        <v>3401621.53</v>
      </c>
      <c r="H52" s="1134">
        <v>4565736.46</v>
      </c>
      <c r="I52" s="2275">
        <v>285719232.35000002</v>
      </c>
      <c r="J52" s="2275"/>
      <c r="K52" s="1135">
        <v>100</v>
      </c>
      <c r="L52" s="1135">
        <v>90.695733575595156</v>
      </c>
    </row>
    <row r="53" spans="2:27" ht="15.6" customHeight="1">
      <c r="B53" s="1112" t="s">
        <v>728</v>
      </c>
      <c r="C53" s="1136">
        <v>12281740548.790001</v>
      </c>
      <c r="D53" s="1136">
        <v>9726013748.2299995</v>
      </c>
      <c r="E53" s="1136">
        <v>9679181721.6399994</v>
      </c>
      <c r="F53" s="1136">
        <v>152294431.80000001</v>
      </c>
      <c r="G53" s="1136">
        <v>69201.320000000007</v>
      </c>
      <c r="H53" s="1136">
        <v>709803.44</v>
      </c>
      <c r="I53" s="2276">
        <v>262606370.25999999</v>
      </c>
      <c r="J53" s="2276"/>
      <c r="K53" s="1135">
        <v>15.605491947255672</v>
      </c>
      <c r="L53" s="1135">
        <v>78.809527714649491</v>
      </c>
    </row>
    <row r="54" spans="2:27" ht="15.6" customHeight="1">
      <c r="B54" s="1245" t="s">
        <v>729</v>
      </c>
      <c r="C54" s="1116">
        <v>12162063183.969999</v>
      </c>
      <c r="D54" s="1116">
        <v>9611735272.0799999</v>
      </c>
      <c r="E54" s="1116">
        <v>9564903245.6299992</v>
      </c>
      <c r="F54" s="1116">
        <v>152294431.80000001</v>
      </c>
      <c r="G54" s="1116">
        <v>69201.320000000007</v>
      </c>
      <c r="H54" s="1116">
        <v>709803.44</v>
      </c>
      <c r="I54" s="2277">
        <v>262606370.25999999</v>
      </c>
      <c r="J54" s="2277"/>
      <c r="K54" s="1122">
        <v>15.421243744421377</v>
      </c>
      <c r="L54" s="1122">
        <v>78.645400052162671</v>
      </c>
    </row>
    <row r="55" spans="2:27" ht="25.5" customHeight="1">
      <c r="B55" s="1112" t="s">
        <v>730</v>
      </c>
      <c r="C55" s="1136">
        <v>56105380589.209999</v>
      </c>
      <c r="D55" s="1136">
        <v>52429242606.789993</v>
      </c>
      <c r="E55" s="1136">
        <v>52345019465.699997</v>
      </c>
      <c r="F55" s="1136">
        <v>2024351278.7500002</v>
      </c>
      <c r="G55" s="1136">
        <v>3332420.21</v>
      </c>
      <c r="H55" s="1136">
        <v>3855933.02</v>
      </c>
      <c r="I55" s="2276">
        <v>23112862.090000033</v>
      </c>
      <c r="J55" s="2276"/>
      <c r="K55" s="1135">
        <v>84.394508052744328</v>
      </c>
      <c r="L55" s="1135">
        <v>93.297681819427524</v>
      </c>
    </row>
    <row r="56" spans="2:27" ht="25.5" customHeight="1">
      <c r="B56" s="1115" t="s">
        <v>731</v>
      </c>
      <c r="C56" s="1116">
        <v>19983040607.93</v>
      </c>
      <c r="D56" s="1116">
        <v>18855212156.419998</v>
      </c>
      <c r="E56" s="1116">
        <v>18820943662.599998</v>
      </c>
      <c r="F56" s="1116">
        <v>1524665290.8800001</v>
      </c>
      <c r="G56" s="1116">
        <v>248615.3</v>
      </c>
      <c r="H56" s="1116">
        <v>1732179.16</v>
      </c>
      <c r="I56" s="2277">
        <v>379150.6</v>
      </c>
      <c r="J56" s="2277"/>
      <c r="K56" s="1122">
        <v>30.344516015212484</v>
      </c>
      <c r="L56" s="1122">
        <v>94.184583977331059</v>
      </c>
    </row>
    <row r="57" spans="2:27" ht="15.6" customHeight="1">
      <c r="B57" s="1115" t="s">
        <v>732</v>
      </c>
      <c r="C57" s="1137">
        <v>3086086383</v>
      </c>
      <c r="D57" s="1137">
        <v>2934766726.5</v>
      </c>
      <c r="E57" s="1137">
        <v>2930960577.3899999</v>
      </c>
      <c r="F57" s="1137">
        <v>2056250.24</v>
      </c>
      <c r="G57" s="1137">
        <v>0.05</v>
      </c>
      <c r="H57" s="1137">
        <v>0.9</v>
      </c>
      <c r="I57" s="2278">
        <v>216973.1</v>
      </c>
      <c r="J57" s="2278"/>
      <c r="K57" s="1122">
        <v>4.7255112057585835</v>
      </c>
      <c r="L57" s="1122">
        <v>94.973380963523084</v>
      </c>
    </row>
    <row r="58" spans="2:27" ht="15.6" customHeight="1">
      <c r="B58" s="1115" t="s">
        <v>733</v>
      </c>
      <c r="C58" s="1116">
        <v>348305273.18000001</v>
      </c>
      <c r="D58" s="1116">
        <v>260053731.66</v>
      </c>
      <c r="E58" s="1116">
        <v>258815701.41</v>
      </c>
      <c r="F58" s="1116">
        <v>3458716.28</v>
      </c>
      <c r="G58" s="1116">
        <v>0</v>
      </c>
      <c r="H58" s="1116">
        <v>0</v>
      </c>
      <c r="I58" s="2277">
        <v>0</v>
      </c>
      <c r="J58" s="2277"/>
      <c r="K58" s="1122">
        <v>0.41728179719439562</v>
      </c>
      <c r="L58" s="1122">
        <v>74.307144146005257</v>
      </c>
    </row>
    <row r="59" spans="2:27" ht="25.9" customHeight="1">
      <c r="B59" s="1115" t="s">
        <v>734</v>
      </c>
      <c r="C59" s="1137">
        <v>21193074.809999999</v>
      </c>
      <c r="D59" s="1137">
        <v>1287278.96</v>
      </c>
      <c r="E59" s="1137">
        <v>1005118.72</v>
      </c>
      <c r="F59" s="1137">
        <v>274817.73</v>
      </c>
      <c r="G59" s="1137">
        <v>0</v>
      </c>
      <c r="H59" s="1137">
        <v>0</v>
      </c>
      <c r="I59" s="2278">
        <v>0</v>
      </c>
      <c r="J59" s="2278"/>
      <c r="K59" s="1122">
        <v>1.6205266666218005E-3</v>
      </c>
      <c r="L59" s="1122">
        <v>4.74267527959526</v>
      </c>
    </row>
    <row r="60" spans="2:27" ht="15" customHeight="1">
      <c r="B60" s="1115" t="s">
        <v>735</v>
      </c>
      <c r="C60" s="1137">
        <v>18923830526.349998</v>
      </c>
      <c r="D60" s="1137">
        <v>18674218942.18</v>
      </c>
      <c r="E60" s="1137">
        <v>18662555038.759998</v>
      </c>
      <c r="F60" s="1137">
        <v>182092110.99000001</v>
      </c>
      <c r="G60" s="1137">
        <v>122.21</v>
      </c>
      <c r="H60" s="1137">
        <v>27137.38</v>
      </c>
      <c r="I60" s="2279">
        <v>0</v>
      </c>
      <c r="J60" s="2471"/>
      <c r="K60" s="1122">
        <v>30.08915017283493</v>
      </c>
      <c r="L60" s="1122">
        <v>98.619330863134735</v>
      </c>
    </row>
    <row r="61" spans="2:27" ht="15" customHeight="1">
      <c r="B61" s="1115" t="s">
        <v>736</v>
      </c>
      <c r="C61" s="1116">
        <v>13742924723.939999</v>
      </c>
      <c r="D61" s="1116">
        <v>11703703771.069996</v>
      </c>
      <c r="E61" s="1116">
        <v>11670739366.82</v>
      </c>
      <c r="F61" s="1116">
        <v>311804092.63000011</v>
      </c>
      <c r="G61" s="1116">
        <v>3083682.6500000004</v>
      </c>
      <c r="H61" s="1116">
        <v>2096615.5800000005</v>
      </c>
      <c r="I61" s="2278">
        <v>22516738.39000003</v>
      </c>
      <c r="J61" s="2278" t="e">
        <v>#REF!</v>
      </c>
      <c r="K61" s="1122">
        <v>18.816428335077308</v>
      </c>
      <c r="L61" s="1122">
        <v>84.921802318321085</v>
      </c>
    </row>
    <row r="62" spans="2:27" ht="24" customHeight="1">
      <c r="B62" s="1112" t="s">
        <v>737</v>
      </c>
      <c r="C62" s="1136">
        <v>-3332760176.7799988</v>
      </c>
      <c r="D62" s="1136"/>
      <c r="E62" s="1136">
        <v>3198107466.6100006</v>
      </c>
      <c r="F62" s="1136"/>
      <c r="G62" s="1136"/>
      <c r="H62" s="1136"/>
      <c r="I62" s="2276"/>
      <c r="J62" s="2276"/>
      <c r="K62" s="1138"/>
      <c r="L62" s="1138"/>
      <c r="M62" s="1139"/>
    </row>
    <row r="64" spans="2:27">
      <c r="B64" s="1277" t="s">
        <v>96</v>
      </c>
      <c r="C64" s="2281" t="s">
        <v>738</v>
      </c>
      <c r="D64" s="2292"/>
      <c r="E64" s="2281" t="s">
        <v>739</v>
      </c>
      <c r="F64" s="2292"/>
      <c r="G64" s="1111" t="s">
        <v>28</v>
      </c>
      <c r="H64" s="1111" t="s">
        <v>740</v>
      </c>
    </row>
    <row r="65" spans="2:8">
      <c r="B65" s="1142"/>
      <c r="C65" s="2273" t="s">
        <v>8</v>
      </c>
      <c r="D65" s="2282"/>
      <c r="E65" s="2282"/>
      <c r="F65" s="2283"/>
      <c r="G65" s="2284" t="s">
        <v>9</v>
      </c>
      <c r="H65" s="2285"/>
    </row>
    <row r="66" spans="2:8">
      <c r="B66" s="1143">
        <v>1</v>
      </c>
      <c r="C66" s="1144">
        <v>2</v>
      </c>
      <c r="D66" s="1145"/>
      <c r="E66" s="1144">
        <v>3</v>
      </c>
      <c r="F66" s="1145"/>
      <c r="G66" s="1146">
        <v>4</v>
      </c>
      <c r="H66" s="1146">
        <v>5</v>
      </c>
    </row>
    <row r="67" spans="2:8" ht="22.5">
      <c r="B67" s="1276" t="s">
        <v>741</v>
      </c>
      <c r="C67" s="1148">
        <v>6266099471.2299995</v>
      </c>
      <c r="D67" s="1149"/>
      <c r="E67" s="1148">
        <v>7336001897.6899996</v>
      </c>
      <c r="F67" s="1149"/>
      <c r="G67" s="1240">
        <v>100</v>
      </c>
      <c r="H67" s="1135">
        <v>117.07445646805196</v>
      </c>
    </row>
    <row r="68" spans="2:8" ht="22.5">
      <c r="B68" s="1272" t="s">
        <v>742</v>
      </c>
      <c r="C68" s="1151">
        <v>3049480600.4000001</v>
      </c>
      <c r="D68" s="1152"/>
      <c r="E68" s="1151">
        <v>2392267907.4899998</v>
      </c>
      <c r="F68" s="1152"/>
      <c r="G68" s="1273">
        <v>32.609968493100993</v>
      </c>
      <c r="H68" s="1287">
        <v>78.448372722102448</v>
      </c>
    </row>
    <row r="69" spans="2:8">
      <c r="B69" s="1270" t="s">
        <v>743</v>
      </c>
      <c r="C69" s="1155">
        <v>98193124</v>
      </c>
      <c r="D69" s="1156"/>
      <c r="E69" s="1155">
        <v>86035000</v>
      </c>
      <c r="F69" s="1156"/>
      <c r="G69" s="1240">
        <v>1.1727777773216113</v>
      </c>
      <c r="H69" s="1135">
        <v>87.618151348357145</v>
      </c>
    </row>
    <row r="70" spans="2:8">
      <c r="B70" s="1269" t="s">
        <v>744</v>
      </c>
      <c r="C70" s="1155">
        <v>32808000.329999998</v>
      </c>
      <c r="D70" s="1156"/>
      <c r="E70" s="1155">
        <v>25914106.48</v>
      </c>
      <c r="F70" s="1156"/>
      <c r="G70" s="1240">
        <v>0.35324563490312039</v>
      </c>
      <c r="H70" s="1135">
        <v>78.987156240375469</v>
      </c>
    </row>
    <row r="71" spans="2:8">
      <c r="B71" s="1269" t="s">
        <v>745</v>
      </c>
      <c r="C71" s="1155">
        <v>998271652.51999998</v>
      </c>
      <c r="D71" s="1156"/>
      <c r="E71" s="1155">
        <v>1646895477.01</v>
      </c>
      <c r="F71" s="1156"/>
      <c r="G71" s="1240">
        <v>22.449496332990091</v>
      </c>
      <c r="H71" s="1135">
        <v>164.97468127564656</v>
      </c>
    </row>
    <row r="72" spans="2:8" ht="33.75">
      <c r="B72" s="1269" t="s">
        <v>746</v>
      </c>
      <c r="C72" s="1155">
        <v>340556989.79000002</v>
      </c>
      <c r="D72" s="1156"/>
      <c r="E72" s="1155">
        <v>382004289.91000003</v>
      </c>
      <c r="F72" s="1156"/>
      <c r="G72" s="1240">
        <v>5.2072545132558865</v>
      </c>
      <c r="H72" s="1135">
        <v>112.17044470165123</v>
      </c>
    </row>
    <row r="73" spans="2:8">
      <c r="B73" s="1269" t="s">
        <v>747</v>
      </c>
      <c r="C73" s="1155">
        <v>0</v>
      </c>
      <c r="D73" s="1156"/>
      <c r="E73" s="1155">
        <v>0</v>
      </c>
      <c r="F73" s="1156"/>
      <c r="G73" s="1240">
        <v>0</v>
      </c>
      <c r="H73" s="1135" t="s">
        <v>748</v>
      </c>
    </row>
    <row r="74" spans="2:8" ht="33.75">
      <c r="B74" s="1269" t="s">
        <v>863</v>
      </c>
      <c r="C74" s="1155">
        <v>1840482995.5</v>
      </c>
      <c r="D74" s="1156"/>
      <c r="E74" s="1155">
        <v>2887044799.54</v>
      </c>
      <c r="F74" s="1156"/>
      <c r="G74" s="1240">
        <v>39.354471819985328</v>
      </c>
      <c r="H74" s="1135">
        <v>156.86343240327972</v>
      </c>
    </row>
    <row r="75" spans="2:8">
      <c r="B75" s="1269" t="s">
        <v>750</v>
      </c>
      <c r="C75" s="1155">
        <v>4499232.6900000004</v>
      </c>
      <c r="D75" s="1156"/>
      <c r="E75" s="1155">
        <v>1875317.26</v>
      </c>
      <c r="F75" s="1156"/>
      <c r="G75" s="1240">
        <v>2.5563205764580162E-2</v>
      </c>
      <c r="H75" s="1135">
        <v>41.680824025129489</v>
      </c>
    </row>
    <row r="76" spans="2:8" ht="22.5">
      <c r="B76" s="1276" t="s">
        <v>751</v>
      </c>
      <c r="C76" s="1148">
        <v>2911928242.3400002</v>
      </c>
      <c r="D76" s="1149"/>
      <c r="E76" s="1148">
        <v>2772536516.1300001</v>
      </c>
      <c r="F76" s="1149"/>
      <c r="G76" s="1240">
        <v>100</v>
      </c>
      <c r="H76" s="1135">
        <v>95.213078255733862</v>
      </c>
    </row>
    <row r="77" spans="2:8" ht="22.5">
      <c r="B77" s="1269" t="s">
        <v>752</v>
      </c>
      <c r="C77" s="1155">
        <v>2022457677.4000001</v>
      </c>
      <c r="D77" s="1156"/>
      <c r="E77" s="1155">
        <v>1994362628.05</v>
      </c>
      <c r="F77" s="1156"/>
      <c r="G77" s="1240">
        <v>71.932781279786298</v>
      </c>
      <c r="H77" s="1135">
        <v>98.610846117377449</v>
      </c>
    </row>
    <row r="78" spans="2:8">
      <c r="B78" s="1269" t="s">
        <v>753</v>
      </c>
      <c r="C78" s="1155">
        <v>43186050</v>
      </c>
      <c r="D78" s="1156"/>
      <c r="E78" s="1155">
        <v>39570048</v>
      </c>
      <c r="F78" s="1156"/>
      <c r="G78" s="1240">
        <v>1.4272146739922187</v>
      </c>
      <c r="H78" s="1135">
        <v>91.62692119330201</v>
      </c>
    </row>
    <row r="79" spans="2:8">
      <c r="B79" s="1270" t="s">
        <v>862</v>
      </c>
      <c r="C79" s="1155">
        <v>27940044.989999998</v>
      </c>
      <c r="D79" s="1156"/>
      <c r="E79" s="1155">
        <v>24467082.73</v>
      </c>
      <c r="F79" s="1156"/>
      <c r="G79" s="1240">
        <v>0.88248008953735901</v>
      </c>
      <c r="H79" s="1135">
        <v>87.569947502793909</v>
      </c>
    </row>
    <row r="80" spans="2:8">
      <c r="B80" s="1269" t="s">
        <v>755</v>
      </c>
      <c r="C80" s="1155">
        <v>861530519.95000005</v>
      </c>
      <c r="D80" s="1156"/>
      <c r="E80" s="1155">
        <v>753706805.35000002</v>
      </c>
      <c r="F80" s="1156"/>
      <c r="G80" s="1240">
        <v>27.184738630676335</v>
      </c>
      <c r="H80" s="1135">
        <v>87.484632046899776</v>
      </c>
    </row>
    <row r="81" spans="2:6">
      <c r="B81" s="1106"/>
    </row>
    <row r="82" spans="2:6">
      <c r="B82" s="1277" t="s">
        <v>96</v>
      </c>
      <c r="C82" s="2281" t="s">
        <v>738</v>
      </c>
      <c r="D82" s="2292"/>
      <c r="E82" s="2281" t="s">
        <v>739</v>
      </c>
      <c r="F82" s="2292"/>
    </row>
    <row r="83" spans="2:6">
      <c r="B83" s="1142"/>
      <c r="C83" s="2273" t="s">
        <v>8</v>
      </c>
      <c r="D83" s="2282"/>
      <c r="E83" s="2282"/>
      <c r="F83" s="2283"/>
    </row>
    <row r="84" spans="2:6">
      <c r="B84" s="1143">
        <v>1</v>
      </c>
      <c r="C84" s="1144">
        <v>2</v>
      </c>
      <c r="D84" s="1145"/>
      <c r="E84" s="1144">
        <v>3</v>
      </c>
      <c r="F84" s="1145"/>
    </row>
    <row r="85" spans="2:6" ht="22.5">
      <c r="B85" s="1286" t="s">
        <v>756</v>
      </c>
      <c r="C85" s="1155">
        <v>3629499281.0700002</v>
      </c>
      <c r="D85" s="1156"/>
      <c r="E85" s="1155">
        <v>551483950.36000001</v>
      </c>
      <c r="F85" s="1149"/>
    </row>
    <row r="86" spans="2:6" ht="33.75">
      <c r="B86" s="1286" t="s">
        <v>757</v>
      </c>
      <c r="C86" s="1155">
        <v>47946530.810000002</v>
      </c>
      <c r="D86" s="1156"/>
      <c r="E86" s="1155">
        <v>4698304.57</v>
      </c>
      <c r="F86" s="1156"/>
    </row>
    <row r="87" spans="2:6">
      <c r="B87" s="1286" t="s">
        <v>758</v>
      </c>
      <c r="C87" s="1155">
        <v>1896709914.99</v>
      </c>
      <c r="D87" s="1156"/>
      <c r="E87" s="1155">
        <v>338623814.88999999</v>
      </c>
      <c r="F87" s="1156"/>
    </row>
    <row r="88" spans="2:6" ht="22.5">
      <c r="B88" s="1286" t="s">
        <v>759</v>
      </c>
      <c r="C88" s="1155">
        <v>0</v>
      </c>
      <c r="D88" s="1156"/>
      <c r="E88" s="1155">
        <v>0</v>
      </c>
      <c r="F88" s="1156"/>
    </row>
    <row r="89" spans="2:6" ht="22.5">
      <c r="B89" s="1286" t="s">
        <v>760</v>
      </c>
      <c r="C89" s="1155">
        <v>405861321.19</v>
      </c>
      <c r="D89" s="1156"/>
      <c r="E89" s="1155">
        <v>66261572.200000003</v>
      </c>
      <c r="F89" s="1156"/>
    </row>
    <row r="90" spans="2:6" ht="78.75">
      <c r="B90" s="1286" t="s">
        <v>761</v>
      </c>
      <c r="C90" s="1155">
        <v>1006076407.99</v>
      </c>
      <c r="D90" s="1156"/>
      <c r="E90" s="1155">
        <v>84352245.879999995</v>
      </c>
      <c r="F90" s="1156"/>
    </row>
    <row r="91" spans="2:6">
      <c r="B91" s="1106"/>
    </row>
  </sheetData>
  <mergeCells count="35">
    <mergeCell ref="C82:D82"/>
    <mergeCell ref="E82:F82"/>
    <mergeCell ref="C83:F83"/>
    <mergeCell ref="I57:J57"/>
    <mergeCell ref="I58:J58"/>
    <mergeCell ref="I59:J59"/>
    <mergeCell ref="I60:J60"/>
    <mergeCell ref="C65:F65"/>
    <mergeCell ref="G65:H65"/>
    <mergeCell ref="C64:D64"/>
    <mergeCell ref="E64:F64"/>
    <mergeCell ref="I62:J62"/>
    <mergeCell ref="B1:M1"/>
    <mergeCell ref="B3:B4"/>
    <mergeCell ref="C4:J4"/>
    <mergeCell ref="K4:M4"/>
    <mergeCell ref="B47:B50"/>
    <mergeCell ref="C47:C49"/>
    <mergeCell ref="D47:D49"/>
    <mergeCell ref="E47:E49"/>
    <mergeCell ref="F47:H47"/>
    <mergeCell ref="I47:J49"/>
    <mergeCell ref="K47:K49"/>
    <mergeCell ref="L47:L49"/>
    <mergeCell ref="F48:F49"/>
    <mergeCell ref="I51:J51"/>
    <mergeCell ref="I52:J52"/>
    <mergeCell ref="G48:H48"/>
    <mergeCell ref="C50:J50"/>
    <mergeCell ref="K50:L50"/>
    <mergeCell ref="I56:J56"/>
    <mergeCell ref="I61:J61"/>
    <mergeCell ref="I53:J53"/>
    <mergeCell ref="I54:J54"/>
    <mergeCell ref="I55:J55"/>
  </mergeCells>
  <printOptions horizontalCentered="1"/>
  <pageMargins left="0.27559055118110237" right="0.27559055118110237" top="0.59055118110236227" bottom="0.39370078740157483" header="0.31496062992125984" footer="0.59055118110236227"/>
  <pageSetup paperSize="9" scale="85" orientation="landscape" r:id="rId1"/>
  <headerFooter alignWithMargins="0"/>
  <rowBreaks count="3" manualBreakCount="3">
    <brk id="21" max="12" man="1"/>
    <brk id="46" max="12" man="1"/>
    <brk id="62" max="1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0"/>
  <sheetViews>
    <sheetView topLeftCell="D44" zoomScaleNormal="100" zoomScaleSheetLayoutView="50" workbookViewId="0">
      <selection activeCell="B3" sqref="B3:B4"/>
    </sheetView>
  </sheetViews>
  <sheetFormatPr defaultRowHeight="13.5" customHeight="1"/>
  <cols>
    <col min="1" max="1" width="27.28515625" style="1163" customWidth="1"/>
    <col min="2" max="3" width="14.7109375" style="1163" customWidth="1"/>
    <col min="4" max="4" width="13.28515625" style="1163" customWidth="1"/>
    <col min="5" max="6" width="12.28515625" style="1163" customWidth="1"/>
    <col min="7" max="7" width="13.140625" style="1163" bestFit="1" customWidth="1"/>
    <col min="8" max="8" width="10" style="1163" bestFit="1" customWidth="1"/>
    <col min="9" max="9" width="11" style="1163" customWidth="1"/>
    <col min="10" max="10" width="13.5703125" style="1163" customWidth="1"/>
    <col min="11" max="11" width="12.140625" style="1163" customWidth="1"/>
    <col min="12" max="12" width="11.5703125" style="1163" bestFit="1" customWidth="1"/>
    <col min="13" max="13" width="13.140625" style="1163" bestFit="1" customWidth="1"/>
    <col min="14" max="14" width="13.28515625" style="1163" customWidth="1"/>
    <col min="15" max="17" width="9.7109375" style="1163" customWidth="1"/>
    <col min="18" max="16384" width="9.140625" style="1163"/>
  </cols>
  <sheetData>
    <row r="1" spans="1:17" ht="13.5" customHeight="1">
      <c r="A1" s="2477" t="s">
        <v>762</v>
      </c>
      <c r="B1" s="2477"/>
      <c r="C1" s="2477"/>
      <c r="D1" s="2477"/>
      <c r="E1" s="2477"/>
      <c r="F1" s="2477"/>
      <c r="G1" s="2477"/>
      <c r="H1" s="2477"/>
      <c r="I1" s="2477"/>
      <c r="J1" s="2477"/>
      <c r="K1" s="2477"/>
      <c r="L1" s="2477"/>
      <c r="M1" s="2477"/>
    </row>
    <row r="2" spans="1:17" ht="13.5" customHeight="1">
      <c r="A2" s="2301" t="s">
        <v>96</v>
      </c>
      <c r="B2" s="2304" t="s">
        <v>763</v>
      </c>
      <c r="C2" s="2293" t="s">
        <v>764</v>
      </c>
      <c r="D2" s="2294"/>
      <c r="E2" s="2294"/>
      <c r="F2" s="2294"/>
      <c r="G2" s="2294"/>
      <c r="H2" s="2294"/>
      <c r="I2" s="2294"/>
      <c r="J2" s="2294"/>
      <c r="K2" s="2294"/>
      <c r="L2" s="2294"/>
      <c r="M2" s="2294"/>
      <c r="N2" s="2295"/>
      <c r="O2" s="2293" t="s">
        <v>765</v>
      </c>
      <c r="P2" s="2294"/>
      <c r="Q2" s="2295"/>
    </row>
    <row r="3" spans="1:17" ht="13.5" customHeight="1">
      <c r="A3" s="2302"/>
      <c r="B3" s="2298"/>
      <c r="C3" s="2296" t="s">
        <v>766</v>
      </c>
      <c r="D3" s="2296" t="s">
        <v>767</v>
      </c>
      <c r="E3" s="2296" t="s">
        <v>768</v>
      </c>
      <c r="F3" s="2296" t="s">
        <v>769</v>
      </c>
      <c r="G3" s="2296" t="s">
        <v>770</v>
      </c>
      <c r="H3" s="2296" t="s">
        <v>771</v>
      </c>
      <c r="I3" s="2310" t="s">
        <v>772</v>
      </c>
      <c r="J3" s="2296" t="s">
        <v>773</v>
      </c>
      <c r="K3" s="2296" t="s">
        <v>774</v>
      </c>
      <c r="L3" s="2296" t="s">
        <v>775</v>
      </c>
      <c r="M3" s="2296" t="s">
        <v>776</v>
      </c>
      <c r="N3" s="2298" t="s">
        <v>777</v>
      </c>
      <c r="O3" s="2297" t="s">
        <v>778</v>
      </c>
      <c r="P3" s="2297" t="s">
        <v>779</v>
      </c>
      <c r="Q3" s="2297" t="s">
        <v>780</v>
      </c>
    </row>
    <row r="4" spans="1:17" ht="13.5" customHeight="1">
      <c r="A4" s="2302"/>
      <c r="B4" s="2298"/>
      <c r="C4" s="2297"/>
      <c r="D4" s="2297"/>
      <c r="E4" s="2297"/>
      <c r="F4" s="2297"/>
      <c r="G4" s="2297"/>
      <c r="H4" s="2297"/>
      <c r="I4" s="2310"/>
      <c r="J4" s="2297"/>
      <c r="K4" s="2297"/>
      <c r="L4" s="2297"/>
      <c r="M4" s="2297"/>
      <c r="N4" s="2298"/>
      <c r="O4" s="2297"/>
      <c r="P4" s="2297"/>
      <c r="Q4" s="2297"/>
    </row>
    <row r="5" spans="1:17" ht="11.2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30.75" customHeight="1">
      <c r="A6" s="2303"/>
      <c r="B6" s="2296"/>
      <c r="C6" s="2297"/>
      <c r="D6" s="2297"/>
      <c r="E6" s="2297"/>
      <c r="F6" s="2297"/>
      <c r="G6" s="2297"/>
      <c r="H6" s="2297"/>
      <c r="I6" s="2311"/>
      <c r="J6" s="2297"/>
      <c r="K6" s="2297"/>
      <c r="L6" s="2297"/>
      <c r="M6" s="2297"/>
      <c r="N6" s="2296"/>
      <c r="O6" s="2297"/>
      <c r="P6" s="2297"/>
      <c r="Q6" s="2297"/>
    </row>
    <row r="7" spans="1:17" ht="16.5" customHeight="1">
      <c r="A7" s="1166">
        <v>1</v>
      </c>
      <c r="B7" s="1166">
        <v>2</v>
      </c>
      <c r="C7" s="1166">
        <v>3</v>
      </c>
      <c r="D7" s="1166">
        <v>4</v>
      </c>
      <c r="E7" s="1166">
        <v>5</v>
      </c>
      <c r="F7" s="1166">
        <v>6</v>
      </c>
      <c r="G7" s="1166">
        <v>7</v>
      </c>
      <c r="H7" s="1166">
        <v>8</v>
      </c>
      <c r="I7" s="1166">
        <v>9</v>
      </c>
      <c r="J7" s="1166">
        <v>10</v>
      </c>
      <c r="K7" s="1166">
        <v>11</v>
      </c>
      <c r="L7" s="1166">
        <v>12</v>
      </c>
      <c r="M7" s="1166">
        <v>13</v>
      </c>
      <c r="N7" s="1166">
        <v>14</v>
      </c>
      <c r="O7" s="1166">
        <v>15</v>
      </c>
      <c r="P7" s="1166">
        <v>16</v>
      </c>
      <c r="Q7" s="1166">
        <v>17</v>
      </c>
    </row>
    <row r="8" spans="1:17" ht="13.5" customHeight="1">
      <c r="A8" s="2467" t="s">
        <v>8</v>
      </c>
      <c r="B8" s="2468"/>
      <c r="C8" s="2468"/>
      <c r="D8" s="2468"/>
      <c r="E8" s="2468"/>
      <c r="F8" s="2468"/>
      <c r="G8" s="2468"/>
      <c r="H8" s="2468"/>
      <c r="I8" s="2468"/>
      <c r="J8" s="2468"/>
      <c r="K8" s="2468"/>
      <c r="L8" s="2468"/>
      <c r="M8" s="2468"/>
      <c r="N8" s="2468"/>
      <c r="O8" s="2468"/>
      <c r="P8" s="2468"/>
      <c r="Q8" s="2468"/>
    </row>
    <row r="9" spans="1:17" ht="24.6" customHeight="1">
      <c r="A9" s="1167" t="s">
        <v>873</v>
      </c>
      <c r="B9" s="1168">
        <v>13157757504.719999</v>
      </c>
      <c r="C9" s="1168">
        <v>13157757504.719999</v>
      </c>
      <c r="D9" s="1168">
        <v>1663204133.5</v>
      </c>
      <c r="E9" s="1168">
        <v>127038784.59</v>
      </c>
      <c r="F9" s="1168">
        <v>139655916.52000001</v>
      </c>
      <c r="G9" s="1168">
        <v>1395037496.3599999</v>
      </c>
      <c r="H9" s="1168">
        <v>1471936.03</v>
      </c>
      <c r="I9" s="1168">
        <v>0</v>
      </c>
      <c r="J9" s="1168">
        <v>11126558961.709999</v>
      </c>
      <c r="K9" s="1168">
        <v>272655380.35000002</v>
      </c>
      <c r="L9" s="1168">
        <v>79065977.370000005</v>
      </c>
      <c r="M9" s="1168">
        <v>10462219.609999999</v>
      </c>
      <c r="N9" s="1168">
        <v>5810832.1799999997</v>
      </c>
      <c r="O9" s="1168">
        <v>0</v>
      </c>
      <c r="P9" s="1168">
        <v>0</v>
      </c>
      <c r="Q9" s="1168">
        <v>0</v>
      </c>
    </row>
    <row r="10" spans="1:17" ht="24.6" customHeight="1">
      <c r="A10" s="1174" t="s">
        <v>872</v>
      </c>
      <c r="B10" s="1168">
        <v>134986000</v>
      </c>
      <c r="C10" s="1168">
        <v>134986000</v>
      </c>
      <c r="D10" s="1168">
        <v>0</v>
      </c>
      <c r="E10" s="1168">
        <v>0</v>
      </c>
      <c r="F10" s="1168">
        <v>0</v>
      </c>
      <c r="G10" s="1168">
        <v>0</v>
      </c>
      <c r="H10" s="1168">
        <v>0</v>
      </c>
      <c r="I10" s="1168">
        <v>0</v>
      </c>
      <c r="J10" s="1168">
        <v>104696000</v>
      </c>
      <c r="K10" s="1168">
        <v>29050000</v>
      </c>
      <c r="L10" s="1168">
        <v>1240000</v>
      </c>
      <c r="M10" s="1168">
        <v>0</v>
      </c>
      <c r="N10" s="1168">
        <v>0</v>
      </c>
      <c r="O10" s="1168">
        <v>0</v>
      </c>
      <c r="P10" s="1168">
        <v>0</v>
      </c>
      <c r="Q10" s="1168">
        <v>0</v>
      </c>
    </row>
    <row r="11" spans="1:17" ht="15" customHeight="1">
      <c r="A11" s="1176" t="s">
        <v>783</v>
      </c>
      <c r="B11" s="1169">
        <v>0</v>
      </c>
      <c r="C11" s="1169">
        <v>0</v>
      </c>
      <c r="D11" s="1169">
        <v>0</v>
      </c>
      <c r="E11" s="1169">
        <v>0</v>
      </c>
      <c r="F11" s="1169">
        <v>0</v>
      </c>
      <c r="G11" s="1169">
        <v>0</v>
      </c>
      <c r="H11" s="1169">
        <v>0</v>
      </c>
      <c r="I11" s="1169">
        <v>0</v>
      </c>
      <c r="J11" s="1169">
        <v>0</v>
      </c>
      <c r="K11" s="1169">
        <v>0</v>
      </c>
      <c r="L11" s="1169">
        <v>0</v>
      </c>
      <c r="M11" s="1169">
        <v>0</v>
      </c>
      <c r="N11" s="1169">
        <v>0</v>
      </c>
      <c r="O11" s="1169">
        <v>0</v>
      </c>
      <c r="P11" s="1169">
        <v>0</v>
      </c>
      <c r="Q11" s="1169">
        <v>0</v>
      </c>
    </row>
    <row r="12" spans="1:17" ht="15" customHeight="1">
      <c r="A12" s="1176" t="s">
        <v>784</v>
      </c>
      <c r="B12" s="1169">
        <v>134986000</v>
      </c>
      <c r="C12" s="1169">
        <v>134986000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104696000</v>
      </c>
      <c r="K12" s="1169">
        <v>29050000</v>
      </c>
      <c r="L12" s="1169">
        <v>1240000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24.75" customHeight="1">
      <c r="A13" s="1294" t="s">
        <v>871</v>
      </c>
      <c r="B13" s="1168">
        <v>13012925049.799999</v>
      </c>
      <c r="C13" s="1168">
        <v>13012925049.799999</v>
      </c>
      <c r="D13" s="1168">
        <v>1658804702.5599999</v>
      </c>
      <c r="E13" s="1168">
        <v>126894271.76000001</v>
      </c>
      <c r="F13" s="1168">
        <v>137490925.74000001</v>
      </c>
      <c r="G13" s="1168">
        <v>1394021481.8299999</v>
      </c>
      <c r="H13" s="1168">
        <v>398023.23</v>
      </c>
      <c r="I13" s="1168">
        <v>0</v>
      </c>
      <c r="J13" s="1168">
        <v>11021862961.709999</v>
      </c>
      <c r="K13" s="1168">
        <v>243396596.25</v>
      </c>
      <c r="L13" s="1168">
        <v>75446804.840000004</v>
      </c>
      <c r="M13" s="1168">
        <v>7616930.96</v>
      </c>
      <c r="N13" s="1168">
        <v>5797053.4800000004</v>
      </c>
      <c r="O13" s="1168">
        <v>0</v>
      </c>
      <c r="P13" s="1168">
        <v>0</v>
      </c>
      <c r="Q13" s="1168">
        <v>0</v>
      </c>
    </row>
    <row r="14" spans="1:17" ht="14.1" customHeight="1">
      <c r="A14" s="1283" t="s">
        <v>786</v>
      </c>
      <c r="B14" s="1169">
        <v>39849713.329999998</v>
      </c>
      <c r="C14" s="1169">
        <v>39849713.329999998</v>
      </c>
      <c r="D14" s="1169">
        <v>16849750.77</v>
      </c>
      <c r="E14" s="1169">
        <v>11598750.15</v>
      </c>
      <c r="F14" s="1169">
        <v>66860</v>
      </c>
      <c r="G14" s="1169">
        <v>5184140.62</v>
      </c>
      <c r="H14" s="1169">
        <v>0</v>
      </c>
      <c r="I14" s="1169">
        <v>0</v>
      </c>
      <c r="J14" s="1169">
        <v>22408345.59</v>
      </c>
      <c r="K14" s="1169">
        <v>0</v>
      </c>
      <c r="L14" s="1169">
        <v>61706.37</v>
      </c>
      <c r="M14" s="1169">
        <v>103440</v>
      </c>
      <c r="N14" s="1169">
        <v>426470.6</v>
      </c>
      <c r="O14" s="1169">
        <v>0</v>
      </c>
      <c r="P14" s="1169">
        <v>0</v>
      </c>
      <c r="Q14" s="1169">
        <v>0</v>
      </c>
    </row>
    <row r="15" spans="1:17" ht="14.1" customHeight="1">
      <c r="A15" s="1278" t="s">
        <v>787</v>
      </c>
      <c r="B15" s="1169">
        <v>12973075336.469999</v>
      </c>
      <c r="C15" s="1169">
        <v>12973075336.469999</v>
      </c>
      <c r="D15" s="1169">
        <v>1641954951.79</v>
      </c>
      <c r="E15" s="1169">
        <v>115295521.61</v>
      </c>
      <c r="F15" s="1169">
        <v>137424065.74000001</v>
      </c>
      <c r="G15" s="1169">
        <v>1388837341.21</v>
      </c>
      <c r="H15" s="1169">
        <v>398023.23</v>
      </c>
      <c r="I15" s="1169">
        <v>0</v>
      </c>
      <c r="J15" s="1169">
        <v>10999454616.120001</v>
      </c>
      <c r="K15" s="1169">
        <v>243396596.25</v>
      </c>
      <c r="L15" s="1169">
        <v>75385098.469999999</v>
      </c>
      <c r="M15" s="1169">
        <v>7513490.96</v>
      </c>
      <c r="N15" s="1169">
        <v>5370582.8799999999</v>
      </c>
      <c r="O15" s="1169">
        <v>0</v>
      </c>
      <c r="P15" s="1169">
        <v>0</v>
      </c>
      <c r="Q15" s="1169">
        <v>0</v>
      </c>
    </row>
    <row r="16" spans="1:17" ht="14.1" customHeight="1">
      <c r="A16" s="1282" t="s">
        <v>788</v>
      </c>
      <c r="B16" s="1168">
        <v>0</v>
      </c>
      <c r="C16" s="1168">
        <v>0</v>
      </c>
      <c r="D16" s="1168">
        <v>0</v>
      </c>
      <c r="E16" s="1168">
        <v>0</v>
      </c>
      <c r="F16" s="1168">
        <v>0</v>
      </c>
      <c r="G16" s="1168">
        <v>0</v>
      </c>
      <c r="H16" s="1168">
        <v>0</v>
      </c>
      <c r="I16" s="1168">
        <v>0</v>
      </c>
      <c r="J16" s="1168">
        <v>0</v>
      </c>
      <c r="K16" s="1168">
        <v>0</v>
      </c>
      <c r="L16" s="1168">
        <v>0</v>
      </c>
      <c r="M16" s="1168">
        <v>0</v>
      </c>
      <c r="N16" s="1168">
        <v>0</v>
      </c>
      <c r="O16" s="1168">
        <v>0</v>
      </c>
      <c r="P16" s="1168">
        <v>0</v>
      </c>
      <c r="Q16" s="1168">
        <v>0</v>
      </c>
    </row>
    <row r="17" spans="1:17" ht="24.75" customHeight="1">
      <c r="A17" s="1293" t="s">
        <v>870</v>
      </c>
      <c r="B17" s="1168">
        <v>9846454.9199999999</v>
      </c>
      <c r="C17" s="1168">
        <v>9846454.9199999999</v>
      </c>
      <c r="D17" s="1168">
        <v>4399430.9400000004</v>
      </c>
      <c r="E17" s="1168">
        <v>144512.82999999999</v>
      </c>
      <c r="F17" s="1168">
        <v>2164990.7799999998</v>
      </c>
      <c r="G17" s="1168">
        <v>1016014.53</v>
      </c>
      <c r="H17" s="1168">
        <v>1073912.8</v>
      </c>
      <c r="I17" s="1168">
        <v>0</v>
      </c>
      <c r="J17" s="1168">
        <v>0</v>
      </c>
      <c r="K17" s="1168">
        <v>208784.1</v>
      </c>
      <c r="L17" s="1168">
        <v>2379172.5299999998</v>
      </c>
      <c r="M17" s="1168">
        <v>2845288.65</v>
      </c>
      <c r="N17" s="1168">
        <v>13778.7</v>
      </c>
      <c r="O17" s="1168">
        <v>0</v>
      </c>
      <c r="P17" s="1168">
        <v>0</v>
      </c>
      <c r="Q17" s="1168">
        <v>0</v>
      </c>
    </row>
    <row r="18" spans="1:17" ht="22.5">
      <c r="A18" s="1176" t="s">
        <v>790</v>
      </c>
      <c r="B18" s="1169">
        <v>4110866.28</v>
      </c>
      <c r="C18" s="1169">
        <v>4110866.28</v>
      </c>
      <c r="D18" s="1169">
        <v>160086.70000000001</v>
      </c>
      <c r="E18" s="1169">
        <v>281.87</v>
      </c>
      <c r="F18" s="1169">
        <v>0</v>
      </c>
      <c r="G18" s="1169">
        <v>159804.82999999999</v>
      </c>
      <c r="H18" s="1169">
        <v>0</v>
      </c>
      <c r="I18" s="1169">
        <v>0</v>
      </c>
      <c r="J18" s="1169">
        <v>0</v>
      </c>
      <c r="K18" s="1169">
        <v>19633.28</v>
      </c>
      <c r="L18" s="1169">
        <v>2304926.0299999998</v>
      </c>
      <c r="M18" s="1169">
        <v>1624997.73</v>
      </c>
      <c r="N18" s="1169">
        <v>1222.54</v>
      </c>
      <c r="O18" s="1169">
        <v>0</v>
      </c>
      <c r="P18" s="1169">
        <v>0</v>
      </c>
      <c r="Q18" s="1169">
        <v>0</v>
      </c>
    </row>
    <row r="19" spans="1:17" ht="17.45" customHeight="1">
      <c r="A19" s="1280" t="s">
        <v>791</v>
      </c>
      <c r="B19" s="1169">
        <v>5735588.6399999997</v>
      </c>
      <c r="C19" s="1169">
        <v>5735588.6399999997</v>
      </c>
      <c r="D19" s="1169">
        <v>4239344.24</v>
      </c>
      <c r="E19" s="1169">
        <v>144230.96</v>
      </c>
      <c r="F19" s="1169">
        <v>2164990.7799999998</v>
      </c>
      <c r="G19" s="1169">
        <v>856209.7</v>
      </c>
      <c r="H19" s="1169">
        <v>1073912.8</v>
      </c>
      <c r="I19" s="1169">
        <v>0</v>
      </c>
      <c r="J19" s="1169">
        <v>0</v>
      </c>
      <c r="K19" s="1169">
        <v>189150.82</v>
      </c>
      <c r="L19" s="1169">
        <v>74246.5</v>
      </c>
      <c r="M19" s="1169">
        <v>1220290.92</v>
      </c>
      <c r="N19" s="1169">
        <v>12556.16</v>
      </c>
      <c r="O19" s="1169">
        <v>0</v>
      </c>
      <c r="P19" s="1169">
        <v>0</v>
      </c>
      <c r="Q19" s="1169">
        <v>0</v>
      </c>
    </row>
    <row r="20" spans="1:17" ht="12.75">
      <c r="A20" s="1292"/>
      <c r="B20" s="1291"/>
      <c r="C20" s="1291"/>
      <c r="D20" s="1291"/>
      <c r="E20" s="1291"/>
      <c r="F20" s="1291"/>
      <c r="G20" s="1291"/>
      <c r="H20" s="1291"/>
      <c r="I20" s="1291"/>
      <c r="J20" s="1291"/>
      <c r="K20" s="1291"/>
      <c r="L20" s="1291"/>
      <c r="M20" s="1291"/>
      <c r="N20" s="1291"/>
      <c r="O20" s="1291"/>
      <c r="P20" s="1291"/>
      <c r="Q20" s="1291"/>
    </row>
    <row r="21" spans="1:17" ht="13.5" customHeight="1">
      <c r="A21" s="2477" t="s">
        <v>792</v>
      </c>
      <c r="B21" s="2477"/>
      <c r="C21" s="2477"/>
      <c r="D21" s="2477"/>
      <c r="E21" s="2477"/>
      <c r="F21" s="2477"/>
      <c r="G21" s="2477"/>
      <c r="H21" s="2477"/>
      <c r="I21" s="2477"/>
      <c r="J21" s="2477"/>
      <c r="K21" s="2477"/>
      <c r="L21" s="2477"/>
      <c r="M21" s="2477"/>
    </row>
    <row r="22" spans="1:17" ht="13.5" customHeight="1">
      <c r="A22" s="2301" t="s">
        <v>96</v>
      </c>
      <c r="B22" s="2304" t="s">
        <v>793</v>
      </c>
      <c r="C22" s="2293" t="s">
        <v>794</v>
      </c>
      <c r="D22" s="2294"/>
      <c r="E22" s="2294"/>
      <c r="F22" s="2294"/>
      <c r="G22" s="2294"/>
      <c r="H22" s="2294"/>
      <c r="I22" s="2294"/>
      <c r="J22" s="2294"/>
      <c r="K22" s="2294"/>
      <c r="L22" s="2294"/>
      <c r="M22" s="2294"/>
      <c r="N22" s="2295"/>
      <c r="O22" s="2293" t="s">
        <v>795</v>
      </c>
      <c r="P22" s="2294"/>
      <c r="Q22" s="2295"/>
    </row>
    <row r="23" spans="1:17" ht="13.5" customHeight="1">
      <c r="A23" s="2302"/>
      <c r="B23" s="2298"/>
      <c r="C23" s="2298" t="s">
        <v>796</v>
      </c>
      <c r="D23" s="2297" t="s">
        <v>797</v>
      </c>
      <c r="E23" s="2297" t="s">
        <v>798</v>
      </c>
      <c r="F23" s="2297" t="s">
        <v>799</v>
      </c>
      <c r="G23" s="2297" t="s">
        <v>800</v>
      </c>
      <c r="H23" s="2297" t="s">
        <v>771</v>
      </c>
      <c r="I23" s="2297" t="s">
        <v>801</v>
      </c>
      <c r="J23" s="2297" t="s">
        <v>773</v>
      </c>
      <c r="K23" s="2297" t="s">
        <v>774</v>
      </c>
      <c r="L23" s="2297" t="s">
        <v>775</v>
      </c>
      <c r="M23" s="2297" t="s">
        <v>776</v>
      </c>
      <c r="N23" s="2305" t="s">
        <v>777</v>
      </c>
      <c r="O23" s="2297" t="s">
        <v>778</v>
      </c>
      <c r="P23" s="2297" t="s">
        <v>779</v>
      </c>
      <c r="Q23" s="2297" t="s">
        <v>780</v>
      </c>
    </row>
    <row r="24" spans="1:17" ht="11.25" customHeight="1">
      <c r="A24" s="2302"/>
      <c r="B24" s="2298"/>
      <c r="C24" s="2298"/>
      <c r="D24" s="2297"/>
      <c r="E24" s="2297"/>
      <c r="F24" s="2297"/>
      <c r="G24" s="2297"/>
      <c r="H24" s="2297"/>
      <c r="I24" s="2297"/>
      <c r="J24" s="2297"/>
      <c r="K24" s="2297"/>
      <c r="L24" s="2297"/>
      <c r="M24" s="2297"/>
      <c r="N24" s="2305"/>
      <c r="O24" s="2297"/>
      <c r="P24" s="2297"/>
      <c r="Q24" s="2297"/>
    </row>
    <row r="25" spans="1:17" ht="39.75" customHeight="1">
      <c r="A25" s="2303"/>
      <c r="B25" s="2296"/>
      <c r="C25" s="2296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7"/>
    </row>
    <row r="26" spans="1:17" ht="12.75" customHeight="1">
      <c r="A26" s="1166">
        <v>1</v>
      </c>
      <c r="B26" s="1166">
        <v>2</v>
      </c>
      <c r="C26" s="1166">
        <v>3</v>
      </c>
      <c r="D26" s="1166">
        <v>4</v>
      </c>
      <c r="E26" s="1166">
        <v>5</v>
      </c>
      <c r="F26" s="1166">
        <v>6</v>
      </c>
      <c r="G26" s="1166">
        <v>7</v>
      </c>
      <c r="H26" s="1166">
        <v>8</v>
      </c>
      <c r="I26" s="1166">
        <v>9</v>
      </c>
      <c r="J26" s="1166">
        <v>10</v>
      </c>
      <c r="K26" s="1166">
        <v>11</v>
      </c>
      <c r="L26" s="1166">
        <v>12</v>
      </c>
      <c r="M26" s="1166">
        <v>13</v>
      </c>
      <c r="N26" s="1166">
        <v>14</v>
      </c>
      <c r="O26" s="1166"/>
      <c r="P26" s="1166"/>
      <c r="Q26" s="1165"/>
    </row>
    <row r="27" spans="1:17" ht="13.5" customHeight="1">
      <c r="A27" s="1166"/>
      <c r="B27" s="2293" t="s">
        <v>8</v>
      </c>
      <c r="C27" s="2294"/>
      <c r="D27" s="2294"/>
      <c r="E27" s="2294"/>
      <c r="F27" s="2294"/>
      <c r="G27" s="2294"/>
      <c r="H27" s="2294"/>
      <c r="I27" s="2294"/>
      <c r="J27" s="2294"/>
      <c r="K27" s="2294"/>
      <c r="L27" s="2294"/>
      <c r="M27" s="2294"/>
      <c r="N27" s="2295"/>
      <c r="O27" s="1166">
        <v>15</v>
      </c>
      <c r="P27" s="1166">
        <v>16</v>
      </c>
      <c r="Q27" s="1166">
        <v>17</v>
      </c>
    </row>
    <row r="28" spans="1:17" ht="27.75" hidden="1" customHeight="1">
      <c r="A28" s="1290" t="s">
        <v>802</v>
      </c>
      <c r="B28" s="1289">
        <v>0</v>
      </c>
      <c r="C28" s="1289">
        <v>0</v>
      </c>
      <c r="D28" s="1289">
        <v>0</v>
      </c>
      <c r="E28" s="1289">
        <v>0</v>
      </c>
      <c r="F28" s="1289">
        <v>0</v>
      </c>
      <c r="G28" s="1289">
        <v>0</v>
      </c>
      <c r="H28" s="1289">
        <v>0</v>
      </c>
      <c r="I28" s="1289">
        <v>0</v>
      </c>
      <c r="J28" s="1289">
        <v>0</v>
      </c>
      <c r="K28" s="1289">
        <v>0</v>
      </c>
      <c r="L28" s="1289">
        <v>0</v>
      </c>
      <c r="M28" s="1289">
        <v>0</v>
      </c>
      <c r="N28" s="1289">
        <v>0</v>
      </c>
      <c r="O28" s="1289">
        <v>0</v>
      </c>
      <c r="P28" s="1289">
        <v>0</v>
      </c>
      <c r="Q28" s="1289">
        <v>0</v>
      </c>
    </row>
    <row r="29" spans="1:17" ht="22.5">
      <c r="A29" s="1174" t="s">
        <v>803</v>
      </c>
      <c r="B29" s="1175">
        <v>156000</v>
      </c>
      <c r="C29" s="1175">
        <v>156000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0</v>
      </c>
      <c r="K29" s="1175">
        <v>21000</v>
      </c>
      <c r="L29" s="1175">
        <v>135000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 ht="15.6" customHeight="1">
      <c r="A30" s="1278" t="s">
        <v>804</v>
      </c>
      <c r="B30" s="1173">
        <v>0</v>
      </c>
      <c r="C30" s="1173">
        <v>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 ht="15.6" customHeight="1">
      <c r="A31" s="1278" t="s">
        <v>805</v>
      </c>
      <c r="B31" s="1173">
        <v>156000</v>
      </c>
      <c r="C31" s="1173">
        <v>156000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0</v>
      </c>
      <c r="K31" s="1173">
        <v>21000</v>
      </c>
      <c r="L31" s="1173">
        <v>135000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5.6" customHeight="1">
      <c r="A32" s="1279" t="s">
        <v>806</v>
      </c>
      <c r="B32" s="1175">
        <v>65827617.390000001</v>
      </c>
      <c r="C32" s="1175">
        <v>65742617.390000001</v>
      </c>
      <c r="D32" s="1175">
        <v>6848955.1900000004</v>
      </c>
      <c r="E32" s="1175">
        <v>173.2</v>
      </c>
      <c r="F32" s="1175">
        <v>388.68</v>
      </c>
      <c r="G32" s="1175">
        <v>6848393.3099999996</v>
      </c>
      <c r="H32" s="1175">
        <v>0</v>
      </c>
      <c r="I32" s="1175">
        <v>0</v>
      </c>
      <c r="J32" s="1175">
        <v>16200</v>
      </c>
      <c r="K32" s="1175">
        <v>0</v>
      </c>
      <c r="L32" s="1175">
        <v>14082045.4</v>
      </c>
      <c r="M32" s="1175">
        <v>28398130.969999999</v>
      </c>
      <c r="N32" s="1175">
        <v>16397285.83</v>
      </c>
      <c r="O32" s="1175">
        <v>85000</v>
      </c>
      <c r="P32" s="1175">
        <v>0</v>
      </c>
      <c r="Q32" s="1175">
        <v>85000</v>
      </c>
    </row>
    <row r="33" spans="1:17" ht="15.6" customHeight="1">
      <c r="A33" s="1278" t="s">
        <v>807</v>
      </c>
      <c r="B33" s="1173">
        <v>9778005.3699999992</v>
      </c>
      <c r="C33" s="1173">
        <v>9753005.3699999992</v>
      </c>
      <c r="D33" s="1173">
        <v>2492007.3199999998</v>
      </c>
      <c r="E33" s="1173">
        <v>173.2</v>
      </c>
      <c r="F33" s="1173">
        <v>0</v>
      </c>
      <c r="G33" s="1173">
        <v>2491834.12</v>
      </c>
      <c r="H33" s="1173">
        <v>0</v>
      </c>
      <c r="I33" s="1173">
        <v>0</v>
      </c>
      <c r="J33" s="1173">
        <v>0</v>
      </c>
      <c r="K33" s="1173">
        <v>0</v>
      </c>
      <c r="L33" s="1173">
        <v>2363065.2000000002</v>
      </c>
      <c r="M33" s="1173">
        <v>254578.43</v>
      </c>
      <c r="N33" s="1173">
        <v>4643354.42</v>
      </c>
      <c r="O33" s="1173">
        <v>25000</v>
      </c>
      <c r="P33" s="1173">
        <v>0</v>
      </c>
      <c r="Q33" s="1173">
        <v>25000</v>
      </c>
    </row>
    <row r="34" spans="1:17" ht="15.6" customHeight="1">
      <c r="A34" s="1278" t="s">
        <v>808</v>
      </c>
      <c r="B34" s="1173">
        <v>56049612.020000003</v>
      </c>
      <c r="C34" s="1173">
        <v>55989612.020000003</v>
      </c>
      <c r="D34" s="1173">
        <v>4356947.87</v>
      </c>
      <c r="E34" s="1173">
        <v>0</v>
      </c>
      <c r="F34" s="1173">
        <v>388.68</v>
      </c>
      <c r="G34" s="1173">
        <v>4356559.1900000004</v>
      </c>
      <c r="H34" s="1173">
        <v>0</v>
      </c>
      <c r="I34" s="1173">
        <v>0</v>
      </c>
      <c r="J34" s="1173">
        <v>16200</v>
      </c>
      <c r="K34" s="1173">
        <v>0</v>
      </c>
      <c r="L34" s="1173">
        <v>11718980.199999999</v>
      </c>
      <c r="M34" s="1173">
        <v>28143552.539999999</v>
      </c>
      <c r="N34" s="1173">
        <v>11753931.41</v>
      </c>
      <c r="O34" s="1173">
        <v>60000</v>
      </c>
      <c r="P34" s="1173">
        <v>0</v>
      </c>
      <c r="Q34" s="1173">
        <v>60000</v>
      </c>
    </row>
    <row r="35" spans="1:17" ht="24.6" customHeight="1">
      <c r="A35" s="1174" t="s">
        <v>809</v>
      </c>
      <c r="B35" s="1175">
        <v>9162411989.4400005</v>
      </c>
      <c r="C35" s="1175">
        <v>9162411989.4400005</v>
      </c>
      <c r="D35" s="1175">
        <v>10872925.199999999</v>
      </c>
      <c r="E35" s="1175">
        <v>10604097.09</v>
      </c>
      <c r="F35" s="1175">
        <v>5624.58</v>
      </c>
      <c r="G35" s="1175">
        <v>263203.53000000003</v>
      </c>
      <c r="H35" s="1175">
        <v>0</v>
      </c>
      <c r="I35" s="1175">
        <v>0</v>
      </c>
      <c r="J35" s="1175">
        <v>9151499399.1800003</v>
      </c>
      <c r="K35" s="1175">
        <v>0</v>
      </c>
      <c r="L35" s="1175">
        <v>26797.06</v>
      </c>
      <c r="M35" s="1175">
        <v>12868</v>
      </c>
      <c r="N35" s="1175">
        <v>0</v>
      </c>
      <c r="O35" s="1175">
        <v>0</v>
      </c>
      <c r="P35" s="1175">
        <v>0</v>
      </c>
      <c r="Q35" s="1175">
        <v>0</v>
      </c>
    </row>
    <row r="36" spans="1:17" ht="15.6" customHeight="1">
      <c r="A36" s="1278" t="s">
        <v>810</v>
      </c>
      <c r="B36" s="1173">
        <v>216239.69</v>
      </c>
      <c r="C36" s="1173">
        <v>216239.69</v>
      </c>
      <c r="D36" s="1173">
        <v>216239.69</v>
      </c>
      <c r="E36" s="1173">
        <v>0</v>
      </c>
      <c r="F36" s="1173">
        <v>0</v>
      </c>
      <c r="G36" s="1173">
        <v>216239.69</v>
      </c>
      <c r="H36" s="1173">
        <v>0</v>
      </c>
      <c r="I36" s="1173">
        <v>0</v>
      </c>
      <c r="J36" s="1173">
        <v>0</v>
      </c>
      <c r="K36" s="1173">
        <v>0</v>
      </c>
      <c r="L36" s="1173">
        <v>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 ht="15.6" customHeight="1">
      <c r="A37" s="1278" t="s">
        <v>811</v>
      </c>
      <c r="B37" s="1173">
        <v>8162986391.0299997</v>
      </c>
      <c r="C37" s="1173">
        <v>8162986391.0299997</v>
      </c>
      <c r="D37" s="1173">
        <v>10648990.93</v>
      </c>
      <c r="E37" s="1173">
        <v>10602027.09</v>
      </c>
      <c r="F37" s="1173">
        <v>0</v>
      </c>
      <c r="G37" s="1173">
        <v>46963.839999999997</v>
      </c>
      <c r="H37" s="1173">
        <v>0</v>
      </c>
      <c r="I37" s="1173">
        <v>0</v>
      </c>
      <c r="J37" s="1173">
        <v>8152334851.8199997</v>
      </c>
      <c r="K37" s="1173">
        <v>0</v>
      </c>
      <c r="L37" s="1173">
        <v>2548.2800000000002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5.6" customHeight="1">
      <c r="A38" s="1278" t="s">
        <v>812</v>
      </c>
      <c r="B38" s="1173">
        <v>999209358.72000003</v>
      </c>
      <c r="C38" s="1173">
        <v>999209358.72000003</v>
      </c>
      <c r="D38" s="1173">
        <v>7694.58</v>
      </c>
      <c r="E38" s="1173">
        <v>2070</v>
      </c>
      <c r="F38" s="1173">
        <v>5624.58</v>
      </c>
      <c r="G38" s="1173">
        <v>0</v>
      </c>
      <c r="H38" s="1173">
        <v>0</v>
      </c>
      <c r="I38" s="1173">
        <v>0</v>
      </c>
      <c r="J38" s="1173">
        <v>999164547.36000001</v>
      </c>
      <c r="K38" s="1173">
        <v>0</v>
      </c>
      <c r="L38" s="1173">
        <v>24248.78</v>
      </c>
      <c r="M38" s="1173">
        <v>12868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24.6" customHeight="1">
      <c r="A39" s="1174" t="s">
        <v>813</v>
      </c>
      <c r="B39" s="1175">
        <v>2827647447.1900001</v>
      </c>
      <c r="C39" s="1175">
        <v>2821325398.4400001</v>
      </c>
      <c r="D39" s="1175">
        <v>32725880.210000001</v>
      </c>
      <c r="E39" s="1175">
        <v>25504214.510000002</v>
      </c>
      <c r="F39" s="1175">
        <v>342651.44</v>
      </c>
      <c r="G39" s="1175">
        <v>6865484.9199999999</v>
      </c>
      <c r="H39" s="1175">
        <v>13529.34</v>
      </c>
      <c r="I39" s="1175">
        <v>0</v>
      </c>
      <c r="J39" s="1175">
        <v>1860870.58</v>
      </c>
      <c r="K39" s="1175">
        <v>1772280.77</v>
      </c>
      <c r="L39" s="1175">
        <v>538409237.38999999</v>
      </c>
      <c r="M39" s="1175">
        <v>2220573672.9699998</v>
      </c>
      <c r="N39" s="1175">
        <v>25983456.52</v>
      </c>
      <c r="O39" s="1175">
        <v>6322048.75</v>
      </c>
      <c r="P39" s="1175">
        <v>4402412.0999999996</v>
      </c>
      <c r="Q39" s="1175">
        <v>1919636.65</v>
      </c>
    </row>
    <row r="40" spans="1:17" ht="22.5">
      <c r="A40" s="1176" t="s">
        <v>814</v>
      </c>
      <c r="B40" s="1173">
        <v>247053742.31</v>
      </c>
      <c r="C40" s="1173">
        <v>246896677.75999999</v>
      </c>
      <c r="D40" s="1173">
        <v>1024358.39</v>
      </c>
      <c r="E40" s="1173">
        <v>284170.94</v>
      </c>
      <c r="F40" s="1173">
        <v>45427.05</v>
      </c>
      <c r="G40" s="1173">
        <v>694760.4</v>
      </c>
      <c r="H40" s="1173">
        <v>0</v>
      </c>
      <c r="I40" s="1173">
        <v>0</v>
      </c>
      <c r="J40" s="1173">
        <v>775.38</v>
      </c>
      <c r="K40" s="1173">
        <v>219446.77</v>
      </c>
      <c r="L40" s="1173">
        <v>53963435.649999999</v>
      </c>
      <c r="M40" s="1173">
        <v>188172022.12</v>
      </c>
      <c r="N40" s="1173">
        <v>3516639.45</v>
      </c>
      <c r="O40" s="1173">
        <v>157064.54999999999</v>
      </c>
      <c r="P40" s="1173">
        <v>52479.040000000001</v>
      </c>
      <c r="Q40" s="1173">
        <v>104585.51</v>
      </c>
    </row>
    <row r="41" spans="1:17" ht="12.75">
      <c r="A41" s="1278" t="s">
        <v>815</v>
      </c>
      <c r="B41" s="1173">
        <v>2580593704.8800001</v>
      </c>
      <c r="C41" s="1173">
        <v>2574428720.6799998</v>
      </c>
      <c r="D41" s="1173">
        <v>31701521.82</v>
      </c>
      <c r="E41" s="1173">
        <v>25220043.57</v>
      </c>
      <c r="F41" s="1173">
        <v>297224.39</v>
      </c>
      <c r="G41" s="1173">
        <v>6170724.5199999996</v>
      </c>
      <c r="H41" s="1173">
        <v>13529.34</v>
      </c>
      <c r="I41" s="1173">
        <v>0</v>
      </c>
      <c r="J41" s="1173">
        <v>1860095.2</v>
      </c>
      <c r="K41" s="1173">
        <v>1552834</v>
      </c>
      <c r="L41" s="1173">
        <v>484445801.74000001</v>
      </c>
      <c r="M41" s="1173">
        <v>2032401650.8499999</v>
      </c>
      <c r="N41" s="1173">
        <v>22466817.07</v>
      </c>
      <c r="O41" s="1173">
        <v>6164984.2000000002</v>
      </c>
      <c r="P41" s="1173">
        <v>4349933.0599999996</v>
      </c>
      <c r="Q41" s="1173">
        <v>1815051.14</v>
      </c>
    </row>
    <row r="42" spans="1:17" ht="23.45" customHeight="1">
      <c r="A42" s="1174" t="s">
        <v>816</v>
      </c>
      <c r="B42" s="1175">
        <v>737233314.25</v>
      </c>
      <c r="C42" s="1175">
        <v>737217733.04999995</v>
      </c>
      <c r="D42" s="1175">
        <v>165209107.44999999</v>
      </c>
      <c r="E42" s="1175">
        <v>121375246.13</v>
      </c>
      <c r="F42" s="1175">
        <v>3723550.74</v>
      </c>
      <c r="G42" s="1175">
        <v>37478697.049999997</v>
      </c>
      <c r="H42" s="1175">
        <v>2631613.5299999998</v>
      </c>
      <c r="I42" s="1175">
        <v>0</v>
      </c>
      <c r="J42" s="1175">
        <v>1423262.88</v>
      </c>
      <c r="K42" s="1175">
        <v>5403697.2199999997</v>
      </c>
      <c r="L42" s="1175">
        <v>340683541.63999999</v>
      </c>
      <c r="M42" s="1175">
        <v>215631863.63999999</v>
      </c>
      <c r="N42" s="1175">
        <v>8866260.2200000007</v>
      </c>
      <c r="O42" s="1175">
        <v>15581.2</v>
      </c>
      <c r="P42" s="1175">
        <v>9362.2000000000007</v>
      </c>
      <c r="Q42" s="1175">
        <v>6219</v>
      </c>
    </row>
    <row r="43" spans="1:17" ht="22.5">
      <c r="A43" s="1176" t="s">
        <v>817</v>
      </c>
      <c r="B43" s="1173">
        <v>123228649.26000001</v>
      </c>
      <c r="C43" s="1173">
        <v>123228649.26000001</v>
      </c>
      <c r="D43" s="1173">
        <v>7703799.4699999997</v>
      </c>
      <c r="E43" s="1173">
        <v>761501.17</v>
      </c>
      <c r="F43" s="1173">
        <v>100318.85</v>
      </c>
      <c r="G43" s="1173">
        <v>6605521.1900000004</v>
      </c>
      <c r="H43" s="1173">
        <v>236458.26</v>
      </c>
      <c r="I43" s="1173">
        <v>0</v>
      </c>
      <c r="J43" s="1173">
        <v>35606.1</v>
      </c>
      <c r="K43" s="1173">
        <v>140730.91</v>
      </c>
      <c r="L43" s="1173">
        <v>56027581.109999999</v>
      </c>
      <c r="M43" s="1173">
        <v>58334894.659999996</v>
      </c>
      <c r="N43" s="1173">
        <v>986037.01</v>
      </c>
      <c r="O43" s="1173">
        <v>0</v>
      </c>
      <c r="P43" s="1173">
        <v>0</v>
      </c>
      <c r="Q43" s="1173">
        <v>0</v>
      </c>
    </row>
    <row r="44" spans="1:17" ht="27" customHeight="1">
      <c r="A44" s="1176" t="s">
        <v>876</v>
      </c>
      <c r="B44" s="1173">
        <v>148576519.71000001</v>
      </c>
      <c r="C44" s="1173">
        <v>148562082.71000001</v>
      </c>
      <c r="D44" s="1173">
        <v>59010088.829999998</v>
      </c>
      <c r="E44" s="1173">
        <v>55776567.840000004</v>
      </c>
      <c r="F44" s="1173">
        <v>307320.28000000003</v>
      </c>
      <c r="G44" s="1173">
        <v>1853919.51</v>
      </c>
      <c r="H44" s="1173">
        <v>1072281.2</v>
      </c>
      <c r="I44" s="1173">
        <v>0</v>
      </c>
      <c r="J44" s="1173">
        <v>525573.29</v>
      </c>
      <c r="K44" s="1173">
        <v>1294753.28</v>
      </c>
      <c r="L44" s="1173">
        <v>42824997.649999999</v>
      </c>
      <c r="M44" s="1173">
        <v>44628313.850000001</v>
      </c>
      <c r="N44" s="1173">
        <v>278355.81</v>
      </c>
      <c r="O44" s="1173">
        <v>14437</v>
      </c>
      <c r="P44" s="1173">
        <v>8218</v>
      </c>
      <c r="Q44" s="1173">
        <v>6219</v>
      </c>
    </row>
    <row r="45" spans="1:17" ht="22.5">
      <c r="A45" s="1176" t="s">
        <v>819</v>
      </c>
      <c r="B45" s="1173">
        <v>465428145.27999997</v>
      </c>
      <c r="C45" s="1173">
        <v>465427001.07999998</v>
      </c>
      <c r="D45" s="1173">
        <v>98495219.150000006</v>
      </c>
      <c r="E45" s="1173">
        <v>64837177.119999997</v>
      </c>
      <c r="F45" s="1173">
        <v>3315911.61</v>
      </c>
      <c r="G45" s="1173">
        <v>29019256.350000001</v>
      </c>
      <c r="H45" s="1173">
        <v>1322874.07</v>
      </c>
      <c r="I45" s="1173">
        <v>0</v>
      </c>
      <c r="J45" s="1173">
        <v>862083.49</v>
      </c>
      <c r="K45" s="1173">
        <v>3968213.03</v>
      </c>
      <c r="L45" s="1173">
        <v>241830962.88</v>
      </c>
      <c r="M45" s="1173">
        <v>112668655.13</v>
      </c>
      <c r="N45" s="1173">
        <v>7601867.4000000004</v>
      </c>
      <c r="O45" s="1173">
        <v>1144.2</v>
      </c>
      <c r="P45" s="1173">
        <v>1144.2</v>
      </c>
      <c r="Q45" s="1173">
        <v>0</v>
      </c>
    </row>
    <row r="46" spans="1:17" ht="13.5" customHeight="1">
      <c r="G46" s="1288"/>
    </row>
    <row r="47" spans="1:17" ht="13.5" customHeight="1">
      <c r="G47" s="1288"/>
    </row>
    <row r="48" spans="1:17" ht="13.5" customHeight="1">
      <c r="G48" s="1288"/>
    </row>
    <row r="49" spans="2:13" ht="13.5" customHeight="1">
      <c r="G49" s="1288"/>
    </row>
    <row r="50" spans="2:13" ht="13.5" customHeight="1">
      <c r="G50" s="1288"/>
    </row>
    <row r="51" spans="2:13" ht="13.5" customHeight="1">
      <c r="G51" s="1288"/>
    </row>
    <row r="52" spans="2:13" ht="13.5" customHeight="1">
      <c r="G52" s="1288"/>
    </row>
    <row r="53" spans="2:13" ht="13.5" customHeight="1">
      <c r="G53" s="1288"/>
    </row>
    <row r="54" spans="2:13" ht="13.5" customHeight="1">
      <c r="G54" s="1288"/>
    </row>
    <row r="55" spans="2:13" ht="13.5" customHeight="1">
      <c r="G55" s="1288"/>
    </row>
    <row r="56" spans="2:13" ht="13.5" customHeight="1">
      <c r="B56" s="2477" t="s">
        <v>820</v>
      </c>
      <c r="C56" s="2477"/>
      <c r="D56" s="2477"/>
      <c r="E56" s="2477"/>
      <c r="F56" s="2477"/>
      <c r="G56" s="2477"/>
      <c r="H56" s="2477"/>
      <c r="I56" s="2477"/>
      <c r="J56" s="2477"/>
      <c r="K56" s="2477"/>
      <c r="L56" s="2477"/>
      <c r="M56" s="2477"/>
    </row>
    <row r="57" spans="2:13" ht="13.5" customHeight="1">
      <c r="B57" s="2312" t="s">
        <v>96</v>
      </c>
      <c r="C57" s="2313"/>
      <c r="D57" s="2313"/>
      <c r="E57" s="2314"/>
      <c r="F57" s="2321" t="s">
        <v>821</v>
      </c>
      <c r="G57" s="2293" t="s">
        <v>822</v>
      </c>
      <c r="H57" s="2294"/>
      <c r="I57" s="2294"/>
      <c r="J57" s="2294"/>
      <c r="K57" s="2294"/>
      <c r="L57" s="2295"/>
    </row>
    <row r="58" spans="2:13" ht="13.5" customHeight="1">
      <c r="B58" s="2315"/>
      <c r="C58" s="2316"/>
      <c r="D58" s="2316"/>
      <c r="E58" s="2317"/>
      <c r="F58" s="2310"/>
      <c r="G58" s="2455" t="s">
        <v>823</v>
      </c>
      <c r="H58" s="2297" t="s">
        <v>768</v>
      </c>
      <c r="I58" s="2297" t="s">
        <v>769</v>
      </c>
      <c r="J58" s="2297" t="s">
        <v>800</v>
      </c>
      <c r="K58" s="2297" t="s">
        <v>824</v>
      </c>
      <c r="L58" s="2459" t="s">
        <v>825</v>
      </c>
    </row>
    <row r="59" spans="2:13" ht="13.5" customHeight="1">
      <c r="B59" s="2315"/>
      <c r="C59" s="2316"/>
      <c r="D59" s="2316"/>
      <c r="E59" s="2317"/>
      <c r="F59" s="2310"/>
      <c r="G59" s="2455"/>
      <c r="H59" s="2297"/>
      <c r="I59" s="2297"/>
      <c r="J59" s="2297"/>
      <c r="K59" s="2297"/>
      <c r="L59" s="2459"/>
    </row>
    <row r="60" spans="2:13" ht="11.25" customHeight="1">
      <c r="B60" s="2315"/>
      <c r="C60" s="2316"/>
      <c r="D60" s="2316"/>
      <c r="E60" s="2317"/>
      <c r="F60" s="2310"/>
      <c r="G60" s="2455"/>
      <c r="H60" s="2297"/>
      <c r="I60" s="2297"/>
      <c r="J60" s="2297"/>
      <c r="K60" s="2297"/>
      <c r="L60" s="2459"/>
    </row>
    <row r="61" spans="2:13" ht="11.25" customHeight="1">
      <c r="B61" s="2318"/>
      <c r="C61" s="2319"/>
      <c r="D61" s="2319"/>
      <c r="E61" s="2320"/>
      <c r="F61" s="2311"/>
      <c r="G61" s="2455"/>
      <c r="H61" s="2297"/>
      <c r="I61" s="2297"/>
      <c r="J61" s="2297"/>
      <c r="K61" s="2297"/>
      <c r="L61" s="2459"/>
    </row>
    <row r="62" spans="2:13" ht="11.25" customHeight="1">
      <c r="B62" s="2297">
        <v>1</v>
      </c>
      <c r="C62" s="2297"/>
      <c r="D62" s="2297"/>
      <c r="E62" s="2297"/>
      <c r="F62" s="1166">
        <v>2</v>
      </c>
      <c r="G62" s="1166">
        <v>3</v>
      </c>
      <c r="H62" s="1166">
        <v>4</v>
      </c>
      <c r="I62" s="1166">
        <v>5</v>
      </c>
      <c r="J62" s="1166">
        <v>6</v>
      </c>
      <c r="K62" s="1166">
        <v>7</v>
      </c>
      <c r="L62" s="1251">
        <v>8</v>
      </c>
    </row>
    <row r="63" spans="2:13" ht="13.5" customHeight="1">
      <c r="B63" s="2297"/>
      <c r="C63" s="2297"/>
      <c r="D63" s="2297"/>
      <c r="E63" s="2297"/>
      <c r="F63" s="2293" t="s">
        <v>8</v>
      </c>
      <c r="G63" s="2282"/>
      <c r="H63" s="2282"/>
      <c r="I63" s="2282"/>
      <c r="J63" s="2282"/>
      <c r="K63" s="2282"/>
      <c r="L63" s="2283"/>
    </row>
    <row r="64" spans="2:13" ht="27.6" customHeight="1">
      <c r="B64" s="2322" t="s">
        <v>826</v>
      </c>
      <c r="C64" s="2323"/>
      <c r="D64" s="2323"/>
      <c r="E64" s="2324"/>
      <c r="F64" s="1169">
        <v>232338466.96000001</v>
      </c>
      <c r="G64" s="1169">
        <v>138460048.59</v>
      </c>
      <c r="H64" s="1169">
        <v>4108710.55</v>
      </c>
      <c r="I64" s="1169">
        <v>55075291.700000003</v>
      </c>
      <c r="J64" s="1169">
        <v>75172797.25</v>
      </c>
      <c r="K64" s="1169">
        <v>4103249.09</v>
      </c>
      <c r="L64" s="1169">
        <v>93878418.370000005</v>
      </c>
    </row>
    <row r="65" spans="2:12" ht="27.6" customHeight="1">
      <c r="B65" s="2322" t="s">
        <v>827</v>
      </c>
      <c r="C65" s="2323"/>
      <c r="D65" s="2323"/>
      <c r="E65" s="2324"/>
      <c r="F65" s="1169">
        <v>0</v>
      </c>
      <c r="G65" s="1169">
        <v>0</v>
      </c>
      <c r="H65" s="1169">
        <v>0</v>
      </c>
      <c r="I65" s="1169">
        <v>0</v>
      </c>
      <c r="J65" s="1169">
        <v>0</v>
      </c>
      <c r="K65" s="1169">
        <v>0</v>
      </c>
      <c r="L65" s="1169">
        <v>0</v>
      </c>
    </row>
    <row r="66" spans="2:12" ht="21" customHeight="1">
      <c r="B66" s="2322" t="s">
        <v>828</v>
      </c>
      <c r="C66" s="2323"/>
      <c r="D66" s="2323"/>
      <c r="E66" s="2324"/>
      <c r="F66" s="1169">
        <v>66825969.840000004</v>
      </c>
      <c r="G66" s="1169">
        <v>60796843.740000002</v>
      </c>
      <c r="H66" s="1169">
        <v>0</v>
      </c>
      <c r="I66" s="1169">
        <v>41482176</v>
      </c>
      <c r="J66" s="1169">
        <v>15898161.52</v>
      </c>
      <c r="K66" s="1169">
        <v>3416506.22</v>
      </c>
      <c r="L66" s="1169">
        <v>6029126.0999999996</v>
      </c>
    </row>
    <row r="67" spans="2:12" ht="21" customHeight="1">
      <c r="B67" s="2322" t="s">
        <v>829</v>
      </c>
      <c r="C67" s="2323"/>
      <c r="D67" s="2323"/>
      <c r="E67" s="2324"/>
      <c r="F67" s="1169">
        <v>1483644.53</v>
      </c>
      <c r="G67" s="1169">
        <v>1056390</v>
      </c>
      <c r="H67" s="1169">
        <v>0</v>
      </c>
      <c r="I67" s="1169">
        <v>0</v>
      </c>
      <c r="J67" s="1169">
        <v>1056390</v>
      </c>
      <c r="K67" s="1169">
        <v>0</v>
      </c>
      <c r="L67" s="1169">
        <v>427254.53</v>
      </c>
    </row>
    <row r="68" spans="2:12" ht="25.9" customHeight="1">
      <c r="B68" s="2322" t="s">
        <v>830</v>
      </c>
      <c r="C68" s="2323"/>
      <c r="D68" s="2323"/>
      <c r="E68" s="2324"/>
      <c r="F68" s="1169">
        <v>29776</v>
      </c>
      <c r="G68" s="1169">
        <v>0</v>
      </c>
      <c r="H68" s="1169">
        <v>0</v>
      </c>
      <c r="I68" s="1169">
        <v>0</v>
      </c>
      <c r="J68" s="1169">
        <v>0</v>
      </c>
      <c r="K68" s="1169">
        <v>0</v>
      </c>
      <c r="L68" s="1169">
        <v>29776</v>
      </c>
    </row>
    <row r="69" spans="2:12" ht="25.9" customHeight="1">
      <c r="B69" s="2322" t="s">
        <v>831</v>
      </c>
      <c r="C69" s="2323"/>
      <c r="D69" s="2323"/>
      <c r="E69" s="2324"/>
      <c r="F69" s="1169">
        <v>1003118.72</v>
      </c>
      <c r="G69" s="1169">
        <v>220670</v>
      </c>
      <c r="H69" s="1169">
        <v>0</v>
      </c>
      <c r="I69" s="1169">
        <v>0</v>
      </c>
      <c r="J69" s="1169">
        <v>220670</v>
      </c>
      <c r="K69" s="1169">
        <v>0</v>
      </c>
      <c r="L69" s="1169">
        <v>782448.72</v>
      </c>
    </row>
    <row r="70" spans="2:12" ht="25.9" customHeight="1">
      <c r="B70" s="2322" t="s">
        <v>832</v>
      </c>
      <c r="C70" s="2323"/>
      <c r="D70" s="2323"/>
      <c r="E70" s="2324"/>
      <c r="F70" s="1169">
        <v>79000</v>
      </c>
      <c r="G70" s="1169">
        <v>0</v>
      </c>
      <c r="H70" s="1169">
        <v>0</v>
      </c>
      <c r="I70" s="1169">
        <v>0</v>
      </c>
      <c r="J70" s="1169">
        <v>0</v>
      </c>
      <c r="K70" s="1169">
        <v>0</v>
      </c>
      <c r="L70" s="1169">
        <v>79000</v>
      </c>
    </row>
  </sheetData>
  <mergeCells count="62">
    <mergeCell ref="B67:E67"/>
    <mergeCell ref="B68:E68"/>
    <mergeCell ref="B69:E69"/>
    <mergeCell ref="B70:E70"/>
    <mergeCell ref="B62:E62"/>
    <mergeCell ref="B63:E63"/>
    <mergeCell ref="F63:L63"/>
    <mergeCell ref="B64:E64"/>
    <mergeCell ref="B65:E65"/>
    <mergeCell ref="B66:E66"/>
    <mergeCell ref="B57:E61"/>
    <mergeCell ref="F57:F61"/>
    <mergeCell ref="G57:L57"/>
    <mergeCell ref="G58:G61"/>
    <mergeCell ref="H58:H61"/>
    <mergeCell ref="I58:I61"/>
    <mergeCell ref="J58:J61"/>
    <mergeCell ref="K58:K61"/>
    <mergeCell ref="L58:L61"/>
    <mergeCell ref="O23:O25"/>
    <mergeCell ref="B27:N27"/>
    <mergeCell ref="B56:M56"/>
    <mergeCell ref="H23:H25"/>
    <mergeCell ref="I23:I25"/>
    <mergeCell ref="M23:M25"/>
    <mergeCell ref="A21:M21"/>
    <mergeCell ref="O22:Q22"/>
    <mergeCell ref="C23:C25"/>
    <mergeCell ref="D23:D25"/>
    <mergeCell ref="E23:E25"/>
    <mergeCell ref="F23:F25"/>
    <mergeCell ref="G23:G25"/>
    <mergeCell ref="Q23:Q25"/>
    <mergeCell ref="J23:J25"/>
    <mergeCell ref="K23:K25"/>
    <mergeCell ref="L23:L25"/>
    <mergeCell ref="A22:A25"/>
    <mergeCell ref="B22:B25"/>
    <mergeCell ref="C22:N22"/>
    <mergeCell ref="P23:P25"/>
    <mergeCell ref="N23:N25"/>
    <mergeCell ref="A8:Q8"/>
    <mergeCell ref="G3:G6"/>
    <mergeCell ref="H3:H6"/>
    <mergeCell ref="I3:I6"/>
    <mergeCell ref="J3:J6"/>
    <mergeCell ref="A1:M1"/>
    <mergeCell ref="A2:A6"/>
    <mergeCell ref="B2:B6"/>
    <mergeCell ref="C2:N2"/>
    <mergeCell ref="M3:M6"/>
    <mergeCell ref="N3:N6"/>
    <mergeCell ref="O2:Q2"/>
    <mergeCell ref="C3:C6"/>
    <mergeCell ref="D3:D6"/>
    <mergeCell ref="E3:E6"/>
    <mergeCell ref="F3:F6"/>
    <mergeCell ref="K3:K6"/>
    <mergeCell ref="L3:L6"/>
    <mergeCell ref="O3:O6"/>
    <mergeCell ref="P3:P6"/>
    <mergeCell ref="Q3:Q6"/>
  </mergeCells>
  <printOptions horizontalCentered="1"/>
  <pageMargins left="0.27559055118110237" right="0.27559055118110237" top="0.39370078740157483" bottom="0.19685039370078741" header="0.31496062992125984" footer="0.39370078740157483"/>
  <pageSetup paperSize="9" scale="61" firstPageNumber="5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9"/>
  <sheetViews>
    <sheetView topLeftCell="B1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3" style="1106" customWidth="1"/>
    <col min="3" max="5" width="14.5703125" style="1106" customWidth="1"/>
    <col min="6" max="6" width="13.85546875" style="1106" customWidth="1"/>
    <col min="7" max="7" width="13" style="1106" customWidth="1"/>
    <col min="8" max="8" width="11.85546875" style="1106" customWidth="1"/>
    <col min="9" max="9" width="13" style="1106" customWidth="1"/>
    <col min="10" max="10" width="10" style="1106" customWidth="1"/>
    <col min="11" max="11" width="7.42578125" style="1106" customWidth="1"/>
    <col min="12" max="12" width="7.28515625" style="1106" customWidth="1"/>
    <col min="13" max="13" width="8.140625" style="1106" customWidth="1"/>
    <col min="14" max="16384" width="9.140625" style="1106"/>
  </cols>
  <sheetData>
    <row r="1" spans="2:13" ht="24" customHeight="1">
      <c r="B1" s="2267" t="s">
        <v>881</v>
      </c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2267"/>
    </row>
    <row r="2" spans="2:13" ht="66.75" customHeight="1">
      <c r="B2" s="2452" t="s">
        <v>674</v>
      </c>
      <c r="C2" s="1109" t="s">
        <v>675</v>
      </c>
      <c r="D2" s="1109" t="s">
        <v>676</v>
      </c>
      <c r="E2" s="1109" t="s">
        <v>677</v>
      </c>
      <c r="F2" s="1109" t="s">
        <v>678</v>
      </c>
      <c r="G2" s="1109" t="s">
        <v>679</v>
      </c>
      <c r="H2" s="1109" t="s">
        <v>680</v>
      </c>
      <c r="I2" s="1109" t="s">
        <v>681</v>
      </c>
      <c r="J2" s="1109" t="s">
        <v>682</v>
      </c>
      <c r="K2" s="1110" t="s">
        <v>683</v>
      </c>
      <c r="L2" s="1109" t="s">
        <v>684</v>
      </c>
      <c r="M2" s="1109" t="s">
        <v>685</v>
      </c>
    </row>
    <row r="3" spans="2:13">
      <c r="B3" s="2452"/>
      <c r="C3" s="2269" t="s">
        <v>8</v>
      </c>
      <c r="D3" s="2269"/>
      <c r="E3" s="2269"/>
      <c r="F3" s="2269"/>
      <c r="G3" s="2269"/>
      <c r="H3" s="2269"/>
      <c r="I3" s="2269"/>
      <c r="J3" s="2269"/>
      <c r="K3" s="2269" t="s">
        <v>9</v>
      </c>
      <c r="L3" s="2269"/>
      <c r="M3" s="2269"/>
    </row>
    <row r="4" spans="2:13">
      <c r="B4" s="1110">
        <v>1</v>
      </c>
      <c r="C4" s="1111">
        <v>2</v>
      </c>
      <c r="D4" s="1111">
        <v>3</v>
      </c>
      <c r="E4" s="1111">
        <v>4</v>
      </c>
      <c r="F4" s="1110">
        <v>5</v>
      </c>
      <c r="G4" s="1111">
        <v>6</v>
      </c>
      <c r="H4" s="1110">
        <v>7</v>
      </c>
      <c r="I4" s="1111">
        <v>8</v>
      </c>
      <c r="J4" s="1110">
        <v>9</v>
      </c>
      <c r="K4" s="1111">
        <v>10</v>
      </c>
      <c r="L4" s="1110">
        <v>11</v>
      </c>
      <c r="M4" s="1111">
        <v>12</v>
      </c>
    </row>
    <row r="5" spans="2:13" ht="21" customHeight="1">
      <c r="B5" s="1296" t="s">
        <v>686</v>
      </c>
      <c r="C5" s="1113">
        <v>51087872474.910004</v>
      </c>
      <c r="D5" s="1113">
        <v>51400757983.739998</v>
      </c>
      <c r="E5" s="1113">
        <v>51359785795.860001</v>
      </c>
      <c r="F5" s="1113">
        <v>1031650118.97</v>
      </c>
      <c r="G5" s="1113">
        <v>240212301.46000001</v>
      </c>
      <c r="H5" s="1113">
        <v>54518427.310000002</v>
      </c>
      <c r="I5" s="1113">
        <v>40975159.299999997</v>
      </c>
      <c r="J5" s="1113">
        <v>2186721.3199999998</v>
      </c>
      <c r="K5" s="1114">
        <v>100</v>
      </c>
      <c r="L5" s="1114">
        <v>100.61244575996712</v>
      </c>
      <c r="M5" s="1114"/>
    </row>
    <row r="6" spans="2:13" ht="27" customHeight="1">
      <c r="B6" s="1296" t="s">
        <v>687</v>
      </c>
      <c r="C6" s="1113">
        <v>22036544255.720001</v>
      </c>
      <c r="D6" s="1113">
        <v>23005107731.219997</v>
      </c>
      <c r="E6" s="1113">
        <v>23007441393.640003</v>
      </c>
      <c r="F6" s="1113">
        <v>1031650118.97</v>
      </c>
      <c r="G6" s="1113">
        <v>240212301.46000001</v>
      </c>
      <c r="H6" s="1113">
        <v>54518427.310000002</v>
      </c>
      <c r="I6" s="1113">
        <v>40975159.299999997</v>
      </c>
      <c r="J6" s="1113">
        <v>2186721.3199999998</v>
      </c>
      <c r="K6" s="1114">
        <v>44.756358920810818</v>
      </c>
      <c r="L6" s="1114">
        <v>104.39526027429906</v>
      </c>
      <c r="M6" s="1114">
        <v>99.999999999999986</v>
      </c>
    </row>
    <row r="7" spans="2:13" ht="15.6" customHeight="1">
      <c r="B7" s="1245" t="s">
        <v>688</v>
      </c>
      <c r="C7" s="1116">
        <v>434332183.38</v>
      </c>
      <c r="D7" s="1116">
        <v>479600307.81</v>
      </c>
      <c r="E7" s="1116">
        <v>479550478.39999998</v>
      </c>
      <c r="F7" s="1116">
        <v>0</v>
      </c>
      <c r="G7" s="1116">
        <v>0</v>
      </c>
      <c r="H7" s="1116">
        <v>0</v>
      </c>
      <c r="I7" s="1116">
        <v>0</v>
      </c>
      <c r="J7" s="1116">
        <v>0</v>
      </c>
      <c r="K7" s="1117">
        <v>0.93306076918499081</v>
      </c>
      <c r="L7" s="1117">
        <v>110.42246606680644</v>
      </c>
      <c r="M7" s="1117">
        <v>2.0847557569101896</v>
      </c>
    </row>
    <row r="8" spans="2:13" ht="15.6" customHeight="1">
      <c r="B8" s="1245" t="s">
        <v>689</v>
      </c>
      <c r="C8" s="1116">
        <v>8013071406.4399996</v>
      </c>
      <c r="D8" s="1116">
        <v>7971022036</v>
      </c>
      <c r="E8" s="1116">
        <v>7947242807</v>
      </c>
      <c r="F8" s="1116">
        <v>0</v>
      </c>
      <c r="G8" s="1116">
        <v>0</v>
      </c>
      <c r="H8" s="1116">
        <v>0</v>
      </c>
      <c r="I8" s="1116">
        <v>0</v>
      </c>
      <c r="J8" s="1116">
        <v>0</v>
      </c>
      <c r="K8" s="1117">
        <v>15.507596285878771</v>
      </c>
      <c r="L8" s="1117">
        <v>99.475240287934966</v>
      </c>
      <c r="M8" s="1117">
        <v>34.648922878907484</v>
      </c>
    </row>
    <row r="9" spans="2:13" ht="15.6" customHeight="1">
      <c r="B9" s="1245" t="s">
        <v>135</v>
      </c>
      <c r="C9" s="1116">
        <v>571828774.02999997</v>
      </c>
      <c r="D9" s="1116">
        <v>566612465.62</v>
      </c>
      <c r="E9" s="1116">
        <v>566613716.40999997</v>
      </c>
      <c r="F9" s="1116">
        <v>44217563.479999997</v>
      </c>
      <c r="G9" s="1116">
        <v>403976.63</v>
      </c>
      <c r="H9" s="1116">
        <v>1114541.25</v>
      </c>
      <c r="I9" s="1116">
        <v>508429.43</v>
      </c>
      <c r="J9" s="1116">
        <v>163.82</v>
      </c>
      <c r="K9" s="1117">
        <v>1.1023426265411123</v>
      </c>
      <c r="L9" s="1117">
        <v>99.087784902246582</v>
      </c>
      <c r="M9" s="1117">
        <v>2.4629854910483902</v>
      </c>
    </row>
    <row r="10" spans="2:13" ht="15.6" customHeight="1">
      <c r="B10" s="1245" t="s">
        <v>136</v>
      </c>
      <c r="C10" s="1116">
        <v>5564773586.2799997</v>
      </c>
      <c r="D10" s="1118">
        <v>5636926125.6999998</v>
      </c>
      <c r="E10" s="1116">
        <v>5635807857.1499996</v>
      </c>
      <c r="F10" s="1116">
        <v>710095785.02999997</v>
      </c>
      <c r="G10" s="1116">
        <v>233346588.52000001</v>
      </c>
      <c r="H10" s="1116">
        <v>44774878.359999999</v>
      </c>
      <c r="I10" s="1116">
        <v>33989995.159999996</v>
      </c>
      <c r="J10" s="1116">
        <v>1352719.42</v>
      </c>
      <c r="K10" s="1117">
        <v>10.966620623538612</v>
      </c>
      <c r="L10" s="1117">
        <v>101.29659434119463</v>
      </c>
      <c r="M10" s="1117">
        <v>24.502932964100772</v>
      </c>
    </row>
    <row r="11" spans="2:13" ht="15.6" customHeight="1">
      <c r="B11" s="1245" t="s">
        <v>690</v>
      </c>
      <c r="C11" s="1116">
        <v>107652741.92</v>
      </c>
      <c r="D11" s="1118">
        <v>107758518.01000001</v>
      </c>
      <c r="E11" s="1116">
        <v>107757058.67</v>
      </c>
      <c r="F11" s="1116">
        <v>187466.09</v>
      </c>
      <c r="G11" s="1116">
        <v>213635.74</v>
      </c>
      <c r="H11" s="1116">
        <v>29882.95</v>
      </c>
      <c r="I11" s="1116">
        <v>11479.08</v>
      </c>
      <c r="J11" s="1116">
        <v>40.28</v>
      </c>
      <c r="K11" s="1117">
        <v>0.20964383063006209</v>
      </c>
      <c r="L11" s="1117">
        <v>100.09825675418338</v>
      </c>
      <c r="M11" s="1117">
        <v>0.46841127313549596</v>
      </c>
    </row>
    <row r="12" spans="2:13" ht="15.6" customHeight="1">
      <c r="B12" s="1245" t="s">
        <v>691</v>
      </c>
      <c r="C12" s="1116">
        <v>294800922.67000002</v>
      </c>
      <c r="D12" s="1118">
        <v>292048180.43000001</v>
      </c>
      <c r="E12" s="1116">
        <v>292057159.81</v>
      </c>
      <c r="F12" s="1116">
        <v>273833172.51999998</v>
      </c>
      <c r="G12" s="1116">
        <v>972408.19</v>
      </c>
      <c r="H12" s="1116">
        <v>3060571.46</v>
      </c>
      <c r="I12" s="1116">
        <v>992978.16</v>
      </c>
      <c r="J12" s="1116">
        <v>432524.2</v>
      </c>
      <c r="K12" s="1117">
        <v>0.56817874266053792</v>
      </c>
      <c r="L12" s="1117">
        <v>99.066236898084128</v>
      </c>
      <c r="M12" s="1117">
        <v>1.2694927745705116</v>
      </c>
    </row>
    <row r="13" spans="2:13" ht="24" customHeight="1">
      <c r="B13" s="1245" t="s">
        <v>692</v>
      </c>
      <c r="C13" s="1116">
        <v>12243220.9</v>
      </c>
      <c r="D13" s="1118">
        <v>12048347.26</v>
      </c>
      <c r="E13" s="1116">
        <v>12120973.33</v>
      </c>
      <c r="F13" s="1116">
        <v>0</v>
      </c>
      <c r="G13" s="1116">
        <v>0</v>
      </c>
      <c r="H13" s="1116">
        <v>11596.8</v>
      </c>
      <c r="I13" s="1116">
        <v>26488.74</v>
      </c>
      <c r="J13" s="1116">
        <v>0</v>
      </c>
      <c r="K13" s="1117">
        <v>2.3440018654610789E-2</v>
      </c>
      <c r="L13" s="1117">
        <v>98.408313942942897</v>
      </c>
      <c r="M13" s="1117">
        <v>5.2372487887328213E-2</v>
      </c>
    </row>
    <row r="14" spans="2:13" ht="15.6" customHeight="1">
      <c r="B14" s="1245" t="s">
        <v>693</v>
      </c>
      <c r="C14" s="1116">
        <v>39810477.170000002</v>
      </c>
      <c r="D14" s="1118">
        <v>48365580.609999999</v>
      </c>
      <c r="E14" s="1116">
        <v>48238597.130000003</v>
      </c>
      <c r="F14" s="1116">
        <v>0</v>
      </c>
      <c r="G14" s="1116">
        <v>0</v>
      </c>
      <c r="H14" s="1116">
        <v>888791.95</v>
      </c>
      <c r="I14" s="1116">
        <v>1604712.81</v>
      </c>
      <c r="J14" s="1116">
        <v>0</v>
      </c>
      <c r="K14" s="1117">
        <v>9.409507273277927E-2</v>
      </c>
      <c r="L14" s="1117">
        <v>121.4895777397184</v>
      </c>
      <c r="M14" s="1117">
        <v>0.21023844432757671</v>
      </c>
    </row>
    <row r="15" spans="2:13" ht="15.6" customHeight="1">
      <c r="B15" s="1245" t="s">
        <v>141</v>
      </c>
      <c r="C15" s="1116">
        <v>407282142.66000003</v>
      </c>
      <c r="D15" s="1118">
        <v>481625824.14999998</v>
      </c>
      <c r="E15" s="1116">
        <v>481165859.26999998</v>
      </c>
      <c r="F15" s="1116">
        <v>0</v>
      </c>
      <c r="G15" s="1116">
        <v>0</v>
      </c>
      <c r="H15" s="1116">
        <v>22760.52</v>
      </c>
      <c r="I15" s="1116">
        <v>41262.99</v>
      </c>
      <c r="J15" s="1116">
        <v>0</v>
      </c>
      <c r="K15" s="1117">
        <v>0.9370014043418512</v>
      </c>
      <c r="L15" s="1117">
        <v>118.25360694786519</v>
      </c>
      <c r="M15" s="1117">
        <v>2.0935603944005465</v>
      </c>
    </row>
    <row r="16" spans="2:13" ht="15.6" customHeight="1">
      <c r="B16" s="1245" t="s">
        <v>694</v>
      </c>
      <c r="C16" s="1116">
        <v>64905893.990000002</v>
      </c>
      <c r="D16" s="1118">
        <v>65324932.899999999</v>
      </c>
      <c r="E16" s="1116">
        <v>65321996.75</v>
      </c>
      <c r="F16" s="1116">
        <v>0</v>
      </c>
      <c r="G16" s="1116">
        <v>0</v>
      </c>
      <c r="H16" s="1116">
        <v>212</v>
      </c>
      <c r="I16" s="1116">
        <v>0</v>
      </c>
      <c r="J16" s="1116">
        <v>0</v>
      </c>
      <c r="K16" s="1117">
        <v>0.12708943498589018</v>
      </c>
      <c r="L16" s="1117">
        <v>100.64560995040691</v>
      </c>
      <c r="M16" s="1117">
        <v>0.28395838725566236</v>
      </c>
    </row>
    <row r="17" spans="2:13" ht="15.6" customHeight="1">
      <c r="B17" s="1245" t="s">
        <v>143</v>
      </c>
      <c r="C17" s="1116">
        <v>156020647.83000001</v>
      </c>
      <c r="D17" s="1118">
        <v>154462000.91999999</v>
      </c>
      <c r="E17" s="1116">
        <v>154462000.91999999</v>
      </c>
      <c r="F17" s="1116">
        <v>0</v>
      </c>
      <c r="G17" s="1116">
        <v>0</v>
      </c>
      <c r="H17" s="1116">
        <v>0</v>
      </c>
      <c r="I17" s="1116">
        <v>175657.2</v>
      </c>
      <c r="J17" s="1116">
        <v>0</v>
      </c>
      <c r="K17" s="1117">
        <v>0.3005052979352214</v>
      </c>
      <c r="L17" s="1117">
        <v>99.000999590965463</v>
      </c>
      <c r="M17" s="1117">
        <v>0.67142481019717715</v>
      </c>
    </row>
    <row r="18" spans="2:13" ht="15.6" customHeight="1">
      <c r="B18" s="1245" t="s">
        <v>144</v>
      </c>
      <c r="C18" s="1116">
        <v>49376493.640000001</v>
      </c>
      <c r="D18" s="1118">
        <v>44091065.039999999</v>
      </c>
      <c r="E18" s="1116">
        <v>44085045.420000002</v>
      </c>
      <c r="F18" s="1116">
        <v>584759.79</v>
      </c>
      <c r="G18" s="1116">
        <v>81055.44</v>
      </c>
      <c r="H18" s="1116">
        <v>3304</v>
      </c>
      <c r="I18" s="1116">
        <v>68183.39</v>
      </c>
      <c r="J18" s="1116">
        <v>0</v>
      </c>
      <c r="K18" s="1117">
        <v>8.5779017215947814E-2</v>
      </c>
      <c r="L18" s="1117">
        <v>89.295658297376008</v>
      </c>
      <c r="M18" s="1117">
        <v>0.19165772034253273</v>
      </c>
    </row>
    <row r="19" spans="2:13" ht="15.6" customHeight="1">
      <c r="B19" s="1245" t="s">
        <v>145</v>
      </c>
      <c r="C19" s="1116">
        <v>1278702572.04</v>
      </c>
      <c r="D19" s="1118">
        <v>1202490766.9100001</v>
      </c>
      <c r="E19" s="1116">
        <v>1205848018.0699999</v>
      </c>
      <c r="F19" s="1116">
        <v>0</v>
      </c>
      <c r="G19" s="1116">
        <v>39129.629999999997</v>
      </c>
      <c r="H19" s="1116">
        <v>0</v>
      </c>
      <c r="I19" s="1116">
        <v>133624.4</v>
      </c>
      <c r="J19" s="1116">
        <v>0</v>
      </c>
      <c r="K19" s="1117">
        <v>2.3394417010161472</v>
      </c>
      <c r="L19" s="1117">
        <v>94.039911485560395</v>
      </c>
      <c r="M19" s="1117">
        <v>5.2270599249492413</v>
      </c>
    </row>
    <row r="20" spans="2:13" ht="15.6" customHeight="1">
      <c r="B20" s="1245" t="s">
        <v>695</v>
      </c>
      <c r="C20" s="1116">
        <v>5041743192.7700014</v>
      </c>
      <c r="D20" s="1116">
        <v>5942731579.8599958</v>
      </c>
      <c r="E20" s="1116">
        <v>5967169825.3100014</v>
      </c>
      <c r="F20" s="1116">
        <v>2731372.0600000834</v>
      </c>
      <c r="G20" s="1116">
        <v>5155507.3100000024</v>
      </c>
      <c r="H20" s="1116">
        <v>4611888.0200000042</v>
      </c>
      <c r="I20" s="1116">
        <v>3422347.94</v>
      </c>
      <c r="J20" s="1116">
        <v>401273.60000000003</v>
      </c>
      <c r="K20" s="1117">
        <v>11.561564095494287</v>
      </c>
      <c r="L20" s="1117">
        <v>117.87057278883297</v>
      </c>
      <c r="M20" s="1117">
        <v>25.832226691967087</v>
      </c>
    </row>
    <row r="21" spans="2:13" ht="26.25" customHeight="1">
      <c r="B21" s="1296" t="s">
        <v>880</v>
      </c>
      <c r="C21" s="1113">
        <v>18515148975.580002</v>
      </c>
      <c r="D21" s="1113">
        <v>17855878755.52</v>
      </c>
      <c r="E21" s="1113">
        <v>17856447842.919998</v>
      </c>
      <c r="F21" s="1116" t="s">
        <v>697</v>
      </c>
      <c r="G21" s="1116" t="s">
        <v>697</v>
      </c>
      <c r="H21" s="1116" t="s">
        <v>697</v>
      </c>
      <c r="I21" s="1116" t="s">
        <v>697</v>
      </c>
      <c r="J21" s="1116" t="s">
        <v>697</v>
      </c>
      <c r="K21" s="1114">
        <v>34.738551445425159</v>
      </c>
      <c r="L21" s="1114">
        <v>96.439292922084903</v>
      </c>
      <c r="M21" s="1120"/>
    </row>
    <row r="22" spans="2:13" ht="25.5" customHeight="1">
      <c r="B22" s="1296" t="s">
        <v>698</v>
      </c>
      <c r="C22" s="1113">
        <v>16042334081.290003</v>
      </c>
      <c r="D22" s="1113">
        <v>15887195026.300001</v>
      </c>
      <c r="E22" s="1113">
        <v>15888027281.119999</v>
      </c>
      <c r="F22" s="1116" t="s">
        <v>697</v>
      </c>
      <c r="G22" s="1116" t="s">
        <v>697</v>
      </c>
      <c r="H22" s="1116" t="s">
        <v>697</v>
      </c>
      <c r="I22" s="1116" t="s">
        <v>697</v>
      </c>
      <c r="J22" s="1116" t="s">
        <v>697</v>
      </c>
      <c r="K22" s="1114">
        <v>30.908483939722679</v>
      </c>
      <c r="L22" s="1114">
        <v>99.032939632076733</v>
      </c>
      <c r="M22" s="1120"/>
    </row>
    <row r="23" spans="2:13" ht="15.6" customHeight="1">
      <c r="B23" s="1245" t="s">
        <v>699</v>
      </c>
      <c r="C23" s="1116">
        <v>14411128669.620001</v>
      </c>
      <c r="D23" s="1116">
        <v>14334391717.43</v>
      </c>
      <c r="E23" s="1116">
        <v>14328053329.309999</v>
      </c>
      <c r="F23" s="1116" t="s">
        <v>697</v>
      </c>
      <c r="G23" s="1116" t="s">
        <v>697</v>
      </c>
      <c r="H23" s="1116" t="s">
        <v>697</v>
      </c>
      <c r="I23" s="1116" t="s">
        <v>697</v>
      </c>
      <c r="J23" s="1116" t="s">
        <v>697</v>
      </c>
      <c r="K23" s="1117">
        <v>27.887510378668949</v>
      </c>
      <c r="L23" s="1117">
        <v>99.467516015232249</v>
      </c>
      <c r="M23" s="1120"/>
    </row>
    <row r="24" spans="2:13" ht="15.6" customHeight="1">
      <c r="B24" s="1298" t="s">
        <v>700</v>
      </c>
      <c r="C24" s="1116">
        <v>10574006.15</v>
      </c>
      <c r="D24" s="1116">
        <v>9995371.0299999993</v>
      </c>
      <c r="E24" s="1116">
        <v>9995371.0299999993</v>
      </c>
      <c r="F24" s="1116" t="s">
        <v>697</v>
      </c>
      <c r="G24" s="1116" t="s">
        <v>697</v>
      </c>
      <c r="H24" s="1116" t="s">
        <v>697</v>
      </c>
      <c r="I24" s="1116" t="s">
        <v>697</v>
      </c>
      <c r="J24" s="1116" t="s">
        <v>697</v>
      </c>
      <c r="K24" s="1117">
        <v>1.9445960375062781E-2</v>
      </c>
      <c r="L24" s="1117">
        <v>94.527758809748732</v>
      </c>
      <c r="M24" s="1120"/>
    </row>
    <row r="25" spans="2:13" ht="15.6" customHeight="1">
      <c r="B25" s="1245" t="s">
        <v>701</v>
      </c>
      <c r="C25" s="1116">
        <v>1276967969.3499999</v>
      </c>
      <c r="D25" s="1116">
        <v>1230712550.28</v>
      </c>
      <c r="E25" s="1116">
        <v>1237318530.55</v>
      </c>
      <c r="F25" s="1116" t="s">
        <v>697</v>
      </c>
      <c r="G25" s="1116" t="s">
        <v>697</v>
      </c>
      <c r="H25" s="1116" t="s">
        <v>697</v>
      </c>
      <c r="I25" s="1116" t="s">
        <v>697</v>
      </c>
      <c r="J25" s="1116" t="s">
        <v>697</v>
      </c>
      <c r="K25" s="1117">
        <v>2.394347084666185</v>
      </c>
      <c r="L25" s="1117">
        <v>96.37771501085146</v>
      </c>
      <c r="M25" s="1120"/>
    </row>
    <row r="26" spans="2:13" ht="15.6" customHeight="1">
      <c r="B26" s="1298" t="s">
        <v>700</v>
      </c>
      <c r="C26" s="1116">
        <v>106866164.5</v>
      </c>
      <c r="D26" s="1116">
        <v>105783561.08</v>
      </c>
      <c r="E26" s="1116">
        <v>105895391.8</v>
      </c>
      <c r="F26" s="1116" t="s">
        <v>697</v>
      </c>
      <c r="G26" s="1116" t="s">
        <v>697</v>
      </c>
      <c r="H26" s="1116" t="s">
        <v>697</v>
      </c>
      <c r="I26" s="1116" t="s">
        <v>697</v>
      </c>
      <c r="J26" s="1116" t="s">
        <v>697</v>
      </c>
      <c r="K26" s="1117">
        <v>0.20580155863355817</v>
      </c>
      <c r="L26" s="1117">
        <v>98.98695398579595</v>
      </c>
      <c r="M26" s="1120"/>
    </row>
    <row r="27" spans="2:13" ht="24.6" customHeight="1">
      <c r="B27" s="1245" t="s">
        <v>865</v>
      </c>
      <c r="C27" s="1116">
        <v>11027651.029999999</v>
      </c>
      <c r="D27" s="1116">
        <v>10373748.130000001</v>
      </c>
      <c r="E27" s="1116">
        <v>10379397.5</v>
      </c>
      <c r="F27" s="1116" t="s">
        <v>697</v>
      </c>
      <c r="G27" s="1116" t="s">
        <v>697</v>
      </c>
      <c r="H27" s="1116" t="s">
        <v>697</v>
      </c>
      <c r="I27" s="1116" t="s">
        <v>697</v>
      </c>
      <c r="J27" s="1116" t="s">
        <v>697</v>
      </c>
      <c r="K27" s="1117">
        <v>2.0182091737405136E-2</v>
      </c>
      <c r="L27" s="1117">
        <v>94.07033376173132</v>
      </c>
      <c r="M27" s="1120"/>
    </row>
    <row r="28" spans="2:13" ht="15.6" customHeight="1">
      <c r="B28" s="1298" t="s">
        <v>700</v>
      </c>
      <c r="C28" s="1116">
        <v>5183850.74</v>
      </c>
      <c r="D28" s="1116">
        <v>5027787.0199999996</v>
      </c>
      <c r="E28" s="1116">
        <v>5027787.0199999996</v>
      </c>
      <c r="F28" s="1116" t="s">
        <v>697</v>
      </c>
      <c r="G28" s="1116" t="s">
        <v>697</v>
      </c>
      <c r="H28" s="1116" t="s">
        <v>697</v>
      </c>
      <c r="I28" s="1116" t="s">
        <v>697</v>
      </c>
      <c r="J28" s="1116" t="s">
        <v>697</v>
      </c>
      <c r="K28" s="1117">
        <v>9.7815425632253872E-3</v>
      </c>
      <c r="L28" s="1117">
        <v>96.989424892276105</v>
      </c>
      <c r="M28" s="1120"/>
    </row>
    <row r="29" spans="2:13" ht="25.5" customHeight="1">
      <c r="B29" s="1245" t="s">
        <v>864</v>
      </c>
      <c r="C29" s="1116">
        <v>160896152.66999999</v>
      </c>
      <c r="D29" s="1116">
        <v>143697900.61000001</v>
      </c>
      <c r="E29" s="1116">
        <v>144724108.91</v>
      </c>
      <c r="F29" s="1116" t="s">
        <v>697</v>
      </c>
      <c r="G29" s="1116" t="s">
        <v>697</v>
      </c>
      <c r="H29" s="1116" t="s">
        <v>697</v>
      </c>
      <c r="I29" s="1116" t="s">
        <v>697</v>
      </c>
      <c r="J29" s="1116" t="s">
        <v>697</v>
      </c>
      <c r="K29" s="1117">
        <v>0.27956377735802473</v>
      </c>
      <c r="L29" s="1117">
        <v>89.310961278686506</v>
      </c>
      <c r="M29" s="1120"/>
    </row>
    <row r="30" spans="2:13" ht="14.45" customHeight="1">
      <c r="B30" s="1298" t="s">
        <v>700</v>
      </c>
      <c r="C30" s="1116">
        <v>74376982.730000004</v>
      </c>
      <c r="D30" s="1116">
        <v>57345535.469999999</v>
      </c>
      <c r="E30" s="1116">
        <v>57625874</v>
      </c>
      <c r="F30" s="1116" t="s">
        <v>697</v>
      </c>
      <c r="G30" s="1116" t="s">
        <v>697</v>
      </c>
      <c r="H30" s="1116" t="s">
        <v>697</v>
      </c>
      <c r="I30" s="1116" t="s">
        <v>697</v>
      </c>
      <c r="J30" s="1116" t="s">
        <v>697</v>
      </c>
      <c r="K30" s="1117">
        <v>0.11156554439944361</v>
      </c>
      <c r="L30" s="1117">
        <v>77.101185561900508</v>
      </c>
      <c r="M30" s="1120"/>
    </row>
    <row r="31" spans="2:13" ht="33.75">
      <c r="B31" s="1245" t="s">
        <v>704</v>
      </c>
      <c r="C31" s="1116">
        <v>93124253.019999996</v>
      </c>
      <c r="D31" s="1116">
        <v>84126494.019999996</v>
      </c>
      <c r="E31" s="1116">
        <v>84300494.909999996</v>
      </c>
      <c r="F31" s="1116" t="s">
        <v>697</v>
      </c>
      <c r="G31" s="1116" t="s">
        <v>697</v>
      </c>
      <c r="H31" s="1116" t="s">
        <v>697</v>
      </c>
      <c r="I31" s="1116" t="s">
        <v>697</v>
      </c>
      <c r="J31" s="1116" t="s">
        <v>697</v>
      </c>
      <c r="K31" s="1117">
        <v>0.16366780825802685</v>
      </c>
      <c r="L31" s="1117">
        <v>90.337899410513842</v>
      </c>
      <c r="M31" s="1120"/>
    </row>
    <row r="32" spans="2:13" ht="14.45" customHeight="1">
      <c r="B32" s="1298" t="s">
        <v>700</v>
      </c>
      <c r="C32" s="1116">
        <v>73726122.579999998</v>
      </c>
      <c r="D32" s="1116">
        <v>66628265.990000002</v>
      </c>
      <c r="E32" s="1116">
        <v>66580386.590000004</v>
      </c>
      <c r="F32" s="1116" t="s">
        <v>697</v>
      </c>
      <c r="G32" s="1116" t="s">
        <v>697</v>
      </c>
      <c r="H32" s="1116" t="s">
        <v>697</v>
      </c>
      <c r="I32" s="1116" t="s">
        <v>697</v>
      </c>
      <c r="J32" s="1116" t="s">
        <v>697</v>
      </c>
      <c r="K32" s="1117">
        <v>0.12962506508382043</v>
      </c>
      <c r="L32" s="1117">
        <v>90.372670714782089</v>
      </c>
      <c r="M32" s="1120"/>
    </row>
    <row r="33" spans="1:27" ht="14.45" customHeight="1">
      <c r="B33" s="1245" t="s">
        <v>705</v>
      </c>
      <c r="C33" s="1116">
        <v>89189385.599999994</v>
      </c>
      <c r="D33" s="1116">
        <v>83892615.829999998</v>
      </c>
      <c r="E33" s="1116">
        <v>83251419.939999998</v>
      </c>
      <c r="F33" s="1116" t="s">
        <v>697</v>
      </c>
      <c r="G33" s="1116" t="s">
        <v>697</v>
      </c>
      <c r="H33" s="1116" t="s">
        <v>697</v>
      </c>
      <c r="I33" s="1116" t="s">
        <v>697</v>
      </c>
      <c r="J33" s="1116" t="s">
        <v>697</v>
      </c>
      <c r="K33" s="1117">
        <v>0.16321279903408897</v>
      </c>
      <c r="L33" s="1117">
        <v>94.061210608900083</v>
      </c>
      <c r="M33" s="1120"/>
    </row>
    <row r="34" spans="1:27" ht="14.45" customHeight="1">
      <c r="B34" s="1298" t="s">
        <v>700</v>
      </c>
      <c r="C34" s="1116">
        <v>73031722.400000006</v>
      </c>
      <c r="D34" s="1116">
        <v>68056634.879999995</v>
      </c>
      <c r="E34" s="1116">
        <v>67780476.939999998</v>
      </c>
      <c r="F34" s="1116" t="s">
        <v>697</v>
      </c>
      <c r="G34" s="1116" t="s">
        <v>697</v>
      </c>
      <c r="H34" s="1116" t="s">
        <v>697</v>
      </c>
      <c r="I34" s="1116" t="s">
        <v>697</v>
      </c>
      <c r="J34" s="1116" t="s">
        <v>697</v>
      </c>
      <c r="K34" s="1117">
        <v>0.13240395190578491</v>
      </c>
      <c r="L34" s="1117">
        <v>93.187771893491586</v>
      </c>
      <c r="M34" s="1120"/>
    </row>
    <row r="35" spans="1:27" ht="14.45" customHeight="1">
      <c r="B35" s="1296" t="s">
        <v>706</v>
      </c>
      <c r="C35" s="1113">
        <v>391353991.87</v>
      </c>
      <c r="D35" s="1113">
        <v>248695351.25999999</v>
      </c>
      <c r="E35" s="1113">
        <v>247878833.53</v>
      </c>
      <c r="F35" s="1116" t="s">
        <v>697</v>
      </c>
      <c r="G35" s="1116" t="s">
        <v>697</v>
      </c>
      <c r="H35" s="1116" t="s">
        <v>697</v>
      </c>
      <c r="I35" s="1116" t="s">
        <v>697</v>
      </c>
      <c r="J35" s="1116" t="s">
        <v>697</v>
      </c>
      <c r="K35" s="1114">
        <v>0.48383596082118424</v>
      </c>
      <c r="L35" s="1114">
        <v>63.54741651456353</v>
      </c>
      <c r="M35" s="1120"/>
    </row>
    <row r="36" spans="1:27" ht="14.45" customHeight="1">
      <c r="B36" s="1298" t="s">
        <v>707</v>
      </c>
      <c r="C36" s="1116">
        <v>346240887.73000002</v>
      </c>
      <c r="D36" s="1116">
        <v>210617164.41</v>
      </c>
      <c r="E36" s="1116">
        <v>210521264.41</v>
      </c>
      <c r="F36" s="1116" t="s">
        <v>697</v>
      </c>
      <c r="G36" s="1116" t="s">
        <v>697</v>
      </c>
      <c r="H36" s="1116" t="s">
        <v>697</v>
      </c>
      <c r="I36" s="1116" t="s">
        <v>697</v>
      </c>
      <c r="J36" s="1116" t="s">
        <v>697</v>
      </c>
      <c r="K36" s="1117">
        <v>0.40975497769240321</v>
      </c>
      <c r="L36" s="1117">
        <v>60.829662779238276</v>
      </c>
      <c r="M36" s="1120"/>
    </row>
    <row r="37" spans="1:27" ht="14.45" customHeight="1">
      <c r="B37" s="1296" t="s">
        <v>708</v>
      </c>
      <c r="C37" s="1116">
        <v>2081460902.4200001</v>
      </c>
      <c r="D37" s="1116">
        <v>1719988377.96</v>
      </c>
      <c r="E37" s="1116">
        <v>1720541728.27</v>
      </c>
      <c r="F37" s="1116" t="s">
        <v>697</v>
      </c>
      <c r="G37" s="1116" t="s">
        <v>697</v>
      </c>
      <c r="H37" s="1116" t="s">
        <v>697</v>
      </c>
      <c r="I37" s="1116" t="s">
        <v>697</v>
      </c>
      <c r="J37" s="1116" t="s">
        <v>697</v>
      </c>
      <c r="K37" s="1117">
        <v>3.3462315448812978</v>
      </c>
      <c r="L37" s="1117">
        <v>82.633710580884042</v>
      </c>
      <c r="M37" s="1120"/>
    </row>
    <row r="38" spans="1:27" ht="14.45" customHeight="1">
      <c r="B38" s="1298" t="s">
        <v>709</v>
      </c>
      <c r="C38" s="1116">
        <v>1718983950.8900001</v>
      </c>
      <c r="D38" s="1116">
        <v>1392616737.9200001</v>
      </c>
      <c r="E38" s="1116">
        <v>1391738362.5599999</v>
      </c>
      <c r="F38" s="1116" t="s">
        <v>697</v>
      </c>
      <c r="G38" s="1116" t="s">
        <v>697</v>
      </c>
      <c r="H38" s="1116" t="s">
        <v>697</v>
      </c>
      <c r="I38" s="1116" t="s">
        <v>697</v>
      </c>
      <c r="J38" s="1116" t="s">
        <v>697</v>
      </c>
      <c r="K38" s="1117">
        <v>2.709331131576965</v>
      </c>
      <c r="L38" s="1117">
        <v>81.013946476869421</v>
      </c>
      <c r="M38" s="1120"/>
    </row>
    <row r="39" spans="1:27" ht="27.75" customHeight="1">
      <c r="B39" s="1296" t="s">
        <v>710</v>
      </c>
      <c r="C39" s="1113">
        <v>10536179243.610001</v>
      </c>
      <c r="D39" s="1113">
        <v>10539771497</v>
      </c>
      <c r="E39" s="1113">
        <v>10495896559.299999</v>
      </c>
      <c r="F39" s="1116" t="s">
        <v>697</v>
      </c>
      <c r="G39" s="1116" t="s">
        <v>697</v>
      </c>
      <c r="H39" s="1116" t="s">
        <v>697</v>
      </c>
      <c r="I39" s="1116" t="s">
        <v>697</v>
      </c>
      <c r="J39" s="1116" t="s">
        <v>697</v>
      </c>
      <c r="K39" s="1114">
        <v>20.505089633764015</v>
      </c>
      <c r="L39" s="1114">
        <v>100.03409445973671</v>
      </c>
      <c r="M39" s="1120"/>
    </row>
    <row r="40" spans="1:27" ht="14.45" customHeight="1">
      <c r="B40" s="1245" t="s">
        <v>711</v>
      </c>
      <c r="C40" s="1116">
        <v>2711814211</v>
      </c>
      <c r="D40" s="1116">
        <v>2711678572</v>
      </c>
      <c r="E40" s="1116">
        <v>2710240746</v>
      </c>
      <c r="F40" s="1116" t="s">
        <v>697</v>
      </c>
      <c r="G40" s="1116" t="s">
        <v>697</v>
      </c>
      <c r="H40" s="1116" t="s">
        <v>697</v>
      </c>
      <c r="I40" s="1116" t="s">
        <v>697</v>
      </c>
      <c r="J40" s="1116" t="s">
        <v>697</v>
      </c>
      <c r="K40" s="1117">
        <v>5.2755614476693253</v>
      </c>
      <c r="L40" s="1117">
        <v>99.994998219293578</v>
      </c>
      <c r="M40" s="1120"/>
    </row>
    <row r="41" spans="1:27" ht="14.45" customHeight="1">
      <c r="B41" s="1245" t="s">
        <v>712</v>
      </c>
      <c r="C41" s="1116">
        <v>7636632249.6099997</v>
      </c>
      <c r="D41" s="1116">
        <v>7637348785</v>
      </c>
      <c r="E41" s="1116">
        <v>7595219181.3000002</v>
      </c>
      <c r="F41" s="1116" t="s">
        <v>697</v>
      </c>
      <c r="G41" s="1116" t="s">
        <v>697</v>
      </c>
      <c r="H41" s="1116" t="s">
        <v>697</v>
      </c>
      <c r="I41" s="1116" t="s">
        <v>697</v>
      </c>
      <c r="J41" s="1116" t="s">
        <v>697</v>
      </c>
      <c r="K41" s="1117">
        <v>14.858436109864337</v>
      </c>
      <c r="L41" s="1117">
        <v>100.00938287148811</v>
      </c>
      <c r="M41" s="1120"/>
    </row>
    <row r="42" spans="1:27" ht="14.45" customHeight="1">
      <c r="B42" s="1245" t="s">
        <v>713</v>
      </c>
      <c r="C42" s="1116">
        <v>0</v>
      </c>
      <c r="D42" s="1116">
        <v>0</v>
      </c>
      <c r="E42" s="1116">
        <v>0</v>
      </c>
      <c r="F42" s="1116" t="s">
        <v>697</v>
      </c>
      <c r="G42" s="1116" t="s">
        <v>697</v>
      </c>
      <c r="H42" s="1116" t="s">
        <v>697</v>
      </c>
      <c r="I42" s="1116" t="s">
        <v>697</v>
      </c>
      <c r="J42" s="1116" t="s">
        <v>697</v>
      </c>
      <c r="K42" s="1117">
        <v>0</v>
      </c>
      <c r="L42" s="1117" t="s">
        <v>748</v>
      </c>
      <c r="M42" s="1120"/>
    </row>
    <row r="43" spans="1:27" ht="14.45" customHeight="1">
      <c r="B43" s="1245" t="s">
        <v>714</v>
      </c>
      <c r="C43" s="1116">
        <v>126241227</v>
      </c>
      <c r="D43" s="1116">
        <v>126241227</v>
      </c>
      <c r="E43" s="1116">
        <v>126034816</v>
      </c>
      <c r="F43" s="1116" t="s">
        <v>697</v>
      </c>
      <c r="G43" s="1116" t="s">
        <v>697</v>
      </c>
      <c r="H43" s="1116" t="s">
        <v>697</v>
      </c>
      <c r="I43" s="1116" t="s">
        <v>697</v>
      </c>
      <c r="J43" s="1116" t="s">
        <v>697</v>
      </c>
      <c r="K43" s="1117">
        <v>0.24560187816672835</v>
      </c>
      <c r="L43" s="1117">
        <v>100</v>
      </c>
      <c r="M43" s="1120"/>
    </row>
    <row r="44" spans="1:27" ht="14.45" customHeight="1">
      <c r="B44" s="1245" t="s">
        <v>716</v>
      </c>
      <c r="C44" s="1116">
        <v>61491556</v>
      </c>
      <c r="D44" s="1116">
        <v>64502913</v>
      </c>
      <c r="E44" s="1116">
        <v>64401816</v>
      </c>
      <c r="F44" s="1116" t="s">
        <v>697</v>
      </c>
      <c r="G44" s="1116" t="s">
        <v>697</v>
      </c>
      <c r="H44" s="1116" t="s">
        <v>697</v>
      </c>
      <c r="I44" s="1116" t="s">
        <v>697</v>
      </c>
      <c r="J44" s="1116" t="s">
        <v>697</v>
      </c>
      <c r="K44" s="1117">
        <v>0.12549019806362527</v>
      </c>
      <c r="L44" s="1117">
        <v>104.89718783502568</v>
      </c>
      <c r="M44" s="1120"/>
    </row>
    <row r="45" spans="1:27" ht="13.5" customHeight="1">
      <c r="A45" s="1123"/>
      <c r="B45" s="1297"/>
      <c r="C45" s="1125"/>
      <c r="D45" s="1126"/>
      <c r="E45" s="1126"/>
      <c r="F45" s="1127"/>
      <c r="G45" s="1127"/>
      <c r="H45" s="1127"/>
      <c r="I45" s="1127"/>
      <c r="J45" s="1127"/>
      <c r="K45" s="1128"/>
      <c r="L45" s="1128"/>
      <c r="M45" s="1129"/>
    </row>
    <row r="46" spans="1:27" ht="29.25" customHeight="1">
      <c r="B46" s="2452" t="s">
        <v>674</v>
      </c>
      <c r="C46" s="2270" t="s">
        <v>717</v>
      </c>
      <c r="D46" s="2270" t="s">
        <v>718</v>
      </c>
      <c r="E46" s="2270" t="s">
        <v>719</v>
      </c>
      <c r="F46" s="2270" t="s">
        <v>720</v>
      </c>
      <c r="G46" s="2270"/>
      <c r="H46" s="2270"/>
      <c r="I46" s="2270" t="s">
        <v>721</v>
      </c>
      <c r="J46" s="2270"/>
      <c r="K46" s="2270" t="s">
        <v>683</v>
      </c>
      <c r="L46" s="2272" t="s">
        <v>722</v>
      </c>
      <c r="N46" s="1131"/>
      <c r="O46" s="1131"/>
      <c r="P46" s="1131"/>
      <c r="Q46" s="1131"/>
      <c r="R46" s="1131"/>
      <c r="S46" s="1131"/>
      <c r="T46" s="1131"/>
      <c r="U46" s="1131"/>
      <c r="V46" s="1131"/>
      <c r="W46" s="1131"/>
      <c r="X46" s="1131"/>
      <c r="Y46" s="1131"/>
      <c r="Z46" s="1131"/>
      <c r="AA46" s="1131"/>
    </row>
    <row r="47" spans="1:27" ht="18" customHeight="1">
      <c r="B47" s="2452"/>
      <c r="C47" s="2270"/>
      <c r="D47" s="2271"/>
      <c r="E47" s="2270"/>
      <c r="F47" s="2273" t="s">
        <v>723</v>
      </c>
      <c r="G47" s="2478" t="s">
        <v>724</v>
      </c>
      <c r="H47" s="2479"/>
      <c r="I47" s="2270"/>
      <c r="J47" s="2270"/>
      <c r="K47" s="2270"/>
      <c r="L47" s="2272"/>
      <c r="M47" s="1132"/>
      <c r="N47" s="1133"/>
      <c r="O47" s="1131"/>
      <c r="P47" s="1131"/>
      <c r="Q47" s="1131"/>
      <c r="R47" s="1131"/>
      <c r="S47" s="1131"/>
      <c r="T47" s="1131"/>
      <c r="U47" s="1131"/>
      <c r="V47" s="1131"/>
      <c r="W47" s="1131"/>
      <c r="X47" s="1131"/>
      <c r="Y47" s="1131"/>
      <c r="Z47" s="1131"/>
      <c r="AA47" s="1131"/>
    </row>
    <row r="48" spans="1:27" ht="36" customHeight="1">
      <c r="B48" s="2452"/>
      <c r="C48" s="2270"/>
      <c r="D48" s="2271"/>
      <c r="E48" s="2270"/>
      <c r="F48" s="2271"/>
      <c r="G48" s="1130" t="s">
        <v>725</v>
      </c>
      <c r="H48" s="1130" t="s">
        <v>726</v>
      </c>
      <c r="I48" s="2270"/>
      <c r="J48" s="2270"/>
      <c r="K48" s="2270"/>
      <c r="L48" s="2272"/>
      <c r="M48" s="1132"/>
      <c r="N48" s="1131"/>
      <c r="O48" s="1131"/>
      <c r="P48" s="1131"/>
      <c r="Q48" s="1131"/>
      <c r="R48" s="1131"/>
      <c r="S48" s="1131"/>
      <c r="T48" s="1131"/>
      <c r="U48" s="1131"/>
      <c r="V48" s="1131"/>
      <c r="W48" s="1131"/>
      <c r="X48" s="1131"/>
      <c r="Y48" s="1131"/>
      <c r="Z48" s="1131"/>
      <c r="AA48" s="1131"/>
    </row>
    <row r="49" spans="2:27" ht="13.5" customHeight="1">
      <c r="B49" s="2452"/>
      <c r="C49" s="2269" t="s">
        <v>8</v>
      </c>
      <c r="D49" s="2269"/>
      <c r="E49" s="2269"/>
      <c r="F49" s="2269"/>
      <c r="G49" s="2269"/>
      <c r="H49" s="2269"/>
      <c r="I49" s="2269"/>
      <c r="J49" s="2269"/>
      <c r="K49" s="2269" t="s">
        <v>9</v>
      </c>
      <c r="L49" s="2269"/>
      <c r="O49" s="1131"/>
      <c r="P49" s="1131"/>
      <c r="Q49" s="1131"/>
      <c r="R49" s="1131"/>
      <c r="S49" s="1131"/>
      <c r="T49" s="1131"/>
      <c r="U49" s="1131"/>
      <c r="V49" s="1131"/>
      <c r="W49" s="1131"/>
      <c r="X49" s="1131"/>
      <c r="Y49" s="1131"/>
      <c r="Z49" s="1131"/>
      <c r="AA49" s="1131"/>
    </row>
    <row r="50" spans="2:27" ht="11.25" customHeight="1">
      <c r="B50" s="1110">
        <v>1</v>
      </c>
      <c r="C50" s="1111">
        <v>2</v>
      </c>
      <c r="D50" s="1111">
        <v>3</v>
      </c>
      <c r="E50" s="1111">
        <v>4</v>
      </c>
      <c r="F50" s="1110">
        <v>5</v>
      </c>
      <c r="G50" s="1110">
        <v>6</v>
      </c>
      <c r="H50" s="1111">
        <v>7</v>
      </c>
      <c r="I50" s="2271">
        <v>8</v>
      </c>
      <c r="J50" s="2271"/>
      <c r="K50" s="1110">
        <v>9</v>
      </c>
      <c r="L50" s="1111">
        <v>10</v>
      </c>
      <c r="N50" s="1131"/>
      <c r="O50" s="1131"/>
      <c r="P50" s="1131"/>
      <c r="Q50" s="1131"/>
      <c r="R50" s="1131"/>
      <c r="S50" s="1131"/>
      <c r="T50" s="1131"/>
      <c r="U50" s="1131"/>
      <c r="V50" s="1131"/>
      <c r="W50" s="1131"/>
      <c r="X50" s="1131"/>
      <c r="Y50" s="1131"/>
      <c r="Z50" s="1131"/>
      <c r="AA50" s="1131"/>
    </row>
    <row r="51" spans="2:27" ht="25.5" customHeight="1">
      <c r="B51" s="1296" t="s">
        <v>727</v>
      </c>
      <c r="C51" s="1134">
        <v>54010826800.800003</v>
      </c>
      <c r="D51" s="1134">
        <v>49761981483.599998</v>
      </c>
      <c r="E51" s="1134">
        <v>49698478616.18</v>
      </c>
      <c r="F51" s="1134">
        <v>1906504592.78</v>
      </c>
      <c r="G51" s="1134">
        <v>1808873.28</v>
      </c>
      <c r="H51" s="1134">
        <v>431914.06</v>
      </c>
      <c r="I51" s="2275">
        <v>326771100.17000002</v>
      </c>
      <c r="J51" s="2275"/>
      <c r="K51" s="1135">
        <v>100</v>
      </c>
      <c r="L51" s="1135">
        <v>92.015770836975733</v>
      </c>
    </row>
    <row r="52" spans="2:27" ht="14.45" customHeight="1">
      <c r="B52" s="1296" t="s">
        <v>728</v>
      </c>
      <c r="C52" s="1136">
        <v>8789837658.5599995</v>
      </c>
      <c r="D52" s="1136">
        <v>7100504106.0900002</v>
      </c>
      <c r="E52" s="1136">
        <v>7084479818.6199999</v>
      </c>
      <c r="F52" s="1136">
        <v>195666854.66</v>
      </c>
      <c r="G52" s="1136">
        <v>604388.85</v>
      </c>
      <c r="H52" s="1136">
        <v>34105.57</v>
      </c>
      <c r="I52" s="2276">
        <v>296420773.50999999</v>
      </c>
      <c r="J52" s="2276"/>
      <c r="K52" s="1135">
        <v>14.254922918935296</v>
      </c>
      <c r="L52" s="1135">
        <v>80.598528594220014</v>
      </c>
    </row>
    <row r="53" spans="2:27" ht="14.45" customHeight="1">
      <c r="B53" s="1245" t="s">
        <v>729</v>
      </c>
      <c r="C53" s="1116">
        <v>8516773563.6199999</v>
      </c>
      <c r="D53" s="1116">
        <v>6845553008.8500004</v>
      </c>
      <c r="E53" s="1116">
        <v>6829528721.3800001</v>
      </c>
      <c r="F53" s="1116">
        <v>189557661.16</v>
      </c>
      <c r="G53" s="1116">
        <v>604388.85</v>
      </c>
      <c r="H53" s="1116">
        <v>34105.57</v>
      </c>
      <c r="I53" s="2277">
        <v>296420773.50999999</v>
      </c>
      <c r="J53" s="2277"/>
      <c r="K53" s="1122">
        <v>13.741927140515235</v>
      </c>
      <c r="L53" s="1122">
        <v>80.189154617809905</v>
      </c>
    </row>
    <row r="54" spans="2:27" ht="25.5" customHeight="1">
      <c r="B54" s="1296" t="s">
        <v>730</v>
      </c>
      <c r="C54" s="1136">
        <v>45220989142.240005</v>
      </c>
      <c r="D54" s="1136">
        <v>42661477377.509995</v>
      </c>
      <c r="E54" s="1136">
        <v>42613998797.559998</v>
      </c>
      <c r="F54" s="1136">
        <v>1710837738.1199999</v>
      </c>
      <c r="G54" s="1136">
        <v>1204484.4300000002</v>
      </c>
      <c r="H54" s="1136">
        <v>397808.49</v>
      </c>
      <c r="I54" s="2276">
        <v>30350326.660000026</v>
      </c>
      <c r="J54" s="2276"/>
      <c r="K54" s="1135">
        <v>85.745077081064707</v>
      </c>
      <c r="L54" s="1135">
        <v>94.234999290971132</v>
      </c>
    </row>
    <row r="55" spans="2:27" ht="25.5" customHeight="1">
      <c r="B55" s="1245" t="s">
        <v>731</v>
      </c>
      <c r="C55" s="1116">
        <v>15894082834.809999</v>
      </c>
      <c r="D55" s="1116">
        <v>15177836060.370001</v>
      </c>
      <c r="E55" s="1116">
        <v>15158324978.030001</v>
      </c>
      <c r="F55" s="1116">
        <v>1249974101.76</v>
      </c>
      <c r="G55" s="1116">
        <v>28412</v>
      </c>
      <c r="H55" s="1116">
        <v>7837.41</v>
      </c>
      <c r="I55" s="2277">
        <v>398439.37</v>
      </c>
      <c r="J55" s="2277"/>
      <c r="K55" s="1122">
        <v>30.500581506925659</v>
      </c>
      <c r="L55" s="1122">
        <v>95.370869370527004</v>
      </c>
    </row>
    <row r="56" spans="2:27" ht="15" customHeight="1">
      <c r="B56" s="1245" t="s">
        <v>732</v>
      </c>
      <c r="C56" s="1137">
        <v>3200939100.9699998</v>
      </c>
      <c r="D56" s="1137">
        <v>3079652522.3000002</v>
      </c>
      <c r="E56" s="1137">
        <v>3077968944.98</v>
      </c>
      <c r="F56" s="1137">
        <v>2388696.1</v>
      </c>
      <c r="G56" s="1137">
        <v>150205.88</v>
      </c>
      <c r="H56" s="1137">
        <v>0</v>
      </c>
      <c r="I56" s="2278">
        <v>0</v>
      </c>
      <c r="J56" s="2278"/>
      <c r="K56" s="1122">
        <v>6.1932860535854033</v>
      </c>
      <c r="L56" s="1122">
        <v>96.158310042426749</v>
      </c>
    </row>
    <row r="57" spans="2:27" ht="15" customHeight="1">
      <c r="B57" s="1245" t="s">
        <v>733</v>
      </c>
      <c r="C57" s="1116">
        <v>338380539.81</v>
      </c>
      <c r="D57" s="1116">
        <v>262177474.94</v>
      </c>
      <c r="E57" s="1116">
        <v>261824229.02000001</v>
      </c>
      <c r="F57" s="1116">
        <v>5538610.5</v>
      </c>
      <c r="G57" s="1116">
        <v>0</v>
      </c>
      <c r="H57" s="1116">
        <v>0</v>
      </c>
      <c r="I57" s="2277">
        <v>0</v>
      </c>
      <c r="J57" s="2277"/>
      <c r="K57" s="1122">
        <v>0.52682544075858218</v>
      </c>
      <c r="L57" s="1122">
        <v>77.375675671837925</v>
      </c>
    </row>
    <row r="58" spans="2:27" ht="22.9" customHeight="1">
      <c r="B58" s="1245" t="s">
        <v>879</v>
      </c>
      <c r="C58" s="1137">
        <v>22532814.579999998</v>
      </c>
      <c r="D58" s="1137">
        <v>77542.080000000002</v>
      </c>
      <c r="E58" s="1137">
        <v>52617.08</v>
      </c>
      <c r="F58" s="1137">
        <v>497.73</v>
      </c>
      <c r="G58" s="1137">
        <v>0</v>
      </c>
      <c r="H58" s="1137">
        <v>0</v>
      </c>
      <c r="I58" s="2278">
        <v>0</v>
      </c>
      <c r="J58" s="2278"/>
      <c r="K58" s="1122">
        <v>1.0587261716069877E-4</v>
      </c>
      <c r="L58" s="1122">
        <v>0.23351312732454929</v>
      </c>
    </row>
    <row r="59" spans="2:27" ht="15" customHeight="1">
      <c r="B59" s="1245" t="s">
        <v>735</v>
      </c>
      <c r="C59" s="1137">
        <v>14678158511.58</v>
      </c>
      <c r="D59" s="1137">
        <v>14512359834.780001</v>
      </c>
      <c r="E59" s="1137">
        <v>14511223275.049999</v>
      </c>
      <c r="F59" s="1137">
        <v>151945367.41999999</v>
      </c>
      <c r="G59" s="1137">
        <v>500</v>
      </c>
      <c r="H59" s="1137">
        <v>3.59</v>
      </c>
      <c r="I59" s="2279">
        <v>1007.25</v>
      </c>
      <c r="J59" s="2471"/>
      <c r="K59" s="1122">
        <v>29.1985261503069</v>
      </c>
      <c r="L59" s="1122">
        <v>98.862696322578202</v>
      </c>
    </row>
    <row r="60" spans="2:27" ht="15" customHeight="1">
      <c r="B60" s="1245" t="s">
        <v>736</v>
      </c>
      <c r="C60" s="1116">
        <v>11086895340.490004</v>
      </c>
      <c r="D60" s="1116">
        <v>9629373943.0399914</v>
      </c>
      <c r="E60" s="1116">
        <v>9604604753.3999977</v>
      </c>
      <c r="F60" s="1116">
        <v>300990464.6099999</v>
      </c>
      <c r="G60" s="1116">
        <v>1025366.5500000002</v>
      </c>
      <c r="H60" s="1116">
        <v>389967.49</v>
      </c>
      <c r="I60" s="2278">
        <v>29950880.040000025</v>
      </c>
      <c r="J60" s="2278" t="e">
        <v>#REF!</v>
      </c>
      <c r="K60" s="1122">
        <v>19.325752056870993</v>
      </c>
      <c r="L60" s="1122">
        <v>86.63024641644634</v>
      </c>
    </row>
    <row r="61" spans="2:27">
      <c r="B61" s="1296" t="s">
        <v>737</v>
      </c>
      <c r="C61" s="1136">
        <v>-2922954325.8899994</v>
      </c>
      <c r="D61" s="1136"/>
      <c r="E61" s="1136">
        <v>1702279367.5599976</v>
      </c>
      <c r="F61" s="1136"/>
      <c r="G61" s="1136"/>
      <c r="H61" s="1136"/>
      <c r="I61" s="2276"/>
      <c r="J61" s="2276"/>
      <c r="K61" s="1138"/>
      <c r="L61" s="1138"/>
      <c r="M61" s="1139"/>
    </row>
    <row r="63" spans="2:27">
      <c r="B63" s="1277" t="s">
        <v>96</v>
      </c>
      <c r="C63" s="2281" t="s">
        <v>738</v>
      </c>
      <c r="D63" s="2292"/>
      <c r="E63" s="2281" t="s">
        <v>739</v>
      </c>
      <c r="F63" s="2292"/>
      <c r="G63" s="1111" t="s">
        <v>28</v>
      </c>
      <c r="H63" s="1111" t="s">
        <v>740</v>
      </c>
    </row>
    <row r="64" spans="2:27">
      <c r="B64" s="1142"/>
      <c r="C64" s="2273" t="s">
        <v>8</v>
      </c>
      <c r="D64" s="2282"/>
      <c r="E64" s="2282"/>
      <c r="F64" s="2283"/>
      <c r="G64" s="2284" t="s">
        <v>9</v>
      </c>
      <c r="H64" s="2285"/>
    </row>
    <row r="65" spans="2:8">
      <c r="B65" s="1143">
        <v>1</v>
      </c>
      <c r="C65" s="1144">
        <v>2</v>
      </c>
      <c r="D65" s="1145"/>
      <c r="E65" s="1144">
        <v>3</v>
      </c>
      <c r="F65" s="1145"/>
      <c r="G65" s="1146">
        <v>4</v>
      </c>
      <c r="H65" s="1146">
        <v>5</v>
      </c>
    </row>
    <row r="66" spans="2:8" ht="22.5">
      <c r="B66" s="1276" t="s">
        <v>741</v>
      </c>
      <c r="C66" s="1148">
        <v>4854016866.6499996</v>
      </c>
      <c r="D66" s="1149"/>
      <c r="E66" s="1148">
        <v>5375129704.1300001</v>
      </c>
      <c r="F66" s="1149"/>
      <c r="G66" s="1240">
        <v>100</v>
      </c>
      <c r="H66" s="1135">
        <v>110.73570306399958</v>
      </c>
    </row>
    <row r="67" spans="2:8" ht="22.5">
      <c r="B67" s="1269" t="s">
        <v>742</v>
      </c>
      <c r="C67" s="1155">
        <v>2758602530.1999998</v>
      </c>
      <c r="D67" s="1156"/>
      <c r="E67" s="1155">
        <v>2323669666.7600002</v>
      </c>
      <c r="F67" s="1156"/>
      <c r="G67" s="1240">
        <v>43.230020383965815</v>
      </c>
      <c r="H67" s="1135">
        <v>84.233579913070457</v>
      </c>
    </row>
    <row r="68" spans="2:8">
      <c r="B68" s="1270" t="s">
        <v>743</v>
      </c>
      <c r="C68" s="1155">
        <v>140594152.06999999</v>
      </c>
      <c r="D68" s="1156"/>
      <c r="E68" s="1155">
        <v>133199000</v>
      </c>
      <c r="F68" s="1156"/>
      <c r="G68" s="1240">
        <v>2.4780611321370731</v>
      </c>
      <c r="H68" s="1135">
        <v>94.740071360636648</v>
      </c>
    </row>
    <row r="69" spans="2:8">
      <c r="B69" s="1269" t="s">
        <v>744</v>
      </c>
      <c r="C69" s="1155">
        <v>21402456.699999999</v>
      </c>
      <c r="D69" s="1156"/>
      <c r="E69" s="1155">
        <v>18899754.469999999</v>
      </c>
      <c r="F69" s="1156"/>
      <c r="G69" s="1240">
        <v>0.3516148541583714</v>
      </c>
      <c r="H69" s="1135">
        <v>88.306472172421223</v>
      </c>
    </row>
    <row r="70" spans="2:8">
      <c r="B70" s="1269" t="s">
        <v>745</v>
      </c>
      <c r="C70" s="1155">
        <v>182820756.47999999</v>
      </c>
      <c r="D70" s="1156"/>
      <c r="E70" s="1155">
        <v>360504655.45999998</v>
      </c>
      <c r="F70" s="1156"/>
      <c r="G70" s="1240">
        <v>6.7069015131486962</v>
      </c>
      <c r="H70" s="1135">
        <v>197.19022194257141</v>
      </c>
    </row>
    <row r="71" spans="2:8" ht="33.75">
      <c r="B71" s="1269" t="s">
        <v>746</v>
      </c>
      <c r="C71" s="1155">
        <v>301182247.11000001</v>
      </c>
      <c r="D71" s="1156"/>
      <c r="E71" s="1155">
        <v>327855719.62</v>
      </c>
      <c r="F71" s="1156"/>
      <c r="G71" s="1240">
        <v>6.0994941083578107</v>
      </c>
      <c r="H71" s="1135">
        <v>108.85625655759786</v>
      </c>
    </row>
    <row r="72" spans="2:8">
      <c r="B72" s="1269" t="s">
        <v>747</v>
      </c>
      <c r="C72" s="1155">
        <v>0</v>
      </c>
      <c r="D72" s="1156"/>
      <c r="E72" s="1155">
        <v>0</v>
      </c>
      <c r="F72" s="1156"/>
      <c r="G72" s="1240">
        <v>0</v>
      </c>
      <c r="H72" s="1135" t="s">
        <v>748</v>
      </c>
    </row>
    <row r="73" spans="2:8" ht="33.75">
      <c r="B73" s="1269" t="s">
        <v>863</v>
      </c>
      <c r="C73" s="1155">
        <v>1588544876.1600001</v>
      </c>
      <c r="D73" s="1156"/>
      <c r="E73" s="1155">
        <v>2342735907.8200002</v>
      </c>
      <c r="F73" s="1156"/>
      <c r="G73" s="1240">
        <v>43.584732588312256</v>
      </c>
      <c r="H73" s="1135">
        <v>147.47684771003205</v>
      </c>
    </row>
    <row r="74" spans="2:8">
      <c r="B74" s="1269" t="s">
        <v>750</v>
      </c>
      <c r="C74" s="1155">
        <v>1464000</v>
      </c>
      <c r="D74" s="1156"/>
      <c r="E74" s="1155">
        <v>1464000</v>
      </c>
      <c r="F74" s="1156"/>
      <c r="G74" s="1240">
        <v>2.7236552057062557E-2</v>
      </c>
      <c r="H74" s="1135">
        <v>100</v>
      </c>
    </row>
    <row r="75" spans="2:8" ht="22.5">
      <c r="B75" s="1276" t="s">
        <v>751</v>
      </c>
      <c r="C75" s="1148">
        <v>1896817521.4100001</v>
      </c>
      <c r="D75" s="1149"/>
      <c r="E75" s="1148">
        <v>1836568533.4400001</v>
      </c>
      <c r="F75" s="1149"/>
      <c r="G75" s="1240">
        <v>100</v>
      </c>
      <c r="H75" s="1135">
        <v>96.823680333508619</v>
      </c>
    </row>
    <row r="76" spans="2:8" ht="22.5">
      <c r="B76" s="1269" t="s">
        <v>752</v>
      </c>
      <c r="C76" s="1155">
        <v>1703389635.1800001</v>
      </c>
      <c r="D76" s="1156"/>
      <c r="E76" s="1155">
        <v>1687544040.4200001</v>
      </c>
      <c r="F76" s="1156"/>
      <c r="G76" s="1240">
        <v>91.88571020865372</v>
      </c>
      <c r="H76" s="1135">
        <v>99.069760996970871</v>
      </c>
    </row>
    <row r="77" spans="2:8">
      <c r="B77" s="1269" t="s">
        <v>753</v>
      </c>
      <c r="C77" s="1155">
        <v>24671000</v>
      </c>
      <c r="D77" s="1156"/>
      <c r="E77" s="1155">
        <v>28671000</v>
      </c>
      <c r="F77" s="1156"/>
      <c r="G77" s="1240">
        <v>1.561117893395328</v>
      </c>
      <c r="H77" s="1135">
        <v>116.21336792185157</v>
      </c>
    </row>
    <row r="78" spans="2:8">
      <c r="B78" s="1270" t="s">
        <v>862</v>
      </c>
      <c r="C78" s="1155">
        <v>23208238.079999998</v>
      </c>
      <c r="D78" s="1156"/>
      <c r="E78" s="1155">
        <v>20089021.98</v>
      </c>
      <c r="F78" s="1156"/>
      <c r="G78" s="1240">
        <v>1.0938345950190103</v>
      </c>
      <c r="H78" s="1135">
        <v>86.559875466427485</v>
      </c>
    </row>
    <row r="79" spans="2:8">
      <c r="B79" s="1269" t="s">
        <v>755</v>
      </c>
      <c r="C79" s="1155">
        <v>170219648.15000001</v>
      </c>
      <c r="D79" s="1156"/>
      <c r="E79" s="1155">
        <v>128935471.04000001</v>
      </c>
      <c r="F79" s="1156"/>
      <c r="G79" s="1240">
        <v>7.0204551963272692</v>
      </c>
      <c r="H79" s="1135">
        <v>75.746526585685459</v>
      </c>
    </row>
    <row r="81" spans="2:6">
      <c r="B81" s="1277" t="s">
        <v>96</v>
      </c>
      <c r="C81" s="2281" t="s">
        <v>738</v>
      </c>
      <c r="D81" s="2292"/>
      <c r="E81" s="2281" t="s">
        <v>739</v>
      </c>
      <c r="F81" s="2292"/>
    </row>
    <row r="82" spans="2:6">
      <c r="B82" s="1142"/>
      <c r="C82" s="2273" t="s">
        <v>8</v>
      </c>
      <c r="D82" s="2282"/>
      <c r="E82" s="2282"/>
      <c r="F82" s="2283"/>
    </row>
    <row r="83" spans="2:6">
      <c r="B83" s="1143">
        <v>1</v>
      </c>
      <c r="C83" s="1144">
        <v>2</v>
      </c>
      <c r="D83" s="1145"/>
      <c r="E83" s="1144">
        <v>3</v>
      </c>
      <c r="F83" s="1145"/>
    </row>
    <row r="84" spans="2:6" ht="22.5">
      <c r="B84" s="1295" t="s">
        <v>756</v>
      </c>
      <c r="C84" s="1148">
        <v>3088523895.2399998</v>
      </c>
      <c r="D84" s="1149"/>
      <c r="E84" s="1148">
        <v>477692739.86000001</v>
      </c>
      <c r="F84" s="1149"/>
    </row>
    <row r="85" spans="2:6" ht="33.75">
      <c r="B85" s="1286" t="s">
        <v>757</v>
      </c>
      <c r="C85" s="1155">
        <v>115689485.8</v>
      </c>
      <c r="D85" s="1156"/>
      <c r="E85" s="1155">
        <v>42861688.740000002</v>
      </c>
      <c r="F85" s="1156"/>
    </row>
    <row r="86" spans="2:6">
      <c r="B86" s="1286" t="s">
        <v>758</v>
      </c>
      <c r="C86" s="1155">
        <v>1666423122.6500001</v>
      </c>
      <c r="D86" s="1156"/>
      <c r="E86" s="1155">
        <v>310232369.95999998</v>
      </c>
      <c r="F86" s="1156"/>
    </row>
    <row r="87" spans="2:6" ht="22.5">
      <c r="B87" s="1286" t="s">
        <v>759</v>
      </c>
      <c r="C87" s="1155">
        <v>0</v>
      </c>
      <c r="D87" s="1156"/>
      <c r="E87" s="1155">
        <v>0</v>
      </c>
      <c r="F87" s="1156"/>
    </row>
    <row r="88" spans="2:6" ht="22.5">
      <c r="B88" s="1286" t="s">
        <v>760</v>
      </c>
      <c r="C88" s="1155">
        <v>127118873.72</v>
      </c>
      <c r="D88" s="1156"/>
      <c r="E88" s="1155">
        <v>1678733.19</v>
      </c>
      <c r="F88" s="1156"/>
    </row>
    <row r="89" spans="2:6" ht="67.5">
      <c r="B89" s="1286" t="s">
        <v>761</v>
      </c>
      <c r="C89" s="1155">
        <v>919649976.27999997</v>
      </c>
      <c r="D89" s="1156"/>
      <c r="E89" s="1155">
        <v>85159885.290000007</v>
      </c>
      <c r="F89" s="1156"/>
    </row>
  </sheetData>
  <mergeCells count="35">
    <mergeCell ref="B1:M1"/>
    <mergeCell ref="B2:B3"/>
    <mergeCell ref="C3:J3"/>
    <mergeCell ref="K3:M3"/>
    <mergeCell ref="B46:B49"/>
    <mergeCell ref="C46:C48"/>
    <mergeCell ref="D46:D48"/>
    <mergeCell ref="E46:E48"/>
    <mergeCell ref="F46:H46"/>
    <mergeCell ref="I46:J48"/>
    <mergeCell ref="I57:J57"/>
    <mergeCell ref="K46:K48"/>
    <mergeCell ref="L46:L48"/>
    <mergeCell ref="F47:F48"/>
    <mergeCell ref="G47:H47"/>
    <mergeCell ref="C49:J49"/>
    <mergeCell ref="K49:L49"/>
    <mergeCell ref="I50:J50"/>
    <mergeCell ref="I51:J51"/>
    <mergeCell ref="I52:J52"/>
    <mergeCell ref="I53:J53"/>
    <mergeCell ref="I54:J54"/>
    <mergeCell ref="I55:J55"/>
    <mergeCell ref="I56:J56"/>
    <mergeCell ref="C82:F82"/>
    <mergeCell ref="C81:D81"/>
    <mergeCell ref="E81:F81"/>
    <mergeCell ref="I58:J58"/>
    <mergeCell ref="I59:J59"/>
    <mergeCell ref="C63:D63"/>
    <mergeCell ref="E63:F63"/>
    <mergeCell ref="C64:F64"/>
    <mergeCell ref="G64:H64"/>
    <mergeCell ref="I60:J60"/>
    <mergeCell ref="I61:J61"/>
  </mergeCells>
  <printOptions horizontalCentered="1"/>
  <pageMargins left="0.27559055118110237" right="0.27559055118110237" top="0.59055118110236227" bottom="0.39370078740157483" header="0.31496062992125984" footer="0.59055118110236227"/>
  <pageSetup paperSize="9" scale="85" orientation="landscape" r:id="rId1"/>
  <headerFooter alignWithMargins="0"/>
  <rowBreaks count="3" manualBreakCount="3">
    <brk id="30" max="12" man="1"/>
    <brk id="45" max="12" man="1"/>
    <brk id="62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1"/>
  <sheetViews>
    <sheetView zoomScaleNormal="100" zoomScaleSheetLayoutView="50" workbookViewId="0">
      <selection activeCell="B3" sqref="B3:B4"/>
    </sheetView>
  </sheetViews>
  <sheetFormatPr defaultRowHeight="13.5" customHeight="1"/>
  <cols>
    <col min="1" max="1" width="27.85546875" style="1163" customWidth="1"/>
    <col min="2" max="3" width="14.7109375" style="1163" customWidth="1"/>
    <col min="4" max="6" width="12.28515625" style="1163" customWidth="1"/>
    <col min="7" max="7" width="11.42578125" style="1163" customWidth="1"/>
    <col min="8" max="8" width="10.85546875" style="1163" customWidth="1"/>
    <col min="9" max="9" width="11.5703125" style="1163" customWidth="1"/>
    <col min="10" max="10" width="14" style="1163" bestFit="1" customWidth="1"/>
    <col min="11" max="12" width="11.7109375" style="1163" bestFit="1" customWidth="1"/>
    <col min="13" max="13" width="13.140625" style="1163" bestFit="1" customWidth="1"/>
    <col min="14" max="14" width="10.85546875" style="1163" customWidth="1"/>
    <col min="15" max="17" width="13.28515625" style="1163" customWidth="1"/>
    <col min="18" max="16384" width="9.140625" style="1163"/>
  </cols>
  <sheetData>
    <row r="1" spans="1:17" ht="23.25" customHeight="1">
      <c r="A1" s="2267"/>
      <c r="B1" s="2267"/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1107"/>
    </row>
    <row r="2" spans="1:17" ht="13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2300"/>
    </row>
    <row r="3" spans="1:17" ht="13.5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296" t="s">
        <v>766</v>
      </c>
      <c r="D4" s="2296" t="s">
        <v>767</v>
      </c>
      <c r="E4" s="2296" t="s">
        <v>768</v>
      </c>
      <c r="F4" s="2296" t="s">
        <v>769</v>
      </c>
      <c r="G4" s="2296" t="s">
        <v>770</v>
      </c>
      <c r="H4" s="2296" t="s">
        <v>771</v>
      </c>
      <c r="I4" s="2310" t="s">
        <v>772</v>
      </c>
      <c r="J4" s="2296" t="s">
        <v>773</v>
      </c>
      <c r="K4" s="2296" t="s">
        <v>774</v>
      </c>
      <c r="L4" s="2296" t="s">
        <v>775</v>
      </c>
      <c r="M4" s="2296" t="s">
        <v>776</v>
      </c>
      <c r="N4" s="2298" t="s">
        <v>777</v>
      </c>
      <c r="O4" s="2297" t="s">
        <v>778</v>
      </c>
      <c r="P4" s="2297" t="s">
        <v>779</v>
      </c>
      <c r="Q4" s="2297" t="s">
        <v>780</v>
      </c>
    </row>
    <row r="5" spans="1:17" ht="13.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11.25" customHeight="1">
      <c r="A6" s="2302"/>
      <c r="B6" s="2298"/>
      <c r="C6" s="2297"/>
      <c r="D6" s="2297"/>
      <c r="E6" s="2297"/>
      <c r="F6" s="2297"/>
      <c r="G6" s="2297"/>
      <c r="H6" s="2297"/>
      <c r="I6" s="2310"/>
      <c r="J6" s="2297"/>
      <c r="K6" s="2297"/>
      <c r="L6" s="2297"/>
      <c r="M6" s="2297"/>
      <c r="N6" s="2298"/>
      <c r="O6" s="2297"/>
      <c r="P6" s="2297"/>
      <c r="Q6" s="2297"/>
    </row>
    <row r="7" spans="1:17" ht="16.5" customHeight="1">
      <c r="A7" s="2303"/>
      <c r="B7" s="2296"/>
      <c r="C7" s="2297"/>
      <c r="D7" s="2297"/>
      <c r="E7" s="2297"/>
      <c r="F7" s="2297"/>
      <c r="G7" s="2297"/>
      <c r="H7" s="2297"/>
      <c r="I7" s="2311"/>
      <c r="J7" s="2297"/>
      <c r="K7" s="2297"/>
      <c r="L7" s="2297"/>
      <c r="M7" s="2297"/>
      <c r="N7" s="2296"/>
      <c r="O7" s="2297"/>
      <c r="P7" s="2297"/>
      <c r="Q7" s="2297"/>
    </row>
    <row r="8" spans="1:17" ht="16.5" customHeight="1">
      <c r="A8" s="1166">
        <v>1</v>
      </c>
      <c r="B8" s="1166">
        <v>2</v>
      </c>
      <c r="C8" s="1166">
        <v>3</v>
      </c>
      <c r="D8" s="1166">
        <v>4</v>
      </c>
      <c r="E8" s="1166">
        <v>5</v>
      </c>
      <c r="F8" s="1166">
        <v>6</v>
      </c>
      <c r="G8" s="1166">
        <v>7</v>
      </c>
      <c r="H8" s="1166">
        <v>8</v>
      </c>
      <c r="I8" s="1166">
        <v>9</v>
      </c>
      <c r="J8" s="1166">
        <v>10</v>
      </c>
      <c r="K8" s="1166">
        <v>11</v>
      </c>
      <c r="L8" s="1166">
        <v>12</v>
      </c>
      <c r="M8" s="1166">
        <v>13</v>
      </c>
      <c r="N8" s="1166">
        <v>14</v>
      </c>
      <c r="O8" s="1166">
        <v>15</v>
      </c>
      <c r="P8" s="1166">
        <v>16</v>
      </c>
      <c r="Q8" s="1166">
        <v>17</v>
      </c>
    </row>
    <row r="9" spans="1:17" ht="13.5" customHeight="1">
      <c r="A9" s="2467" t="s">
        <v>8</v>
      </c>
      <c r="B9" s="2468"/>
      <c r="C9" s="2468"/>
      <c r="D9" s="2468"/>
      <c r="E9" s="2468"/>
      <c r="F9" s="2468"/>
      <c r="G9" s="2468"/>
      <c r="H9" s="2468"/>
      <c r="I9" s="2468"/>
      <c r="J9" s="2468"/>
      <c r="K9" s="2468"/>
      <c r="L9" s="2468"/>
      <c r="M9" s="2468"/>
      <c r="N9" s="2468"/>
      <c r="O9" s="2468"/>
      <c r="P9" s="2468"/>
      <c r="Q9" s="2468"/>
    </row>
    <row r="10" spans="1:17" ht="24" customHeight="1">
      <c r="A10" s="1303" t="s">
        <v>873</v>
      </c>
      <c r="B10" s="1168">
        <v>12975119954.450001</v>
      </c>
      <c r="C10" s="1168">
        <v>12975119954.450001</v>
      </c>
      <c r="D10" s="1168">
        <v>847657956.16999996</v>
      </c>
      <c r="E10" s="1168">
        <v>133765249.08</v>
      </c>
      <c r="F10" s="1168">
        <v>115211103.93000001</v>
      </c>
      <c r="G10" s="1168">
        <v>598679468.58000004</v>
      </c>
      <c r="H10" s="1168">
        <v>2134.58</v>
      </c>
      <c r="I10" s="1168">
        <v>0</v>
      </c>
      <c r="J10" s="1168">
        <v>11629922787.110001</v>
      </c>
      <c r="K10" s="1168">
        <v>403439026.76999998</v>
      </c>
      <c r="L10" s="1168">
        <v>81647086.090000004</v>
      </c>
      <c r="M10" s="1168">
        <v>8816472.8699999992</v>
      </c>
      <c r="N10" s="1168">
        <v>3636625.44</v>
      </c>
      <c r="O10" s="1168">
        <v>0</v>
      </c>
      <c r="P10" s="1168">
        <v>0</v>
      </c>
      <c r="Q10" s="1168">
        <v>0</v>
      </c>
    </row>
    <row r="11" spans="1:17" ht="24" customHeight="1">
      <c r="A11" s="1285" t="s">
        <v>872</v>
      </c>
      <c r="B11" s="1168">
        <v>192532000</v>
      </c>
      <c r="C11" s="1168">
        <v>192532000</v>
      </c>
      <c r="D11" s="1168">
        <v>0</v>
      </c>
      <c r="E11" s="1168">
        <v>0</v>
      </c>
      <c r="F11" s="1168">
        <v>0</v>
      </c>
      <c r="G11" s="1168">
        <v>0</v>
      </c>
      <c r="H11" s="1168">
        <v>0</v>
      </c>
      <c r="I11" s="1168">
        <v>0</v>
      </c>
      <c r="J11" s="1168">
        <v>155600000</v>
      </c>
      <c r="K11" s="1168">
        <v>36932000</v>
      </c>
      <c r="L11" s="1168">
        <v>0</v>
      </c>
      <c r="M11" s="1168">
        <v>0</v>
      </c>
      <c r="N11" s="1168">
        <v>0</v>
      </c>
      <c r="O11" s="1169">
        <v>0</v>
      </c>
      <c r="P11" s="1169">
        <v>0</v>
      </c>
      <c r="Q11" s="1169">
        <v>0</v>
      </c>
    </row>
    <row r="12" spans="1:17" ht="14.1" customHeight="1">
      <c r="A12" s="1176" t="s">
        <v>783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14.1" customHeight="1">
      <c r="A13" s="1176" t="s">
        <v>784</v>
      </c>
      <c r="B13" s="1169">
        <v>192532000</v>
      </c>
      <c r="C13" s="1169">
        <v>192532000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155600000</v>
      </c>
      <c r="K13" s="1169">
        <v>36932000</v>
      </c>
      <c r="L13" s="1169">
        <v>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 ht="24.75" customHeight="1">
      <c r="A14" s="1284" t="s">
        <v>871</v>
      </c>
      <c r="B14" s="1168">
        <v>12770578624.200001</v>
      </c>
      <c r="C14" s="1168">
        <v>12770578624.200001</v>
      </c>
      <c r="D14" s="1168">
        <v>844178092.70000005</v>
      </c>
      <c r="E14" s="1168">
        <v>133615296.16</v>
      </c>
      <c r="F14" s="1168">
        <v>115210958.5</v>
      </c>
      <c r="G14" s="1168">
        <v>595351838.03999996</v>
      </c>
      <c r="H14" s="1168">
        <v>0</v>
      </c>
      <c r="I14" s="1168">
        <v>0</v>
      </c>
      <c r="J14" s="1168">
        <v>11474017209.1</v>
      </c>
      <c r="K14" s="1168">
        <v>366507026.76999998</v>
      </c>
      <c r="L14" s="1168">
        <v>78308589.159999996</v>
      </c>
      <c r="M14" s="1168">
        <v>5141567.5199999996</v>
      </c>
      <c r="N14" s="1168">
        <v>2426138.9500000002</v>
      </c>
      <c r="O14" s="1168">
        <v>0</v>
      </c>
      <c r="P14" s="1168">
        <v>0</v>
      </c>
      <c r="Q14" s="1168">
        <v>0</v>
      </c>
    </row>
    <row r="15" spans="1:17" ht="14.1" customHeight="1">
      <c r="A15" s="1283" t="s">
        <v>786</v>
      </c>
      <c r="B15" s="1169">
        <v>25954149.25</v>
      </c>
      <c r="C15" s="1169">
        <v>25954149.25</v>
      </c>
      <c r="D15" s="1169">
        <v>7021070.9400000004</v>
      </c>
      <c r="E15" s="1169">
        <v>5430583.6200000001</v>
      </c>
      <c r="F15" s="1169">
        <v>450332.85</v>
      </c>
      <c r="G15" s="1169">
        <v>1140154.47</v>
      </c>
      <c r="H15" s="1169">
        <v>0</v>
      </c>
      <c r="I15" s="1169">
        <v>0</v>
      </c>
      <c r="J15" s="1169">
        <v>18845563.77</v>
      </c>
      <c r="K15" s="1169">
        <v>0</v>
      </c>
      <c r="L15" s="1169">
        <v>87514.54</v>
      </c>
      <c r="M15" s="1169">
        <v>0</v>
      </c>
      <c r="N15" s="1169">
        <v>0</v>
      </c>
      <c r="O15" s="1169">
        <v>0</v>
      </c>
      <c r="P15" s="1169">
        <v>0</v>
      </c>
      <c r="Q15" s="1169">
        <v>0</v>
      </c>
    </row>
    <row r="16" spans="1:17" ht="14.1" customHeight="1">
      <c r="A16" s="1278" t="s">
        <v>787</v>
      </c>
      <c r="B16" s="1169">
        <v>12744624474.950001</v>
      </c>
      <c r="C16" s="1169">
        <v>12744624474.950001</v>
      </c>
      <c r="D16" s="1169">
        <v>837157021.75999999</v>
      </c>
      <c r="E16" s="1169">
        <v>128184712.54000001</v>
      </c>
      <c r="F16" s="1169">
        <v>114760625.65000001</v>
      </c>
      <c r="G16" s="1169">
        <v>594211683.57000005</v>
      </c>
      <c r="H16" s="1169">
        <v>0</v>
      </c>
      <c r="I16" s="1169">
        <v>0</v>
      </c>
      <c r="J16" s="1169">
        <v>11455171645.33</v>
      </c>
      <c r="K16" s="1169">
        <v>366507026.76999998</v>
      </c>
      <c r="L16" s="1169">
        <v>78221074.620000005</v>
      </c>
      <c r="M16" s="1169">
        <v>5141567.5199999996</v>
      </c>
      <c r="N16" s="1169">
        <v>2426138.9500000002</v>
      </c>
      <c r="O16" s="1169">
        <v>0</v>
      </c>
      <c r="P16" s="1169">
        <v>0</v>
      </c>
      <c r="Q16" s="1169">
        <v>0</v>
      </c>
    </row>
    <row r="17" spans="1:17" ht="14.1" customHeight="1">
      <c r="A17" s="1282" t="s">
        <v>788</v>
      </c>
      <c r="B17" s="1168">
        <v>0</v>
      </c>
      <c r="C17" s="1168">
        <v>0</v>
      </c>
      <c r="D17" s="1168">
        <v>0</v>
      </c>
      <c r="E17" s="1168">
        <v>0</v>
      </c>
      <c r="F17" s="1168">
        <v>0</v>
      </c>
      <c r="G17" s="1168">
        <v>0</v>
      </c>
      <c r="H17" s="1168">
        <v>0</v>
      </c>
      <c r="I17" s="1168">
        <v>0</v>
      </c>
      <c r="J17" s="1168">
        <v>0</v>
      </c>
      <c r="K17" s="1168">
        <v>0</v>
      </c>
      <c r="L17" s="1168">
        <v>0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ht="24.75" customHeight="1">
      <c r="A18" s="1293" t="s">
        <v>870</v>
      </c>
      <c r="B18" s="1168">
        <v>12009330.25</v>
      </c>
      <c r="C18" s="1168">
        <v>12009330.25</v>
      </c>
      <c r="D18" s="1168">
        <v>3479863.47</v>
      </c>
      <c r="E18" s="1168">
        <v>149952.92000000001</v>
      </c>
      <c r="F18" s="1168">
        <v>145.43</v>
      </c>
      <c r="G18" s="1168">
        <v>3327630.54</v>
      </c>
      <c r="H18" s="1168">
        <v>2134.58</v>
      </c>
      <c r="I18" s="1168">
        <v>0</v>
      </c>
      <c r="J18" s="1168">
        <v>305578.01</v>
      </c>
      <c r="K18" s="1168">
        <v>0</v>
      </c>
      <c r="L18" s="1168">
        <v>3338496.93</v>
      </c>
      <c r="M18" s="1168">
        <v>3674905.35</v>
      </c>
      <c r="N18" s="1168">
        <v>1210486.49</v>
      </c>
      <c r="O18" s="1168">
        <v>0</v>
      </c>
      <c r="P18" s="1168">
        <v>0</v>
      </c>
      <c r="Q18" s="1168">
        <v>0</v>
      </c>
    </row>
    <row r="19" spans="1:17" ht="22.5">
      <c r="A19" s="1176" t="s">
        <v>790</v>
      </c>
      <c r="B19" s="1169">
        <v>7055398.75</v>
      </c>
      <c r="C19" s="1169">
        <v>7055398.75</v>
      </c>
      <c r="D19" s="1169">
        <v>287566.57</v>
      </c>
      <c r="E19" s="1169">
        <v>169</v>
      </c>
      <c r="F19" s="1169">
        <v>130</v>
      </c>
      <c r="G19" s="1169">
        <v>287267.57</v>
      </c>
      <c r="H19" s="1169">
        <v>0</v>
      </c>
      <c r="I19" s="1169">
        <v>0</v>
      </c>
      <c r="J19" s="1169">
        <v>0</v>
      </c>
      <c r="K19" s="1169">
        <v>0</v>
      </c>
      <c r="L19" s="1169">
        <v>3084150.43</v>
      </c>
      <c r="M19" s="1169">
        <v>2473839.21</v>
      </c>
      <c r="N19" s="1169">
        <v>1209842.54</v>
      </c>
      <c r="O19" s="1169">
        <v>0</v>
      </c>
      <c r="P19" s="1169">
        <v>0</v>
      </c>
      <c r="Q19" s="1169">
        <v>0</v>
      </c>
    </row>
    <row r="20" spans="1:17" ht="12.75">
      <c r="A20" s="1280" t="s">
        <v>791</v>
      </c>
      <c r="B20" s="1169">
        <v>4953931.5</v>
      </c>
      <c r="C20" s="1169">
        <v>4953931.5</v>
      </c>
      <c r="D20" s="1169">
        <v>3192296.9</v>
      </c>
      <c r="E20" s="1169">
        <v>149783.92000000001</v>
      </c>
      <c r="F20" s="1169">
        <v>15.43</v>
      </c>
      <c r="G20" s="1169">
        <v>3040362.97</v>
      </c>
      <c r="H20" s="1169">
        <v>2134.58</v>
      </c>
      <c r="I20" s="1169">
        <v>0</v>
      </c>
      <c r="J20" s="1169">
        <v>305578.01</v>
      </c>
      <c r="K20" s="1169">
        <v>0</v>
      </c>
      <c r="L20" s="1169">
        <v>254346.5</v>
      </c>
      <c r="M20" s="1169">
        <v>1201066.1399999999</v>
      </c>
      <c r="N20" s="1169">
        <v>643.95000000000005</v>
      </c>
      <c r="O20" s="1169">
        <v>0</v>
      </c>
      <c r="P20" s="1169">
        <v>0</v>
      </c>
      <c r="Q20" s="1169">
        <v>0</v>
      </c>
    </row>
    <row r="21" spans="1:17" ht="19.5" customHeight="1">
      <c r="A21" s="1259"/>
      <c r="B21" s="1258"/>
      <c r="C21" s="1258"/>
      <c r="D21" s="1258"/>
      <c r="E21" s="1258"/>
      <c r="F21" s="1258"/>
      <c r="G21" s="1258"/>
      <c r="H21" s="1258"/>
      <c r="I21" s="1258"/>
      <c r="J21" s="1258"/>
      <c r="K21" s="1258"/>
      <c r="L21" s="1258"/>
      <c r="M21" s="1258"/>
      <c r="N21" s="1258"/>
      <c r="O21" s="1258"/>
      <c r="P21" s="1258"/>
      <c r="Q21" s="1258"/>
    </row>
    <row r="22" spans="1:17" ht="13.5" customHeight="1">
      <c r="A22" s="2300" t="s">
        <v>792</v>
      </c>
      <c r="B22" s="2300"/>
      <c r="C22" s="2300"/>
      <c r="D22" s="2300"/>
      <c r="E22" s="2300"/>
      <c r="F22" s="2300"/>
      <c r="G22" s="2300"/>
      <c r="H22" s="2300"/>
      <c r="I22" s="2300"/>
      <c r="J22" s="2300"/>
      <c r="K22" s="2300"/>
      <c r="L22" s="2300"/>
      <c r="M22" s="2300"/>
    </row>
    <row r="23" spans="1:17" ht="13.5" customHeight="1">
      <c r="A23" s="2456" t="s">
        <v>96</v>
      </c>
      <c r="B23" s="2304" t="s">
        <v>793</v>
      </c>
      <c r="C23" s="2293" t="s">
        <v>794</v>
      </c>
      <c r="D23" s="2294"/>
      <c r="E23" s="2294"/>
      <c r="F23" s="2294"/>
      <c r="G23" s="2294"/>
      <c r="H23" s="2294"/>
      <c r="I23" s="2294"/>
      <c r="J23" s="2294"/>
      <c r="K23" s="2294"/>
      <c r="L23" s="2294"/>
      <c r="M23" s="2294"/>
      <c r="N23" s="2295"/>
      <c r="O23" s="2461" t="s">
        <v>795</v>
      </c>
      <c r="P23" s="2462"/>
      <c r="Q23" s="2463"/>
    </row>
    <row r="24" spans="1:17" ht="13.5" customHeight="1">
      <c r="A24" s="2457"/>
      <c r="B24" s="2298"/>
      <c r="C24" s="2298" t="s">
        <v>796</v>
      </c>
      <c r="D24" s="2297" t="s">
        <v>797</v>
      </c>
      <c r="E24" s="2297" t="s">
        <v>798</v>
      </c>
      <c r="F24" s="2297" t="s">
        <v>799</v>
      </c>
      <c r="G24" s="2297" t="s">
        <v>800</v>
      </c>
      <c r="H24" s="2297" t="s">
        <v>771</v>
      </c>
      <c r="I24" s="2297" t="s">
        <v>801</v>
      </c>
      <c r="J24" s="2297" t="s">
        <v>773</v>
      </c>
      <c r="K24" s="2297" t="s">
        <v>774</v>
      </c>
      <c r="L24" s="2297" t="s">
        <v>775</v>
      </c>
      <c r="M24" s="2297" t="s">
        <v>776</v>
      </c>
      <c r="N24" s="2305" t="s">
        <v>777</v>
      </c>
      <c r="O24" s="2455" t="s">
        <v>778</v>
      </c>
      <c r="P24" s="2455" t="s">
        <v>779</v>
      </c>
      <c r="Q24" s="2464" t="s">
        <v>780</v>
      </c>
    </row>
    <row r="25" spans="1:17" ht="11.25" customHeight="1">
      <c r="A25" s="2457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455"/>
      <c r="P25" s="2455"/>
      <c r="Q25" s="2465"/>
    </row>
    <row r="26" spans="1:17" ht="32.25" customHeight="1">
      <c r="A26" s="2458"/>
      <c r="B26" s="2296"/>
      <c r="C26" s="2296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455"/>
      <c r="P26" s="2455"/>
      <c r="Q26" s="2466"/>
    </row>
    <row r="27" spans="1:17" ht="12.75" customHeight="1">
      <c r="A27" s="1252">
        <v>1</v>
      </c>
      <c r="B27" s="1252">
        <v>2</v>
      </c>
      <c r="C27" s="1252">
        <v>3</v>
      </c>
      <c r="D27" s="1252">
        <v>4</v>
      </c>
      <c r="E27" s="1252">
        <v>5</v>
      </c>
      <c r="F27" s="1252">
        <v>6</v>
      </c>
      <c r="G27" s="1252">
        <v>7</v>
      </c>
      <c r="H27" s="1252">
        <v>8</v>
      </c>
      <c r="I27" s="1252">
        <v>9</v>
      </c>
      <c r="J27" s="1252">
        <v>10</v>
      </c>
      <c r="K27" s="1252">
        <v>11</v>
      </c>
      <c r="L27" s="1252">
        <v>12</v>
      </c>
      <c r="M27" s="1252">
        <v>13</v>
      </c>
      <c r="N27" s="1252">
        <v>14</v>
      </c>
      <c r="O27" s="1252"/>
      <c r="P27" s="1252"/>
      <c r="Q27" s="1257"/>
    </row>
    <row r="28" spans="1:17" ht="15.75" customHeight="1">
      <c r="A28" s="1252"/>
      <c r="B28" s="2293" t="s">
        <v>8</v>
      </c>
      <c r="C28" s="2294"/>
      <c r="D28" s="2294"/>
      <c r="E28" s="2294"/>
      <c r="F28" s="2294"/>
      <c r="G28" s="2294"/>
      <c r="H28" s="2294"/>
      <c r="I28" s="2294"/>
      <c r="J28" s="2294"/>
      <c r="K28" s="2294"/>
      <c r="L28" s="2294"/>
      <c r="M28" s="2294"/>
      <c r="N28" s="2295"/>
      <c r="O28" s="1252">
        <v>15</v>
      </c>
      <c r="P28" s="1252">
        <v>16</v>
      </c>
      <c r="Q28" s="1252">
        <v>17</v>
      </c>
    </row>
    <row r="29" spans="1:17" ht="22.5">
      <c r="A29" s="1300" t="s">
        <v>803</v>
      </c>
      <c r="B29" s="1175">
        <v>14925</v>
      </c>
      <c r="C29" s="1175">
        <v>14925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11925</v>
      </c>
      <c r="K29" s="1175">
        <v>3000</v>
      </c>
      <c r="L29" s="1175">
        <v>0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 ht="15" customHeight="1">
      <c r="A30" s="1301" t="s">
        <v>804</v>
      </c>
      <c r="B30" s="1173">
        <v>6000</v>
      </c>
      <c r="C30" s="1173">
        <v>6000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6000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 ht="15" customHeight="1">
      <c r="A31" s="1301" t="s">
        <v>805</v>
      </c>
      <c r="B31" s="1173">
        <v>8925</v>
      </c>
      <c r="C31" s="1173">
        <v>8925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5925</v>
      </c>
      <c r="K31" s="1173">
        <v>3000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5" customHeight="1">
      <c r="A32" s="1302" t="s">
        <v>806</v>
      </c>
      <c r="B32" s="1175">
        <v>125190979.41</v>
      </c>
      <c r="C32" s="1175">
        <v>125190934.95</v>
      </c>
      <c r="D32" s="1175">
        <v>7619253.6100000003</v>
      </c>
      <c r="E32" s="1175">
        <v>0</v>
      </c>
      <c r="F32" s="1175">
        <v>0</v>
      </c>
      <c r="G32" s="1175">
        <v>7619253.6100000003</v>
      </c>
      <c r="H32" s="1175">
        <v>0</v>
      </c>
      <c r="I32" s="1175">
        <v>0</v>
      </c>
      <c r="J32" s="1175">
        <v>34108.339999999997</v>
      </c>
      <c r="K32" s="1175">
        <v>0</v>
      </c>
      <c r="L32" s="1175">
        <v>50513699.100000001</v>
      </c>
      <c r="M32" s="1175">
        <v>61283301.25</v>
      </c>
      <c r="N32" s="1175">
        <v>5740572.6500000004</v>
      </c>
      <c r="O32" s="1175">
        <v>44.46</v>
      </c>
      <c r="P32" s="1175">
        <v>0</v>
      </c>
      <c r="Q32" s="1175">
        <v>44.46</v>
      </c>
    </row>
    <row r="33" spans="1:17" ht="15" customHeight="1">
      <c r="A33" s="1301" t="s">
        <v>807</v>
      </c>
      <c r="B33" s="1173">
        <v>3129616.37</v>
      </c>
      <c r="C33" s="1173">
        <v>3129616.37</v>
      </c>
      <c r="D33" s="1173">
        <v>894545.35</v>
      </c>
      <c r="E33" s="1173">
        <v>0</v>
      </c>
      <c r="F33" s="1173">
        <v>0</v>
      </c>
      <c r="G33" s="1173">
        <v>894545.35</v>
      </c>
      <c r="H33" s="1173">
        <v>0</v>
      </c>
      <c r="I33" s="1173">
        <v>0</v>
      </c>
      <c r="J33" s="1173">
        <v>0</v>
      </c>
      <c r="K33" s="1173">
        <v>0</v>
      </c>
      <c r="L33" s="1173">
        <v>691030.66</v>
      </c>
      <c r="M33" s="1173">
        <v>444143.76</v>
      </c>
      <c r="N33" s="1173">
        <v>1099896.6000000001</v>
      </c>
      <c r="O33" s="1173">
        <v>0</v>
      </c>
      <c r="P33" s="1173">
        <v>0</v>
      </c>
      <c r="Q33" s="1173">
        <v>0</v>
      </c>
    </row>
    <row r="34" spans="1:17" ht="15" customHeight="1">
      <c r="A34" s="1301" t="s">
        <v>808</v>
      </c>
      <c r="B34" s="1173">
        <v>122061363.04000001</v>
      </c>
      <c r="C34" s="1173">
        <v>122061318.58</v>
      </c>
      <c r="D34" s="1173">
        <v>6724708.2599999998</v>
      </c>
      <c r="E34" s="1173">
        <v>0</v>
      </c>
      <c r="F34" s="1173">
        <v>0</v>
      </c>
      <c r="G34" s="1173">
        <v>6724708.2599999998</v>
      </c>
      <c r="H34" s="1173">
        <v>0</v>
      </c>
      <c r="I34" s="1173">
        <v>0</v>
      </c>
      <c r="J34" s="1173">
        <v>34108.339999999997</v>
      </c>
      <c r="K34" s="1173">
        <v>0</v>
      </c>
      <c r="L34" s="1173">
        <v>49822668.439999998</v>
      </c>
      <c r="M34" s="1173">
        <v>60839157.490000002</v>
      </c>
      <c r="N34" s="1173">
        <v>4640676.05</v>
      </c>
      <c r="O34" s="1173">
        <v>44.46</v>
      </c>
      <c r="P34" s="1173">
        <v>0</v>
      </c>
      <c r="Q34" s="1173">
        <v>44.46</v>
      </c>
    </row>
    <row r="35" spans="1:17" ht="24" customHeight="1">
      <c r="A35" s="1300" t="s">
        <v>809</v>
      </c>
      <c r="B35" s="1175">
        <v>5803431386.5200005</v>
      </c>
      <c r="C35" s="1175">
        <v>5803431386.5200005</v>
      </c>
      <c r="D35" s="1175">
        <v>637448.03</v>
      </c>
      <c r="E35" s="1175">
        <v>325662.69</v>
      </c>
      <c r="F35" s="1175">
        <v>6370</v>
      </c>
      <c r="G35" s="1175">
        <v>305415.34000000003</v>
      </c>
      <c r="H35" s="1175">
        <v>0</v>
      </c>
      <c r="I35" s="1175">
        <v>0</v>
      </c>
      <c r="J35" s="1175">
        <v>5798677342.1499996</v>
      </c>
      <c r="K35" s="1175">
        <v>3413.06</v>
      </c>
      <c r="L35" s="1175">
        <v>4019331.82</v>
      </c>
      <c r="M35" s="1175">
        <v>93851.46</v>
      </c>
      <c r="N35" s="1175">
        <v>0</v>
      </c>
      <c r="O35" s="1175">
        <v>0</v>
      </c>
      <c r="P35" s="1175">
        <v>0</v>
      </c>
      <c r="Q35" s="1175">
        <v>0</v>
      </c>
    </row>
    <row r="36" spans="1:17" ht="15" customHeight="1">
      <c r="A36" s="1301" t="s">
        <v>810</v>
      </c>
      <c r="B36" s="1173">
        <v>295415.34000000003</v>
      </c>
      <c r="C36" s="1173">
        <v>295415.34000000003</v>
      </c>
      <c r="D36" s="1173">
        <v>295415.34000000003</v>
      </c>
      <c r="E36" s="1173">
        <v>0</v>
      </c>
      <c r="F36" s="1173">
        <v>0</v>
      </c>
      <c r="G36" s="1173">
        <v>295415.34000000003</v>
      </c>
      <c r="H36" s="1173">
        <v>0</v>
      </c>
      <c r="I36" s="1173">
        <v>0</v>
      </c>
      <c r="J36" s="1173">
        <v>0</v>
      </c>
      <c r="K36" s="1173">
        <v>0</v>
      </c>
      <c r="L36" s="1173">
        <v>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 ht="15" customHeight="1">
      <c r="A37" s="1301" t="s">
        <v>811</v>
      </c>
      <c r="B37" s="1173">
        <v>5654435796.8000002</v>
      </c>
      <c r="C37" s="1173">
        <v>5654435796.8000002</v>
      </c>
      <c r="D37" s="1173">
        <v>270432.69</v>
      </c>
      <c r="E37" s="1173">
        <v>270312.69</v>
      </c>
      <c r="F37" s="1173">
        <v>120</v>
      </c>
      <c r="G37" s="1173">
        <v>0</v>
      </c>
      <c r="H37" s="1173">
        <v>0</v>
      </c>
      <c r="I37" s="1173">
        <v>0</v>
      </c>
      <c r="J37" s="1173">
        <v>5650184488.3699999</v>
      </c>
      <c r="K37" s="1173">
        <v>906.74</v>
      </c>
      <c r="L37" s="1173">
        <v>3979969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5" customHeight="1">
      <c r="A38" s="1301" t="s">
        <v>812</v>
      </c>
      <c r="B38" s="1173">
        <v>148700174.38</v>
      </c>
      <c r="C38" s="1173">
        <v>148700174.38</v>
      </c>
      <c r="D38" s="1173">
        <v>71600</v>
      </c>
      <c r="E38" s="1173">
        <v>55350</v>
      </c>
      <c r="F38" s="1173">
        <v>6250</v>
      </c>
      <c r="G38" s="1173">
        <v>10000</v>
      </c>
      <c r="H38" s="1173">
        <v>0</v>
      </c>
      <c r="I38" s="1173">
        <v>0</v>
      </c>
      <c r="J38" s="1173">
        <v>148492853.78</v>
      </c>
      <c r="K38" s="1173">
        <v>2506.3200000000002</v>
      </c>
      <c r="L38" s="1173">
        <v>39362.82</v>
      </c>
      <c r="M38" s="1173">
        <v>93851.46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22.5">
      <c r="A39" s="1300" t="s">
        <v>869</v>
      </c>
      <c r="B39" s="1175">
        <v>3338648483.4200001</v>
      </c>
      <c r="C39" s="1175">
        <v>3330237476.71</v>
      </c>
      <c r="D39" s="1175">
        <v>68444692.400000006</v>
      </c>
      <c r="E39" s="1175">
        <v>45670854.240000002</v>
      </c>
      <c r="F39" s="1175">
        <v>4081157.55</v>
      </c>
      <c r="G39" s="1175">
        <v>18572817.579999998</v>
      </c>
      <c r="H39" s="1175">
        <v>119863.03</v>
      </c>
      <c r="I39" s="1175">
        <v>0</v>
      </c>
      <c r="J39" s="1175">
        <v>5174636.37</v>
      </c>
      <c r="K39" s="1175">
        <v>1092838.6299999999</v>
      </c>
      <c r="L39" s="1175">
        <v>744514495.92999995</v>
      </c>
      <c r="M39" s="1175">
        <v>2487680619.8400002</v>
      </c>
      <c r="N39" s="1175">
        <v>23330193.539999999</v>
      </c>
      <c r="O39" s="1175">
        <v>8411006.7100000009</v>
      </c>
      <c r="P39" s="1175">
        <v>6500807.5099999998</v>
      </c>
      <c r="Q39" s="1175">
        <v>1910199.2</v>
      </c>
    </row>
    <row r="40" spans="1:17" ht="22.5">
      <c r="A40" s="1299" t="s">
        <v>814</v>
      </c>
      <c r="B40" s="1173">
        <v>366396192.25</v>
      </c>
      <c r="C40" s="1173">
        <v>366378948.25</v>
      </c>
      <c r="D40" s="1173">
        <v>1724260.32</v>
      </c>
      <c r="E40" s="1173">
        <v>737644.18</v>
      </c>
      <c r="F40" s="1173">
        <v>260051.39</v>
      </c>
      <c r="G40" s="1173">
        <v>669044.18000000005</v>
      </c>
      <c r="H40" s="1173">
        <v>57520.57</v>
      </c>
      <c r="I40" s="1173">
        <v>0</v>
      </c>
      <c r="J40" s="1173">
        <v>763407.19</v>
      </c>
      <c r="K40" s="1173">
        <v>48589.53</v>
      </c>
      <c r="L40" s="1173">
        <v>50679920.159999996</v>
      </c>
      <c r="M40" s="1173">
        <v>310262516.87</v>
      </c>
      <c r="N40" s="1173">
        <v>2900254.18</v>
      </c>
      <c r="O40" s="1173">
        <v>17244</v>
      </c>
      <c r="P40" s="1173">
        <v>15000</v>
      </c>
      <c r="Q40" s="1173">
        <v>2244</v>
      </c>
    </row>
    <row r="41" spans="1:17" ht="15" customHeight="1">
      <c r="A41" s="1301" t="s">
        <v>815</v>
      </c>
      <c r="B41" s="1173">
        <v>2972252291.1700001</v>
      </c>
      <c r="C41" s="1173">
        <v>2963858528.46</v>
      </c>
      <c r="D41" s="1173">
        <v>66720432.079999998</v>
      </c>
      <c r="E41" s="1173">
        <v>44933210.060000002</v>
      </c>
      <c r="F41" s="1173">
        <v>3821106.16</v>
      </c>
      <c r="G41" s="1173">
        <v>17903773.399999999</v>
      </c>
      <c r="H41" s="1173">
        <v>62342.46</v>
      </c>
      <c r="I41" s="1173">
        <v>0</v>
      </c>
      <c r="J41" s="1173">
        <v>4411229.18</v>
      </c>
      <c r="K41" s="1173">
        <v>1044249.1</v>
      </c>
      <c r="L41" s="1173">
        <v>693834575.76999998</v>
      </c>
      <c r="M41" s="1173">
        <v>2177418102.9699998</v>
      </c>
      <c r="N41" s="1173">
        <v>20429939.359999999</v>
      </c>
      <c r="O41" s="1173">
        <v>8393762.7100000009</v>
      </c>
      <c r="P41" s="1173">
        <v>6485807.5099999998</v>
      </c>
      <c r="Q41" s="1173">
        <v>1907955.2</v>
      </c>
    </row>
    <row r="42" spans="1:17" ht="24" customHeight="1">
      <c r="A42" s="1300" t="s">
        <v>816</v>
      </c>
      <c r="B42" s="1175">
        <v>618825811.37</v>
      </c>
      <c r="C42" s="1175">
        <v>618812850.75</v>
      </c>
      <c r="D42" s="1175">
        <v>115507772.78</v>
      </c>
      <c r="E42" s="1175">
        <v>75338949.019999996</v>
      </c>
      <c r="F42" s="1175">
        <v>2091770.89</v>
      </c>
      <c r="G42" s="1175">
        <v>36567879.009999998</v>
      </c>
      <c r="H42" s="1175">
        <v>1509173.86</v>
      </c>
      <c r="I42" s="1175">
        <v>0</v>
      </c>
      <c r="J42" s="1175">
        <v>204028.25</v>
      </c>
      <c r="K42" s="1175">
        <v>229035.88</v>
      </c>
      <c r="L42" s="1175">
        <v>247106777.47999999</v>
      </c>
      <c r="M42" s="1175">
        <v>247332634.33000001</v>
      </c>
      <c r="N42" s="1175">
        <v>8432602.0299999993</v>
      </c>
      <c r="O42" s="1175">
        <v>12960.62</v>
      </c>
      <c r="P42" s="1175">
        <v>12905.16</v>
      </c>
      <c r="Q42" s="1175">
        <v>55.46</v>
      </c>
    </row>
    <row r="43" spans="1:17" ht="22.5">
      <c r="A43" s="1299" t="s">
        <v>817</v>
      </c>
      <c r="B43" s="1173">
        <v>121558373.51000001</v>
      </c>
      <c r="C43" s="1173">
        <v>121558107.05</v>
      </c>
      <c r="D43" s="1173">
        <v>8804873.3200000003</v>
      </c>
      <c r="E43" s="1173">
        <v>310178.28999999998</v>
      </c>
      <c r="F43" s="1173">
        <v>250966.13</v>
      </c>
      <c r="G43" s="1173">
        <v>8206162.0899999999</v>
      </c>
      <c r="H43" s="1173">
        <v>37566.81</v>
      </c>
      <c r="I43" s="1173">
        <v>0</v>
      </c>
      <c r="J43" s="1173">
        <v>24589.55</v>
      </c>
      <c r="K43" s="1173">
        <v>89015.08</v>
      </c>
      <c r="L43" s="1173">
        <v>31630250.43</v>
      </c>
      <c r="M43" s="1173">
        <v>79130111.530000001</v>
      </c>
      <c r="N43" s="1173">
        <v>1879267.14</v>
      </c>
      <c r="O43" s="1173">
        <v>266.45999999999998</v>
      </c>
      <c r="P43" s="1173">
        <v>222</v>
      </c>
      <c r="Q43" s="1173">
        <v>44.46</v>
      </c>
    </row>
    <row r="44" spans="1:17" ht="22.5">
      <c r="A44" s="1299" t="s">
        <v>876</v>
      </c>
      <c r="B44" s="1173">
        <v>121543092.97</v>
      </c>
      <c r="C44" s="1173">
        <v>121543081.97</v>
      </c>
      <c r="D44" s="1173">
        <v>47420576.509999998</v>
      </c>
      <c r="E44" s="1173">
        <v>43967671.609999999</v>
      </c>
      <c r="F44" s="1173">
        <v>268133.53999999998</v>
      </c>
      <c r="G44" s="1173">
        <v>2684246.9900000002</v>
      </c>
      <c r="H44" s="1173">
        <v>500524.37</v>
      </c>
      <c r="I44" s="1173">
        <v>0</v>
      </c>
      <c r="J44" s="1173">
        <v>68597.289999999994</v>
      </c>
      <c r="K44" s="1173">
        <v>132179.6</v>
      </c>
      <c r="L44" s="1173">
        <v>42450821.009999998</v>
      </c>
      <c r="M44" s="1173">
        <v>31193413.460000001</v>
      </c>
      <c r="N44" s="1173">
        <v>277494.09999999998</v>
      </c>
      <c r="O44" s="1173">
        <v>11</v>
      </c>
      <c r="P44" s="1173">
        <v>11</v>
      </c>
      <c r="Q44" s="1173">
        <v>0</v>
      </c>
    </row>
    <row r="45" spans="1:17" ht="22.5">
      <c r="A45" s="1299" t="s">
        <v>819</v>
      </c>
      <c r="B45" s="1173">
        <v>375724344.88999999</v>
      </c>
      <c r="C45" s="1173">
        <v>375711661.73000002</v>
      </c>
      <c r="D45" s="1173">
        <v>59282322.950000003</v>
      </c>
      <c r="E45" s="1173">
        <v>31061099.120000001</v>
      </c>
      <c r="F45" s="1173">
        <v>1572671.22</v>
      </c>
      <c r="G45" s="1173">
        <v>25677469.93</v>
      </c>
      <c r="H45" s="1173">
        <v>971082.68</v>
      </c>
      <c r="I45" s="1173">
        <v>0</v>
      </c>
      <c r="J45" s="1173">
        <v>110841.41</v>
      </c>
      <c r="K45" s="1173">
        <v>7841.2</v>
      </c>
      <c r="L45" s="1173">
        <v>173025706.03999999</v>
      </c>
      <c r="M45" s="1173">
        <v>137009109.34</v>
      </c>
      <c r="N45" s="1173">
        <v>6275840.79</v>
      </c>
      <c r="O45" s="1173">
        <v>12683.16</v>
      </c>
      <c r="P45" s="1173">
        <v>12672.16</v>
      </c>
      <c r="Q45" s="1173">
        <v>11</v>
      </c>
    </row>
    <row r="47" spans="1:17" ht="13.5" customHeight="1">
      <c r="B47" s="2300" t="s">
        <v>820</v>
      </c>
      <c r="C47" s="2300"/>
      <c r="D47" s="2300"/>
      <c r="E47" s="2300"/>
      <c r="F47" s="2300"/>
      <c r="G47" s="2480"/>
      <c r="H47" s="2300"/>
      <c r="I47" s="2300"/>
      <c r="J47" s="2300"/>
      <c r="K47" s="2300"/>
      <c r="L47" s="2300"/>
      <c r="M47" s="2300"/>
    </row>
    <row r="48" spans="1:17" ht="13.5" customHeight="1">
      <c r="B48" s="2312" t="s">
        <v>96</v>
      </c>
      <c r="C48" s="2313"/>
      <c r="D48" s="2313"/>
      <c r="E48" s="2314"/>
      <c r="F48" s="2321" t="s">
        <v>821</v>
      </c>
      <c r="G48" s="2293" t="s">
        <v>822</v>
      </c>
      <c r="H48" s="2294"/>
      <c r="I48" s="2294"/>
      <c r="J48" s="2294"/>
      <c r="K48" s="2294"/>
      <c r="L48" s="2295"/>
    </row>
    <row r="49" spans="2:12" ht="13.5" customHeight="1">
      <c r="B49" s="2315"/>
      <c r="C49" s="2316"/>
      <c r="D49" s="2316"/>
      <c r="E49" s="2317"/>
      <c r="F49" s="2310"/>
      <c r="G49" s="2455" t="s">
        <v>823</v>
      </c>
      <c r="H49" s="2297" t="s">
        <v>768</v>
      </c>
      <c r="I49" s="2297" t="s">
        <v>769</v>
      </c>
      <c r="J49" s="2297" t="s">
        <v>800</v>
      </c>
      <c r="K49" s="2297" t="s">
        <v>824</v>
      </c>
      <c r="L49" s="2459" t="s">
        <v>825</v>
      </c>
    </row>
    <row r="50" spans="2:12" ht="13.5" customHeight="1">
      <c r="B50" s="2315"/>
      <c r="C50" s="2316"/>
      <c r="D50" s="2316"/>
      <c r="E50" s="2317"/>
      <c r="F50" s="2310"/>
      <c r="G50" s="2455"/>
      <c r="H50" s="2297"/>
      <c r="I50" s="2297"/>
      <c r="J50" s="2297"/>
      <c r="K50" s="2297"/>
      <c r="L50" s="2459"/>
    </row>
    <row r="51" spans="2:12" ht="11.25" customHeight="1">
      <c r="B51" s="2315"/>
      <c r="C51" s="2316"/>
      <c r="D51" s="2316"/>
      <c r="E51" s="2317"/>
      <c r="F51" s="2310"/>
      <c r="G51" s="2455"/>
      <c r="H51" s="2297"/>
      <c r="I51" s="2297"/>
      <c r="J51" s="2297"/>
      <c r="K51" s="2297"/>
      <c r="L51" s="2459"/>
    </row>
    <row r="52" spans="2:12" ht="11.25" customHeight="1">
      <c r="B52" s="2318"/>
      <c r="C52" s="2319"/>
      <c r="D52" s="2319"/>
      <c r="E52" s="2320"/>
      <c r="F52" s="2311"/>
      <c r="G52" s="2455"/>
      <c r="H52" s="2297"/>
      <c r="I52" s="2297"/>
      <c r="J52" s="2297"/>
      <c r="K52" s="2297"/>
      <c r="L52" s="2459"/>
    </row>
    <row r="53" spans="2:12" ht="11.25" customHeight="1">
      <c r="B53" s="2297">
        <v>1</v>
      </c>
      <c r="C53" s="2297"/>
      <c r="D53" s="2297"/>
      <c r="E53" s="2297"/>
      <c r="F53" s="1166">
        <v>2</v>
      </c>
      <c r="G53" s="1166">
        <v>3</v>
      </c>
      <c r="H53" s="1166">
        <v>4</v>
      </c>
      <c r="I53" s="1166">
        <v>5</v>
      </c>
      <c r="J53" s="1166">
        <v>6</v>
      </c>
      <c r="K53" s="1166">
        <v>7</v>
      </c>
      <c r="L53" s="1251">
        <v>8</v>
      </c>
    </row>
    <row r="54" spans="2:12" ht="13.5" customHeight="1">
      <c r="B54" s="2297"/>
      <c r="C54" s="2297"/>
      <c r="D54" s="2297"/>
      <c r="E54" s="2297"/>
      <c r="F54" s="2293" t="s">
        <v>8</v>
      </c>
      <c r="G54" s="2282"/>
      <c r="H54" s="2282"/>
      <c r="I54" s="2282"/>
      <c r="J54" s="2282"/>
      <c r="K54" s="2282"/>
      <c r="L54" s="2283"/>
    </row>
    <row r="55" spans="2:12" ht="28.15" customHeight="1">
      <c r="B55" s="2322" t="s">
        <v>826</v>
      </c>
      <c r="C55" s="2323"/>
      <c r="D55" s="2323"/>
      <c r="E55" s="2324"/>
      <c r="F55" s="1169">
        <v>394080169.61000001</v>
      </c>
      <c r="G55" s="1169">
        <v>188758386.69</v>
      </c>
      <c r="H55" s="1169">
        <v>12671123.42</v>
      </c>
      <c r="I55" s="1169">
        <v>117568900.83</v>
      </c>
      <c r="J55" s="1169">
        <v>56842505.990000002</v>
      </c>
      <c r="K55" s="1169">
        <v>1675856.45</v>
      </c>
      <c r="L55" s="1169">
        <v>205321782.91999999</v>
      </c>
    </row>
    <row r="56" spans="2:12" ht="28.15" customHeight="1">
      <c r="B56" s="2322" t="s">
        <v>827</v>
      </c>
      <c r="C56" s="2323"/>
      <c r="D56" s="2323"/>
      <c r="E56" s="2324"/>
      <c r="F56" s="1169">
        <v>21858560</v>
      </c>
      <c r="G56" s="1169">
        <v>21858560</v>
      </c>
      <c r="H56" s="1169">
        <v>0</v>
      </c>
      <c r="I56" s="1169">
        <v>0</v>
      </c>
      <c r="J56" s="1169">
        <v>21858560</v>
      </c>
      <c r="K56" s="1169">
        <v>0</v>
      </c>
      <c r="L56" s="1169">
        <v>0</v>
      </c>
    </row>
    <row r="57" spans="2:12" ht="20.45" customHeight="1">
      <c r="B57" s="2322" t="s">
        <v>828</v>
      </c>
      <c r="C57" s="2323"/>
      <c r="D57" s="2323"/>
      <c r="E57" s="2324"/>
      <c r="F57" s="1169">
        <v>29557795.719999999</v>
      </c>
      <c r="G57" s="1169">
        <v>7140780.9800000004</v>
      </c>
      <c r="H57" s="1169">
        <v>1457802</v>
      </c>
      <c r="I57" s="1169">
        <v>0</v>
      </c>
      <c r="J57" s="1169">
        <v>5682978.9800000004</v>
      </c>
      <c r="K57" s="1169">
        <v>0</v>
      </c>
      <c r="L57" s="1169">
        <v>22417014.739999998</v>
      </c>
    </row>
    <row r="58" spans="2:12" ht="20.45" customHeight="1">
      <c r="B58" s="2322" t="s">
        <v>829</v>
      </c>
      <c r="C58" s="2323"/>
      <c r="D58" s="2323"/>
      <c r="E58" s="2324"/>
      <c r="F58" s="1169">
        <v>11656571.25</v>
      </c>
      <c r="G58" s="1169">
        <v>26797</v>
      </c>
      <c r="H58" s="1169">
        <v>0</v>
      </c>
      <c r="I58" s="1169">
        <v>0</v>
      </c>
      <c r="J58" s="1169">
        <v>26797</v>
      </c>
      <c r="K58" s="1169">
        <v>0</v>
      </c>
      <c r="L58" s="1169">
        <v>11629774.25</v>
      </c>
    </row>
    <row r="59" spans="2:12" ht="28.15" customHeight="1">
      <c r="B59" s="2322" t="s">
        <v>830</v>
      </c>
      <c r="C59" s="2323"/>
      <c r="D59" s="2323"/>
      <c r="E59" s="2324"/>
      <c r="F59" s="1169">
        <v>16252.2</v>
      </c>
      <c r="G59" s="1169">
        <v>0</v>
      </c>
      <c r="H59" s="1169">
        <v>0</v>
      </c>
      <c r="I59" s="1169">
        <v>0</v>
      </c>
      <c r="J59" s="1169">
        <v>0</v>
      </c>
      <c r="K59" s="1169">
        <v>0</v>
      </c>
      <c r="L59" s="1169">
        <v>16252.2</v>
      </c>
    </row>
    <row r="60" spans="2:12" ht="28.15" customHeight="1">
      <c r="B60" s="2322" t="s">
        <v>831</v>
      </c>
      <c r="C60" s="2323"/>
      <c r="D60" s="2323"/>
      <c r="E60" s="2324"/>
      <c r="F60" s="1169">
        <v>40910.230000000003</v>
      </c>
      <c r="G60" s="1169">
        <v>0</v>
      </c>
      <c r="H60" s="1169">
        <v>0</v>
      </c>
      <c r="I60" s="1169">
        <v>0</v>
      </c>
      <c r="J60" s="1169">
        <v>0</v>
      </c>
      <c r="K60" s="1169">
        <v>0</v>
      </c>
      <c r="L60" s="1169">
        <v>40910.230000000003</v>
      </c>
    </row>
    <row r="61" spans="2:12" ht="28.15" customHeight="1">
      <c r="B61" s="2322" t="s">
        <v>832</v>
      </c>
      <c r="C61" s="2323"/>
      <c r="D61" s="2323"/>
      <c r="E61" s="2324"/>
      <c r="F61" s="1169">
        <v>0</v>
      </c>
      <c r="G61" s="1169">
        <v>0</v>
      </c>
      <c r="H61" s="1169">
        <v>0</v>
      </c>
      <c r="I61" s="1169">
        <v>0</v>
      </c>
      <c r="J61" s="1169">
        <v>0</v>
      </c>
      <c r="K61" s="1169">
        <v>0</v>
      </c>
      <c r="L61" s="1169">
        <v>0</v>
      </c>
    </row>
  </sheetData>
  <mergeCells count="63">
    <mergeCell ref="P4:P7"/>
    <mergeCell ref="Q4:Q7"/>
    <mergeCell ref="E4:E7"/>
    <mergeCell ref="F4:F7"/>
    <mergeCell ref="K4:K7"/>
    <mergeCell ref="L4:L7"/>
    <mergeCell ref="O4:O7"/>
    <mergeCell ref="A22:M22"/>
    <mergeCell ref="A1:L1"/>
    <mergeCell ref="A2:M2"/>
    <mergeCell ref="A3:A7"/>
    <mergeCell ref="B3:B7"/>
    <mergeCell ref="C3:N3"/>
    <mergeCell ref="M4:M7"/>
    <mergeCell ref="N4:N7"/>
    <mergeCell ref="A9:Q9"/>
    <mergeCell ref="G4:G7"/>
    <mergeCell ref="H4:H7"/>
    <mergeCell ref="I4:I7"/>
    <mergeCell ref="J4:J7"/>
    <mergeCell ref="O3:Q3"/>
    <mergeCell ref="C4:C7"/>
    <mergeCell ref="D4:D7"/>
    <mergeCell ref="O23:Q23"/>
    <mergeCell ref="C24:C26"/>
    <mergeCell ref="D24:D26"/>
    <mergeCell ref="E24:E26"/>
    <mergeCell ref="F24:F26"/>
    <mergeCell ref="G24:G26"/>
    <mergeCell ref="Q24:Q26"/>
    <mergeCell ref="J24:J26"/>
    <mergeCell ref="K24:K26"/>
    <mergeCell ref="L24:L26"/>
    <mergeCell ref="O24:O26"/>
    <mergeCell ref="P24:P26"/>
    <mergeCell ref="A23:A26"/>
    <mergeCell ref="B23:B26"/>
    <mergeCell ref="C23:N23"/>
    <mergeCell ref="J49:J52"/>
    <mergeCell ref="K49:K52"/>
    <mergeCell ref="L49:L52"/>
    <mergeCell ref="N24:N26"/>
    <mergeCell ref="B28:N28"/>
    <mergeCell ref="B47:M47"/>
    <mergeCell ref="H24:H26"/>
    <mergeCell ref="I24:I26"/>
    <mergeCell ref="M24:M26"/>
    <mergeCell ref="F54:L54"/>
    <mergeCell ref="B55:E55"/>
    <mergeCell ref="B56:E56"/>
    <mergeCell ref="B57:E57"/>
    <mergeCell ref="B48:E52"/>
    <mergeCell ref="F48:F52"/>
    <mergeCell ref="G48:L48"/>
    <mergeCell ref="G49:G52"/>
    <mergeCell ref="H49:H52"/>
    <mergeCell ref="I49:I52"/>
    <mergeCell ref="B58:E58"/>
    <mergeCell ref="B59:E59"/>
    <mergeCell ref="B60:E60"/>
    <mergeCell ref="B61:E61"/>
    <mergeCell ref="B53:E53"/>
    <mergeCell ref="B54:E54"/>
  </mergeCells>
  <printOptions horizontalCentered="1"/>
  <pageMargins left="0.27559055118110237" right="0.27559055118110237" top="0.59055118110236227" bottom="0.74803149606299213" header="0.31496062992125984" footer="0.59055118110236227"/>
  <pageSetup paperSize="9" scale="61" firstPageNumber="5" orientation="landscape" useFirstPageNumber="1" r:id="rId1"/>
  <headerFooter alignWithMargins="0"/>
  <rowBreaks count="1" manualBreakCount="1">
    <brk id="4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7"/>
  <sheetViews>
    <sheetView topLeftCell="A10" zoomScaleNormal="100" workbookViewId="0">
      <selection activeCell="B3" sqref="B3:B4"/>
    </sheetView>
  </sheetViews>
  <sheetFormatPr defaultRowHeight="12.75"/>
  <cols>
    <col min="1" max="1" width="9.7109375" customWidth="1"/>
    <col min="2" max="2" width="19.85546875" bestFit="1" customWidth="1"/>
    <col min="3" max="3" width="14.42578125" customWidth="1"/>
    <col min="4" max="4" width="12.42578125" customWidth="1"/>
    <col min="5" max="5" width="11.5703125" customWidth="1"/>
    <col min="6" max="6" width="11.28515625" customWidth="1"/>
  </cols>
  <sheetData>
    <row r="2" spans="1:6">
      <c r="A2" s="2327" t="s">
        <v>882</v>
      </c>
      <c r="B2" s="2327"/>
      <c r="C2" s="2327"/>
      <c r="D2" s="2327"/>
      <c r="E2" s="2327"/>
      <c r="F2" s="2327"/>
    </row>
    <row r="3" spans="1:6">
      <c r="A3" s="1178"/>
      <c r="B3" s="1178"/>
      <c r="C3" s="1178"/>
      <c r="D3" s="1178"/>
      <c r="E3" s="1178"/>
      <c r="F3" s="1178"/>
    </row>
    <row r="4" spans="1:6" ht="13.5" thickBot="1">
      <c r="A4" s="1178"/>
      <c r="B4" s="1178"/>
      <c r="C4" s="1178"/>
      <c r="D4" s="1178"/>
      <c r="E4" s="1178"/>
      <c r="F4" s="1178"/>
    </row>
    <row r="5" spans="1:6" ht="21.75" customHeight="1" thickBot="1">
      <c r="A5" s="2328" t="s">
        <v>52</v>
      </c>
      <c r="B5" s="2328" t="s">
        <v>7</v>
      </c>
      <c r="C5" s="2328" t="s">
        <v>56</v>
      </c>
      <c r="D5" s="1179" t="s">
        <v>834</v>
      </c>
      <c r="E5" s="1180" t="s">
        <v>835</v>
      </c>
      <c r="F5" s="1180" t="s">
        <v>836</v>
      </c>
    </row>
    <row r="6" spans="1:6" ht="19.5" customHeight="1" thickBot="1">
      <c r="A6" s="2329"/>
      <c r="B6" s="2329"/>
      <c r="C6" s="2329"/>
      <c r="D6" s="2330" t="s">
        <v>837</v>
      </c>
      <c r="E6" s="2330"/>
      <c r="F6" s="2331"/>
    </row>
    <row r="7" spans="1:6" ht="13.5" thickBot="1">
      <c r="A7" s="1181">
        <v>1</v>
      </c>
      <c r="B7" s="1313">
        <v>2</v>
      </c>
      <c r="C7" s="1181">
        <v>3</v>
      </c>
      <c r="D7" s="1313">
        <v>4</v>
      </c>
      <c r="E7" s="1181">
        <v>5</v>
      </c>
      <c r="F7" s="1183">
        <v>6</v>
      </c>
    </row>
    <row r="8" spans="1:6" s="1178" customFormat="1" ht="20.25" customHeight="1">
      <c r="A8" s="1312" t="s">
        <v>10</v>
      </c>
      <c r="B8" s="1311" t="s">
        <v>33</v>
      </c>
      <c r="C8" s="1310">
        <v>1967527</v>
      </c>
      <c r="D8" s="1309">
        <v>5860.6663614425697</v>
      </c>
      <c r="E8" s="1309">
        <v>5573.1449267329253</v>
      </c>
      <c r="F8" s="1308">
        <v>287.52143470964438</v>
      </c>
    </row>
    <row r="9" spans="1:6" s="1178" customFormat="1" ht="20.25" customHeight="1">
      <c r="A9" s="1312" t="s">
        <v>11</v>
      </c>
      <c r="B9" s="1311" t="s">
        <v>53</v>
      </c>
      <c r="C9" s="1310">
        <v>1318485</v>
      </c>
      <c r="D9" s="1309">
        <v>5741.9061791071063</v>
      </c>
      <c r="E9" s="1309">
        <v>5578.9267500654887</v>
      </c>
      <c r="F9" s="1308">
        <v>162.97942904161755</v>
      </c>
    </row>
    <row r="10" spans="1:6" s="1178" customFormat="1" ht="20.25" customHeight="1">
      <c r="A10" s="1312" t="s">
        <v>12</v>
      </c>
      <c r="B10" s="1311" t="s">
        <v>35</v>
      </c>
      <c r="C10" s="1310">
        <v>1585947</v>
      </c>
      <c r="D10" s="1309">
        <v>5532.1389068235039</v>
      </c>
      <c r="E10" s="1309">
        <v>5325.9926969817088</v>
      </c>
      <c r="F10" s="1308">
        <v>206.1462098417951</v>
      </c>
    </row>
    <row r="11" spans="1:6" s="1178" customFormat="1" ht="20.25" customHeight="1">
      <c r="A11" s="1312" t="s">
        <v>13</v>
      </c>
      <c r="B11" s="1311" t="s">
        <v>36</v>
      </c>
      <c r="C11" s="1310">
        <v>746761</v>
      </c>
      <c r="D11" s="1309">
        <v>5647.1248184091082</v>
      </c>
      <c r="E11" s="1309">
        <v>5437.0134655666479</v>
      </c>
      <c r="F11" s="1308">
        <v>210.11135284246029</v>
      </c>
    </row>
    <row r="12" spans="1:6" s="1178" customFormat="1" ht="20.25" customHeight="1">
      <c r="A12" s="1312" t="s">
        <v>4</v>
      </c>
      <c r="B12" s="1311" t="s">
        <v>37</v>
      </c>
      <c r="C12" s="1310">
        <v>1653659</v>
      </c>
      <c r="D12" s="1309">
        <v>5640.2063052539797</v>
      </c>
      <c r="E12" s="1309">
        <v>5576.6940013026187</v>
      </c>
      <c r="F12" s="1308">
        <v>63.512303951360991</v>
      </c>
    </row>
    <row r="13" spans="1:6" s="1178" customFormat="1" ht="20.25" customHeight="1">
      <c r="A13" s="1312" t="s">
        <v>5</v>
      </c>
      <c r="B13" s="1311" t="s">
        <v>38</v>
      </c>
      <c r="C13" s="1310">
        <v>2439522</v>
      </c>
      <c r="D13" s="1309">
        <v>5791.2931794507422</v>
      </c>
      <c r="E13" s="1309">
        <v>5586.8402203095166</v>
      </c>
      <c r="F13" s="1308">
        <v>204.45295914122562</v>
      </c>
    </row>
    <row r="14" spans="1:6" s="1178" customFormat="1" ht="20.25" customHeight="1">
      <c r="A14" s="1312" t="s">
        <v>14</v>
      </c>
      <c r="B14" s="1311" t="s">
        <v>39</v>
      </c>
      <c r="C14" s="1310">
        <v>3171474</v>
      </c>
      <c r="D14" s="1309">
        <v>6135.6854175250737</v>
      </c>
      <c r="E14" s="1309">
        <v>5949.0468234645177</v>
      </c>
      <c r="F14" s="1308">
        <v>186.63859406055599</v>
      </c>
    </row>
    <row r="15" spans="1:6" s="1178" customFormat="1" ht="20.25" customHeight="1">
      <c r="A15" s="1312" t="s">
        <v>15</v>
      </c>
      <c r="B15" s="1311" t="s">
        <v>40</v>
      </c>
      <c r="C15" s="1310">
        <v>854591</v>
      </c>
      <c r="D15" s="1309">
        <v>5105.8823390253301</v>
      </c>
      <c r="E15" s="1309">
        <v>4862.237317933379</v>
      </c>
      <c r="F15" s="1308">
        <v>243.64502109195109</v>
      </c>
    </row>
    <row r="16" spans="1:6" s="1178" customFormat="1" ht="20.25" customHeight="1">
      <c r="A16" s="1312" t="s">
        <v>16</v>
      </c>
      <c r="B16" s="1311" t="s">
        <v>41</v>
      </c>
      <c r="C16" s="1310">
        <v>1777231</v>
      </c>
      <c r="D16" s="1309">
        <v>5643.7019669812362</v>
      </c>
      <c r="E16" s="1309">
        <v>5409.0149028460464</v>
      </c>
      <c r="F16" s="1308">
        <v>234.68706413518976</v>
      </c>
    </row>
    <row r="17" spans="1:6" s="1178" customFormat="1" ht="20.25" customHeight="1">
      <c r="A17" s="1312" t="s">
        <v>17</v>
      </c>
      <c r="B17" s="1311" t="s">
        <v>42</v>
      </c>
      <c r="C17" s="1310">
        <v>748096</v>
      </c>
      <c r="D17" s="1309">
        <v>5641.5416966138046</v>
      </c>
      <c r="E17" s="1309">
        <v>5390.8235132790551</v>
      </c>
      <c r="F17" s="1308">
        <v>250.71818333474948</v>
      </c>
    </row>
    <row r="18" spans="1:6" s="1178" customFormat="1" ht="20.25" customHeight="1">
      <c r="A18" s="1312" t="s">
        <v>18</v>
      </c>
      <c r="B18" s="1311" t="s">
        <v>43</v>
      </c>
      <c r="C18" s="1310">
        <v>1500273</v>
      </c>
      <c r="D18" s="1309">
        <v>6368.261740969825</v>
      </c>
      <c r="E18" s="1309">
        <v>6089.3695035103992</v>
      </c>
      <c r="F18" s="1308">
        <v>278.89223745942581</v>
      </c>
    </row>
    <row r="19" spans="1:6" s="1178" customFormat="1" ht="20.25" customHeight="1">
      <c r="A19" s="1312" t="s">
        <v>19</v>
      </c>
      <c r="B19" s="1311" t="s">
        <v>44</v>
      </c>
      <c r="C19" s="1310">
        <v>1998961</v>
      </c>
      <c r="D19" s="1309">
        <v>5631.7039259795692</v>
      </c>
      <c r="E19" s="1309">
        <v>5419.1123444228933</v>
      </c>
      <c r="F19" s="1308">
        <v>212.59158155667592</v>
      </c>
    </row>
    <row r="20" spans="1:6" s="1178" customFormat="1" ht="20.25" customHeight="1">
      <c r="A20" s="1312" t="s">
        <v>20</v>
      </c>
      <c r="B20" s="1311" t="s">
        <v>45</v>
      </c>
      <c r="C20" s="1310">
        <v>1039109</v>
      </c>
      <c r="D20" s="1309">
        <v>5435.7167944941193</v>
      </c>
      <c r="E20" s="1309">
        <v>5170.9324768623837</v>
      </c>
      <c r="F20" s="1308">
        <v>264.78431763173558</v>
      </c>
    </row>
    <row r="21" spans="1:6" s="1178" customFormat="1" ht="20.25" customHeight="1">
      <c r="A21" s="1312" t="s">
        <v>21</v>
      </c>
      <c r="B21" s="1311" t="s">
        <v>54</v>
      </c>
      <c r="C21" s="1310">
        <v>1131441</v>
      </c>
      <c r="D21" s="1309">
        <v>5719.4799977727598</v>
      </c>
      <c r="E21" s="1309">
        <v>5506.2924363621269</v>
      </c>
      <c r="F21" s="1308">
        <v>213.18756141063295</v>
      </c>
    </row>
    <row r="22" spans="1:6" s="1178" customFormat="1" ht="20.25" customHeight="1">
      <c r="A22" s="1312" t="s">
        <v>22</v>
      </c>
      <c r="B22" s="1311" t="s">
        <v>47</v>
      </c>
      <c r="C22" s="1310">
        <v>2726647</v>
      </c>
      <c r="D22" s="1309">
        <v>5806.7557312479466</v>
      </c>
      <c r="E22" s="1309">
        <v>5638.8573966047043</v>
      </c>
      <c r="F22" s="1308">
        <v>167.89833464324238</v>
      </c>
    </row>
    <row r="23" spans="1:6" s="1178" customFormat="1" ht="20.25" customHeight="1" thickBot="1">
      <c r="A23" s="1312" t="s">
        <v>23</v>
      </c>
      <c r="B23" s="1311" t="s">
        <v>48</v>
      </c>
      <c r="C23" s="1310">
        <v>1146350</v>
      </c>
      <c r="D23" s="1309">
        <v>5849.6396681728702</v>
      </c>
      <c r="E23" s="1309">
        <v>5602.4508546168599</v>
      </c>
      <c r="F23" s="1308">
        <v>247.18881355601025</v>
      </c>
    </row>
    <row r="24" spans="1:6" ht="13.5" thickBot="1">
      <c r="A24" s="2481" t="s">
        <v>55</v>
      </c>
      <c r="B24" s="2482"/>
      <c r="C24" s="1307">
        <v>25806074</v>
      </c>
      <c r="D24" s="1306">
        <v>5777.3402309448566</v>
      </c>
      <c r="E24" s="1305">
        <v>5569.0982491172645</v>
      </c>
      <c r="F24" s="1305">
        <v>208.2419818275921</v>
      </c>
    </row>
    <row r="25" spans="1:6">
      <c r="A25" s="1178"/>
      <c r="B25" s="1178"/>
      <c r="C25" s="1178"/>
      <c r="D25" s="1178"/>
      <c r="E25" s="1178"/>
      <c r="F25" s="1178"/>
    </row>
    <row r="26" spans="1:6">
      <c r="A26" s="1304" t="s">
        <v>224</v>
      </c>
      <c r="B26" s="1178"/>
      <c r="C26" s="1178"/>
      <c r="D26" s="1178"/>
      <c r="E26" s="1178"/>
      <c r="F26" s="1178"/>
    </row>
    <row r="27" spans="1:6">
      <c r="A27" s="1304" t="s">
        <v>251</v>
      </c>
      <c r="B27" s="1178"/>
      <c r="C27" s="1178"/>
      <c r="D27" s="1178"/>
      <c r="E27" s="1178"/>
      <c r="F27" s="1178"/>
    </row>
  </sheetData>
  <mergeCells count="6">
    <mergeCell ref="A24:B24"/>
    <mergeCell ref="A2:F2"/>
    <mergeCell ref="A5:A6"/>
    <mergeCell ref="B5:B6"/>
    <mergeCell ref="C5:C6"/>
    <mergeCell ref="D6:F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7"/>
  <sheetViews>
    <sheetView zoomScaleNormal="100" workbookViewId="0">
      <selection activeCell="B3" sqref="B3:B4"/>
    </sheetView>
  </sheetViews>
  <sheetFormatPr defaultRowHeight="12.75"/>
  <cols>
    <col min="1" max="1" width="4.140625" style="1314" customWidth="1"/>
    <col min="2" max="2" width="20.7109375" style="1314" customWidth="1"/>
    <col min="3" max="4" width="19.28515625" style="1314" bestFit="1" customWidth="1"/>
    <col min="5" max="5" width="9.42578125" style="1314" customWidth="1"/>
    <col min="6" max="7" width="19.28515625" style="1314" bestFit="1" customWidth="1"/>
    <col min="8" max="8" width="11.42578125" style="1314" customWidth="1"/>
    <col min="9" max="9" width="17.28515625" style="1314" customWidth="1"/>
    <col min="10" max="10" width="18.28515625" style="1314" customWidth="1"/>
    <col min="11" max="11" width="15" style="1314" customWidth="1"/>
    <col min="12" max="12" width="9.140625" style="1314"/>
    <col min="13" max="13" width="9.140625" style="1314" customWidth="1"/>
    <col min="14" max="14" width="19.7109375" style="1315" bestFit="1" customWidth="1"/>
    <col min="15" max="15" width="15.85546875" style="1315" customWidth="1"/>
    <col min="16" max="16384" width="9.140625" style="1314"/>
  </cols>
  <sheetData>
    <row r="1" spans="1:11">
      <c r="A1" s="2489" t="s">
        <v>892</v>
      </c>
      <c r="B1" s="2489"/>
      <c r="C1" s="2489"/>
      <c r="D1" s="2489"/>
      <c r="E1" s="2489"/>
      <c r="F1" s="2490"/>
      <c r="G1" s="2490"/>
      <c r="H1" s="2491"/>
    </row>
    <row r="2" spans="1:11" ht="11.25" customHeight="1" thickBot="1"/>
    <row r="3" spans="1:11" ht="15" customHeight="1" thickBot="1">
      <c r="A3" s="2492" t="s">
        <v>52</v>
      </c>
      <c r="B3" s="2492" t="s">
        <v>7</v>
      </c>
      <c r="C3" s="2495" t="s">
        <v>891</v>
      </c>
      <c r="D3" s="2496"/>
      <c r="E3" s="2485" t="s">
        <v>890</v>
      </c>
      <c r="F3" s="2495" t="s">
        <v>3</v>
      </c>
      <c r="G3" s="2496"/>
      <c r="H3" s="2485" t="s">
        <v>889</v>
      </c>
      <c r="I3" s="2485" t="s">
        <v>888</v>
      </c>
      <c r="J3" s="2485" t="s">
        <v>887</v>
      </c>
      <c r="K3" s="2485" t="s">
        <v>886</v>
      </c>
    </row>
    <row r="4" spans="1:11" ht="42" customHeight="1" thickBot="1">
      <c r="A4" s="2493"/>
      <c r="B4" s="2493"/>
      <c r="C4" s="1347" t="s">
        <v>98</v>
      </c>
      <c r="D4" s="1347" t="s">
        <v>99</v>
      </c>
      <c r="E4" s="2486"/>
      <c r="F4" s="1347" t="s">
        <v>98</v>
      </c>
      <c r="G4" s="1347" t="s">
        <v>99</v>
      </c>
      <c r="H4" s="2486"/>
      <c r="I4" s="2486"/>
      <c r="J4" s="2486"/>
      <c r="K4" s="2486"/>
    </row>
    <row r="5" spans="1:11" ht="13.5" thickBot="1">
      <c r="A5" s="2494"/>
      <c r="B5" s="2494"/>
      <c r="C5" s="2487" t="s">
        <v>8</v>
      </c>
      <c r="D5" s="2488"/>
      <c r="E5" s="1346" t="s">
        <v>9</v>
      </c>
      <c r="F5" s="2487" t="s">
        <v>8</v>
      </c>
      <c r="G5" s="2488"/>
      <c r="H5" s="1346" t="s">
        <v>9</v>
      </c>
      <c r="I5" s="2487" t="s">
        <v>8</v>
      </c>
      <c r="J5" s="2488"/>
      <c r="K5" s="1346" t="s">
        <v>9</v>
      </c>
    </row>
    <row r="6" spans="1:11" ht="12" customHeight="1" thickBot="1">
      <c r="A6" s="1345">
        <v>1</v>
      </c>
      <c r="B6" s="1343">
        <v>2</v>
      </c>
      <c r="C6" s="1344" t="s">
        <v>847</v>
      </c>
      <c r="D6" s="1345" t="s">
        <v>848</v>
      </c>
      <c r="E6" s="1343" t="s">
        <v>849</v>
      </c>
      <c r="F6" s="1344" t="s">
        <v>850</v>
      </c>
      <c r="G6" s="1345" t="s">
        <v>851</v>
      </c>
      <c r="H6" s="1343" t="s">
        <v>885</v>
      </c>
      <c r="I6" s="1343" t="s">
        <v>884</v>
      </c>
      <c r="J6" s="1344" t="s">
        <v>4</v>
      </c>
      <c r="K6" s="1343" t="s">
        <v>275</v>
      </c>
    </row>
    <row r="7" spans="1:11" ht="18.75" customHeight="1">
      <c r="A7" s="1342" t="s">
        <v>10</v>
      </c>
      <c r="B7" s="1341" t="s">
        <v>33</v>
      </c>
      <c r="C7" s="1340">
        <v>11470952305.259993</v>
      </c>
      <c r="D7" s="1326">
        <v>11531019304.130014</v>
      </c>
      <c r="E7" s="1335">
        <f t="shared" ref="E7:E23" si="0">100*D7/C7</f>
        <v>100.52364439561377</v>
      </c>
      <c r="F7" s="1339">
        <v>12107651925.959974</v>
      </c>
      <c r="G7" s="1338">
        <v>10965313118.260052</v>
      </c>
      <c r="H7" s="1335">
        <f t="shared" ref="H7:H21" si="1">100*G9/F9</f>
        <v>90.847061889482603</v>
      </c>
      <c r="I7" s="1337">
        <f t="shared" ref="I7:I23" si="2">D7-G7</f>
        <v>565706185.86996269</v>
      </c>
      <c r="J7" s="1336">
        <v>3443588492.1800003</v>
      </c>
      <c r="K7" s="1335">
        <v>31.498569757386758</v>
      </c>
    </row>
    <row r="8" spans="1:11" ht="18.75" customHeight="1">
      <c r="A8" s="1334" t="s">
        <v>11</v>
      </c>
      <c r="B8" s="1333" t="s">
        <v>53</v>
      </c>
      <c r="C8" s="1332">
        <v>7575622481.4899921</v>
      </c>
      <c r="D8" s="1331">
        <v>7570617168.5600328</v>
      </c>
      <c r="E8" s="1330">
        <f t="shared" si="0"/>
        <v>99.933928691111674</v>
      </c>
      <c r="F8" s="1325">
        <v>7978805346.770031</v>
      </c>
      <c r="G8" s="1324">
        <v>7355731236.0600958</v>
      </c>
      <c r="H8" s="1330">
        <f t="shared" si="1"/>
        <v>92.210129492320476</v>
      </c>
      <c r="I8" s="1332">
        <f t="shared" si="2"/>
        <v>214885932.49993706</v>
      </c>
      <c r="J8" s="1331">
        <v>1721417373.8299999</v>
      </c>
      <c r="K8" s="1330">
        <v>23.4630342687379</v>
      </c>
    </row>
    <row r="9" spans="1:11" ht="18.75" customHeight="1">
      <c r="A9" s="1334" t="s">
        <v>12</v>
      </c>
      <c r="B9" s="1333" t="s">
        <v>35</v>
      </c>
      <c r="C9" s="1332">
        <v>8856589302.0300007</v>
      </c>
      <c r="D9" s="1331">
        <v>8773679102.8600159</v>
      </c>
      <c r="E9" s="1330">
        <f t="shared" si="0"/>
        <v>99.06385859903223</v>
      </c>
      <c r="F9" s="1325">
        <v>9297760394.3600216</v>
      </c>
      <c r="G9" s="1324">
        <v>8446742139.8000498</v>
      </c>
      <c r="H9" s="1330">
        <f t="shared" si="1"/>
        <v>91.436514990162593</v>
      </c>
      <c r="I9" s="1332">
        <f t="shared" si="2"/>
        <v>326936963.05996609</v>
      </c>
      <c r="J9" s="1331">
        <v>1808771350.75</v>
      </c>
      <c r="K9" s="1330">
        <v>20.970963604762971</v>
      </c>
    </row>
    <row r="10" spans="1:11" ht="18.75" customHeight="1">
      <c r="A10" s="1334" t="s">
        <v>13</v>
      </c>
      <c r="B10" s="1333" t="s">
        <v>36</v>
      </c>
      <c r="C10" s="1332">
        <v>4186075557.9799986</v>
      </c>
      <c r="D10" s="1331">
        <v>4217052576.5200043</v>
      </c>
      <c r="E10" s="1330">
        <f t="shared" si="0"/>
        <v>100.74000141925183</v>
      </c>
      <c r="F10" s="1325">
        <v>4403149236.3300028</v>
      </c>
      <c r="G10" s="1324">
        <v>4060149612.5600157</v>
      </c>
      <c r="H10" s="1330">
        <f t="shared" si="1"/>
        <v>92.851248947634673</v>
      </c>
      <c r="I10" s="1332">
        <f t="shared" si="2"/>
        <v>156902963.95998859</v>
      </c>
      <c r="J10" s="1331">
        <v>953424236.1099999</v>
      </c>
      <c r="K10" s="1330">
        <v>24.067095794273023</v>
      </c>
    </row>
    <row r="11" spans="1:11" ht="18.75" customHeight="1">
      <c r="A11" s="1334" t="s">
        <v>4</v>
      </c>
      <c r="B11" s="1333" t="s">
        <v>37</v>
      </c>
      <c r="C11" s="1332">
        <v>9473984165.619997</v>
      </c>
      <c r="D11" s="1331">
        <v>9326977918.5399914</v>
      </c>
      <c r="E11" s="1330">
        <f t="shared" si="0"/>
        <v>98.448316521221614</v>
      </c>
      <c r="F11" s="1325">
        <v>10085631792.169958</v>
      </c>
      <c r="G11" s="1324">
        <v>9221950225.5000877</v>
      </c>
      <c r="H11" s="1330">
        <f t="shared" si="1"/>
        <v>92.418672009982274</v>
      </c>
      <c r="I11" s="1332">
        <f t="shared" si="2"/>
        <v>105027693.03990364</v>
      </c>
      <c r="J11" s="1331">
        <v>2061548316.4099994</v>
      </c>
      <c r="K11" s="1330">
        <v>21.901469447541416</v>
      </c>
    </row>
    <row r="12" spans="1:11" ht="18.75" customHeight="1">
      <c r="A12" s="1334" t="s">
        <v>5</v>
      </c>
      <c r="B12" s="1333" t="s">
        <v>38</v>
      </c>
      <c r="C12" s="1332">
        <v>13830610830.619976</v>
      </c>
      <c r="D12" s="1331">
        <v>14127987119.720034</v>
      </c>
      <c r="E12" s="1330">
        <f t="shared" si="0"/>
        <v>102.15013127577626</v>
      </c>
      <c r="F12" s="1325">
        <v>14678552827.66997</v>
      </c>
      <c r="G12" s="1324">
        <v>13629219627.929913</v>
      </c>
      <c r="H12" s="1330">
        <f t="shared" si="1"/>
        <v>91.01327860127536</v>
      </c>
      <c r="I12" s="1332">
        <f t="shared" si="2"/>
        <v>498767491.79012108</v>
      </c>
      <c r="J12" s="1331">
        <v>3488454786.6999998</v>
      </c>
      <c r="K12" s="1330">
        <v>25.807135270656893</v>
      </c>
    </row>
    <row r="13" spans="1:11" ht="18.75" customHeight="1">
      <c r="A13" s="1334" t="s">
        <v>14</v>
      </c>
      <c r="B13" s="1333" t="s">
        <v>39</v>
      </c>
      <c r="C13" s="1332">
        <v>19388739985.589989</v>
      </c>
      <c r="D13" s="1331">
        <v>19459166773.859917</v>
      </c>
      <c r="E13" s="1330">
        <f t="shared" si="0"/>
        <v>100.3632355084563</v>
      </c>
      <c r="F13" s="1325">
        <v>20414973419.399956</v>
      </c>
      <c r="G13" s="1324">
        <v>18867247325.400307</v>
      </c>
      <c r="H13" s="1330">
        <f t="shared" si="1"/>
        <v>90.230954190022118</v>
      </c>
      <c r="I13" s="1332">
        <f t="shared" si="2"/>
        <v>591919448.45960999</v>
      </c>
      <c r="J13" s="1331">
        <v>4262667214.2599993</v>
      </c>
      <c r="K13" s="1330">
        <v>22.576648535051092</v>
      </c>
    </row>
    <row r="14" spans="1:11" ht="18.75" customHeight="1">
      <c r="A14" s="1334" t="s">
        <v>15</v>
      </c>
      <c r="B14" s="1333" t="s">
        <v>40</v>
      </c>
      <c r="C14" s="1332">
        <v>4355850455.5700016</v>
      </c>
      <c r="D14" s="1331">
        <v>4363441093.989996</v>
      </c>
      <c r="E14" s="1330">
        <f t="shared" si="0"/>
        <v>100.17426306291777</v>
      </c>
      <c r="F14" s="1325">
        <v>4565514302.5599976</v>
      </c>
      <c r="G14" s="1324">
        <v>4155224251.7700043</v>
      </c>
      <c r="H14" s="1330">
        <f t="shared" si="1"/>
        <v>91.122451158541026</v>
      </c>
      <c r="I14" s="1332">
        <f t="shared" si="2"/>
        <v>208216842.21999168</v>
      </c>
      <c r="J14" s="1331">
        <v>1023712225.2699997</v>
      </c>
      <c r="K14" s="1330">
        <v>25.760569890813617</v>
      </c>
    </row>
    <row r="15" spans="1:11" ht="18.75" customHeight="1">
      <c r="A15" s="1334" t="s">
        <v>16</v>
      </c>
      <c r="B15" s="1333" t="s">
        <v>41</v>
      </c>
      <c r="C15" s="1332">
        <v>10044875693.460011</v>
      </c>
      <c r="D15" s="1331">
        <v>10030162090.48003</v>
      </c>
      <c r="E15" s="1330">
        <f t="shared" si="0"/>
        <v>99.853521303508415</v>
      </c>
      <c r="F15" s="1325">
        <v>10653848284.209999</v>
      </c>
      <c r="G15" s="1324">
        <v>9613068964.7999821</v>
      </c>
      <c r="H15" s="1330">
        <f t="shared" si="1"/>
        <v>90.174240585931358</v>
      </c>
      <c r="I15" s="1332">
        <f t="shared" si="2"/>
        <v>417093125.68004799</v>
      </c>
      <c r="J15" s="1331">
        <v>2055259556.0400004</v>
      </c>
      <c r="K15" s="1330">
        <v>21.792428200610779</v>
      </c>
    </row>
    <row r="16" spans="1:11" ht="18.75" customHeight="1">
      <c r="A16" s="1334" t="s">
        <v>17</v>
      </c>
      <c r="B16" s="1333" t="s">
        <v>42</v>
      </c>
      <c r="C16" s="1332">
        <v>4136510028.1200032</v>
      </c>
      <c r="D16" s="1331">
        <v>4220414777.0700006</v>
      </c>
      <c r="E16" s="1330">
        <f t="shared" si="0"/>
        <v>102.02839467037703</v>
      </c>
      <c r="F16" s="1325">
        <v>4425751783.1400032</v>
      </c>
      <c r="G16" s="1324">
        <v>4032853506.9900079</v>
      </c>
      <c r="H16" s="1330">
        <f t="shared" si="1"/>
        <v>91.041343721760398</v>
      </c>
      <c r="I16" s="1332">
        <f t="shared" si="2"/>
        <v>187561270.07999277</v>
      </c>
      <c r="J16" s="1331">
        <v>809261213.58000004</v>
      </c>
      <c r="K16" s="1330">
        <v>19.845532116300468</v>
      </c>
    </row>
    <row r="17" spans="1:11" ht="18.75" customHeight="1">
      <c r="A17" s="1334" t="s">
        <v>18</v>
      </c>
      <c r="B17" s="1333" t="s">
        <v>43</v>
      </c>
      <c r="C17" s="1332">
        <v>9545888923.5899944</v>
      </c>
      <c r="D17" s="1331">
        <v>9554131146.9100227</v>
      </c>
      <c r="E17" s="1330">
        <f t="shared" si="0"/>
        <v>100.08634317229127</v>
      </c>
      <c r="F17" s="1325">
        <v>10131182246.480017</v>
      </c>
      <c r="G17" s="1324">
        <v>9135716653.1400566</v>
      </c>
      <c r="H17" s="1330">
        <f t="shared" si="1"/>
        <v>88.989927697694085</v>
      </c>
      <c r="I17" s="1332">
        <f t="shared" si="2"/>
        <v>418414493.76996613</v>
      </c>
      <c r="J17" s="1331">
        <v>2414535021.9400001</v>
      </c>
      <c r="K17" s="1330">
        <v>26.778397591873201</v>
      </c>
    </row>
    <row r="18" spans="1:11" ht="18.75" customHeight="1">
      <c r="A18" s="1334" t="s">
        <v>19</v>
      </c>
      <c r="B18" s="1333" t="s">
        <v>44</v>
      </c>
      <c r="C18" s="1332">
        <v>11434089903.770027</v>
      </c>
      <c r="D18" s="1331">
        <v>11257556511.580046</v>
      </c>
      <c r="E18" s="1330">
        <f t="shared" si="0"/>
        <v>98.456078326515737</v>
      </c>
      <c r="F18" s="1325">
        <v>11898543879.389997</v>
      </c>
      <c r="G18" s="1324">
        <v>10832594231.119932</v>
      </c>
      <c r="H18" s="1330">
        <f t="shared" si="1"/>
        <v>90.476352627148586</v>
      </c>
      <c r="I18" s="1332">
        <f t="shared" si="2"/>
        <v>424962280.46011353</v>
      </c>
      <c r="J18" s="1331">
        <v>2038215605.2199996</v>
      </c>
      <c r="K18" s="1330">
        <v>18.975959719149738</v>
      </c>
    </row>
    <row r="19" spans="1:11" ht="18.75" customHeight="1">
      <c r="A19" s="1334" t="s">
        <v>20</v>
      </c>
      <c r="B19" s="1333" t="s">
        <v>45</v>
      </c>
      <c r="C19" s="1332">
        <v>5584975800.4400024</v>
      </c>
      <c r="D19" s="1331">
        <v>5648302242.6099901</v>
      </c>
      <c r="E19" s="1330">
        <f t="shared" si="0"/>
        <v>101.13387137980077</v>
      </c>
      <c r="F19" s="1325">
        <v>6037944533.850008</v>
      </c>
      <c r="G19" s="1324">
        <v>5373162475.0999947</v>
      </c>
      <c r="H19" s="1330">
        <f t="shared" si="1"/>
        <v>92.684306250357437</v>
      </c>
      <c r="I19" s="1332">
        <f t="shared" si="2"/>
        <v>275139767.50999546</v>
      </c>
      <c r="J19" s="1331">
        <v>1449107005.8699996</v>
      </c>
      <c r="K19" s="1330">
        <v>26.529921053409414</v>
      </c>
    </row>
    <row r="20" spans="1:11" ht="18.75" customHeight="1">
      <c r="A20" s="1334" t="s">
        <v>21</v>
      </c>
      <c r="B20" s="1333" t="s">
        <v>54</v>
      </c>
      <c r="C20" s="1332">
        <v>6553225686.2900028</v>
      </c>
      <c r="D20" s="1331">
        <v>6471254168.1600094</v>
      </c>
      <c r="E20" s="1330">
        <f t="shared" si="0"/>
        <v>98.749142452067758</v>
      </c>
      <c r="F20" s="1325">
        <v>6885826892.4300079</v>
      </c>
      <c r="G20" s="1324">
        <v>6230045020.4900007</v>
      </c>
      <c r="H20" s="1330">
        <f t="shared" si="1"/>
        <v>91.310359643198296</v>
      </c>
      <c r="I20" s="1332">
        <f t="shared" si="2"/>
        <v>241209147.67000866</v>
      </c>
      <c r="J20" s="1331">
        <v>1692347716.1200001</v>
      </c>
      <c r="K20" s="1330">
        <v>27.506515526328524</v>
      </c>
    </row>
    <row r="21" spans="1:11" ht="18.75" customHeight="1">
      <c r="A21" s="1334" t="s">
        <v>22</v>
      </c>
      <c r="B21" s="1333" t="s">
        <v>47</v>
      </c>
      <c r="C21" s="1332">
        <v>15771726460.899979</v>
      </c>
      <c r="D21" s="1331">
        <v>15832973094.340019</v>
      </c>
      <c r="E21" s="1330">
        <f t="shared" si="0"/>
        <v>100.38833182652438</v>
      </c>
      <c r="F21" s="1325">
        <v>16588756204.689974</v>
      </c>
      <c r="G21" s="1324">
        <v>15375173603.880026</v>
      </c>
      <c r="H21" s="1330">
        <f t="shared" si="1"/>
        <v>91.430046175673795</v>
      </c>
      <c r="I21" s="1332">
        <f t="shared" si="2"/>
        <v>457799490.45999336</v>
      </c>
      <c r="J21" s="1331">
        <v>3572071428.4299984</v>
      </c>
      <c r="K21" s="1330">
        <v>23.436262447869147</v>
      </c>
    </row>
    <row r="22" spans="1:11" ht="18.75" customHeight="1" thickBot="1">
      <c r="A22" s="1329" t="s">
        <v>23</v>
      </c>
      <c r="B22" s="1328" t="s">
        <v>48</v>
      </c>
      <c r="C22" s="1327">
        <v>6615354967.3799896</v>
      </c>
      <c r="D22" s="1326">
        <v>6705734433.6099701</v>
      </c>
      <c r="E22" s="1321">
        <f t="shared" si="0"/>
        <v>101.36620735660654</v>
      </c>
      <c r="F22" s="1325">
        <v>7033560663.0900393</v>
      </c>
      <c r="G22" s="1324">
        <v>6422369537.1900377</v>
      </c>
      <c r="H22" s="1321">
        <f>100* G22/F22</f>
        <v>91.310359643198296</v>
      </c>
      <c r="I22" s="1323">
        <f t="shared" si="2"/>
        <v>283364896.41993237</v>
      </c>
      <c r="J22" s="1322">
        <v>1441568223.8600006</v>
      </c>
      <c r="K22" s="1321">
        <v>22.861338530114438</v>
      </c>
    </row>
    <row r="23" spans="1:11" ht="18" customHeight="1" thickBot="1">
      <c r="A23" s="2483" t="s">
        <v>55</v>
      </c>
      <c r="B23" s="2484"/>
      <c r="C23" s="1320">
        <v>148825072548.10999</v>
      </c>
      <c r="D23" s="1320">
        <v>149090469522.94006</v>
      </c>
      <c r="E23" s="1317">
        <f t="shared" si="0"/>
        <v>100.17832813402075</v>
      </c>
      <c r="F23" s="1320">
        <v>157187453732.49994</v>
      </c>
      <c r="G23" s="1320">
        <v>143716561529.99057</v>
      </c>
      <c r="H23" s="1317">
        <f>100* G23/F23</f>
        <v>91.430046175673795</v>
      </c>
      <c r="I23" s="1319">
        <f t="shared" si="2"/>
        <v>5373907992.9494934</v>
      </c>
      <c r="J23" s="1318">
        <v>34235949766.57</v>
      </c>
      <c r="K23" s="1317">
        <f>100*J23/D23</f>
        <v>22.963204741468889</v>
      </c>
    </row>
    <row r="25" spans="1:11">
      <c r="A25" s="909" t="s">
        <v>883</v>
      </c>
    </row>
    <row r="27" spans="1:11">
      <c r="D27" s="1316"/>
    </row>
  </sheetData>
  <mergeCells count="14">
    <mergeCell ref="A1:H1"/>
    <mergeCell ref="A3:A5"/>
    <mergeCell ref="B3:B5"/>
    <mergeCell ref="C3:D3"/>
    <mergeCell ref="E3:E4"/>
    <mergeCell ref="F3:G3"/>
    <mergeCell ref="H3:H4"/>
    <mergeCell ref="A23:B23"/>
    <mergeCell ref="I3:I4"/>
    <mergeCell ref="J3:J4"/>
    <mergeCell ref="K3:K4"/>
    <mergeCell ref="C5:D5"/>
    <mergeCell ref="F5:G5"/>
    <mergeCell ref="I5:J5"/>
  </mergeCells>
  <printOptions horizontalCentered="1"/>
  <pageMargins left="0.38" right="0.42" top="0.86614173228346458" bottom="0.74803149606299213" header="0.43307086614173229" footer="0.59055118110236227"/>
  <pageSetup paperSize="9"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4"/>
  <sheetViews>
    <sheetView zoomScaleNormal="100" workbookViewId="0">
      <selection activeCell="B3" sqref="B3:B4"/>
    </sheetView>
  </sheetViews>
  <sheetFormatPr defaultRowHeight="12.75"/>
  <cols>
    <col min="1" max="1" width="39.28515625" style="900" customWidth="1"/>
    <col min="2" max="4" width="18.140625" style="900" customWidth="1"/>
    <col min="5" max="5" width="9.28515625" style="900" customWidth="1"/>
    <col min="6" max="6" width="8.7109375" style="900" bestFit="1" customWidth="1"/>
    <col min="7" max="7" width="9.28515625" style="900" customWidth="1"/>
    <col min="8" max="16384" width="9.140625" style="900"/>
  </cols>
  <sheetData>
    <row r="1" spans="1:7">
      <c r="A1" s="2497" t="s">
        <v>151</v>
      </c>
      <c r="B1" s="2497"/>
      <c r="C1" s="2497"/>
      <c r="D1" s="2497"/>
      <c r="E1" s="2497"/>
      <c r="F1" s="2498"/>
      <c r="G1" s="2499"/>
    </row>
    <row r="2" spans="1:7" ht="13.5" customHeight="1" thickBot="1"/>
    <row r="3" spans="1:7" ht="24" customHeight="1">
      <c r="A3" s="2335" t="s">
        <v>96</v>
      </c>
      <c r="B3" s="2335" t="s">
        <v>257</v>
      </c>
      <c r="C3" s="2335" t="s">
        <v>244</v>
      </c>
      <c r="D3" s="2338" t="s">
        <v>258</v>
      </c>
      <c r="E3" s="2341" t="s">
        <v>152</v>
      </c>
      <c r="F3" s="2344" t="s">
        <v>28</v>
      </c>
      <c r="G3" s="2347" t="s">
        <v>130</v>
      </c>
    </row>
    <row r="4" spans="1:7">
      <c r="A4" s="2336"/>
      <c r="B4" s="2336"/>
      <c r="C4" s="2336"/>
      <c r="D4" s="2339"/>
      <c r="E4" s="2342"/>
      <c r="F4" s="2345"/>
      <c r="G4" s="2348"/>
    </row>
    <row r="5" spans="1:7" ht="13.5" thickBot="1">
      <c r="A5" s="2336"/>
      <c r="B5" s="2337"/>
      <c r="C5" s="2337"/>
      <c r="D5" s="2340"/>
      <c r="E5" s="2500"/>
      <c r="F5" s="2501"/>
      <c r="G5" s="2502"/>
    </row>
    <row r="6" spans="1:7" ht="13.5" thickBot="1">
      <c r="A6" s="2337"/>
      <c r="B6" s="2350" t="s">
        <v>8</v>
      </c>
      <c r="C6" s="2351"/>
      <c r="D6" s="2351"/>
      <c r="E6" s="2503" t="s">
        <v>102</v>
      </c>
      <c r="F6" s="2504"/>
      <c r="G6" s="2505"/>
    </row>
    <row r="7" spans="1:7" ht="13.5" thickBot="1">
      <c r="A7" s="887">
        <v>1</v>
      </c>
      <c r="B7" s="886">
        <v>2</v>
      </c>
      <c r="C7" s="885">
        <v>3</v>
      </c>
      <c r="D7" s="884">
        <v>4</v>
      </c>
      <c r="E7" s="1000">
        <v>5</v>
      </c>
      <c r="F7" s="1001">
        <v>6</v>
      </c>
      <c r="G7" s="1002">
        <v>7</v>
      </c>
    </row>
    <row r="8" spans="1:7" ht="26.1" customHeight="1">
      <c r="A8" s="888" t="s">
        <v>153</v>
      </c>
      <c r="B8" s="974">
        <v>135161524862.99001</v>
      </c>
      <c r="C8" s="889">
        <v>148825072548.10999</v>
      </c>
      <c r="D8" s="974">
        <v>149090469522.94</v>
      </c>
      <c r="E8" s="981">
        <f>D8/C8*100</f>
        <v>100.17832813402072</v>
      </c>
      <c r="F8" s="982">
        <f>D8/$D$8*100</f>
        <v>100</v>
      </c>
      <c r="G8" s="983">
        <f>D8/B8*100</f>
        <v>110.30540656748984</v>
      </c>
    </row>
    <row r="9" spans="1:7" ht="26.1" customHeight="1">
      <c r="A9" s="890" t="s">
        <v>154</v>
      </c>
      <c r="B9" s="975">
        <v>58484105670.840012</v>
      </c>
      <c r="C9" s="891">
        <v>63144993940.089981</v>
      </c>
      <c r="D9" s="975">
        <v>65617629243.380005</v>
      </c>
      <c r="E9" s="984">
        <f t="shared" ref="E9:E27" si="0">D9/C9*100</f>
        <v>103.91580574959906</v>
      </c>
      <c r="F9" s="980">
        <f t="shared" ref="F9:F27" si="1">D9/$D$8*100</f>
        <v>44.011954253912691</v>
      </c>
      <c r="G9" s="985">
        <f t="shared" ref="G9:G27" si="2">D9/B9*100</f>
        <v>112.1973713895684</v>
      </c>
    </row>
    <row r="10" spans="1:7" ht="12.95" customHeight="1">
      <c r="A10" s="892" t="s">
        <v>133</v>
      </c>
      <c r="B10" s="976">
        <v>1037104086.09</v>
      </c>
      <c r="C10" s="893">
        <v>1051760478.51</v>
      </c>
      <c r="D10" s="976">
        <v>1187080872.1099999</v>
      </c>
      <c r="E10" s="989">
        <f t="shared" si="0"/>
        <v>112.86608466137696</v>
      </c>
      <c r="F10" s="990">
        <f t="shared" si="1"/>
        <v>0.79621512757215385</v>
      </c>
      <c r="G10" s="991">
        <f t="shared" si="2"/>
        <v>114.46111224818614</v>
      </c>
    </row>
    <row r="11" spans="1:7" ht="12.95" customHeight="1">
      <c r="A11" s="892" t="s">
        <v>134</v>
      </c>
      <c r="B11" s="976">
        <v>23225486425</v>
      </c>
      <c r="C11" s="893">
        <v>23164377976.950001</v>
      </c>
      <c r="D11" s="976">
        <v>22980318967</v>
      </c>
      <c r="E11" s="989">
        <f t="shared" si="0"/>
        <v>99.20542217825512</v>
      </c>
      <c r="F11" s="990">
        <f t="shared" si="1"/>
        <v>15.413674019897094</v>
      </c>
      <c r="G11" s="991">
        <f t="shared" si="2"/>
        <v>98.944403344180984</v>
      </c>
    </row>
    <row r="12" spans="1:7" ht="12.95" customHeight="1">
      <c r="A12" s="892" t="s">
        <v>135</v>
      </c>
      <c r="B12" s="976">
        <v>1514911640.29</v>
      </c>
      <c r="C12" s="893">
        <v>1619330939.74</v>
      </c>
      <c r="D12" s="976">
        <v>1597553021.01</v>
      </c>
      <c r="E12" s="989">
        <f t="shared" si="0"/>
        <v>98.655128596907034</v>
      </c>
      <c r="F12" s="990">
        <f t="shared" si="1"/>
        <v>1.0715326245345216</v>
      </c>
      <c r="G12" s="991">
        <f t="shared" si="2"/>
        <v>105.45519477982094</v>
      </c>
    </row>
    <row r="13" spans="1:7" ht="12.95" customHeight="1">
      <c r="A13" s="892" t="s">
        <v>136</v>
      </c>
      <c r="B13" s="977">
        <v>14275896241.32</v>
      </c>
      <c r="C13" s="894">
        <v>14876705095.52</v>
      </c>
      <c r="D13" s="977">
        <v>14989196300.59</v>
      </c>
      <c r="E13" s="989">
        <f t="shared" si="0"/>
        <v>100.75615671849189</v>
      </c>
      <c r="F13" s="990">
        <f t="shared" si="1"/>
        <v>10.053758867721365</v>
      </c>
      <c r="G13" s="991">
        <f t="shared" si="2"/>
        <v>104.99653434861366</v>
      </c>
    </row>
    <row r="14" spans="1:7" ht="12.95" customHeight="1">
      <c r="A14" s="892" t="s">
        <v>137</v>
      </c>
      <c r="B14" s="977">
        <v>293432668.86000001</v>
      </c>
      <c r="C14" s="894">
        <v>298375309.11000001</v>
      </c>
      <c r="D14" s="977">
        <v>296716032.19999999</v>
      </c>
      <c r="E14" s="989">
        <f t="shared" si="0"/>
        <v>99.443896039873621</v>
      </c>
      <c r="F14" s="990">
        <f t="shared" si="1"/>
        <v>0.19901743763329244</v>
      </c>
      <c r="G14" s="991">
        <f t="shared" si="2"/>
        <v>101.1189494860119</v>
      </c>
    </row>
    <row r="15" spans="1:7" ht="12.95" customHeight="1">
      <c r="A15" s="892" t="s">
        <v>138</v>
      </c>
      <c r="B15" s="977">
        <v>817327235.51999998</v>
      </c>
      <c r="C15" s="894">
        <v>832893681.69000006</v>
      </c>
      <c r="D15" s="977">
        <v>821634291.05999994</v>
      </c>
      <c r="E15" s="989">
        <f t="shared" si="0"/>
        <v>98.648159917943673</v>
      </c>
      <c r="F15" s="990">
        <f t="shared" si="1"/>
        <v>0.55109779564654071</v>
      </c>
      <c r="G15" s="991">
        <f t="shared" si="2"/>
        <v>100.52696831242383</v>
      </c>
    </row>
    <row r="16" spans="1:7" ht="26.1" customHeight="1">
      <c r="A16" s="892" t="s">
        <v>139</v>
      </c>
      <c r="B16" s="977">
        <v>36582300.259999998</v>
      </c>
      <c r="C16" s="894">
        <v>37545778.939999998</v>
      </c>
      <c r="D16" s="977">
        <v>36078582.109999999</v>
      </c>
      <c r="E16" s="989">
        <f t="shared" si="0"/>
        <v>96.092245596117081</v>
      </c>
      <c r="F16" s="990">
        <f t="shared" si="1"/>
        <v>2.4199120323012142E-2</v>
      </c>
      <c r="G16" s="991">
        <f t="shared" si="2"/>
        <v>98.623055011795486</v>
      </c>
    </row>
    <row r="17" spans="1:7" ht="12.95" customHeight="1">
      <c r="A17" s="892" t="s">
        <v>140</v>
      </c>
      <c r="B17" s="977">
        <v>147267263.06999999</v>
      </c>
      <c r="C17" s="894">
        <v>118081401</v>
      </c>
      <c r="D17" s="977">
        <v>133421620.84</v>
      </c>
      <c r="E17" s="989">
        <f t="shared" si="0"/>
        <v>112.99122445202019</v>
      </c>
      <c r="F17" s="990">
        <f t="shared" si="1"/>
        <v>8.9490375385444007E-2</v>
      </c>
      <c r="G17" s="991">
        <f t="shared" si="2"/>
        <v>90.598289163954377</v>
      </c>
    </row>
    <row r="18" spans="1:7" ht="12.95" customHeight="1">
      <c r="A18" s="892" t="s">
        <v>141</v>
      </c>
      <c r="B18" s="977">
        <v>1322361180.5699999</v>
      </c>
      <c r="C18" s="894">
        <v>1188352305.4300001</v>
      </c>
      <c r="D18" s="977">
        <v>1414052924.4000001</v>
      </c>
      <c r="E18" s="989">
        <f t="shared" si="0"/>
        <v>118.99273623980821</v>
      </c>
      <c r="F18" s="990">
        <f t="shared" si="1"/>
        <v>0.94845292856390451</v>
      </c>
      <c r="G18" s="991">
        <f t="shared" si="2"/>
        <v>106.93394098203008</v>
      </c>
    </row>
    <row r="19" spans="1:7" ht="12.95" customHeight="1">
      <c r="A19" s="892" t="s">
        <v>142</v>
      </c>
      <c r="B19" s="977">
        <v>179264398.49000001</v>
      </c>
      <c r="C19" s="894">
        <v>176186615.03999999</v>
      </c>
      <c r="D19" s="977">
        <v>173548810.09999999</v>
      </c>
      <c r="E19" s="989">
        <f t="shared" si="0"/>
        <v>98.502834656650208</v>
      </c>
      <c r="F19" s="990">
        <f t="shared" si="1"/>
        <v>0.11640503290070911</v>
      </c>
      <c r="G19" s="991">
        <f t="shared" si="2"/>
        <v>96.811643339032059</v>
      </c>
    </row>
    <row r="20" spans="1:7" ht="12.95" customHeight="1">
      <c r="A20" s="892" t="s">
        <v>143</v>
      </c>
      <c r="B20" s="977">
        <v>383330190.43000001</v>
      </c>
      <c r="C20" s="894">
        <v>383091093.11000001</v>
      </c>
      <c r="D20" s="977">
        <v>370578369.24000001</v>
      </c>
      <c r="E20" s="989">
        <f t="shared" si="0"/>
        <v>96.733747117840934</v>
      </c>
      <c r="F20" s="990">
        <f t="shared" si="1"/>
        <v>0.24855939512819125</v>
      </c>
      <c r="G20" s="991">
        <f t="shared" si="2"/>
        <v>96.673410676133898</v>
      </c>
    </row>
    <row r="21" spans="1:7" ht="12.95" customHeight="1">
      <c r="A21" s="892" t="s">
        <v>144</v>
      </c>
      <c r="B21" s="977">
        <v>117630162.52</v>
      </c>
      <c r="C21" s="894">
        <v>110468383.92</v>
      </c>
      <c r="D21" s="977">
        <v>97733339.489999995</v>
      </c>
      <c r="E21" s="989">
        <f t="shared" si="0"/>
        <v>88.471774476919478</v>
      </c>
      <c r="F21" s="990">
        <f t="shared" si="1"/>
        <v>6.5553042929388683E-2</v>
      </c>
      <c r="G21" s="991">
        <f t="shared" si="2"/>
        <v>83.085271155162218</v>
      </c>
    </row>
    <row r="22" spans="1:7" ht="12.95" customHeight="1">
      <c r="A22" s="892" t="s">
        <v>145</v>
      </c>
      <c r="B22" s="977">
        <v>3160814520.9699998</v>
      </c>
      <c r="C22" s="894">
        <v>3522982500.75</v>
      </c>
      <c r="D22" s="977">
        <v>3353516505.8200002</v>
      </c>
      <c r="E22" s="989">
        <f t="shared" si="0"/>
        <v>95.189700916938349</v>
      </c>
      <c r="F22" s="990">
        <f t="shared" si="1"/>
        <v>2.2493164831733301</v>
      </c>
      <c r="G22" s="991">
        <f t="shared" si="2"/>
        <v>106.09659262103312</v>
      </c>
    </row>
    <row r="23" spans="1:7" ht="12.95" customHeight="1">
      <c r="A23" s="892" t="s">
        <v>146</v>
      </c>
      <c r="B23" s="976">
        <v>11972697357.450016</v>
      </c>
      <c r="C23" s="893">
        <v>15764842380.379978</v>
      </c>
      <c r="D23" s="976">
        <v>18166199607.409996</v>
      </c>
      <c r="E23" s="989">
        <f t="shared" si="0"/>
        <v>115.23235798423592</v>
      </c>
      <c r="F23" s="990">
        <f t="shared" si="1"/>
        <v>12.184682002503742</v>
      </c>
      <c r="G23" s="991">
        <f t="shared" si="2"/>
        <v>151.73021638357935</v>
      </c>
    </row>
    <row r="24" spans="1:7" ht="24.95" customHeight="1">
      <c r="A24" s="890" t="s">
        <v>155</v>
      </c>
      <c r="B24" s="975">
        <v>46257353674.149994</v>
      </c>
      <c r="C24" s="891">
        <v>54086578004.410004</v>
      </c>
      <c r="D24" s="975">
        <v>51861104751.720001</v>
      </c>
      <c r="E24" s="984">
        <f t="shared" si="0"/>
        <v>95.885350238817949</v>
      </c>
      <c r="F24" s="980">
        <f t="shared" si="1"/>
        <v>34.784989890812788</v>
      </c>
      <c r="G24" s="985">
        <f t="shared" si="2"/>
        <v>112.11429239347419</v>
      </c>
    </row>
    <row r="25" spans="1:7" ht="12.95" customHeight="1">
      <c r="A25" s="892" t="s">
        <v>148</v>
      </c>
      <c r="B25" s="976">
        <v>39725300227.609993</v>
      </c>
      <c r="C25" s="893">
        <v>46431628111.020004</v>
      </c>
      <c r="D25" s="976">
        <v>45932602843.690002</v>
      </c>
      <c r="E25" s="989">
        <f t="shared" si="0"/>
        <v>98.925247104975924</v>
      </c>
      <c r="F25" s="990">
        <f t="shared" si="1"/>
        <v>30.808543960365302</v>
      </c>
      <c r="G25" s="991">
        <f t="shared" si="2"/>
        <v>115.62556501905502</v>
      </c>
    </row>
    <row r="26" spans="1:7" ht="60" customHeight="1">
      <c r="A26" s="895" t="s">
        <v>149</v>
      </c>
      <c r="B26" s="978">
        <v>6532053446.54</v>
      </c>
      <c r="C26" s="896">
        <v>7654949893.3899994</v>
      </c>
      <c r="D26" s="978">
        <v>5928501908.0300007</v>
      </c>
      <c r="E26" s="989">
        <f t="shared" si="0"/>
        <v>77.446645511673751</v>
      </c>
      <c r="F26" s="990">
        <f t="shared" si="1"/>
        <v>3.9764459304474884</v>
      </c>
      <c r="G26" s="991">
        <f t="shared" si="2"/>
        <v>90.760156152278597</v>
      </c>
    </row>
    <row r="27" spans="1:7" ht="18" customHeight="1" thickBot="1">
      <c r="A27" s="897" t="s">
        <v>150</v>
      </c>
      <c r="B27" s="979">
        <v>30420065518</v>
      </c>
      <c r="C27" s="898">
        <v>31593500603.610001</v>
      </c>
      <c r="D27" s="979">
        <v>31611735527.84</v>
      </c>
      <c r="E27" s="986">
        <f t="shared" si="0"/>
        <v>100.05771732755666</v>
      </c>
      <c r="F27" s="987">
        <f t="shared" si="1"/>
        <v>21.203055855274517</v>
      </c>
      <c r="G27" s="988">
        <f t="shared" si="2"/>
        <v>103.91738147024986</v>
      </c>
    </row>
    <row r="29" spans="1:7">
      <c r="A29" s="899" t="s">
        <v>226</v>
      </c>
    </row>
    <row r="31" spans="1:7">
      <c r="C31" s="914"/>
      <c r="D31" s="914"/>
    </row>
    <row r="44" spans="5:6">
      <c r="E44" s="914" t="e">
        <f>SUM(#REF!,#REF!)</f>
        <v>#REF!</v>
      </c>
      <c r="F44" s="914" t="e">
        <f>SUM(#REF!,#REF!)</f>
        <v>#REF!</v>
      </c>
    </row>
  </sheetData>
  <mergeCells count="10">
    <mergeCell ref="A1:G1"/>
    <mergeCell ref="A3:A6"/>
    <mergeCell ref="B3:B5"/>
    <mergeCell ref="C3:C5"/>
    <mergeCell ref="D3:D5"/>
    <mergeCell ref="E3:E5"/>
    <mergeCell ref="F3:F5"/>
    <mergeCell ref="G3:G5"/>
    <mergeCell ref="B6:D6"/>
    <mergeCell ref="E6:G6"/>
  </mergeCells>
  <printOptions horizontalCentered="1"/>
  <pageMargins left="0.27559055118110237" right="0.27559055118110237" top="0.59055118110236227" bottom="0.74803149606299213" header="0.31496062992125984" footer="0.59055118110236227"/>
  <pageSetup paperSize="9" scale="7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3"/>
  <sheetViews>
    <sheetView zoomScaleNormal="100" workbookViewId="0">
      <selection activeCell="B3" sqref="B3:B4"/>
    </sheetView>
  </sheetViews>
  <sheetFormatPr defaultRowHeight="12.75"/>
  <cols>
    <col min="1" max="1" width="22" customWidth="1"/>
    <col min="2" max="4" width="17.5703125" bestFit="1" customWidth="1"/>
    <col min="5" max="5" width="11.140625" customWidth="1"/>
    <col min="6" max="6" width="9.28515625" bestFit="1" customWidth="1"/>
    <col min="7" max="7" width="10.5703125" customWidth="1"/>
  </cols>
  <sheetData>
    <row r="1" spans="1:7" ht="12.75" customHeight="1">
      <c r="A1" s="1374" t="s">
        <v>894</v>
      </c>
    </row>
    <row r="2" spans="1:7" ht="13.5" thickBot="1"/>
    <row r="3" spans="1:7" ht="12.75" customHeight="1">
      <c r="A3" s="2512" t="s">
        <v>96</v>
      </c>
      <c r="B3" s="2512" t="s">
        <v>840</v>
      </c>
      <c r="C3" s="2512" t="s">
        <v>841</v>
      </c>
      <c r="D3" s="2512" t="s">
        <v>842</v>
      </c>
      <c r="E3" s="2506" t="s">
        <v>843</v>
      </c>
      <c r="F3" s="2506" t="s">
        <v>28</v>
      </c>
      <c r="G3" s="2506" t="s">
        <v>844</v>
      </c>
    </row>
    <row r="4" spans="1:7" ht="13.5" thickBot="1">
      <c r="A4" s="2513"/>
      <c r="B4" s="2515"/>
      <c r="C4" s="2515"/>
      <c r="D4" s="2515"/>
      <c r="E4" s="2507"/>
      <c r="F4" s="2507"/>
      <c r="G4" s="2507"/>
    </row>
    <row r="5" spans="1:7" ht="13.5" thickBot="1">
      <c r="A5" s="2514"/>
      <c r="B5" s="2508" t="s">
        <v>8</v>
      </c>
      <c r="C5" s="2509"/>
      <c r="D5" s="2510"/>
      <c r="E5" s="2511" t="s">
        <v>9</v>
      </c>
      <c r="F5" s="2509"/>
      <c r="G5" s="2510"/>
    </row>
    <row r="6" spans="1:7" ht="13.5" thickBot="1">
      <c r="A6" s="1373" t="s">
        <v>845</v>
      </c>
      <c r="B6" s="1372" t="s">
        <v>846</v>
      </c>
      <c r="C6" s="1372" t="s">
        <v>847</v>
      </c>
      <c r="D6" s="1372" t="s">
        <v>848</v>
      </c>
      <c r="E6" s="1372" t="s">
        <v>849</v>
      </c>
      <c r="F6" s="1371" t="s">
        <v>850</v>
      </c>
      <c r="G6" s="1371" t="s">
        <v>851</v>
      </c>
    </row>
    <row r="7" spans="1:7" ht="26.25" thickBot="1">
      <c r="A7" s="1370" t="s">
        <v>852</v>
      </c>
      <c r="B7" s="1368">
        <f>SUM(B8:B41)</f>
        <v>135161524862.98959</v>
      </c>
      <c r="C7" s="1369">
        <f>SUM(C8:C41)</f>
        <v>148825072548.1098</v>
      </c>
      <c r="D7" s="1368">
        <f>SUM(D8:D41)</f>
        <v>149090469522.93933</v>
      </c>
      <c r="E7" s="1367">
        <f t="shared" ref="E7:E24" si="0">100*D7/C7</f>
        <v>100.17832813402039</v>
      </c>
      <c r="F7" s="1366">
        <f t="shared" ref="F7:F41" si="1">100*$D7/$D$7</f>
        <v>100</v>
      </c>
      <c r="G7" s="1366">
        <f t="shared" ref="G7:G24" si="2">100*D7/B7</f>
        <v>110.3054065674897</v>
      </c>
    </row>
    <row r="8" spans="1:7">
      <c r="A8" s="1365" t="s">
        <v>169</v>
      </c>
      <c r="B8" s="1231">
        <v>2280443841.7400002</v>
      </c>
      <c r="C8" s="1364">
        <v>2311816913.5499983</v>
      </c>
      <c r="D8" s="1231">
        <v>2155524981.839994</v>
      </c>
      <c r="E8" s="1363">
        <f t="shared" si="0"/>
        <v>93.239432984768484</v>
      </c>
      <c r="F8" s="1362">
        <f t="shared" si="1"/>
        <v>1.4457832138682352</v>
      </c>
      <c r="G8" s="1362">
        <f t="shared" si="2"/>
        <v>94.522168991248122</v>
      </c>
    </row>
    <row r="9" spans="1:7">
      <c r="A9" s="1360" t="s">
        <v>170</v>
      </c>
      <c r="B9" s="1203">
        <v>28960528.039999966</v>
      </c>
      <c r="C9" s="1359">
        <v>26491886.800000004</v>
      </c>
      <c r="D9" s="1203">
        <v>21533856.770000011</v>
      </c>
      <c r="E9" s="1358">
        <f t="shared" si="0"/>
        <v>81.284722875986347</v>
      </c>
      <c r="F9" s="1357">
        <f t="shared" si="1"/>
        <v>1.4443483100498769E-2</v>
      </c>
      <c r="G9" s="1356">
        <f t="shared" si="2"/>
        <v>74.355884465427152</v>
      </c>
    </row>
    <row r="10" spans="1:7">
      <c r="A10" s="1360" t="s">
        <v>171</v>
      </c>
      <c r="B10" s="1203">
        <v>1256782.2200000002</v>
      </c>
      <c r="C10" s="1359">
        <v>956507.73</v>
      </c>
      <c r="D10" s="1203">
        <v>1500661.2000000002</v>
      </c>
      <c r="E10" s="1358">
        <f t="shared" si="0"/>
        <v>156.88960506362037</v>
      </c>
      <c r="F10" s="1357">
        <f t="shared" si="1"/>
        <v>1.0065440163961022E-3</v>
      </c>
      <c r="G10" s="1356">
        <f t="shared" si="2"/>
        <v>119.4050310482591</v>
      </c>
    </row>
    <row r="11" spans="1:7">
      <c r="A11" s="1360" t="s">
        <v>212</v>
      </c>
      <c r="B11" s="1203">
        <v>5403019.25</v>
      </c>
      <c r="C11" s="1359">
        <v>6059891.2000000002</v>
      </c>
      <c r="D11" s="1203">
        <v>5682031.9799999986</v>
      </c>
      <c r="E11" s="1358">
        <f t="shared" si="0"/>
        <v>93.764587390611879</v>
      </c>
      <c r="F11" s="1357">
        <f t="shared" si="1"/>
        <v>3.8111302474138032E-3</v>
      </c>
      <c r="G11" s="1356">
        <f t="shared" si="2"/>
        <v>105.16401510137131</v>
      </c>
    </row>
    <row r="12" spans="1:7" ht="25.5">
      <c r="A12" s="1360" t="s">
        <v>172</v>
      </c>
      <c r="B12" s="1203">
        <v>12084665.909999998</v>
      </c>
      <c r="C12" s="1359">
        <v>2539159.87</v>
      </c>
      <c r="D12" s="1203">
        <v>6818585.5399999991</v>
      </c>
      <c r="E12" s="1358">
        <f t="shared" si="0"/>
        <v>268.53707088557599</v>
      </c>
      <c r="F12" s="1357">
        <f t="shared" si="1"/>
        <v>4.5734550047485624E-3</v>
      </c>
      <c r="G12" s="1356">
        <f t="shared" si="2"/>
        <v>56.423450931793276</v>
      </c>
    </row>
    <row r="13" spans="1:7" ht="38.25">
      <c r="A13" s="1360" t="s">
        <v>173</v>
      </c>
      <c r="B13" s="1203">
        <v>526016932.66999924</v>
      </c>
      <c r="C13" s="1359">
        <v>529031457.22999984</v>
      </c>
      <c r="D13" s="1203">
        <v>504620660.76999956</v>
      </c>
      <c r="E13" s="1358">
        <f t="shared" si="0"/>
        <v>95.385757098866137</v>
      </c>
      <c r="F13" s="1357">
        <f t="shared" si="1"/>
        <v>0.33846607525262218</v>
      </c>
      <c r="G13" s="1356">
        <f t="shared" si="2"/>
        <v>95.932398641352705</v>
      </c>
    </row>
    <row r="14" spans="1:7">
      <c r="A14" s="1360" t="s">
        <v>671</v>
      </c>
      <c r="B14" s="1203">
        <v>9089986.3499999996</v>
      </c>
      <c r="C14" s="1359">
        <v>11961177.75</v>
      </c>
      <c r="D14" s="1203">
        <v>10375125.880000001</v>
      </c>
      <c r="E14" s="1358">
        <f t="shared" si="0"/>
        <v>86.740002505188102</v>
      </c>
      <c r="F14" s="1357">
        <f t="shared" si="1"/>
        <v>6.9589464123350053E-3</v>
      </c>
      <c r="G14" s="1356">
        <f t="shared" si="2"/>
        <v>114.13796985514728</v>
      </c>
    </row>
    <row r="15" spans="1:7">
      <c r="A15" s="1360" t="s">
        <v>853</v>
      </c>
      <c r="B15" s="1203">
        <v>747293.15</v>
      </c>
      <c r="C15" s="1359">
        <v>532000</v>
      </c>
      <c r="D15" s="1203">
        <v>688207.04</v>
      </c>
      <c r="E15" s="1358">
        <f t="shared" si="0"/>
        <v>129.36222556390976</v>
      </c>
      <c r="F15" s="1357">
        <f t="shared" si="1"/>
        <v>4.6160364388289166E-4</v>
      </c>
      <c r="G15" s="1356">
        <f t="shared" si="2"/>
        <v>92.093315722216914</v>
      </c>
    </row>
    <row r="16" spans="1:7">
      <c r="A16" s="1360" t="s">
        <v>174</v>
      </c>
      <c r="B16" s="1203">
        <v>4109376647.2600021</v>
      </c>
      <c r="C16" s="1359">
        <v>3192504228.759994</v>
      </c>
      <c r="D16" s="1203">
        <v>2993358373.9899969</v>
      </c>
      <c r="E16" s="1358">
        <f t="shared" si="0"/>
        <v>93.762080157138968</v>
      </c>
      <c r="F16" s="1357">
        <f t="shared" si="1"/>
        <v>2.0077462922802276</v>
      </c>
      <c r="G16" s="1356">
        <f t="shared" si="2"/>
        <v>72.842151764936673</v>
      </c>
    </row>
    <row r="17" spans="1:7">
      <c r="A17" s="1360" t="s">
        <v>175</v>
      </c>
      <c r="B17" s="1203">
        <v>282152708.7499997</v>
      </c>
      <c r="C17" s="1359">
        <v>333196603.70999998</v>
      </c>
      <c r="D17" s="1203">
        <v>280158721.54000008</v>
      </c>
      <c r="E17" s="1358">
        <f t="shared" si="0"/>
        <v>84.08210600604987</v>
      </c>
      <c r="F17" s="1357">
        <f t="shared" si="1"/>
        <v>0.18791189164300964</v>
      </c>
      <c r="G17" s="1356">
        <f t="shared" si="2"/>
        <v>99.293295032029491</v>
      </c>
    </row>
    <row r="18" spans="1:7" ht="25.5">
      <c r="A18" s="1360" t="s">
        <v>176</v>
      </c>
      <c r="B18" s="1203">
        <v>3627435548.030015</v>
      </c>
      <c r="C18" s="1359">
        <v>4138652986.2299967</v>
      </c>
      <c r="D18" s="1203">
        <v>3851726411.7399678</v>
      </c>
      <c r="E18" s="1358">
        <f t="shared" si="0"/>
        <v>93.06715070230139</v>
      </c>
      <c r="F18" s="1357">
        <f t="shared" si="1"/>
        <v>2.5834826492026939</v>
      </c>
      <c r="G18" s="1356">
        <f t="shared" si="2"/>
        <v>106.18317984538031</v>
      </c>
    </row>
    <row r="19" spans="1:7">
      <c r="A19" s="1360" t="s">
        <v>177</v>
      </c>
      <c r="B19" s="1203">
        <v>108031407.91999964</v>
      </c>
      <c r="C19" s="1359">
        <v>136268660.31999996</v>
      </c>
      <c r="D19" s="1203">
        <v>128654874.69999993</v>
      </c>
      <c r="E19" s="1358">
        <f t="shared" si="0"/>
        <v>94.412665684009383</v>
      </c>
      <c r="F19" s="1357">
        <f t="shared" si="1"/>
        <v>8.6293158182190077E-2</v>
      </c>
      <c r="G19" s="1356">
        <f t="shared" si="2"/>
        <v>119.09025086044657</v>
      </c>
    </row>
    <row r="20" spans="1:7">
      <c r="A20" s="1360" t="s">
        <v>178</v>
      </c>
      <c r="B20" s="1203">
        <v>50237968.799999975</v>
      </c>
      <c r="C20" s="1359">
        <v>43684025.750000007</v>
      </c>
      <c r="D20" s="1203">
        <v>31098623.910000011</v>
      </c>
      <c r="E20" s="1358">
        <f t="shared" si="0"/>
        <v>71.189922119300107</v>
      </c>
      <c r="F20" s="1357">
        <f t="shared" si="1"/>
        <v>2.0858894609098483E-2</v>
      </c>
      <c r="G20" s="1356">
        <f t="shared" si="2"/>
        <v>61.902629928780129</v>
      </c>
    </row>
    <row r="21" spans="1:7" ht="25.5">
      <c r="A21" s="1360" t="s">
        <v>672</v>
      </c>
      <c r="B21" s="1203">
        <v>934156.04999999993</v>
      </c>
      <c r="C21" s="1359">
        <v>2954296.24</v>
      </c>
      <c r="D21" s="1203">
        <v>808176.04999999993</v>
      </c>
      <c r="E21" s="1358">
        <f t="shared" si="0"/>
        <v>27.355958385540916</v>
      </c>
      <c r="F21" s="1357">
        <f t="shared" si="1"/>
        <v>5.4207090002869206E-4</v>
      </c>
      <c r="G21" s="1356">
        <f t="shared" si="2"/>
        <v>86.514030498437606</v>
      </c>
    </row>
    <row r="22" spans="1:7">
      <c r="A22" s="1360" t="s">
        <v>179</v>
      </c>
      <c r="B22" s="1203">
        <v>763978804.63</v>
      </c>
      <c r="C22" s="1359">
        <v>947747453.07999885</v>
      </c>
      <c r="D22" s="1203">
        <v>845927648.3700006</v>
      </c>
      <c r="E22" s="1358">
        <f t="shared" si="0"/>
        <v>89.256652246428814</v>
      </c>
      <c r="F22" s="1357">
        <f t="shared" si="1"/>
        <v>0.56739216871259812</v>
      </c>
      <c r="G22" s="1356">
        <f t="shared" si="2"/>
        <v>110.72658603136104</v>
      </c>
    </row>
    <row r="23" spans="1:7" ht="63.75">
      <c r="A23" s="1360" t="s">
        <v>180</v>
      </c>
      <c r="B23" s="1203">
        <v>214007589.48999929</v>
      </c>
      <c r="C23" s="1359">
        <v>206200098.51999998</v>
      </c>
      <c r="D23" s="1203">
        <v>202087814.0300003</v>
      </c>
      <c r="E23" s="1358">
        <f t="shared" si="0"/>
        <v>98.005682577498476</v>
      </c>
      <c r="F23" s="1357">
        <f t="shared" si="1"/>
        <v>0.13554710416879243</v>
      </c>
      <c r="G23" s="1356">
        <f t="shared" si="2"/>
        <v>94.430208999407469</v>
      </c>
    </row>
    <row r="24" spans="1:7">
      <c r="A24" s="1360" t="s">
        <v>181</v>
      </c>
      <c r="B24" s="1203">
        <v>919304.18000000028</v>
      </c>
      <c r="C24" s="1359">
        <v>1077175.27</v>
      </c>
      <c r="D24" s="1203">
        <v>888075.8600000001</v>
      </c>
      <c r="E24" s="1358">
        <f t="shared" si="0"/>
        <v>82.444880116863445</v>
      </c>
      <c r="F24" s="1357">
        <f t="shared" si="1"/>
        <v>5.9566239400926906E-4</v>
      </c>
      <c r="G24" s="1356">
        <f t="shared" si="2"/>
        <v>96.603048188032815</v>
      </c>
    </row>
    <row r="25" spans="1:7" ht="28.5" customHeight="1">
      <c r="A25" s="1360" t="s">
        <v>854</v>
      </c>
      <c r="B25" s="1203">
        <v>0</v>
      </c>
      <c r="C25" s="1359">
        <v>0</v>
      </c>
      <c r="D25" s="1203">
        <v>0</v>
      </c>
      <c r="E25" s="1358">
        <v>0</v>
      </c>
      <c r="F25" s="1357">
        <f t="shared" si="1"/>
        <v>0</v>
      </c>
      <c r="G25" s="1356">
        <v>0</v>
      </c>
    </row>
    <row r="26" spans="1:7" ht="38.25">
      <c r="A26" s="1360" t="s">
        <v>182</v>
      </c>
      <c r="B26" s="1203">
        <v>136096937.3599999</v>
      </c>
      <c r="C26" s="1359">
        <v>148111465.44999993</v>
      </c>
      <c r="D26" s="1203">
        <v>141187381.62000006</v>
      </c>
      <c r="E26" s="1358">
        <f t="shared" ref="E26:E31" si="3">100*D26/C26</f>
        <v>95.325085867618171</v>
      </c>
      <c r="F26" s="1357">
        <f t="shared" si="1"/>
        <v>9.4699132729122379E-2</v>
      </c>
      <c r="G26" s="1356">
        <f t="shared" ref="G26:G31" si="4">100*D26/B26</f>
        <v>103.74030772385058</v>
      </c>
    </row>
    <row r="27" spans="1:7">
      <c r="A27" s="1361" t="s">
        <v>183</v>
      </c>
      <c r="B27" s="1203">
        <v>2134229.81</v>
      </c>
      <c r="C27" s="1359">
        <v>1533279.11</v>
      </c>
      <c r="D27" s="1203">
        <v>1520456.56</v>
      </c>
      <c r="E27" s="1358">
        <f t="shared" si="3"/>
        <v>99.163717165624192</v>
      </c>
      <c r="F27" s="1357">
        <f t="shared" si="1"/>
        <v>1.0198214311519487E-3</v>
      </c>
      <c r="G27" s="1356">
        <f t="shared" si="4"/>
        <v>71.241463917140209</v>
      </c>
    </row>
    <row r="28" spans="1:7" ht="105.75" customHeight="1">
      <c r="A28" s="1360" t="s">
        <v>855</v>
      </c>
      <c r="B28" s="1203">
        <v>44460513511.53022</v>
      </c>
      <c r="C28" s="1359">
        <v>44942945286.610023</v>
      </c>
      <c r="D28" s="1203">
        <v>45204368796.859413</v>
      </c>
      <c r="E28" s="1358">
        <f t="shared" si="3"/>
        <v>100.58167863405978</v>
      </c>
      <c r="F28" s="1357">
        <f t="shared" si="1"/>
        <v>30.320092854697322</v>
      </c>
      <c r="G28" s="1356">
        <f t="shared" si="4"/>
        <v>101.6730694870096</v>
      </c>
    </row>
    <row r="29" spans="1:7" ht="25.5">
      <c r="A29" s="1360" t="s">
        <v>856</v>
      </c>
      <c r="B29" s="1203">
        <v>92001.820000000036</v>
      </c>
      <c r="C29" s="1359">
        <v>328780.15000000002</v>
      </c>
      <c r="D29" s="1203">
        <v>169231.27</v>
      </c>
      <c r="E29" s="1358">
        <f t="shared" si="3"/>
        <v>51.472471802205817</v>
      </c>
      <c r="F29" s="1357">
        <f t="shared" si="1"/>
        <v>1.1350911331992403E-4</v>
      </c>
      <c r="G29" s="1356">
        <f t="shared" si="4"/>
        <v>183.9433937285153</v>
      </c>
    </row>
    <row r="30" spans="1:7">
      <c r="A30" s="1360" t="s">
        <v>184</v>
      </c>
      <c r="B30" s="1203">
        <v>31111393417.359955</v>
      </c>
      <c r="C30" s="1359">
        <v>34783589346.980003</v>
      </c>
      <c r="D30" s="1203">
        <v>37724121182.049957</v>
      </c>
      <c r="E30" s="1358">
        <f t="shared" si="3"/>
        <v>108.45379068197072</v>
      </c>
      <c r="F30" s="1357">
        <f t="shared" si="1"/>
        <v>25.302838808382486</v>
      </c>
      <c r="G30" s="1356">
        <f t="shared" si="4"/>
        <v>121.2550035158507</v>
      </c>
    </row>
    <row r="31" spans="1:7">
      <c r="A31" s="1360" t="s">
        <v>185</v>
      </c>
      <c r="B31" s="1203">
        <v>3395374507.4300184</v>
      </c>
      <c r="C31" s="1359">
        <v>3729700117.6199956</v>
      </c>
      <c r="D31" s="1203">
        <v>3465292227.5599771</v>
      </c>
      <c r="E31" s="1358">
        <f t="shared" si="3"/>
        <v>92.910746662690315</v>
      </c>
      <c r="F31" s="1357">
        <f t="shared" si="1"/>
        <v>2.3242882248934098</v>
      </c>
      <c r="G31" s="1356">
        <f t="shared" si="4"/>
        <v>102.05920495594695</v>
      </c>
    </row>
    <row r="32" spans="1:7">
      <c r="A32" s="1360" t="s">
        <v>857</v>
      </c>
      <c r="B32" s="1203">
        <v>0</v>
      </c>
      <c r="C32" s="1359">
        <v>0</v>
      </c>
      <c r="D32" s="1203">
        <v>0</v>
      </c>
      <c r="E32" s="1358">
        <v>0</v>
      </c>
      <c r="F32" s="1357">
        <f t="shared" si="1"/>
        <v>0</v>
      </c>
      <c r="G32" s="1356">
        <v>0</v>
      </c>
    </row>
    <row r="33" spans="1:7">
      <c r="A33" s="1360" t="s">
        <v>186</v>
      </c>
      <c r="B33" s="1203">
        <v>93666375.63000004</v>
      </c>
      <c r="C33" s="1359">
        <v>110305398.69000006</v>
      </c>
      <c r="D33" s="1203">
        <v>107290321.53000017</v>
      </c>
      <c r="E33" s="1358">
        <f t="shared" ref="E33:E41" si="5">100*D33/C33</f>
        <v>97.266609616748326</v>
      </c>
      <c r="F33" s="1357">
        <f t="shared" si="1"/>
        <v>7.1963232709178829E-2</v>
      </c>
      <c r="G33" s="1356">
        <f t="shared" ref="G33:G41" si="6">100*D33/B33</f>
        <v>114.54518316564025</v>
      </c>
    </row>
    <row r="34" spans="1:7">
      <c r="A34" s="1360" t="s">
        <v>187</v>
      </c>
      <c r="B34" s="1203">
        <v>2717648292.1699929</v>
      </c>
      <c r="C34" s="1359">
        <v>2920220712.7999978</v>
      </c>
      <c r="D34" s="1203">
        <v>2775296671.5100055</v>
      </c>
      <c r="E34" s="1358">
        <f t="shared" si="5"/>
        <v>95.037223020343731</v>
      </c>
      <c r="F34" s="1357">
        <f t="shared" si="1"/>
        <v>1.8614849630498973</v>
      </c>
      <c r="G34" s="1356">
        <f t="shared" si="6"/>
        <v>102.12125974895675</v>
      </c>
    </row>
    <row r="35" spans="1:7" ht="38.25">
      <c r="A35" s="1360" t="s">
        <v>188</v>
      </c>
      <c r="B35" s="1203">
        <v>214342772.6499998</v>
      </c>
      <c r="C35" s="1359">
        <v>274464752.74999994</v>
      </c>
      <c r="D35" s="1203">
        <v>245514938.83000034</v>
      </c>
      <c r="E35" s="1358">
        <f t="shared" si="5"/>
        <v>89.452265316425184</v>
      </c>
      <c r="F35" s="1357">
        <f t="shared" si="1"/>
        <v>0.16467513960858843</v>
      </c>
      <c r="G35" s="1356">
        <f t="shared" si="6"/>
        <v>114.54313844810693</v>
      </c>
    </row>
    <row r="36" spans="1:7" ht="25.5">
      <c r="A36" s="1360" t="s">
        <v>189</v>
      </c>
      <c r="B36" s="1203">
        <v>233149412.0799998</v>
      </c>
      <c r="C36" s="1359">
        <v>234672566.76999998</v>
      </c>
      <c r="D36" s="1203">
        <v>201645427.50999975</v>
      </c>
      <c r="E36" s="1358">
        <f t="shared" si="5"/>
        <v>85.92628882251509</v>
      </c>
      <c r="F36" s="1357">
        <f t="shared" si="1"/>
        <v>0.13525038062810193</v>
      </c>
      <c r="G36" s="1356">
        <f t="shared" si="6"/>
        <v>86.487641427467906</v>
      </c>
    </row>
    <row r="37" spans="1:7">
      <c r="A37" s="1360" t="s">
        <v>190</v>
      </c>
      <c r="B37" s="1203">
        <v>32854270529.069359</v>
      </c>
      <c r="C37" s="1359">
        <v>39515127844.199821</v>
      </c>
      <c r="D37" s="1203">
        <v>39260092397.549988</v>
      </c>
      <c r="E37" s="1358">
        <f t="shared" si="5"/>
        <v>99.354587823540939</v>
      </c>
      <c r="F37" s="1357">
        <f t="shared" si="1"/>
        <v>26.333066441587242</v>
      </c>
      <c r="G37" s="1356">
        <f t="shared" si="6"/>
        <v>119.49768406153709</v>
      </c>
    </row>
    <row r="38" spans="1:7" ht="25.5">
      <c r="A38" s="1360" t="s">
        <v>191</v>
      </c>
      <c r="B38" s="1203">
        <v>6764488883.7300043</v>
      </c>
      <c r="C38" s="1359">
        <v>8874987886.5599976</v>
      </c>
      <c r="D38" s="1203">
        <v>7820469001.8300161</v>
      </c>
      <c r="E38" s="1358">
        <f t="shared" si="5"/>
        <v>88.118080855897148</v>
      </c>
      <c r="F38" s="1357">
        <f t="shared" si="1"/>
        <v>5.2454519908978785</v>
      </c>
      <c r="G38" s="1356">
        <f t="shared" si="6"/>
        <v>115.61064163531796</v>
      </c>
    </row>
    <row r="39" spans="1:7" ht="25.5">
      <c r="A39" s="1360" t="s">
        <v>192</v>
      </c>
      <c r="B39" s="1203">
        <v>507343676.1099993</v>
      </c>
      <c r="C39" s="1359">
        <v>692564708.43000019</v>
      </c>
      <c r="D39" s="1203">
        <v>517147588.5299989</v>
      </c>
      <c r="E39" s="1358">
        <f t="shared" si="5"/>
        <v>74.671374708413794</v>
      </c>
      <c r="F39" s="1357">
        <f t="shared" si="1"/>
        <v>0.34686830766900878</v>
      </c>
      <c r="G39" s="1356">
        <f t="shared" si="6"/>
        <v>101.93240063524</v>
      </c>
    </row>
    <row r="40" spans="1:7" ht="63.75">
      <c r="A40" s="1360" t="s">
        <v>193</v>
      </c>
      <c r="B40" s="1203">
        <v>1780629.3800000001</v>
      </c>
      <c r="C40" s="1359">
        <v>3784128.99</v>
      </c>
      <c r="D40" s="1203">
        <v>4577317.3599999994</v>
      </c>
      <c r="E40" s="1358">
        <f t="shared" si="5"/>
        <v>120.96092316345694</v>
      </c>
      <c r="F40" s="1357">
        <f t="shared" si="1"/>
        <v>3.0701609396271471E-3</v>
      </c>
      <c r="G40" s="1356">
        <f t="shared" si="6"/>
        <v>257.06176767677499</v>
      </c>
    </row>
    <row r="41" spans="1:7" ht="13.5" thickBot="1">
      <c r="A41" s="1355" t="s">
        <v>859</v>
      </c>
      <c r="B41" s="1210">
        <v>648152502.4199996</v>
      </c>
      <c r="C41" s="1354">
        <v>701061750.98999929</v>
      </c>
      <c r="D41" s="1210">
        <v>580323751.1600008</v>
      </c>
      <c r="E41" s="1353">
        <f t="shared" si="5"/>
        <v>82.777836665671856</v>
      </c>
      <c r="F41" s="1352">
        <f t="shared" si="1"/>
        <v>0.38924268802487816</v>
      </c>
      <c r="G41" s="1351">
        <f t="shared" si="6"/>
        <v>89.53506296639334</v>
      </c>
    </row>
    <row r="42" spans="1:7">
      <c r="A42" s="1348"/>
      <c r="B42" s="1348"/>
      <c r="C42" s="1350"/>
      <c r="D42" s="1350"/>
      <c r="E42" s="1348"/>
      <c r="F42" s="1348"/>
      <c r="G42" s="1348"/>
    </row>
    <row r="43" spans="1:7">
      <c r="A43" s="1349" t="s">
        <v>893</v>
      </c>
      <c r="B43" s="1348"/>
      <c r="C43" s="1348"/>
      <c r="D43" s="1348"/>
      <c r="E43" s="1348"/>
      <c r="F43" s="1348"/>
      <c r="G43" s="1348"/>
    </row>
  </sheetData>
  <mergeCells count="9">
    <mergeCell ref="G3:G4"/>
    <mergeCell ref="B5:D5"/>
    <mergeCell ref="E5:G5"/>
    <mergeCell ref="A3:A5"/>
    <mergeCell ref="B3:B4"/>
    <mergeCell ref="C3:C4"/>
    <mergeCell ref="D3:D4"/>
    <mergeCell ref="E3:E4"/>
    <mergeCell ref="F3:F4"/>
  </mergeCells>
  <pageMargins left="0.70866141732283472" right="0.70866141732283472" top="0.74803149606299213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7"/>
  <sheetViews>
    <sheetView zoomScaleNormal="100" workbookViewId="0">
      <selection activeCell="B3" sqref="B3:B4"/>
    </sheetView>
  </sheetViews>
  <sheetFormatPr defaultRowHeight="12.75"/>
  <cols>
    <col min="1" max="1" width="8.140625" customWidth="1"/>
    <col min="2" max="2" width="25" customWidth="1"/>
    <col min="3" max="6" width="13.42578125" customWidth="1"/>
    <col min="7" max="7" width="12" customWidth="1"/>
  </cols>
  <sheetData>
    <row r="2" spans="1:6">
      <c r="A2" s="2327" t="s">
        <v>833</v>
      </c>
      <c r="B2" s="2327"/>
      <c r="C2" s="2327"/>
      <c r="D2" s="2327"/>
      <c r="E2" s="2327"/>
      <c r="F2" s="2327"/>
    </row>
    <row r="3" spans="1:6">
      <c r="A3" s="1178"/>
      <c r="B3" s="1178"/>
      <c r="C3" s="1178"/>
      <c r="D3" s="1178"/>
      <c r="E3" s="1178"/>
      <c r="F3" s="1178"/>
    </row>
    <row r="4" spans="1:6" ht="13.5" thickBot="1">
      <c r="A4" s="1178"/>
      <c r="B4" s="1178"/>
      <c r="C4" s="1178"/>
      <c r="D4" s="1178"/>
      <c r="E4" s="1178"/>
      <c r="F4" s="1178"/>
    </row>
    <row r="5" spans="1:6" ht="13.5" thickBot="1">
      <c r="A5" s="2328" t="s">
        <v>52</v>
      </c>
      <c r="B5" s="2328" t="s">
        <v>7</v>
      </c>
      <c r="C5" s="2328" t="s">
        <v>56</v>
      </c>
      <c r="D5" s="1179" t="s">
        <v>834</v>
      </c>
      <c r="E5" s="1180" t="s">
        <v>835</v>
      </c>
      <c r="F5" s="1180" t="s">
        <v>836</v>
      </c>
    </row>
    <row r="6" spans="1:6" ht="13.5" thickBot="1">
      <c r="A6" s="2329"/>
      <c r="B6" s="2329"/>
      <c r="C6" s="2329"/>
      <c r="D6" s="2330" t="s">
        <v>837</v>
      </c>
      <c r="E6" s="2330"/>
      <c r="F6" s="2331"/>
    </row>
    <row r="7" spans="1:6" ht="13.5" thickBot="1">
      <c r="A7" s="1181">
        <v>1</v>
      </c>
      <c r="B7" s="1182">
        <v>2</v>
      </c>
      <c r="C7" s="1181">
        <v>3</v>
      </c>
      <c r="D7" s="1183">
        <v>4</v>
      </c>
      <c r="E7" s="1181">
        <v>5</v>
      </c>
      <c r="F7" s="1181">
        <v>6</v>
      </c>
    </row>
    <row r="8" spans="1:6" s="1178" customFormat="1" ht="21.95" customHeight="1">
      <c r="A8" s="1184" t="s">
        <v>10</v>
      </c>
      <c r="B8" s="1185" t="s">
        <v>33</v>
      </c>
      <c r="C8" s="1186">
        <v>2900163</v>
      </c>
      <c r="D8" s="1187">
        <v>7845.3680611675609</v>
      </c>
      <c r="E8" s="1187">
        <v>7573.3002204014465</v>
      </c>
      <c r="F8" s="1188">
        <v>272.06784076611439</v>
      </c>
    </row>
    <row r="9" spans="1:6" s="1178" customFormat="1" ht="21.95" customHeight="1">
      <c r="A9" s="1184" t="s">
        <v>11</v>
      </c>
      <c r="B9" s="1185" t="s">
        <v>53</v>
      </c>
      <c r="C9" s="1186">
        <v>2072373</v>
      </c>
      <c r="D9" s="1187">
        <v>7613.8860899172423</v>
      </c>
      <c r="E9" s="1187">
        <v>7457.155089214144</v>
      </c>
      <c r="F9" s="1188">
        <v>156.73100070309829</v>
      </c>
    </row>
    <row r="10" spans="1:6" s="1178" customFormat="1" ht="21.95" customHeight="1">
      <c r="A10" s="1184" t="s">
        <v>12</v>
      </c>
      <c r="B10" s="1185" t="s">
        <v>35</v>
      </c>
      <c r="C10" s="1186">
        <v>2108270</v>
      </c>
      <c r="D10" s="1187">
        <v>7590.6467115359992</v>
      </c>
      <c r="E10" s="1187">
        <v>7299.93918647993</v>
      </c>
      <c r="F10" s="1188">
        <v>290.70752505606924</v>
      </c>
    </row>
    <row r="11" spans="1:6" s="1178" customFormat="1" ht="21.95" customHeight="1">
      <c r="A11" s="1184" t="s">
        <v>13</v>
      </c>
      <c r="B11" s="1185" t="s">
        <v>36</v>
      </c>
      <c r="C11" s="1186">
        <v>1011592</v>
      </c>
      <c r="D11" s="1187">
        <v>7650.7946081325408</v>
      </c>
      <c r="E11" s="1187">
        <v>7433.7469003511496</v>
      </c>
      <c r="F11" s="1188">
        <v>217.04770778139118</v>
      </c>
    </row>
    <row r="12" spans="1:6" s="1178" customFormat="1" ht="21.95" customHeight="1">
      <c r="A12" s="1184" t="s">
        <v>4</v>
      </c>
      <c r="B12" s="1185" t="s">
        <v>37</v>
      </c>
      <c r="C12" s="1186">
        <v>2454779</v>
      </c>
      <c r="D12" s="1187">
        <v>7416.2218259240453</v>
      </c>
      <c r="E12" s="1187">
        <v>7421.0098480718771</v>
      </c>
      <c r="F12" s="1188">
        <v>-4.7880221478317253</v>
      </c>
    </row>
    <row r="13" spans="1:6" s="1178" customFormat="1" ht="21.95" customHeight="1">
      <c r="A13" s="1184" t="s">
        <v>5</v>
      </c>
      <c r="B13" s="1185" t="s">
        <v>38</v>
      </c>
      <c r="C13" s="1186">
        <v>3410901</v>
      </c>
      <c r="D13" s="1187">
        <v>7834.9171758107277</v>
      </c>
      <c r="E13" s="1187">
        <v>7745.4671782294845</v>
      </c>
      <c r="F13" s="1188">
        <v>89.449997581243224</v>
      </c>
    </row>
    <row r="14" spans="1:6" s="1178" customFormat="1" ht="21.95" customHeight="1">
      <c r="A14" s="1184" t="s">
        <v>14</v>
      </c>
      <c r="B14" s="1185" t="s">
        <v>39</v>
      </c>
      <c r="C14" s="1186">
        <v>5423168</v>
      </c>
      <c r="D14" s="1187">
        <v>9133.1585252346813</v>
      </c>
      <c r="E14" s="1187">
        <v>9250.0968943301086</v>
      </c>
      <c r="F14" s="1188">
        <v>-116.93836909542733</v>
      </c>
    </row>
    <row r="15" spans="1:6" s="1178" customFormat="1" ht="21.95" customHeight="1">
      <c r="A15" s="1184" t="s">
        <v>15</v>
      </c>
      <c r="B15" s="1185" t="s">
        <v>40</v>
      </c>
      <c r="C15" s="1186">
        <v>982626</v>
      </c>
      <c r="D15" s="1187">
        <v>7454.0196356192546</v>
      </c>
      <c r="E15" s="1187">
        <v>7063.0089501397961</v>
      </c>
      <c r="F15" s="1188">
        <v>391.01068547945852</v>
      </c>
    </row>
    <row r="16" spans="1:6" s="1178" customFormat="1" ht="21.95" customHeight="1">
      <c r="A16" s="1184" t="s">
        <v>16</v>
      </c>
      <c r="B16" s="1185" t="s">
        <v>41</v>
      </c>
      <c r="C16" s="1186">
        <v>2127164</v>
      </c>
      <c r="D16" s="1187">
        <v>7784.0273903846055</v>
      </c>
      <c r="E16" s="1187">
        <v>7432.8978650495119</v>
      </c>
      <c r="F16" s="1188">
        <v>351.1295253350936</v>
      </c>
    </row>
    <row r="17" spans="1:6" s="1178" customFormat="1" ht="21.95" customHeight="1">
      <c r="A17" s="1184" t="s">
        <v>17</v>
      </c>
      <c r="B17" s="1185" t="s">
        <v>42</v>
      </c>
      <c r="C17" s="1186">
        <v>1178353</v>
      </c>
      <c r="D17" s="1187">
        <v>7900.9535257261368</v>
      </c>
      <c r="E17" s="1187">
        <v>7774.6371575835337</v>
      </c>
      <c r="F17" s="1188">
        <v>126.3163681426031</v>
      </c>
    </row>
    <row r="18" spans="1:6" s="1178" customFormat="1" ht="21.95" customHeight="1">
      <c r="A18" s="1184" t="s">
        <v>18</v>
      </c>
      <c r="B18" s="1185" t="s">
        <v>43</v>
      </c>
      <c r="C18" s="1186">
        <v>2343928</v>
      </c>
      <c r="D18" s="1187">
        <v>8381.8295066358696</v>
      </c>
      <c r="E18" s="1187">
        <v>8163.8204966918966</v>
      </c>
      <c r="F18" s="1188">
        <v>218.00900994397307</v>
      </c>
    </row>
    <row r="19" spans="1:6" s="1178" customFormat="1" ht="21.95" customHeight="1">
      <c r="A19" s="1184" t="s">
        <v>19</v>
      </c>
      <c r="B19" s="1185" t="s">
        <v>44</v>
      </c>
      <c r="C19" s="1186">
        <v>4517635</v>
      </c>
      <c r="D19" s="1187">
        <v>7411.1696861123191</v>
      </c>
      <c r="E19" s="1187">
        <v>7285.0497764561451</v>
      </c>
      <c r="F19" s="1188">
        <v>126.11990965617406</v>
      </c>
    </row>
    <row r="20" spans="1:6" s="1178" customFormat="1" ht="21.95" customHeight="1">
      <c r="A20" s="1184" t="s">
        <v>20</v>
      </c>
      <c r="B20" s="1185" t="s">
        <v>45</v>
      </c>
      <c r="C20" s="1186">
        <v>1233961</v>
      </c>
      <c r="D20" s="1187">
        <v>7563.0028802449924</v>
      </c>
      <c r="E20" s="1187">
        <v>7216.5301294773226</v>
      </c>
      <c r="F20" s="1188">
        <v>346.47275076766982</v>
      </c>
    </row>
    <row r="21" spans="1:6" s="1178" customFormat="1" ht="21.95" customHeight="1">
      <c r="A21" s="1184" t="s">
        <v>21</v>
      </c>
      <c r="B21" s="1185" t="s">
        <v>54</v>
      </c>
      <c r="C21" s="1186">
        <v>1422737</v>
      </c>
      <c r="D21" s="1187">
        <v>7919.6295665467733</v>
      </c>
      <c r="E21" s="1187">
        <v>7611.5204277881185</v>
      </c>
      <c r="F21" s="1188">
        <v>308.10913875865481</v>
      </c>
    </row>
    <row r="22" spans="1:6" s="1178" customFormat="1" ht="21.95" customHeight="1">
      <c r="A22" s="1184" t="s">
        <v>22</v>
      </c>
      <c r="B22" s="1185" t="s">
        <v>47</v>
      </c>
      <c r="C22" s="1186">
        <v>3498733</v>
      </c>
      <c r="D22" s="1187">
        <v>7822.6210809226723</v>
      </c>
      <c r="E22" s="1187">
        <v>7613.0751494412789</v>
      </c>
      <c r="F22" s="1188">
        <v>209.54593148139338</v>
      </c>
    </row>
    <row r="23" spans="1:6" s="1178" customFormat="1" ht="21.95" customHeight="1" thickBot="1">
      <c r="A23" s="1184" t="s">
        <v>23</v>
      </c>
      <c r="B23" s="1185" t="s">
        <v>48</v>
      </c>
      <c r="C23" s="1186">
        <v>1696193</v>
      </c>
      <c r="D23" s="1187">
        <v>8198.7788686841432</v>
      </c>
      <c r="E23" s="1187">
        <v>8125.5345262773099</v>
      </c>
      <c r="F23" s="1188">
        <v>73.244342406833312</v>
      </c>
    </row>
    <row r="24" spans="1:6" ht="17.25" customHeight="1" thickBot="1">
      <c r="A24" s="2325" t="s">
        <v>55</v>
      </c>
      <c r="B24" s="2326"/>
      <c r="C24" s="1189">
        <v>38382576</v>
      </c>
      <c r="D24" s="1190">
        <v>7944.4930036240876</v>
      </c>
      <c r="E24" s="1190">
        <v>7796.2621321357274</v>
      </c>
      <c r="F24" s="1191">
        <v>148.23087148836021</v>
      </c>
    </row>
    <row r="25" spans="1:6">
      <c r="A25" s="1178"/>
      <c r="B25" s="1178"/>
      <c r="C25" s="1178"/>
      <c r="D25" s="1178"/>
      <c r="E25" s="1178"/>
      <c r="F25" s="1178"/>
    </row>
    <row r="26" spans="1:6">
      <c r="A26" s="1192" t="s">
        <v>838</v>
      </c>
      <c r="B26" s="1192"/>
      <c r="C26" s="1192"/>
      <c r="D26" s="1192"/>
      <c r="E26" s="1192"/>
      <c r="F26" s="1193"/>
    </row>
    <row r="27" spans="1:6">
      <c r="A27" s="1192" t="s">
        <v>249</v>
      </c>
      <c r="B27" s="1192"/>
      <c r="C27" s="1192"/>
      <c r="D27" s="1192"/>
      <c r="E27" s="1192"/>
      <c r="F27" s="1193"/>
    </row>
  </sheetData>
  <mergeCells count="6">
    <mergeCell ref="A24:B24"/>
    <mergeCell ref="A2:F2"/>
    <mergeCell ref="A5:A6"/>
    <mergeCell ref="B5:B6"/>
    <mergeCell ref="C5:C6"/>
    <mergeCell ref="D6:F6"/>
  </mergeCells>
  <pageMargins left="0.75" right="0.75" top="1" bottom="1" header="0.5" footer="0.5"/>
  <pageSetup paperSize="9" scale="9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9"/>
  <sheetViews>
    <sheetView workbookViewId="0">
      <selection activeCell="B3" sqref="B3:B4"/>
    </sheetView>
  </sheetViews>
  <sheetFormatPr defaultColWidth="8.85546875" defaultRowHeight="12.75"/>
  <cols>
    <col min="1" max="1" width="5.5703125" style="1926" customWidth="1"/>
    <col min="2" max="2" width="19.5703125" style="1928" customWidth="1"/>
    <col min="3" max="3" width="21" style="1896" customWidth="1"/>
    <col min="4" max="4" width="19.85546875" style="1896" customWidth="1"/>
    <col min="5" max="6" width="19" style="1896" customWidth="1"/>
    <col min="7" max="7" width="36.140625" style="1896" customWidth="1"/>
    <col min="8" max="8" width="10.7109375" style="1896" customWidth="1"/>
    <col min="9" max="11" width="8.85546875" style="1896"/>
    <col min="12" max="12" width="30.140625" style="1896" customWidth="1"/>
    <col min="13" max="13" width="14.85546875" style="1896" customWidth="1"/>
    <col min="14" max="16384" width="8.85546875" style="1896"/>
  </cols>
  <sheetData>
    <row r="1" spans="1:17" ht="36.6" customHeight="1" thickBot="1">
      <c r="A1" s="2519" t="s">
        <v>1351</v>
      </c>
      <c r="B1" s="2519"/>
      <c r="C1" s="2519"/>
      <c r="D1" s="2519"/>
      <c r="E1" s="2519"/>
      <c r="F1" s="2519"/>
      <c r="G1" s="2519"/>
      <c r="H1" s="2519"/>
      <c r="K1" s="1897"/>
      <c r="L1" s="1897"/>
      <c r="M1" s="1897"/>
      <c r="N1" s="1897"/>
      <c r="O1" s="1897"/>
      <c r="P1" s="1897"/>
    </row>
    <row r="2" spans="1:17" ht="18" customHeight="1" thickBot="1">
      <c r="A2" s="2520" t="s">
        <v>52</v>
      </c>
      <c r="B2" s="2520" t="s">
        <v>1295</v>
      </c>
      <c r="C2" s="2523" t="s">
        <v>1421</v>
      </c>
      <c r="D2" s="2524"/>
      <c r="E2" s="2524"/>
      <c r="F2" s="2524"/>
      <c r="G2" s="2524"/>
      <c r="H2" s="2525"/>
      <c r="L2" s="1897"/>
      <c r="M2" s="1897"/>
      <c r="N2" s="1897"/>
      <c r="O2" s="1897"/>
      <c r="P2" s="1897"/>
      <c r="Q2" s="1897"/>
    </row>
    <row r="3" spans="1:17" ht="20.25" customHeight="1">
      <c r="A3" s="2521"/>
      <c r="B3" s="2521"/>
      <c r="C3" s="2526" t="s">
        <v>1352</v>
      </c>
      <c r="D3" s="1898" t="s">
        <v>1353</v>
      </c>
      <c r="E3" s="2528" t="s">
        <v>898</v>
      </c>
      <c r="F3" s="2529"/>
      <c r="G3" s="2530" t="s">
        <v>1354</v>
      </c>
      <c r="H3" s="2532" t="s">
        <v>1355</v>
      </c>
      <c r="L3" s="1897"/>
      <c r="M3" s="1897"/>
      <c r="N3" s="1897"/>
      <c r="O3" s="1897"/>
      <c r="P3" s="1897"/>
      <c r="Q3" s="1897"/>
    </row>
    <row r="4" spans="1:17" ht="66" customHeight="1" thickBot="1">
      <c r="A4" s="2521"/>
      <c r="B4" s="2521"/>
      <c r="C4" s="2527"/>
      <c r="D4" s="1899" t="s">
        <v>1356</v>
      </c>
      <c r="E4" s="1900" t="s">
        <v>31</v>
      </c>
      <c r="F4" s="1901" t="s">
        <v>1357</v>
      </c>
      <c r="G4" s="2531"/>
      <c r="H4" s="2533"/>
      <c r="L4" s="1897"/>
      <c r="M4" s="1897"/>
      <c r="N4" s="1897"/>
      <c r="O4" s="1897"/>
      <c r="P4" s="1897"/>
      <c r="Q4" s="1897"/>
    </row>
    <row r="5" spans="1:17" ht="13.5" thickBot="1">
      <c r="A5" s="2522"/>
      <c r="B5" s="2522"/>
      <c r="C5" s="2534" t="s">
        <v>8</v>
      </c>
      <c r="D5" s="2535"/>
      <c r="E5" s="2535"/>
      <c r="F5" s="2535"/>
      <c r="G5" s="2536"/>
      <c r="H5" s="1902" t="s">
        <v>9</v>
      </c>
      <c r="L5" s="1897"/>
      <c r="M5" s="1897"/>
      <c r="N5" s="1897"/>
      <c r="O5" s="1897"/>
      <c r="P5" s="1897"/>
      <c r="Q5" s="1897"/>
    </row>
    <row r="6" spans="1:17" ht="13.5" thickBot="1">
      <c r="A6" s="1903">
        <v>1</v>
      </c>
      <c r="B6" s="1904">
        <v>2</v>
      </c>
      <c r="C6" s="1903">
        <v>3</v>
      </c>
      <c r="D6" s="1904">
        <v>4</v>
      </c>
      <c r="E6" s="1903">
        <v>5</v>
      </c>
      <c r="F6" s="1904">
        <v>6</v>
      </c>
      <c r="G6" s="1903">
        <v>7</v>
      </c>
      <c r="H6" s="1905">
        <v>8</v>
      </c>
      <c r="L6" s="1897"/>
      <c r="M6" s="1897"/>
      <c r="N6" s="1897"/>
      <c r="O6" s="1897"/>
      <c r="P6" s="1897"/>
      <c r="Q6" s="1897"/>
    </row>
    <row r="7" spans="1:17" ht="15.6" customHeight="1">
      <c r="A7" s="1906" t="s">
        <v>10</v>
      </c>
      <c r="B7" s="1907" t="s">
        <v>69</v>
      </c>
      <c r="C7" s="1908">
        <v>1456773573</v>
      </c>
      <c r="D7" s="1909">
        <v>84104935.549460202</v>
      </c>
      <c r="E7" s="1910">
        <v>29003053.799999993</v>
      </c>
      <c r="F7" s="1909">
        <v>4075743.77</v>
      </c>
      <c r="G7" s="1910">
        <v>1489852370.5699999</v>
      </c>
      <c r="H7" s="1911">
        <f>D7/C7*100</f>
        <v>5.7733704886106008</v>
      </c>
      <c r="L7" s="1897"/>
      <c r="M7" s="1897"/>
      <c r="N7" s="1897"/>
      <c r="O7" s="1897"/>
      <c r="P7" s="1897"/>
      <c r="Q7" s="1897"/>
    </row>
    <row r="8" spans="1:17" ht="15.6" customHeight="1">
      <c r="A8" s="1912" t="s">
        <v>11</v>
      </c>
      <c r="B8" s="1913" t="s">
        <v>70</v>
      </c>
      <c r="C8" s="1914">
        <v>1166050777.8400002</v>
      </c>
      <c r="D8" s="1915">
        <v>63889622.807702065</v>
      </c>
      <c r="E8" s="1916">
        <v>34037386.729999997</v>
      </c>
      <c r="F8" s="1915">
        <v>5445781.0300000003</v>
      </c>
      <c r="G8" s="1916">
        <v>1205533945.6000001</v>
      </c>
      <c r="H8" s="1917">
        <f>D8/C8*100</f>
        <v>5.4791458504107009</v>
      </c>
      <c r="L8" s="1897"/>
      <c r="M8" s="1897"/>
      <c r="N8" s="1897"/>
      <c r="O8" s="1897"/>
      <c r="P8" s="1897"/>
      <c r="Q8" s="1897"/>
    </row>
    <row r="9" spans="1:17" ht="15.6" customHeight="1">
      <c r="A9" s="1912" t="s">
        <v>12</v>
      </c>
      <c r="B9" s="1913" t="s">
        <v>71</v>
      </c>
      <c r="C9" s="1914">
        <v>1314853116</v>
      </c>
      <c r="D9" s="1915">
        <v>69918710.363347068</v>
      </c>
      <c r="E9" s="1916">
        <v>34087081.149999984</v>
      </c>
      <c r="F9" s="1915">
        <v>2547265</v>
      </c>
      <c r="G9" s="1916">
        <v>1351487462.1500001</v>
      </c>
      <c r="H9" s="1917">
        <f t="shared" ref="H9:H22" si="0">D9/C9*100</f>
        <v>5.3176061654743094</v>
      </c>
      <c r="L9" s="1897"/>
      <c r="M9" s="1897"/>
      <c r="N9" s="1897"/>
      <c r="O9" s="1897"/>
      <c r="P9" s="1897"/>
      <c r="Q9" s="1897"/>
    </row>
    <row r="10" spans="1:17" ht="15.6" customHeight="1">
      <c r="A10" s="1912" t="s">
        <v>13</v>
      </c>
      <c r="B10" s="1913" t="s">
        <v>72</v>
      </c>
      <c r="C10" s="1914">
        <v>574340152</v>
      </c>
      <c r="D10" s="1915">
        <v>33222804.516993288</v>
      </c>
      <c r="E10" s="1916">
        <v>13250882.640000004</v>
      </c>
      <c r="F10" s="1915">
        <v>1454539.65</v>
      </c>
      <c r="G10" s="1916">
        <v>589045574.28999996</v>
      </c>
      <c r="H10" s="1917">
        <f t="shared" si="0"/>
        <v>5.7845171369793569</v>
      </c>
      <c r="L10" s="1897"/>
      <c r="M10" s="1897"/>
      <c r="N10" s="1897"/>
      <c r="O10" s="1897"/>
      <c r="P10" s="1897"/>
      <c r="Q10" s="1897"/>
    </row>
    <row r="11" spans="1:17" ht="15.6" customHeight="1">
      <c r="A11" s="1912" t="s">
        <v>4</v>
      </c>
      <c r="B11" s="1913" t="s">
        <v>73</v>
      </c>
      <c r="C11" s="1914">
        <v>1322058941</v>
      </c>
      <c r="D11" s="1915">
        <v>74821753.332443103</v>
      </c>
      <c r="E11" s="1916">
        <v>30570499.70999999</v>
      </c>
      <c r="F11" s="1915">
        <v>6613505.1299999999</v>
      </c>
      <c r="G11" s="1916">
        <v>1359242945.8400002</v>
      </c>
      <c r="H11" s="1917">
        <f t="shared" si="0"/>
        <v>5.6594869572039075</v>
      </c>
      <c r="L11" s="1897"/>
      <c r="M11" s="1897"/>
      <c r="N11" s="1897"/>
      <c r="O11" s="1897"/>
      <c r="P11" s="1897"/>
      <c r="Q11" s="1897"/>
    </row>
    <row r="12" spans="1:17" ht="15.6" customHeight="1">
      <c r="A12" s="1912" t="s">
        <v>5</v>
      </c>
      <c r="B12" s="1913" t="s">
        <v>74</v>
      </c>
      <c r="C12" s="1914">
        <v>2311924871</v>
      </c>
      <c r="D12" s="1915">
        <v>133893118.26500389</v>
      </c>
      <c r="E12" s="1916">
        <v>51413680.839999996</v>
      </c>
      <c r="F12" s="1915">
        <v>3194909.13</v>
      </c>
      <c r="G12" s="1916">
        <v>2366533460.9700003</v>
      </c>
      <c r="H12" s="1917">
        <f t="shared" si="0"/>
        <v>5.7914130318209587</v>
      </c>
      <c r="L12" s="1897"/>
      <c r="M12" s="1897"/>
      <c r="N12" s="1897"/>
      <c r="O12" s="1897"/>
      <c r="P12" s="1897"/>
      <c r="Q12" s="1897"/>
    </row>
    <row r="13" spans="1:17" ht="15.6" customHeight="1">
      <c r="A13" s="1912" t="s">
        <v>14</v>
      </c>
      <c r="B13" s="1913" t="s">
        <v>75</v>
      </c>
      <c r="C13" s="1914">
        <v>2993746247</v>
      </c>
      <c r="D13" s="1915">
        <v>166324777.96171206</v>
      </c>
      <c r="E13" s="1916">
        <v>67050777.299999997</v>
      </c>
      <c r="F13" s="1915">
        <v>3399915.25</v>
      </c>
      <c r="G13" s="1916">
        <v>3064196939.5500002</v>
      </c>
      <c r="H13" s="1917">
        <f t="shared" si="0"/>
        <v>5.5557406753623253</v>
      </c>
      <c r="L13" s="1897"/>
      <c r="M13" s="1897"/>
      <c r="N13" s="1897"/>
      <c r="O13" s="1897"/>
      <c r="P13" s="1897"/>
      <c r="Q13" s="1897"/>
    </row>
    <row r="14" spans="1:17" ht="15.6" customHeight="1">
      <c r="A14" s="1912" t="s">
        <v>15</v>
      </c>
      <c r="B14" s="1913" t="s">
        <v>76</v>
      </c>
      <c r="C14" s="1914">
        <v>710047072</v>
      </c>
      <c r="D14" s="1915">
        <v>36168022.361427009</v>
      </c>
      <c r="E14" s="1916">
        <v>12786946.110000005</v>
      </c>
      <c r="F14" s="1915">
        <v>2369524.9500000002</v>
      </c>
      <c r="G14" s="1916">
        <v>725203543.06000006</v>
      </c>
      <c r="H14" s="1917">
        <f t="shared" si="0"/>
        <v>5.0937499480917525</v>
      </c>
      <c r="L14" s="1897"/>
      <c r="M14" s="1897"/>
      <c r="N14" s="1897"/>
      <c r="O14" s="1897"/>
      <c r="P14" s="1897"/>
      <c r="Q14" s="1897"/>
    </row>
    <row r="15" spans="1:17" ht="15.6" customHeight="1">
      <c r="A15" s="1912" t="s">
        <v>16</v>
      </c>
      <c r="B15" s="1913" t="s">
        <v>77</v>
      </c>
      <c r="C15" s="1914">
        <v>1607404775</v>
      </c>
      <c r="D15" s="1915">
        <v>87286389.781063348</v>
      </c>
      <c r="E15" s="1916">
        <v>39615590.479999982</v>
      </c>
      <c r="F15" s="1915">
        <v>4449021.7300000004</v>
      </c>
      <c r="G15" s="1916">
        <v>1651469387.21</v>
      </c>
      <c r="H15" s="1917">
        <f t="shared" si="0"/>
        <v>5.4302681650963338</v>
      </c>
      <c r="L15" s="1897"/>
      <c r="M15" s="1897"/>
      <c r="N15" s="1897"/>
      <c r="O15" s="1897"/>
      <c r="P15" s="1897"/>
      <c r="Q15" s="1897"/>
    </row>
    <row r="16" spans="1:17" ht="15.6" customHeight="1">
      <c r="A16" s="1912" t="s">
        <v>17</v>
      </c>
      <c r="B16" s="1913" t="s">
        <v>78</v>
      </c>
      <c r="C16" s="1914">
        <v>571496120</v>
      </c>
      <c r="D16" s="1915">
        <v>30014024.898460895</v>
      </c>
      <c r="E16" s="1916">
        <v>16255558.010000005</v>
      </c>
      <c r="F16" s="1915">
        <v>6731713.6499999994</v>
      </c>
      <c r="G16" s="1916">
        <v>594483391.65999997</v>
      </c>
      <c r="H16" s="1917">
        <f t="shared" si="0"/>
        <v>5.2518335379881309</v>
      </c>
      <c r="L16" s="1897"/>
      <c r="M16" s="1897"/>
      <c r="N16" s="1897"/>
      <c r="O16" s="1897"/>
      <c r="P16" s="1897"/>
      <c r="Q16" s="1897"/>
    </row>
    <row r="17" spans="1:17" ht="15.6" customHeight="1">
      <c r="A17" s="1912" t="s">
        <v>18</v>
      </c>
      <c r="B17" s="1913" t="s">
        <v>79</v>
      </c>
      <c r="C17" s="1914">
        <v>1518169924</v>
      </c>
      <c r="D17" s="1915">
        <v>81714852.226788685</v>
      </c>
      <c r="E17" s="1916">
        <v>29131390.740000006</v>
      </c>
      <c r="F17" s="1915">
        <v>1004984.1</v>
      </c>
      <c r="G17" s="1916">
        <v>1548306298.8399999</v>
      </c>
      <c r="H17" s="1917">
        <f t="shared" si="0"/>
        <v>5.3824575849513856</v>
      </c>
      <c r="L17" s="1897"/>
      <c r="M17" s="1897"/>
      <c r="N17" s="1897"/>
      <c r="O17" s="1897"/>
      <c r="P17" s="1897"/>
      <c r="Q17" s="1897"/>
    </row>
    <row r="18" spans="1:17" ht="15.6" customHeight="1">
      <c r="A18" s="1912" t="s">
        <v>19</v>
      </c>
      <c r="B18" s="1913" t="s">
        <v>80</v>
      </c>
      <c r="C18" s="1914">
        <v>1779522660</v>
      </c>
      <c r="D18" s="1915">
        <v>99706312.304420188</v>
      </c>
      <c r="E18" s="1916">
        <v>29956381.220000006</v>
      </c>
      <c r="F18" s="1915">
        <v>4449261.8199999994</v>
      </c>
      <c r="G18" s="1916">
        <v>1813928303.04</v>
      </c>
      <c r="H18" s="1917">
        <f t="shared" si="0"/>
        <v>5.6029807625164034</v>
      </c>
      <c r="L18" s="1897"/>
      <c r="M18" s="1897"/>
      <c r="N18" s="1897"/>
      <c r="O18" s="1897"/>
      <c r="P18" s="1897"/>
      <c r="Q18" s="1897"/>
    </row>
    <row r="19" spans="1:17" ht="15.6" customHeight="1">
      <c r="A19" s="1912" t="s">
        <v>20</v>
      </c>
      <c r="B19" s="1913" t="s">
        <v>81</v>
      </c>
      <c r="C19" s="1914">
        <v>826220109</v>
      </c>
      <c r="D19" s="1915">
        <v>43978258.243082419</v>
      </c>
      <c r="E19" s="1916">
        <v>19680925.500000007</v>
      </c>
      <c r="F19" s="1915">
        <v>1922600</v>
      </c>
      <c r="G19" s="1916">
        <v>847823634.5</v>
      </c>
      <c r="H19" s="1917">
        <f t="shared" si="0"/>
        <v>5.3228259351264979</v>
      </c>
      <c r="L19" s="1897"/>
      <c r="M19" s="1897"/>
      <c r="N19" s="1897"/>
      <c r="O19" s="1897"/>
      <c r="P19" s="1897"/>
      <c r="Q19" s="1897"/>
    </row>
    <row r="20" spans="1:17" ht="15.6" customHeight="1">
      <c r="A20" s="1912" t="s">
        <v>21</v>
      </c>
      <c r="B20" s="1913" t="s">
        <v>82</v>
      </c>
      <c r="C20" s="1914">
        <v>910811920</v>
      </c>
      <c r="D20" s="1915">
        <v>49369256.529233336</v>
      </c>
      <c r="E20" s="1916">
        <v>28593774.090000004</v>
      </c>
      <c r="F20" s="1915">
        <v>9984349.5600000005</v>
      </c>
      <c r="G20" s="1916">
        <v>949390043.64999998</v>
      </c>
      <c r="H20" s="1917">
        <f t="shared" si="0"/>
        <v>5.420356875570242</v>
      </c>
      <c r="L20" s="1897"/>
      <c r="M20" s="1897"/>
      <c r="N20" s="1897"/>
      <c r="O20" s="1897"/>
      <c r="P20" s="1897"/>
      <c r="Q20" s="1897"/>
    </row>
    <row r="21" spans="1:17" ht="15.6" customHeight="1">
      <c r="A21" s="1912" t="s">
        <v>22</v>
      </c>
      <c r="B21" s="1913" t="s">
        <v>83</v>
      </c>
      <c r="C21" s="1914">
        <v>2399913773</v>
      </c>
      <c r="D21" s="1915">
        <v>145501954.28497833</v>
      </c>
      <c r="E21" s="1916">
        <v>47531027.919999979</v>
      </c>
      <c r="F21" s="1915">
        <v>6380672.7999999998</v>
      </c>
      <c r="G21" s="1916">
        <v>2453825473.7200003</v>
      </c>
      <c r="H21" s="1917">
        <f t="shared" si="0"/>
        <v>6.0627992522870668</v>
      </c>
      <c r="L21" s="1897"/>
      <c r="M21" s="1897"/>
      <c r="N21" s="1897"/>
      <c r="O21" s="1897"/>
      <c r="P21" s="1897"/>
      <c r="Q21" s="1897"/>
    </row>
    <row r="22" spans="1:17" ht="15.6" customHeight="1" thickBot="1">
      <c r="A22" s="1918" t="s">
        <v>23</v>
      </c>
      <c r="B22" s="1919" t="s">
        <v>84</v>
      </c>
      <c r="C22" s="1914">
        <v>852385125</v>
      </c>
      <c r="D22" s="1920">
        <v>48676448.307570718</v>
      </c>
      <c r="E22" s="1921">
        <v>18869825.000000007</v>
      </c>
      <c r="F22" s="1920">
        <v>3074300.56</v>
      </c>
      <c r="G22" s="1921">
        <v>874329250.55999994</v>
      </c>
      <c r="H22" s="1917">
        <f t="shared" si="0"/>
        <v>5.7106168186089263</v>
      </c>
      <c r="L22" s="1897"/>
      <c r="M22" s="1897"/>
      <c r="N22" s="1897"/>
      <c r="O22" s="1897"/>
      <c r="P22" s="1897"/>
      <c r="Q22" s="1897"/>
    </row>
    <row r="23" spans="1:17" ht="15.6" customHeight="1" thickBot="1">
      <c r="A23" s="2516" t="s">
        <v>1358</v>
      </c>
      <c r="B23" s="2517"/>
      <c r="C23" s="1922">
        <f>SUM(C7:C22)</f>
        <v>22315719155.84</v>
      </c>
      <c r="D23" s="1922">
        <f t="shared" ref="D23:G23" si="1">SUM(D7:D22)</f>
        <v>1248591241.7336864</v>
      </c>
      <c r="E23" s="1922">
        <f t="shared" si="1"/>
        <v>501834781.23999989</v>
      </c>
      <c r="F23" s="1922">
        <f t="shared" si="1"/>
        <v>67098088.130000003</v>
      </c>
      <c r="G23" s="1922">
        <f t="shared" si="1"/>
        <v>22884652025.210007</v>
      </c>
      <c r="H23" s="1923">
        <f>D23/C23*100</f>
        <v>5.5951198929071095</v>
      </c>
      <c r="L23" s="1897"/>
      <c r="M23" s="1897"/>
      <c r="N23" s="1897"/>
      <c r="O23" s="1897"/>
      <c r="P23" s="1897"/>
      <c r="Q23" s="1897"/>
    </row>
    <row r="24" spans="1:17">
      <c r="A24" s="1924"/>
      <c r="B24" s="1924"/>
      <c r="C24" s="1925"/>
      <c r="D24" s="1925"/>
      <c r="E24" s="1925"/>
      <c r="F24" s="1925"/>
      <c r="G24" s="1925"/>
      <c r="H24" s="1924"/>
      <c r="K24" s="1897"/>
      <c r="L24" s="1897"/>
      <c r="M24" s="1897"/>
      <c r="N24" s="1897"/>
      <c r="O24" s="1897"/>
      <c r="P24" s="1897"/>
    </row>
    <row r="25" spans="1:17">
      <c r="A25" s="2518" t="s">
        <v>895</v>
      </c>
      <c r="B25" s="2518"/>
      <c r="C25" s="2518"/>
      <c r="D25" s="2518"/>
      <c r="E25" s="2518"/>
      <c r="F25" s="2518"/>
      <c r="G25" s="2518"/>
      <c r="H25" s="1924"/>
      <c r="K25" s="1897"/>
      <c r="L25" s="1897"/>
      <c r="M25" s="1897"/>
      <c r="N25" s="1897"/>
      <c r="O25" s="1897"/>
      <c r="P25" s="1897"/>
    </row>
    <row r="26" spans="1:17">
      <c r="B26" s="1927" t="s">
        <v>1422</v>
      </c>
    </row>
    <row r="27" spans="1:17">
      <c r="C27" s="1929"/>
      <c r="D27" s="1929"/>
      <c r="E27" s="1929"/>
      <c r="F27" s="1929"/>
      <c r="G27" s="1929"/>
    </row>
    <row r="29" spans="1:17">
      <c r="C29" s="1930"/>
      <c r="D29" s="1930"/>
      <c r="E29" s="1930"/>
      <c r="F29" s="1930"/>
      <c r="G29" s="1930"/>
    </row>
  </sheetData>
  <mergeCells count="11">
    <mergeCell ref="A23:B23"/>
    <mergeCell ref="A25:G25"/>
    <mergeCell ref="A1:H1"/>
    <mergeCell ref="A2:A5"/>
    <mergeCell ref="B2:B5"/>
    <mergeCell ref="C2:H2"/>
    <mergeCell ref="C3:C4"/>
    <mergeCell ref="E3:F3"/>
    <mergeCell ref="G3:G4"/>
    <mergeCell ref="H3:H4"/>
    <mergeCell ref="C5:G5"/>
  </mergeCells>
  <pageMargins left="0.7" right="0.7" top="0.75" bottom="0.75" header="0.3" footer="0.3"/>
  <pageSetup paperSize="9" scale="86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9"/>
  <sheetViews>
    <sheetView topLeftCell="A13" workbookViewId="0">
      <selection activeCell="B3" sqref="B3:B4"/>
    </sheetView>
  </sheetViews>
  <sheetFormatPr defaultColWidth="8.85546875" defaultRowHeight="12.75"/>
  <cols>
    <col min="1" max="1" width="5.5703125" style="1926" customWidth="1"/>
    <col min="2" max="2" width="23.42578125" style="1928" customWidth="1"/>
    <col min="3" max="3" width="27.85546875" style="1896" customWidth="1"/>
    <col min="4" max="4" width="22.140625" style="1896" customWidth="1"/>
    <col min="5" max="5" width="20.5703125" style="1896" customWidth="1"/>
    <col min="6" max="6" width="11.85546875" style="1896" customWidth="1"/>
    <col min="7" max="7" width="10.42578125" style="1896" customWidth="1"/>
    <col min="8" max="10" width="8.85546875" style="1896"/>
    <col min="11" max="11" width="30.140625" style="1896" customWidth="1"/>
    <col min="12" max="12" width="14.85546875" style="1896" customWidth="1"/>
    <col min="13" max="16384" width="8.85546875" style="1896"/>
  </cols>
  <sheetData>
    <row r="1" spans="1:16" ht="45.75" customHeight="1" thickBot="1">
      <c r="A1" s="2519" t="s">
        <v>1359</v>
      </c>
      <c r="B1" s="2519"/>
      <c r="C1" s="2519"/>
      <c r="D1" s="2519"/>
      <c r="E1" s="2519"/>
      <c r="F1" s="2519"/>
      <c r="G1" s="2519"/>
      <c r="J1" s="1897"/>
      <c r="K1" s="1897"/>
      <c r="L1" s="1897"/>
      <c r="M1" s="1897"/>
      <c r="N1" s="1897"/>
      <c r="O1" s="1897"/>
    </row>
    <row r="2" spans="1:16" ht="13.5" thickBot="1">
      <c r="A2" s="2520" t="s">
        <v>52</v>
      </c>
      <c r="B2" s="2520" t="s">
        <v>1295</v>
      </c>
      <c r="C2" s="2523" t="s">
        <v>1421</v>
      </c>
      <c r="D2" s="2524"/>
      <c r="E2" s="2524"/>
      <c r="F2" s="2524"/>
      <c r="G2" s="2525"/>
      <c r="K2" s="1897"/>
      <c r="L2" s="1897"/>
      <c r="M2" s="1897"/>
      <c r="N2" s="1897"/>
      <c r="O2" s="1897"/>
      <c r="P2" s="1897"/>
    </row>
    <row r="3" spans="1:16" ht="20.25" customHeight="1">
      <c r="A3" s="2521"/>
      <c r="B3" s="2521"/>
      <c r="C3" s="2526" t="s">
        <v>1360</v>
      </c>
      <c r="D3" s="1931" t="s">
        <v>27</v>
      </c>
      <c r="E3" s="1931"/>
      <c r="F3" s="2537" t="s">
        <v>1355</v>
      </c>
      <c r="G3" s="2539" t="s">
        <v>1361</v>
      </c>
      <c r="K3" s="1897"/>
      <c r="L3" s="1897"/>
      <c r="M3" s="1897"/>
      <c r="N3" s="1897"/>
      <c r="O3" s="1897"/>
      <c r="P3" s="1897"/>
    </row>
    <row r="4" spans="1:16" ht="38.25" customHeight="1" thickBot="1">
      <c r="A4" s="2521"/>
      <c r="B4" s="2521"/>
      <c r="C4" s="2527"/>
      <c r="D4" s="1932" t="s">
        <v>1362</v>
      </c>
      <c r="E4" s="1933" t="s">
        <v>1363</v>
      </c>
      <c r="F4" s="2538"/>
      <c r="G4" s="2540"/>
      <c r="K4" s="1897"/>
      <c r="L4" s="1897"/>
      <c r="M4" s="1897"/>
      <c r="N4" s="1897"/>
      <c r="O4" s="1897"/>
      <c r="P4" s="1897"/>
    </row>
    <row r="5" spans="1:16" ht="13.5" thickBot="1">
      <c r="A5" s="2522"/>
      <c r="B5" s="2522"/>
      <c r="C5" s="2534" t="s">
        <v>8</v>
      </c>
      <c r="D5" s="2535"/>
      <c r="E5" s="2536"/>
      <c r="F5" s="2534" t="s">
        <v>9</v>
      </c>
      <c r="G5" s="2536"/>
      <c r="K5" s="1897"/>
      <c r="L5" s="1897"/>
      <c r="M5" s="1897"/>
      <c r="N5" s="1897"/>
      <c r="O5" s="1897"/>
      <c r="P5" s="1897"/>
    </row>
    <row r="6" spans="1:16" ht="13.5" thickBot="1">
      <c r="A6" s="1903">
        <v>1</v>
      </c>
      <c r="B6" s="1904">
        <v>2</v>
      </c>
      <c r="C6" s="1903">
        <v>3</v>
      </c>
      <c r="D6" s="1904">
        <v>4</v>
      </c>
      <c r="E6" s="1903">
        <v>5</v>
      </c>
      <c r="F6" s="1905">
        <v>6</v>
      </c>
      <c r="G6" s="1934">
        <v>7</v>
      </c>
      <c r="K6" s="1897"/>
      <c r="L6" s="1897"/>
      <c r="M6" s="1897"/>
      <c r="N6" s="1897"/>
      <c r="O6" s="1897"/>
      <c r="P6" s="1897"/>
    </row>
    <row r="7" spans="1:16" ht="15" customHeight="1">
      <c r="A7" s="1935" t="s">
        <v>10</v>
      </c>
      <c r="B7" s="1936" t="s">
        <v>69</v>
      </c>
      <c r="C7" s="1937">
        <v>2240362610.1100001</v>
      </c>
      <c r="D7" s="1938">
        <v>2148710282.1800003</v>
      </c>
      <c r="E7" s="1908">
        <v>91652327.929999992</v>
      </c>
      <c r="F7" s="1939">
        <f>D7/C7*100</f>
        <v>95.909040459950376</v>
      </c>
      <c r="G7" s="1911">
        <f>E7/C7*100</f>
        <v>4.0909595400496324</v>
      </c>
      <c r="K7" s="1897"/>
      <c r="L7" s="1897"/>
      <c r="M7" s="1897"/>
      <c r="N7" s="1897"/>
      <c r="O7" s="1897"/>
      <c r="P7" s="1897"/>
    </row>
    <row r="8" spans="1:16" ht="15" customHeight="1">
      <c r="A8" s="1940" t="s">
        <v>11</v>
      </c>
      <c r="B8" s="1941" t="s">
        <v>70</v>
      </c>
      <c r="C8" s="1937">
        <v>1608594368.3899996</v>
      </c>
      <c r="D8" s="1938">
        <v>1562734405.4199996</v>
      </c>
      <c r="E8" s="1914">
        <v>45859962.970000006</v>
      </c>
      <c r="F8" s="1942">
        <f>D8/C8*100</f>
        <v>97.149066049764926</v>
      </c>
      <c r="G8" s="1917">
        <f>E8/C8*100</f>
        <v>2.8509339502350772</v>
      </c>
      <c r="K8" s="1897"/>
      <c r="L8" s="1897"/>
      <c r="M8" s="1897"/>
      <c r="N8" s="1897"/>
      <c r="O8" s="1897"/>
      <c r="P8" s="1897"/>
    </row>
    <row r="9" spans="1:16" ht="15" customHeight="1">
      <c r="A9" s="1940" t="s">
        <v>12</v>
      </c>
      <c r="B9" s="1941" t="s">
        <v>71</v>
      </c>
      <c r="C9" s="1937">
        <v>1992379030.0600007</v>
      </c>
      <c r="D9" s="1938">
        <v>1905253810.5200007</v>
      </c>
      <c r="E9" s="1914">
        <v>87125219.540000021</v>
      </c>
      <c r="F9" s="1942">
        <f t="shared" ref="F9:F22" si="0">D9/C9*100</f>
        <v>95.62707606205953</v>
      </c>
      <c r="G9" s="1917">
        <f t="shared" ref="G9:G22" si="1">E9/C9*100</f>
        <v>4.3729239379404747</v>
      </c>
      <c r="K9" s="1897"/>
      <c r="L9" s="1897"/>
      <c r="M9" s="1897"/>
      <c r="N9" s="1897"/>
      <c r="O9" s="1897"/>
      <c r="P9" s="1897"/>
    </row>
    <row r="10" spans="1:16" ht="15" customHeight="1">
      <c r="A10" s="1940" t="s">
        <v>13</v>
      </c>
      <c r="B10" s="1941" t="s">
        <v>72</v>
      </c>
      <c r="C10" s="1937">
        <v>854597187.67000008</v>
      </c>
      <c r="D10" s="1938">
        <v>818598531.70000005</v>
      </c>
      <c r="E10" s="1914">
        <v>35998655.969999991</v>
      </c>
      <c r="F10" s="1942">
        <f t="shared" si="0"/>
        <v>95.787646333338884</v>
      </c>
      <c r="G10" s="1917">
        <f t="shared" si="1"/>
        <v>4.2123536666611114</v>
      </c>
      <c r="K10" s="1897"/>
      <c r="L10" s="1897"/>
      <c r="M10" s="1897"/>
      <c r="N10" s="1897"/>
      <c r="O10" s="1897"/>
      <c r="P10" s="1897"/>
    </row>
    <row r="11" spans="1:16" ht="15" customHeight="1">
      <c r="A11" s="1940" t="s">
        <v>4</v>
      </c>
      <c r="B11" s="1941" t="s">
        <v>73</v>
      </c>
      <c r="C11" s="1937">
        <v>2022185270.0399992</v>
      </c>
      <c r="D11" s="1938">
        <v>1917077316.1500003</v>
      </c>
      <c r="E11" s="1914">
        <v>105107953.89000005</v>
      </c>
      <c r="F11" s="1942">
        <f t="shared" si="0"/>
        <v>94.802258949897308</v>
      </c>
      <c r="G11" s="1917">
        <f t="shared" si="1"/>
        <v>5.197741050102743</v>
      </c>
      <c r="K11" s="1897"/>
      <c r="L11" s="1897"/>
      <c r="M11" s="1897"/>
      <c r="N11" s="1897"/>
      <c r="O11" s="1897"/>
      <c r="P11" s="1897"/>
    </row>
    <row r="12" spans="1:16" ht="15" customHeight="1">
      <c r="A12" s="1940" t="s">
        <v>5</v>
      </c>
      <c r="B12" s="1941" t="s">
        <v>74</v>
      </c>
      <c r="C12" s="1937">
        <v>3177386762.8200006</v>
      </c>
      <c r="D12" s="1938">
        <v>3008564764.2699995</v>
      </c>
      <c r="E12" s="1914">
        <v>168821998.54999989</v>
      </c>
      <c r="F12" s="1942">
        <f t="shared" si="0"/>
        <v>94.686765850306244</v>
      </c>
      <c r="G12" s="1917">
        <f t="shared" si="1"/>
        <v>5.3132341496937148</v>
      </c>
      <c r="K12" s="1897"/>
      <c r="L12" s="1897"/>
      <c r="M12" s="1897"/>
      <c r="N12" s="1897"/>
      <c r="O12" s="1897"/>
      <c r="P12" s="1897"/>
    </row>
    <row r="13" spans="1:16" ht="15" customHeight="1">
      <c r="A13" s="1940" t="s">
        <v>14</v>
      </c>
      <c r="B13" s="1941" t="s">
        <v>75</v>
      </c>
      <c r="C13" s="1937">
        <v>4458545690.8900023</v>
      </c>
      <c r="D13" s="1938">
        <v>4228376299.5899982</v>
      </c>
      <c r="E13" s="1914">
        <v>230169391.29999992</v>
      </c>
      <c r="F13" s="1942">
        <f t="shared" si="0"/>
        <v>94.837567959204691</v>
      </c>
      <c r="G13" s="1917">
        <f t="shared" si="1"/>
        <v>5.1624320407952169</v>
      </c>
      <c r="K13" s="1897"/>
      <c r="L13" s="1897"/>
      <c r="M13" s="1897"/>
      <c r="N13" s="1897"/>
      <c r="O13" s="1897"/>
      <c r="P13" s="1897"/>
    </row>
    <row r="14" spans="1:16" ht="15" customHeight="1">
      <c r="A14" s="1940" t="s">
        <v>15</v>
      </c>
      <c r="B14" s="1941" t="s">
        <v>76</v>
      </c>
      <c r="C14" s="1937">
        <v>962048043.14999974</v>
      </c>
      <c r="D14" s="1938">
        <v>935163916.36999953</v>
      </c>
      <c r="E14" s="1914">
        <v>26884126.779999994</v>
      </c>
      <c r="F14" s="1942">
        <f t="shared" si="0"/>
        <v>97.205531784881089</v>
      </c>
      <c r="G14" s="1917">
        <f t="shared" si="1"/>
        <v>2.7944682151188887</v>
      </c>
      <c r="K14" s="1897"/>
      <c r="L14" s="1897"/>
      <c r="M14" s="1897"/>
      <c r="N14" s="1897"/>
      <c r="O14" s="1897"/>
      <c r="P14" s="1897"/>
    </row>
    <row r="15" spans="1:16" ht="15" customHeight="1">
      <c r="A15" s="1940" t="s">
        <v>16</v>
      </c>
      <c r="B15" s="1941" t="s">
        <v>77</v>
      </c>
      <c r="C15" s="1937">
        <v>2232219925.210001</v>
      </c>
      <c r="D15" s="1938">
        <v>2162927197.230001</v>
      </c>
      <c r="E15" s="1914">
        <v>69292727.980000004</v>
      </c>
      <c r="F15" s="1942">
        <f t="shared" si="0"/>
        <v>96.89579296388186</v>
      </c>
      <c r="G15" s="1917">
        <f t="shared" si="1"/>
        <v>3.1042070361181433</v>
      </c>
      <c r="K15" s="1897"/>
      <c r="L15" s="1897"/>
      <c r="M15" s="1897"/>
      <c r="N15" s="1897"/>
      <c r="O15" s="1897"/>
      <c r="P15" s="1897"/>
    </row>
    <row r="16" spans="1:16" ht="15" customHeight="1">
      <c r="A16" s="1940" t="s">
        <v>17</v>
      </c>
      <c r="B16" s="1941" t="s">
        <v>78</v>
      </c>
      <c r="C16" s="1937">
        <v>877500941.79999995</v>
      </c>
      <c r="D16" s="1938">
        <v>836457290.23999977</v>
      </c>
      <c r="E16" s="1914">
        <v>41043651.559999995</v>
      </c>
      <c r="F16" s="1942">
        <f t="shared" si="0"/>
        <v>95.322665810955357</v>
      </c>
      <c r="G16" s="1917">
        <f t="shared" si="1"/>
        <v>4.6773341890446272</v>
      </c>
      <c r="K16" s="1897"/>
      <c r="L16" s="1897"/>
      <c r="M16" s="1897"/>
      <c r="N16" s="1897"/>
      <c r="O16" s="1897"/>
      <c r="P16" s="1897"/>
    </row>
    <row r="17" spans="1:16" ht="15" customHeight="1">
      <c r="A17" s="1940" t="s">
        <v>18</v>
      </c>
      <c r="B17" s="1941" t="s">
        <v>79</v>
      </c>
      <c r="C17" s="1937">
        <v>2028476675.3700006</v>
      </c>
      <c r="D17" s="1938">
        <v>1946689728.5200002</v>
      </c>
      <c r="E17" s="1914">
        <v>81786946.849999994</v>
      </c>
      <c r="F17" s="1942">
        <f t="shared" si="0"/>
        <v>95.968060769785183</v>
      </c>
      <c r="G17" s="1917">
        <f t="shared" si="1"/>
        <v>4.0319392302148014</v>
      </c>
      <c r="K17" s="1897"/>
      <c r="L17" s="1897"/>
      <c r="M17" s="1897"/>
      <c r="N17" s="1897"/>
      <c r="O17" s="1897"/>
      <c r="P17" s="1897"/>
    </row>
    <row r="18" spans="1:16" ht="15" customHeight="1">
      <c r="A18" s="1940" t="s">
        <v>19</v>
      </c>
      <c r="B18" s="1941" t="s">
        <v>80</v>
      </c>
      <c r="C18" s="1937">
        <v>2504403562.9199986</v>
      </c>
      <c r="D18" s="1938">
        <v>2400067632.6099997</v>
      </c>
      <c r="E18" s="1914">
        <v>104335930.31000002</v>
      </c>
      <c r="F18" s="1942">
        <f t="shared" si="0"/>
        <v>95.833901059126873</v>
      </c>
      <c r="G18" s="1917">
        <f t="shared" si="1"/>
        <v>4.1660989408731712</v>
      </c>
      <c r="K18" s="1897"/>
      <c r="L18" s="1897"/>
      <c r="M18" s="1897"/>
      <c r="N18" s="1897"/>
      <c r="O18" s="1897"/>
      <c r="P18" s="1897"/>
    </row>
    <row r="19" spans="1:16" ht="15" customHeight="1">
      <c r="A19" s="1940" t="s">
        <v>20</v>
      </c>
      <c r="B19" s="1941" t="s">
        <v>81</v>
      </c>
      <c r="C19" s="1937">
        <v>1212115101.1899993</v>
      </c>
      <c r="D19" s="1938">
        <v>1148342056.5499997</v>
      </c>
      <c r="E19" s="1914">
        <v>63773044.640000001</v>
      </c>
      <c r="F19" s="1942">
        <f t="shared" si="0"/>
        <v>94.738697292246414</v>
      </c>
      <c r="G19" s="1917">
        <f t="shared" si="1"/>
        <v>5.2613027077536225</v>
      </c>
      <c r="K19" s="1897"/>
      <c r="L19" s="1897"/>
      <c r="M19" s="1897"/>
      <c r="N19" s="1897"/>
      <c r="O19" s="1897"/>
      <c r="P19" s="1897"/>
    </row>
    <row r="20" spans="1:16" ht="15" customHeight="1">
      <c r="A20" s="1940" t="s">
        <v>21</v>
      </c>
      <c r="B20" s="1941" t="s">
        <v>82</v>
      </c>
      <c r="C20" s="1937">
        <v>1365577353.73</v>
      </c>
      <c r="D20" s="1938">
        <v>1293835872.6500006</v>
      </c>
      <c r="E20" s="1914">
        <v>71741481.080000013</v>
      </c>
      <c r="F20" s="1942">
        <f t="shared" si="0"/>
        <v>94.746435939052333</v>
      </c>
      <c r="G20" s="1917">
        <f t="shared" si="1"/>
        <v>5.2535640609477063</v>
      </c>
      <c r="K20" s="1897"/>
      <c r="L20" s="1897"/>
      <c r="M20" s="1897"/>
      <c r="N20" s="1897"/>
      <c r="O20" s="1897"/>
      <c r="P20" s="1897"/>
    </row>
    <row r="21" spans="1:16" ht="15" customHeight="1">
      <c r="A21" s="1940" t="s">
        <v>22</v>
      </c>
      <c r="B21" s="1941" t="s">
        <v>83</v>
      </c>
      <c r="C21" s="1937">
        <v>3478296865.7100034</v>
      </c>
      <c r="D21" s="1938">
        <v>3265417473.6600008</v>
      </c>
      <c r="E21" s="1914">
        <v>212879392.05000001</v>
      </c>
      <c r="F21" s="1942">
        <f t="shared" si="0"/>
        <v>93.879780816047486</v>
      </c>
      <c r="G21" s="1917">
        <f t="shared" si="1"/>
        <v>6.1202191839524387</v>
      </c>
      <c r="K21" s="1897"/>
      <c r="L21" s="1897"/>
      <c r="M21" s="1897"/>
      <c r="N21" s="1897"/>
      <c r="O21" s="1897"/>
      <c r="P21" s="1897"/>
    </row>
    <row r="22" spans="1:16" ht="15" customHeight="1" thickBot="1">
      <c r="A22" s="1943" t="s">
        <v>23</v>
      </c>
      <c r="B22" s="1944" t="s">
        <v>84</v>
      </c>
      <c r="C22" s="1937">
        <v>1326498502.7899997</v>
      </c>
      <c r="D22" s="1938">
        <v>1277815318.5399997</v>
      </c>
      <c r="E22" s="1945">
        <v>48683184.250000007</v>
      </c>
      <c r="F22" s="1942">
        <f t="shared" si="0"/>
        <v>96.329948043845846</v>
      </c>
      <c r="G22" s="1917">
        <f t="shared" si="1"/>
        <v>3.6700519561541585</v>
      </c>
      <c r="K22" s="1897"/>
      <c r="L22" s="1897"/>
      <c r="M22" s="1897"/>
      <c r="N22" s="1897"/>
      <c r="O22" s="1897"/>
      <c r="P22" s="1897"/>
    </row>
    <row r="23" spans="1:16" ht="15" customHeight="1" thickBot="1">
      <c r="A23" s="2516" t="s">
        <v>1358</v>
      </c>
      <c r="B23" s="2517"/>
      <c r="C23" s="1922">
        <f>SUM(C7:C22)</f>
        <v>32341187891.850002</v>
      </c>
      <c r="D23" s="1922">
        <f t="shared" ref="D23:E23" si="2">SUM(D7:D22)</f>
        <v>30856031896.200001</v>
      </c>
      <c r="E23" s="1922">
        <f t="shared" si="2"/>
        <v>1485155995.6499999</v>
      </c>
      <c r="F23" s="1946">
        <f>D23/C23*100</f>
        <v>95.407849579871922</v>
      </c>
      <c r="G23" s="1923">
        <f>E23/C23*100</f>
        <v>4.5921504201280747</v>
      </c>
      <c r="K23" s="1897"/>
      <c r="L23" s="1897"/>
      <c r="M23" s="1897"/>
      <c r="N23" s="1897"/>
      <c r="O23" s="1897"/>
      <c r="P23" s="1897"/>
    </row>
    <row r="24" spans="1:16">
      <c r="A24" s="1924"/>
      <c r="B24" s="1924"/>
      <c r="C24" s="1925"/>
      <c r="D24" s="1925"/>
      <c r="E24" s="1925"/>
      <c r="F24" s="1924"/>
      <c r="G24" s="1924"/>
      <c r="J24" s="1897"/>
      <c r="K24" s="1897"/>
      <c r="L24" s="1897"/>
      <c r="M24" s="1897"/>
      <c r="N24" s="1897"/>
      <c r="O24" s="1897"/>
    </row>
    <row r="25" spans="1:16">
      <c r="A25" s="2518" t="s">
        <v>895</v>
      </c>
      <c r="B25" s="2518"/>
      <c r="C25" s="2518"/>
      <c r="D25" s="2518"/>
      <c r="E25" s="1924"/>
      <c r="F25" s="1924"/>
      <c r="G25" s="1924"/>
      <c r="J25" s="1897"/>
      <c r="K25" s="1897"/>
      <c r="L25" s="1897"/>
      <c r="M25" s="1897"/>
      <c r="N25" s="1897"/>
      <c r="O25" s="1897"/>
    </row>
    <row r="26" spans="1:16">
      <c r="B26" s="1927"/>
    </row>
    <row r="27" spans="1:16">
      <c r="C27" s="1929"/>
      <c r="D27" s="1929"/>
      <c r="E27" s="1929"/>
    </row>
    <row r="29" spans="1:16">
      <c r="C29" s="1930"/>
      <c r="D29" s="1930"/>
      <c r="E29" s="1930"/>
    </row>
  </sheetData>
  <mergeCells count="11">
    <mergeCell ref="A25:D25"/>
    <mergeCell ref="A2:A5"/>
    <mergeCell ref="B2:B5"/>
    <mergeCell ref="C3:C4"/>
    <mergeCell ref="G3:G4"/>
    <mergeCell ref="A23:B23"/>
    <mergeCell ref="A1:G1"/>
    <mergeCell ref="C2:G2"/>
    <mergeCell ref="F3:F4"/>
    <mergeCell ref="C5:E5"/>
    <mergeCell ref="F5:G5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22"/>
  <sheetViews>
    <sheetView workbookViewId="0">
      <selection activeCell="B3" sqref="B3:B4"/>
    </sheetView>
  </sheetViews>
  <sheetFormatPr defaultRowHeight="12.75"/>
  <cols>
    <col min="1" max="1" width="4.7109375" style="1947" customWidth="1"/>
    <col min="2" max="2" width="58.28515625" style="1947" customWidth="1"/>
    <col min="3" max="3" width="17.140625" style="1947" customWidth="1"/>
    <col min="4" max="5" width="12.85546875" style="1947" customWidth="1"/>
    <col min="6" max="6" width="14" style="1947" customWidth="1"/>
    <col min="7" max="7" width="27.5703125" style="1947" customWidth="1"/>
    <col min="8" max="8" width="16.7109375" style="1947" customWidth="1"/>
    <col min="9" max="10" width="12.5703125" style="1947" customWidth="1"/>
    <col min="11" max="11" width="11.5703125" style="1947" customWidth="1"/>
    <col min="12" max="12" width="11.5703125" style="1947" bestFit="1" customWidth="1"/>
    <col min="13" max="16384" width="9.140625" style="1947"/>
  </cols>
  <sheetData>
    <row r="1" spans="1:256" ht="13.5" customHeight="1" thickBot="1">
      <c r="A1" s="2543" t="s">
        <v>1423</v>
      </c>
      <c r="B1" s="2543"/>
      <c r="C1" s="2543"/>
      <c r="D1" s="2543"/>
      <c r="E1" s="2543"/>
      <c r="F1" s="2543"/>
      <c r="G1" s="2543"/>
      <c r="H1" s="2543"/>
    </row>
    <row r="2" spans="1:256" ht="13.5" thickBot="1">
      <c r="A2" s="2548" t="s">
        <v>1424</v>
      </c>
      <c r="B2" s="2549"/>
      <c r="C2" s="2549"/>
      <c r="D2" s="2549"/>
      <c r="E2" s="2549"/>
      <c r="F2" s="2549"/>
      <c r="G2" s="2549"/>
      <c r="H2" s="2550"/>
    </row>
    <row r="3" spans="1:256" ht="12.75" customHeight="1">
      <c r="A3" s="2551" t="s">
        <v>1364</v>
      </c>
      <c r="B3" s="2546" t="s">
        <v>1365</v>
      </c>
      <c r="C3" s="2544" t="s">
        <v>1366</v>
      </c>
      <c r="D3" s="2555" t="s">
        <v>27</v>
      </c>
      <c r="E3" s="2555"/>
      <c r="F3" s="2556"/>
      <c r="G3" s="2546" t="s">
        <v>1367</v>
      </c>
      <c r="H3" s="2546" t="s">
        <v>1368</v>
      </c>
      <c r="I3" s="1948"/>
      <c r="J3" s="1948"/>
      <c r="K3" s="1948"/>
      <c r="L3" s="1948"/>
      <c r="M3" s="1948"/>
      <c r="N3" s="1948"/>
      <c r="O3" s="1948"/>
      <c r="P3" s="1948"/>
      <c r="Q3" s="1948"/>
      <c r="R3" s="1948"/>
      <c r="S3" s="1948"/>
      <c r="T3" s="1948"/>
      <c r="U3" s="1948"/>
      <c r="V3" s="1948"/>
      <c r="W3" s="1948"/>
      <c r="X3" s="1948"/>
      <c r="Y3" s="1948"/>
      <c r="Z3" s="1948"/>
      <c r="AA3" s="1948"/>
      <c r="AB3" s="1948"/>
      <c r="AC3" s="1948"/>
      <c r="AD3" s="1948"/>
      <c r="AE3" s="1948"/>
      <c r="AF3" s="1948"/>
      <c r="AG3" s="1948"/>
      <c r="AH3" s="1948"/>
      <c r="AI3" s="1948"/>
      <c r="AJ3" s="1948"/>
      <c r="AK3" s="1948"/>
      <c r="AL3" s="1948"/>
      <c r="AM3" s="1948"/>
      <c r="AN3" s="1948"/>
      <c r="AO3" s="1948"/>
      <c r="AP3" s="1948"/>
      <c r="AQ3" s="1948"/>
      <c r="AR3" s="1948"/>
      <c r="AS3" s="1948"/>
      <c r="AT3" s="1948"/>
      <c r="AU3" s="1948"/>
      <c r="AV3" s="1948"/>
      <c r="AW3" s="1948"/>
      <c r="AX3" s="1948"/>
      <c r="AY3" s="1948"/>
      <c r="AZ3" s="1948"/>
      <c r="BA3" s="1948"/>
      <c r="BB3" s="1948"/>
      <c r="BC3" s="1948"/>
      <c r="BD3" s="1948"/>
      <c r="BE3" s="1948"/>
      <c r="BF3" s="1948"/>
      <c r="BG3" s="1948"/>
      <c r="BH3" s="1948"/>
      <c r="BI3" s="1948"/>
      <c r="BJ3" s="1948"/>
      <c r="BK3" s="1948"/>
      <c r="BL3" s="1948"/>
      <c r="BM3" s="1948"/>
      <c r="BN3" s="1948"/>
      <c r="BO3" s="1948"/>
      <c r="BP3" s="1948"/>
      <c r="BQ3" s="1948"/>
      <c r="BR3" s="1948"/>
      <c r="BS3" s="1948"/>
      <c r="BT3" s="1948"/>
      <c r="BU3" s="1948"/>
      <c r="BV3" s="1948"/>
      <c r="BW3" s="1948"/>
      <c r="BX3" s="1948"/>
      <c r="BY3" s="1948"/>
      <c r="BZ3" s="1948"/>
      <c r="CA3" s="1948"/>
      <c r="CB3" s="1948"/>
      <c r="CC3" s="1948"/>
      <c r="CD3" s="1948"/>
      <c r="CE3" s="1948"/>
      <c r="CF3" s="1948"/>
      <c r="CG3" s="1948"/>
      <c r="CH3" s="1948"/>
      <c r="CI3" s="1948"/>
      <c r="CJ3" s="1948"/>
      <c r="CK3" s="1948"/>
      <c r="CL3" s="1948"/>
      <c r="CM3" s="1948"/>
      <c r="CN3" s="1948"/>
      <c r="CO3" s="1948"/>
      <c r="CP3" s="1948"/>
      <c r="CQ3" s="1948"/>
      <c r="CR3" s="1948"/>
      <c r="CS3" s="1948"/>
      <c r="CT3" s="1948"/>
      <c r="CU3" s="1948"/>
      <c r="CV3" s="1948"/>
      <c r="CW3" s="1948"/>
      <c r="CX3" s="1948"/>
      <c r="CY3" s="1948"/>
      <c r="CZ3" s="1948"/>
      <c r="DA3" s="1948"/>
      <c r="DB3" s="1948"/>
      <c r="DC3" s="1948"/>
      <c r="DD3" s="1948"/>
      <c r="DE3" s="1948"/>
      <c r="DF3" s="1948"/>
      <c r="DG3" s="1948"/>
      <c r="DH3" s="1948"/>
      <c r="DI3" s="1948"/>
      <c r="DJ3" s="1948"/>
      <c r="DK3" s="1948"/>
      <c r="DL3" s="1948"/>
      <c r="DM3" s="1948"/>
      <c r="DN3" s="1948"/>
      <c r="DO3" s="1948"/>
      <c r="DP3" s="1948"/>
      <c r="DQ3" s="1948"/>
      <c r="DR3" s="1948"/>
      <c r="DS3" s="1948"/>
      <c r="DT3" s="1948"/>
      <c r="DU3" s="1948"/>
      <c r="DV3" s="1948"/>
      <c r="DW3" s="1948"/>
      <c r="DX3" s="1948"/>
      <c r="DY3" s="1948"/>
      <c r="DZ3" s="1948"/>
      <c r="EA3" s="1948"/>
      <c r="EB3" s="1948"/>
      <c r="EC3" s="1948"/>
      <c r="ED3" s="1948"/>
      <c r="EE3" s="1948"/>
      <c r="EF3" s="1948"/>
      <c r="EG3" s="1948"/>
      <c r="EH3" s="1948"/>
      <c r="EI3" s="1948"/>
      <c r="EJ3" s="1948"/>
      <c r="EK3" s="1948"/>
      <c r="EL3" s="1948"/>
      <c r="EM3" s="1948"/>
      <c r="EN3" s="1948"/>
      <c r="EO3" s="1948"/>
      <c r="EP3" s="1948"/>
      <c r="EQ3" s="1948"/>
      <c r="ER3" s="1948"/>
      <c r="ES3" s="1948"/>
      <c r="ET3" s="1948"/>
      <c r="EU3" s="1948"/>
      <c r="EV3" s="1948"/>
      <c r="EW3" s="1948"/>
      <c r="EX3" s="1948"/>
      <c r="EY3" s="1948"/>
      <c r="EZ3" s="1948"/>
      <c r="FA3" s="1948"/>
      <c r="FB3" s="1948"/>
      <c r="FC3" s="1948"/>
      <c r="FD3" s="1948"/>
      <c r="FE3" s="1948"/>
      <c r="FF3" s="1948"/>
      <c r="FG3" s="1948"/>
      <c r="FH3" s="1948"/>
      <c r="FI3" s="1948"/>
      <c r="FJ3" s="1948"/>
      <c r="FK3" s="1948"/>
      <c r="FL3" s="1948"/>
      <c r="FM3" s="1948"/>
      <c r="FN3" s="1948"/>
      <c r="FO3" s="1948"/>
      <c r="FP3" s="1948"/>
      <c r="FQ3" s="1948"/>
      <c r="FR3" s="1948"/>
      <c r="FS3" s="1948"/>
      <c r="FT3" s="1948"/>
      <c r="FU3" s="1948"/>
      <c r="FV3" s="1948"/>
      <c r="FW3" s="1948"/>
      <c r="FX3" s="1948"/>
      <c r="FY3" s="1948"/>
      <c r="FZ3" s="1948"/>
      <c r="GA3" s="1948"/>
      <c r="GB3" s="1948"/>
      <c r="GC3" s="1948"/>
      <c r="GD3" s="1948"/>
      <c r="GE3" s="1948"/>
      <c r="GF3" s="1948"/>
      <c r="GG3" s="1948"/>
      <c r="GH3" s="1948"/>
      <c r="GI3" s="1948"/>
      <c r="GJ3" s="1948"/>
      <c r="GK3" s="1948"/>
      <c r="GL3" s="1948"/>
      <c r="GM3" s="1948"/>
      <c r="GN3" s="1948"/>
      <c r="GO3" s="1948"/>
      <c r="GP3" s="1948"/>
      <c r="GQ3" s="1948"/>
      <c r="GR3" s="1948"/>
      <c r="GS3" s="1948"/>
      <c r="GT3" s="1948"/>
      <c r="GU3" s="1948"/>
      <c r="GV3" s="1948"/>
      <c r="GW3" s="1948"/>
      <c r="GX3" s="1948"/>
      <c r="GY3" s="1948"/>
      <c r="GZ3" s="1948"/>
      <c r="HA3" s="1948"/>
      <c r="HB3" s="1948"/>
      <c r="HC3" s="1948"/>
      <c r="HD3" s="1948"/>
      <c r="HE3" s="1948"/>
      <c r="HF3" s="1948"/>
      <c r="HG3" s="1948"/>
      <c r="HH3" s="1948"/>
      <c r="HI3" s="1948"/>
      <c r="HJ3" s="1948"/>
      <c r="HK3" s="1948"/>
      <c r="HL3" s="1948"/>
      <c r="HM3" s="1948"/>
      <c r="HN3" s="1948"/>
      <c r="HO3" s="1948"/>
      <c r="HP3" s="1948"/>
      <c r="HQ3" s="1948"/>
      <c r="HR3" s="1948"/>
      <c r="HS3" s="1948"/>
      <c r="HT3" s="1948"/>
      <c r="HU3" s="1948"/>
      <c r="HV3" s="1948"/>
      <c r="HW3" s="1948"/>
      <c r="HX3" s="1948"/>
      <c r="HY3" s="1948"/>
      <c r="HZ3" s="1948"/>
      <c r="IA3" s="1948"/>
      <c r="IB3" s="1948"/>
      <c r="IC3" s="1948"/>
      <c r="ID3" s="1948"/>
      <c r="IE3" s="1948"/>
      <c r="IF3" s="1948"/>
      <c r="IG3" s="1948"/>
      <c r="IH3" s="1948"/>
      <c r="II3" s="1948"/>
      <c r="IJ3" s="1948"/>
      <c r="IK3" s="1948"/>
      <c r="IL3" s="1948"/>
      <c r="IM3" s="1948"/>
      <c r="IN3" s="1948"/>
      <c r="IO3" s="1948"/>
      <c r="IP3" s="1948"/>
      <c r="IQ3" s="1948"/>
      <c r="IR3" s="1948"/>
      <c r="IS3" s="1948"/>
      <c r="IT3" s="1948"/>
      <c r="IU3" s="1948"/>
      <c r="IV3" s="1948"/>
    </row>
    <row r="4" spans="1:256" ht="39" thickBot="1">
      <c r="A4" s="2552"/>
      <c r="B4" s="2554"/>
      <c r="C4" s="2545"/>
      <c r="D4" s="1949" t="s">
        <v>1369</v>
      </c>
      <c r="E4" s="1949" t="s">
        <v>1370</v>
      </c>
      <c r="F4" s="1950" t="s">
        <v>1371</v>
      </c>
      <c r="G4" s="2547"/>
      <c r="H4" s="2547"/>
      <c r="I4" s="1948"/>
      <c r="J4" s="1948"/>
      <c r="K4" s="1948"/>
      <c r="L4" s="1948"/>
      <c r="M4" s="1948"/>
      <c r="N4" s="1948"/>
      <c r="O4" s="1948"/>
      <c r="P4" s="1948"/>
      <c r="Q4" s="1948"/>
      <c r="R4" s="1948"/>
      <c r="S4" s="1948"/>
      <c r="T4" s="1948"/>
      <c r="U4" s="1948"/>
      <c r="V4" s="1948"/>
      <c r="W4" s="1948"/>
      <c r="X4" s="1948"/>
      <c r="Y4" s="1948"/>
      <c r="Z4" s="1948"/>
      <c r="AA4" s="1948"/>
      <c r="AB4" s="1948"/>
      <c r="AC4" s="1948"/>
      <c r="AD4" s="1948"/>
      <c r="AE4" s="1948"/>
      <c r="AF4" s="1948"/>
      <c r="AG4" s="1948"/>
      <c r="AH4" s="1948"/>
      <c r="AI4" s="1948"/>
      <c r="AJ4" s="1948"/>
      <c r="AK4" s="1948"/>
      <c r="AL4" s="1948"/>
      <c r="AM4" s="1948"/>
      <c r="AN4" s="1948"/>
      <c r="AO4" s="1948"/>
      <c r="AP4" s="1948"/>
      <c r="AQ4" s="1948"/>
      <c r="AR4" s="1948"/>
      <c r="AS4" s="1948"/>
      <c r="AT4" s="1948"/>
      <c r="AU4" s="1948"/>
      <c r="AV4" s="1948"/>
      <c r="AW4" s="1948"/>
      <c r="AX4" s="1948"/>
      <c r="AY4" s="1948"/>
      <c r="AZ4" s="1948"/>
      <c r="BA4" s="1948"/>
      <c r="BB4" s="1948"/>
      <c r="BC4" s="1948"/>
      <c r="BD4" s="1948"/>
      <c r="BE4" s="1948"/>
      <c r="BF4" s="1948"/>
      <c r="BG4" s="1948"/>
      <c r="BH4" s="1948"/>
      <c r="BI4" s="1948"/>
      <c r="BJ4" s="1948"/>
      <c r="BK4" s="1948"/>
      <c r="BL4" s="1948"/>
      <c r="BM4" s="1948"/>
      <c r="BN4" s="1948"/>
      <c r="BO4" s="1948"/>
      <c r="BP4" s="1948"/>
      <c r="BQ4" s="1948"/>
      <c r="BR4" s="1948"/>
      <c r="BS4" s="1948"/>
      <c r="BT4" s="1948"/>
      <c r="BU4" s="1948"/>
      <c r="BV4" s="1948"/>
      <c r="BW4" s="1948"/>
      <c r="BX4" s="1948"/>
      <c r="BY4" s="1948"/>
      <c r="BZ4" s="1948"/>
      <c r="CA4" s="1948"/>
      <c r="CB4" s="1948"/>
      <c r="CC4" s="1948"/>
      <c r="CD4" s="1948"/>
      <c r="CE4" s="1948"/>
      <c r="CF4" s="1948"/>
      <c r="CG4" s="1948"/>
      <c r="CH4" s="1948"/>
      <c r="CI4" s="1948"/>
      <c r="CJ4" s="1948"/>
      <c r="CK4" s="1948"/>
      <c r="CL4" s="1948"/>
      <c r="CM4" s="1948"/>
      <c r="CN4" s="1948"/>
      <c r="CO4" s="1948"/>
      <c r="CP4" s="1948"/>
      <c r="CQ4" s="1948"/>
      <c r="CR4" s="1948"/>
      <c r="CS4" s="1948"/>
      <c r="CT4" s="1948"/>
      <c r="CU4" s="1948"/>
      <c r="CV4" s="1948"/>
      <c r="CW4" s="1948"/>
      <c r="CX4" s="1948"/>
      <c r="CY4" s="1948"/>
      <c r="CZ4" s="1948"/>
      <c r="DA4" s="1948"/>
      <c r="DB4" s="1948"/>
      <c r="DC4" s="1948"/>
      <c r="DD4" s="1948"/>
      <c r="DE4" s="1948"/>
      <c r="DF4" s="1948"/>
      <c r="DG4" s="1948"/>
      <c r="DH4" s="1948"/>
      <c r="DI4" s="1948"/>
      <c r="DJ4" s="1948"/>
      <c r="DK4" s="1948"/>
      <c r="DL4" s="1948"/>
      <c r="DM4" s="1948"/>
      <c r="DN4" s="1948"/>
      <c r="DO4" s="1948"/>
      <c r="DP4" s="1948"/>
      <c r="DQ4" s="1948"/>
      <c r="DR4" s="1948"/>
      <c r="DS4" s="1948"/>
      <c r="DT4" s="1948"/>
      <c r="DU4" s="1948"/>
      <c r="DV4" s="1948"/>
      <c r="DW4" s="1948"/>
      <c r="DX4" s="1948"/>
      <c r="DY4" s="1948"/>
      <c r="DZ4" s="1948"/>
      <c r="EA4" s="1948"/>
      <c r="EB4" s="1948"/>
      <c r="EC4" s="1948"/>
      <c r="ED4" s="1948"/>
      <c r="EE4" s="1948"/>
      <c r="EF4" s="1948"/>
      <c r="EG4" s="1948"/>
      <c r="EH4" s="1948"/>
      <c r="EI4" s="1948"/>
      <c r="EJ4" s="1948"/>
      <c r="EK4" s="1948"/>
      <c r="EL4" s="1948"/>
      <c r="EM4" s="1948"/>
      <c r="EN4" s="1948"/>
      <c r="EO4" s="1948"/>
      <c r="EP4" s="1948"/>
      <c r="EQ4" s="1948"/>
      <c r="ER4" s="1948"/>
      <c r="ES4" s="1948"/>
      <c r="ET4" s="1948"/>
      <c r="EU4" s="1948"/>
      <c r="EV4" s="1948"/>
      <c r="EW4" s="1948"/>
      <c r="EX4" s="1948"/>
      <c r="EY4" s="1948"/>
      <c r="EZ4" s="1948"/>
      <c r="FA4" s="1948"/>
      <c r="FB4" s="1948"/>
      <c r="FC4" s="1948"/>
      <c r="FD4" s="1948"/>
      <c r="FE4" s="1948"/>
      <c r="FF4" s="1948"/>
      <c r="FG4" s="1948"/>
      <c r="FH4" s="1948"/>
      <c r="FI4" s="1948"/>
      <c r="FJ4" s="1948"/>
      <c r="FK4" s="1948"/>
      <c r="FL4" s="1948"/>
      <c r="FM4" s="1948"/>
      <c r="FN4" s="1948"/>
      <c r="FO4" s="1948"/>
      <c r="FP4" s="1948"/>
      <c r="FQ4" s="1948"/>
      <c r="FR4" s="1948"/>
      <c r="FS4" s="1948"/>
      <c r="FT4" s="1948"/>
      <c r="FU4" s="1948"/>
      <c r="FV4" s="1948"/>
      <c r="FW4" s="1948"/>
      <c r="FX4" s="1948"/>
      <c r="FY4" s="1948"/>
      <c r="FZ4" s="1948"/>
      <c r="GA4" s="1948"/>
      <c r="GB4" s="1948"/>
      <c r="GC4" s="1948"/>
      <c r="GD4" s="1948"/>
      <c r="GE4" s="1948"/>
      <c r="GF4" s="1948"/>
      <c r="GG4" s="1948"/>
      <c r="GH4" s="1948"/>
      <c r="GI4" s="1948"/>
      <c r="GJ4" s="1948"/>
      <c r="GK4" s="1948"/>
      <c r="GL4" s="1948"/>
      <c r="GM4" s="1948"/>
      <c r="GN4" s="1948"/>
      <c r="GO4" s="1948"/>
      <c r="GP4" s="1948"/>
      <c r="GQ4" s="1948"/>
      <c r="GR4" s="1948"/>
      <c r="GS4" s="1948"/>
      <c r="GT4" s="1948"/>
      <c r="GU4" s="1948"/>
      <c r="GV4" s="1948"/>
      <c r="GW4" s="1948"/>
      <c r="GX4" s="1948"/>
      <c r="GY4" s="1948"/>
      <c r="GZ4" s="1948"/>
      <c r="HA4" s="1948"/>
      <c r="HB4" s="1948"/>
      <c r="HC4" s="1948"/>
      <c r="HD4" s="1948"/>
      <c r="HE4" s="1948"/>
      <c r="HF4" s="1948"/>
      <c r="HG4" s="1948"/>
      <c r="HH4" s="1948"/>
      <c r="HI4" s="1948"/>
      <c r="HJ4" s="1948"/>
      <c r="HK4" s="1948"/>
      <c r="HL4" s="1948"/>
      <c r="HM4" s="1948"/>
      <c r="HN4" s="1948"/>
      <c r="HO4" s="1948"/>
      <c r="HP4" s="1948"/>
      <c r="HQ4" s="1948"/>
      <c r="HR4" s="1948"/>
      <c r="HS4" s="1948"/>
      <c r="HT4" s="1948"/>
      <c r="HU4" s="1948"/>
      <c r="HV4" s="1948"/>
      <c r="HW4" s="1948"/>
      <c r="HX4" s="1948"/>
      <c r="HY4" s="1948"/>
      <c r="HZ4" s="1948"/>
      <c r="IA4" s="1948"/>
      <c r="IB4" s="1948"/>
      <c r="IC4" s="1948"/>
      <c r="ID4" s="1948"/>
      <c r="IE4" s="1948"/>
      <c r="IF4" s="1948"/>
      <c r="IG4" s="1948"/>
      <c r="IH4" s="1948"/>
      <c r="II4" s="1948"/>
      <c r="IJ4" s="1948"/>
      <c r="IK4" s="1948"/>
      <c r="IL4" s="1948"/>
      <c r="IM4" s="1948"/>
      <c r="IN4" s="1948"/>
      <c r="IO4" s="1948"/>
      <c r="IP4" s="1948"/>
      <c r="IQ4" s="1948"/>
      <c r="IR4" s="1948"/>
      <c r="IS4" s="1948"/>
      <c r="IT4" s="1948"/>
      <c r="IU4" s="1948"/>
      <c r="IV4" s="1948"/>
    </row>
    <row r="5" spans="1:256" ht="13.5" thickBot="1">
      <c r="A5" s="2553"/>
      <c r="B5" s="2547"/>
      <c r="C5" s="2548" t="s">
        <v>1372</v>
      </c>
      <c r="D5" s="2549"/>
      <c r="E5" s="2549"/>
      <c r="F5" s="2549"/>
      <c r="G5" s="2549"/>
      <c r="H5" s="2550"/>
      <c r="I5" s="1951"/>
      <c r="J5" s="1948"/>
      <c r="K5" s="1948"/>
      <c r="L5" s="1948"/>
      <c r="M5" s="1948"/>
      <c r="N5" s="1948"/>
      <c r="O5" s="1948"/>
      <c r="P5" s="1948"/>
      <c r="Q5" s="1948"/>
      <c r="R5" s="1948"/>
      <c r="S5" s="1948"/>
      <c r="T5" s="1948"/>
      <c r="U5" s="1948"/>
      <c r="V5" s="1948"/>
      <c r="W5" s="1948"/>
      <c r="X5" s="1948"/>
      <c r="Y5" s="1948"/>
      <c r="Z5" s="1948"/>
      <c r="AA5" s="1948"/>
      <c r="AB5" s="1948"/>
      <c r="AC5" s="1948"/>
      <c r="AD5" s="1948"/>
      <c r="AE5" s="1948"/>
      <c r="AF5" s="1948"/>
      <c r="AG5" s="1948"/>
      <c r="AH5" s="1948"/>
      <c r="AI5" s="1948"/>
      <c r="AJ5" s="1948"/>
      <c r="AK5" s="1948"/>
      <c r="AL5" s="1948"/>
      <c r="AM5" s="1948"/>
      <c r="AN5" s="1948"/>
      <c r="AO5" s="1948"/>
      <c r="AP5" s="1948"/>
      <c r="AQ5" s="1948"/>
      <c r="AR5" s="1948"/>
      <c r="AS5" s="1948"/>
      <c r="AT5" s="1948"/>
      <c r="AU5" s="1948"/>
      <c r="AV5" s="1948"/>
      <c r="AW5" s="1948"/>
      <c r="AX5" s="1948"/>
      <c r="AY5" s="1948"/>
      <c r="AZ5" s="1948"/>
      <c r="BA5" s="1948"/>
      <c r="BB5" s="1948"/>
      <c r="BC5" s="1948"/>
      <c r="BD5" s="1948"/>
      <c r="BE5" s="1948"/>
      <c r="BF5" s="1948"/>
      <c r="BG5" s="1948"/>
      <c r="BH5" s="1948"/>
      <c r="BI5" s="1948"/>
      <c r="BJ5" s="1948"/>
      <c r="BK5" s="1948"/>
      <c r="BL5" s="1948"/>
      <c r="BM5" s="1948"/>
      <c r="BN5" s="1948"/>
      <c r="BO5" s="1948"/>
      <c r="BP5" s="1948"/>
      <c r="BQ5" s="1948"/>
      <c r="BR5" s="1948"/>
      <c r="BS5" s="1948"/>
      <c r="BT5" s="1948"/>
      <c r="BU5" s="1948"/>
      <c r="BV5" s="1948"/>
      <c r="BW5" s="1948"/>
      <c r="BX5" s="1948"/>
      <c r="BY5" s="1948"/>
      <c r="BZ5" s="1948"/>
      <c r="CA5" s="1948"/>
      <c r="CB5" s="1948"/>
      <c r="CC5" s="1948"/>
      <c r="CD5" s="1948"/>
      <c r="CE5" s="1948"/>
      <c r="CF5" s="1948"/>
      <c r="CG5" s="1948"/>
      <c r="CH5" s="1948"/>
      <c r="CI5" s="1948"/>
      <c r="CJ5" s="1948"/>
      <c r="CK5" s="1948"/>
      <c r="CL5" s="1948"/>
      <c r="CM5" s="1948"/>
      <c r="CN5" s="1948"/>
      <c r="CO5" s="1948"/>
      <c r="CP5" s="1948"/>
      <c r="CQ5" s="1948"/>
      <c r="CR5" s="1948"/>
      <c r="CS5" s="1948"/>
      <c r="CT5" s="1948"/>
      <c r="CU5" s="1948"/>
      <c r="CV5" s="1948"/>
      <c r="CW5" s="1948"/>
      <c r="CX5" s="1948"/>
      <c r="CY5" s="1948"/>
      <c r="CZ5" s="1948"/>
      <c r="DA5" s="1948"/>
      <c r="DB5" s="1948"/>
      <c r="DC5" s="1948"/>
      <c r="DD5" s="1948"/>
      <c r="DE5" s="1948"/>
      <c r="DF5" s="1948"/>
      <c r="DG5" s="1948"/>
      <c r="DH5" s="1948"/>
      <c r="DI5" s="1948"/>
      <c r="DJ5" s="1948"/>
      <c r="DK5" s="1948"/>
      <c r="DL5" s="1948"/>
      <c r="DM5" s="1948"/>
      <c r="DN5" s="1948"/>
      <c r="DO5" s="1948"/>
      <c r="DP5" s="1948"/>
      <c r="DQ5" s="1948"/>
      <c r="DR5" s="1948"/>
      <c r="DS5" s="1948"/>
      <c r="DT5" s="1948"/>
      <c r="DU5" s="1948"/>
      <c r="DV5" s="1948"/>
      <c r="DW5" s="1948"/>
      <c r="DX5" s="1948"/>
      <c r="DY5" s="1948"/>
      <c r="DZ5" s="1948"/>
      <c r="EA5" s="1948"/>
      <c r="EB5" s="1948"/>
      <c r="EC5" s="1948"/>
      <c r="ED5" s="1948"/>
      <c r="EE5" s="1948"/>
      <c r="EF5" s="1948"/>
      <c r="EG5" s="1948"/>
      <c r="EH5" s="1948"/>
      <c r="EI5" s="1948"/>
      <c r="EJ5" s="1948"/>
      <c r="EK5" s="1948"/>
      <c r="EL5" s="1948"/>
      <c r="EM5" s="1948"/>
      <c r="EN5" s="1948"/>
      <c r="EO5" s="1948"/>
      <c r="EP5" s="1948"/>
      <c r="EQ5" s="1948"/>
      <c r="ER5" s="1948"/>
      <c r="ES5" s="1948"/>
      <c r="ET5" s="1948"/>
      <c r="EU5" s="1948"/>
      <c r="EV5" s="1948"/>
      <c r="EW5" s="1948"/>
      <c r="EX5" s="1948"/>
      <c r="EY5" s="1948"/>
      <c r="EZ5" s="1948"/>
      <c r="FA5" s="1948"/>
      <c r="FB5" s="1948"/>
      <c r="FC5" s="1948"/>
      <c r="FD5" s="1948"/>
      <c r="FE5" s="1948"/>
      <c r="FF5" s="1948"/>
      <c r="FG5" s="1948"/>
      <c r="FH5" s="1948"/>
      <c r="FI5" s="1948"/>
      <c r="FJ5" s="1948"/>
      <c r="FK5" s="1948"/>
      <c r="FL5" s="1948"/>
      <c r="FM5" s="1948"/>
      <c r="FN5" s="1948"/>
      <c r="FO5" s="1948"/>
      <c r="FP5" s="1948"/>
      <c r="FQ5" s="1948"/>
      <c r="FR5" s="1948"/>
      <c r="FS5" s="1948"/>
      <c r="FT5" s="1948"/>
      <c r="FU5" s="1948"/>
      <c r="FV5" s="1948"/>
      <c r="FW5" s="1948"/>
      <c r="FX5" s="1948"/>
      <c r="FY5" s="1948"/>
      <c r="FZ5" s="1948"/>
      <c r="GA5" s="1948"/>
      <c r="GB5" s="1948"/>
      <c r="GC5" s="1948"/>
      <c r="GD5" s="1948"/>
      <c r="GE5" s="1948"/>
      <c r="GF5" s="1948"/>
      <c r="GG5" s="1948"/>
      <c r="GH5" s="1948"/>
      <c r="GI5" s="1948"/>
      <c r="GJ5" s="1948"/>
      <c r="GK5" s="1948"/>
      <c r="GL5" s="1948"/>
      <c r="GM5" s="1948"/>
      <c r="GN5" s="1948"/>
      <c r="GO5" s="1948"/>
      <c r="GP5" s="1948"/>
      <c r="GQ5" s="1948"/>
      <c r="GR5" s="1948"/>
      <c r="GS5" s="1948"/>
      <c r="GT5" s="1948"/>
      <c r="GU5" s="1948"/>
      <c r="GV5" s="1948"/>
      <c r="GW5" s="1948"/>
      <c r="GX5" s="1948"/>
      <c r="GY5" s="1948"/>
      <c r="GZ5" s="1948"/>
      <c r="HA5" s="1948"/>
      <c r="HB5" s="1948"/>
      <c r="HC5" s="1948"/>
      <c r="HD5" s="1948"/>
      <c r="HE5" s="1948"/>
      <c r="HF5" s="1948"/>
      <c r="HG5" s="1948"/>
      <c r="HH5" s="1948"/>
      <c r="HI5" s="1948"/>
      <c r="HJ5" s="1948"/>
      <c r="HK5" s="1948"/>
      <c r="HL5" s="1948"/>
      <c r="HM5" s="1948"/>
      <c r="HN5" s="1948"/>
      <c r="HO5" s="1948"/>
      <c r="HP5" s="1948"/>
      <c r="HQ5" s="1948"/>
      <c r="HR5" s="1948"/>
      <c r="HS5" s="1948"/>
      <c r="HT5" s="1948"/>
      <c r="HU5" s="1948"/>
      <c r="HV5" s="1948"/>
      <c r="HW5" s="1948"/>
      <c r="HX5" s="1948"/>
      <c r="HY5" s="1948"/>
      <c r="HZ5" s="1948"/>
      <c r="IA5" s="1948"/>
      <c r="IB5" s="1948"/>
      <c r="IC5" s="1948"/>
      <c r="ID5" s="1948"/>
      <c r="IE5" s="1948"/>
      <c r="IF5" s="1948"/>
      <c r="IG5" s="1948"/>
      <c r="IH5" s="1948"/>
      <c r="II5" s="1948"/>
      <c r="IJ5" s="1948"/>
      <c r="IK5" s="1948"/>
      <c r="IL5" s="1948"/>
      <c r="IM5" s="1948"/>
      <c r="IN5" s="1948"/>
      <c r="IO5" s="1948"/>
      <c r="IP5" s="1948"/>
      <c r="IQ5" s="1948"/>
      <c r="IR5" s="1948"/>
      <c r="IS5" s="1948"/>
      <c r="IT5" s="1948"/>
      <c r="IU5" s="1948"/>
      <c r="IV5" s="1948"/>
    </row>
    <row r="6" spans="1:256" ht="51">
      <c r="A6" s="1952" t="s">
        <v>1373</v>
      </c>
      <c r="B6" s="1953" t="s">
        <v>1425</v>
      </c>
      <c r="C6" s="1954">
        <f>D6+E6+F6</f>
        <v>60150529</v>
      </c>
      <c r="D6" s="1954">
        <v>20385783</v>
      </c>
      <c r="E6" s="1954">
        <v>17965741</v>
      </c>
      <c r="F6" s="1954">
        <v>21799005</v>
      </c>
      <c r="G6" s="1954">
        <v>121289440</v>
      </c>
      <c r="H6" s="1955">
        <f>C6/G$14*100</f>
        <v>23.70455677416442</v>
      </c>
      <c r="I6" s="1948"/>
      <c r="J6" s="1956"/>
      <c r="K6" s="1957"/>
      <c r="L6" s="1948"/>
      <c r="M6" s="1948"/>
      <c r="N6" s="1948"/>
      <c r="O6" s="1948"/>
      <c r="P6" s="1948"/>
      <c r="Q6" s="1948"/>
      <c r="R6" s="1948"/>
      <c r="S6" s="1948"/>
      <c r="T6" s="1948"/>
      <c r="U6" s="1948"/>
      <c r="V6" s="1948"/>
      <c r="W6" s="1948"/>
      <c r="X6" s="1948"/>
      <c r="Y6" s="1948"/>
      <c r="Z6" s="1948"/>
      <c r="AA6" s="1948"/>
      <c r="AB6" s="1948"/>
      <c r="AC6" s="1948"/>
      <c r="AD6" s="1948"/>
      <c r="AE6" s="1948"/>
      <c r="AF6" s="1948"/>
      <c r="AG6" s="1948"/>
      <c r="AH6" s="1948"/>
      <c r="AI6" s="1948"/>
      <c r="AJ6" s="1948"/>
      <c r="AK6" s="1948"/>
      <c r="AL6" s="1948"/>
      <c r="AM6" s="1948"/>
      <c r="AN6" s="1948"/>
      <c r="AO6" s="1948"/>
      <c r="AP6" s="1948"/>
      <c r="AQ6" s="1948"/>
      <c r="AR6" s="1948"/>
      <c r="AS6" s="1948"/>
      <c r="AT6" s="1948"/>
      <c r="AU6" s="1948"/>
      <c r="AV6" s="1948"/>
      <c r="AW6" s="1948"/>
      <c r="AX6" s="1948"/>
      <c r="AY6" s="1948"/>
      <c r="AZ6" s="1948"/>
      <c r="BA6" s="1948"/>
      <c r="BB6" s="1948"/>
      <c r="BC6" s="1948"/>
      <c r="BD6" s="1948"/>
      <c r="BE6" s="1948"/>
      <c r="BF6" s="1948"/>
      <c r="BG6" s="1948"/>
      <c r="BH6" s="1948"/>
      <c r="BI6" s="1948"/>
      <c r="BJ6" s="1948"/>
      <c r="BK6" s="1948"/>
      <c r="BL6" s="1948"/>
      <c r="BM6" s="1948"/>
      <c r="BN6" s="1948"/>
      <c r="BO6" s="1948"/>
      <c r="BP6" s="1948"/>
      <c r="BQ6" s="1948"/>
      <c r="BR6" s="1948"/>
      <c r="BS6" s="1948"/>
      <c r="BT6" s="1948"/>
      <c r="BU6" s="1948"/>
      <c r="BV6" s="1948"/>
      <c r="BW6" s="1948"/>
      <c r="BX6" s="1948"/>
      <c r="BY6" s="1948"/>
      <c r="BZ6" s="1948"/>
      <c r="CA6" s="1948"/>
      <c r="CB6" s="1948"/>
      <c r="CC6" s="1948"/>
      <c r="CD6" s="1948"/>
      <c r="CE6" s="1948"/>
      <c r="CF6" s="1948"/>
      <c r="CG6" s="1948"/>
      <c r="CH6" s="1948"/>
      <c r="CI6" s="1948"/>
      <c r="CJ6" s="1948"/>
      <c r="CK6" s="1948"/>
      <c r="CL6" s="1948"/>
      <c r="CM6" s="1948"/>
      <c r="CN6" s="1948"/>
      <c r="CO6" s="1948"/>
      <c r="CP6" s="1948"/>
      <c r="CQ6" s="1948"/>
      <c r="CR6" s="1948"/>
      <c r="CS6" s="1948"/>
      <c r="CT6" s="1948"/>
      <c r="CU6" s="1948"/>
      <c r="CV6" s="1948"/>
      <c r="CW6" s="1948"/>
      <c r="CX6" s="1948"/>
      <c r="CY6" s="1948"/>
      <c r="CZ6" s="1948"/>
      <c r="DA6" s="1948"/>
      <c r="DB6" s="1948"/>
      <c r="DC6" s="1948"/>
      <c r="DD6" s="1948"/>
      <c r="DE6" s="1948"/>
      <c r="DF6" s="1948"/>
      <c r="DG6" s="1948"/>
      <c r="DH6" s="1948"/>
      <c r="DI6" s="1948"/>
      <c r="DJ6" s="1948"/>
      <c r="DK6" s="1948"/>
      <c r="DL6" s="1948"/>
      <c r="DM6" s="1948"/>
      <c r="DN6" s="1948"/>
      <c r="DO6" s="1948"/>
      <c r="DP6" s="1948"/>
      <c r="DQ6" s="1948"/>
      <c r="DR6" s="1948"/>
      <c r="DS6" s="1948"/>
      <c r="DT6" s="1948"/>
      <c r="DU6" s="1948"/>
      <c r="DV6" s="1948"/>
      <c r="DW6" s="1948"/>
      <c r="DX6" s="1948"/>
      <c r="DY6" s="1948"/>
      <c r="DZ6" s="1948"/>
      <c r="EA6" s="1948"/>
      <c r="EB6" s="1948"/>
      <c r="EC6" s="1948"/>
      <c r="ED6" s="1948"/>
      <c r="EE6" s="1948"/>
      <c r="EF6" s="1948"/>
      <c r="EG6" s="1948"/>
      <c r="EH6" s="1948"/>
      <c r="EI6" s="1948"/>
      <c r="EJ6" s="1948"/>
      <c r="EK6" s="1948"/>
      <c r="EL6" s="1948"/>
      <c r="EM6" s="1948"/>
      <c r="EN6" s="1948"/>
      <c r="EO6" s="1948"/>
      <c r="EP6" s="1948"/>
      <c r="EQ6" s="1948"/>
      <c r="ER6" s="1948"/>
      <c r="ES6" s="1948"/>
      <c r="ET6" s="1948"/>
      <c r="EU6" s="1948"/>
      <c r="EV6" s="1948"/>
      <c r="EW6" s="1948"/>
      <c r="EX6" s="1948"/>
      <c r="EY6" s="1948"/>
      <c r="EZ6" s="1948"/>
      <c r="FA6" s="1948"/>
      <c r="FB6" s="1948"/>
      <c r="FC6" s="1948"/>
      <c r="FD6" s="1948"/>
      <c r="FE6" s="1948"/>
      <c r="FF6" s="1948"/>
      <c r="FG6" s="1948"/>
      <c r="FH6" s="1948"/>
      <c r="FI6" s="1948"/>
      <c r="FJ6" s="1948"/>
      <c r="FK6" s="1948"/>
      <c r="FL6" s="1948"/>
      <c r="FM6" s="1948"/>
      <c r="FN6" s="1948"/>
      <c r="FO6" s="1948"/>
      <c r="FP6" s="1948"/>
      <c r="FQ6" s="1948"/>
      <c r="FR6" s="1948"/>
      <c r="FS6" s="1948"/>
      <c r="FT6" s="1948"/>
      <c r="FU6" s="1948"/>
      <c r="FV6" s="1948"/>
      <c r="FW6" s="1948"/>
      <c r="FX6" s="1948"/>
      <c r="FY6" s="1948"/>
      <c r="FZ6" s="1948"/>
      <c r="GA6" s="1948"/>
      <c r="GB6" s="1948"/>
      <c r="GC6" s="1948"/>
      <c r="GD6" s="1948"/>
      <c r="GE6" s="1948"/>
      <c r="GF6" s="1948"/>
      <c r="GG6" s="1948"/>
      <c r="GH6" s="1948"/>
      <c r="GI6" s="1948"/>
      <c r="GJ6" s="1948"/>
      <c r="GK6" s="1948"/>
      <c r="GL6" s="1948"/>
      <c r="GM6" s="1948"/>
      <c r="GN6" s="1948"/>
      <c r="GO6" s="1948"/>
      <c r="GP6" s="1948"/>
      <c r="GQ6" s="1948"/>
      <c r="GR6" s="1948"/>
      <c r="GS6" s="1948"/>
      <c r="GT6" s="1948"/>
      <c r="GU6" s="1948"/>
      <c r="GV6" s="1948"/>
      <c r="GW6" s="1948"/>
      <c r="GX6" s="1948"/>
      <c r="GY6" s="1948"/>
      <c r="GZ6" s="1948"/>
      <c r="HA6" s="1948"/>
      <c r="HB6" s="1948"/>
      <c r="HC6" s="1948"/>
      <c r="HD6" s="1948"/>
      <c r="HE6" s="1948"/>
      <c r="HF6" s="1948"/>
      <c r="HG6" s="1948"/>
      <c r="HH6" s="1948"/>
      <c r="HI6" s="1948"/>
      <c r="HJ6" s="1948"/>
      <c r="HK6" s="1948"/>
      <c r="HL6" s="1948"/>
      <c r="HM6" s="1948"/>
      <c r="HN6" s="1948"/>
      <c r="HO6" s="1948"/>
      <c r="HP6" s="1948"/>
      <c r="HQ6" s="1948"/>
      <c r="HR6" s="1948"/>
      <c r="HS6" s="1948"/>
      <c r="HT6" s="1948"/>
      <c r="HU6" s="1948"/>
      <c r="HV6" s="1948"/>
      <c r="HW6" s="1948"/>
      <c r="HX6" s="1948"/>
      <c r="HY6" s="1948"/>
      <c r="HZ6" s="1948"/>
      <c r="IA6" s="1948"/>
      <c r="IB6" s="1948"/>
      <c r="IC6" s="1948"/>
      <c r="ID6" s="1948"/>
      <c r="IE6" s="1948"/>
      <c r="IF6" s="1948"/>
      <c r="IG6" s="1948"/>
      <c r="IH6" s="1948"/>
      <c r="II6" s="1948"/>
      <c r="IJ6" s="1948"/>
      <c r="IK6" s="1948"/>
      <c r="IL6" s="1948"/>
      <c r="IM6" s="1948"/>
      <c r="IN6" s="1948"/>
      <c r="IO6" s="1948"/>
      <c r="IP6" s="1948"/>
      <c r="IQ6" s="1948"/>
      <c r="IR6" s="1948"/>
      <c r="IS6" s="1948"/>
      <c r="IT6" s="1948"/>
      <c r="IU6" s="1948"/>
      <c r="IV6" s="1948"/>
    </row>
    <row r="7" spans="1:256" ht="51">
      <c r="A7" s="1958" t="s">
        <v>1374</v>
      </c>
      <c r="B7" s="1959" t="s">
        <v>1375</v>
      </c>
      <c r="C7" s="1960">
        <f t="shared" ref="C7:C13" si="0">D7+E7+F7</f>
        <v>1311268</v>
      </c>
      <c r="D7" s="1960">
        <v>600875</v>
      </c>
      <c r="E7" s="1960">
        <v>506594</v>
      </c>
      <c r="F7" s="1960">
        <v>203799</v>
      </c>
      <c r="G7" s="1960">
        <v>1968120</v>
      </c>
      <c r="H7" s="1961">
        <f t="shared" ref="H7:H13" si="1">C7/$G$14*100</f>
        <v>0.51675400480925171</v>
      </c>
      <c r="I7" s="1948"/>
      <c r="J7" s="1956"/>
      <c r="K7" s="1962"/>
      <c r="L7" s="1957"/>
      <c r="M7" s="1948"/>
      <c r="N7" s="1948"/>
      <c r="O7" s="1948"/>
      <c r="P7" s="1948"/>
      <c r="Q7" s="1948"/>
      <c r="R7" s="1948"/>
      <c r="S7" s="1948"/>
      <c r="T7" s="1948"/>
      <c r="U7" s="1948"/>
      <c r="V7" s="1948"/>
      <c r="W7" s="1948"/>
      <c r="X7" s="1948"/>
      <c r="Y7" s="1948"/>
      <c r="Z7" s="1948"/>
      <c r="AA7" s="1948"/>
      <c r="AB7" s="1948"/>
      <c r="AC7" s="1948"/>
      <c r="AD7" s="1948"/>
      <c r="AE7" s="1948"/>
      <c r="AF7" s="1948"/>
      <c r="AG7" s="1948"/>
      <c r="AH7" s="1948"/>
      <c r="AI7" s="1948"/>
      <c r="AJ7" s="1948"/>
      <c r="AK7" s="1948"/>
      <c r="AL7" s="1948"/>
      <c r="AM7" s="1948"/>
      <c r="AN7" s="1948"/>
      <c r="AO7" s="1948"/>
      <c r="AP7" s="1948"/>
      <c r="AQ7" s="1948"/>
      <c r="AR7" s="1948"/>
      <c r="AS7" s="1948"/>
      <c r="AT7" s="1948"/>
      <c r="AU7" s="1948"/>
      <c r="AV7" s="1948"/>
      <c r="AW7" s="1948"/>
      <c r="AX7" s="1948"/>
      <c r="AY7" s="1948"/>
      <c r="AZ7" s="1948"/>
      <c r="BA7" s="1948"/>
      <c r="BB7" s="1948"/>
      <c r="BC7" s="1948"/>
      <c r="BD7" s="1948"/>
      <c r="BE7" s="1948"/>
      <c r="BF7" s="1948"/>
      <c r="BG7" s="1948"/>
      <c r="BH7" s="1948"/>
      <c r="BI7" s="1948"/>
      <c r="BJ7" s="1948"/>
      <c r="BK7" s="1948"/>
      <c r="BL7" s="1948"/>
      <c r="BM7" s="1948"/>
      <c r="BN7" s="1948"/>
      <c r="BO7" s="1948"/>
      <c r="BP7" s="1948"/>
      <c r="BQ7" s="1948"/>
      <c r="BR7" s="1948"/>
      <c r="BS7" s="1948"/>
      <c r="BT7" s="1948"/>
      <c r="BU7" s="1948"/>
      <c r="BV7" s="1948"/>
      <c r="BW7" s="1948"/>
      <c r="BX7" s="1948"/>
      <c r="BY7" s="1948"/>
      <c r="BZ7" s="1948"/>
      <c r="CA7" s="1948"/>
      <c r="CB7" s="1948"/>
      <c r="CC7" s="1948"/>
      <c r="CD7" s="1948"/>
      <c r="CE7" s="1948"/>
      <c r="CF7" s="1948"/>
      <c r="CG7" s="1948"/>
      <c r="CH7" s="1948"/>
      <c r="CI7" s="1948"/>
      <c r="CJ7" s="1948"/>
      <c r="CK7" s="1948"/>
      <c r="CL7" s="1948"/>
      <c r="CM7" s="1948"/>
      <c r="CN7" s="1948"/>
      <c r="CO7" s="1948"/>
      <c r="CP7" s="1948"/>
      <c r="CQ7" s="1948"/>
      <c r="CR7" s="1948"/>
      <c r="CS7" s="1948"/>
      <c r="CT7" s="1948"/>
      <c r="CU7" s="1948"/>
      <c r="CV7" s="1948"/>
      <c r="CW7" s="1948"/>
      <c r="CX7" s="1948"/>
      <c r="CY7" s="1948"/>
      <c r="CZ7" s="1948"/>
      <c r="DA7" s="1948"/>
      <c r="DB7" s="1948"/>
      <c r="DC7" s="1948"/>
      <c r="DD7" s="1948"/>
      <c r="DE7" s="1948"/>
      <c r="DF7" s="1948"/>
      <c r="DG7" s="1948"/>
      <c r="DH7" s="1948"/>
      <c r="DI7" s="1948"/>
      <c r="DJ7" s="1948"/>
      <c r="DK7" s="1948"/>
      <c r="DL7" s="1948"/>
      <c r="DM7" s="1948"/>
      <c r="DN7" s="1948"/>
      <c r="DO7" s="1948"/>
      <c r="DP7" s="1948"/>
      <c r="DQ7" s="1948"/>
      <c r="DR7" s="1948"/>
      <c r="DS7" s="1948"/>
      <c r="DT7" s="1948"/>
      <c r="DU7" s="1948"/>
      <c r="DV7" s="1948"/>
      <c r="DW7" s="1948"/>
      <c r="DX7" s="1948"/>
      <c r="DY7" s="1948"/>
      <c r="DZ7" s="1948"/>
      <c r="EA7" s="1948"/>
      <c r="EB7" s="1948"/>
      <c r="EC7" s="1948"/>
      <c r="ED7" s="1948"/>
      <c r="EE7" s="1948"/>
      <c r="EF7" s="1948"/>
      <c r="EG7" s="1948"/>
      <c r="EH7" s="1948"/>
      <c r="EI7" s="1948"/>
      <c r="EJ7" s="1948"/>
      <c r="EK7" s="1948"/>
      <c r="EL7" s="1948"/>
      <c r="EM7" s="1948"/>
      <c r="EN7" s="1948"/>
      <c r="EO7" s="1948"/>
      <c r="EP7" s="1948"/>
      <c r="EQ7" s="1948"/>
      <c r="ER7" s="1948"/>
      <c r="ES7" s="1948"/>
      <c r="ET7" s="1948"/>
      <c r="EU7" s="1948"/>
      <c r="EV7" s="1948"/>
      <c r="EW7" s="1948"/>
      <c r="EX7" s="1948"/>
      <c r="EY7" s="1948"/>
      <c r="EZ7" s="1948"/>
      <c r="FA7" s="1948"/>
      <c r="FB7" s="1948"/>
      <c r="FC7" s="1948"/>
      <c r="FD7" s="1948"/>
      <c r="FE7" s="1948"/>
      <c r="FF7" s="1948"/>
      <c r="FG7" s="1948"/>
      <c r="FH7" s="1948"/>
      <c r="FI7" s="1948"/>
      <c r="FJ7" s="1948"/>
      <c r="FK7" s="1948"/>
      <c r="FL7" s="1948"/>
      <c r="FM7" s="1948"/>
      <c r="FN7" s="1948"/>
      <c r="FO7" s="1948"/>
      <c r="FP7" s="1948"/>
      <c r="FQ7" s="1948"/>
      <c r="FR7" s="1948"/>
      <c r="FS7" s="1948"/>
      <c r="FT7" s="1948"/>
      <c r="FU7" s="1948"/>
      <c r="FV7" s="1948"/>
      <c r="FW7" s="1948"/>
      <c r="FX7" s="1948"/>
      <c r="FY7" s="1948"/>
      <c r="FZ7" s="1948"/>
      <c r="GA7" s="1948"/>
      <c r="GB7" s="1948"/>
      <c r="GC7" s="1948"/>
      <c r="GD7" s="1948"/>
      <c r="GE7" s="1948"/>
      <c r="GF7" s="1948"/>
      <c r="GG7" s="1948"/>
      <c r="GH7" s="1948"/>
      <c r="GI7" s="1948"/>
      <c r="GJ7" s="1948"/>
      <c r="GK7" s="1948"/>
      <c r="GL7" s="1948"/>
      <c r="GM7" s="1948"/>
      <c r="GN7" s="1948"/>
      <c r="GO7" s="1948"/>
      <c r="GP7" s="1948"/>
      <c r="GQ7" s="1948"/>
      <c r="GR7" s="1948"/>
      <c r="GS7" s="1948"/>
      <c r="GT7" s="1948"/>
      <c r="GU7" s="1948"/>
      <c r="GV7" s="1948"/>
      <c r="GW7" s="1948"/>
      <c r="GX7" s="1948"/>
      <c r="GY7" s="1948"/>
      <c r="GZ7" s="1948"/>
      <c r="HA7" s="1948"/>
      <c r="HB7" s="1948"/>
      <c r="HC7" s="1948"/>
      <c r="HD7" s="1948"/>
      <c r="HE7" s="1948"/>
      <c r="HF7" s="1948"/>
      <c r="HG7" s="1948"/>
      <c r="HH7" s="1948"/>
      <c r="HI7" s="1948"/>
      <c r="HJ7" s="1948"/>
      <c r="HK7" s="1948"/>
      <c r="HL7" s="1948"/>
      <c r="HM7" s="1948"/>
      <c r="HN7" s="1948"/>
      <c r="HO7" s="1948"/>
      <c r="HP7" s="1948"/>
      <c r="HQ7" s="1948"/>
      <c r="HR7" s="1948"/>
      <c r="HS7" s="1948"/>
      <c r="HT7" s="1948"/>
      <c r="HU7" s="1948"/>
      <c r="HV7" s="1948"/>
      <c r="HW7" s="1948"/>
      <c r="HX7" s="1948"/>
      <c r="HY7" s="1948"/>
      <c r="HZ7" s="1948"/>
      <c r="IA7" s="1948"/>
      <c r="IB7" s="1948"/>
      <c r="IC7" s="1948"/>
      <c r="ID7" s="1948"/>
      <c r="IE7" s="1948"/>
      <c r="IF7" s="1948"/>
      <c r="IG7" s="1948"/>
      <c r="IH7" s="1948"/>
      <c r="II7" s="1948"/>
      <c r="IJ7" s="1948"/>
      <c r="IK7" s="1948"/>
      <c r="IL7" s="1948"/>
      <c r="IM7" s="1948"/>
      <c r="IN7" s="1948"/>
      <c r="IO7" s="1948"/>
      <c r="IP7" s="1948"/>
      <c r="IQ7" s="1948"/>
      <c r="IR7" s="1948"/>
      <c r="IS7" s="1948"/>
      <c r="IT7" s="1948"/>
      <c r="IU7" s="1948"/>
      <c r="IV7" s="1948"/>
    </row>
    <row r="8" spans="1:256" ht="51">
      <c r="A8" s="1958" t="s">
        <v>1376</v>
      </c>
      <c r="B8" s="1959" t="s">
        <v>1377</v>
      </c>
      <c r="C8" s="1960">
        <f t="shared" si="0"/>
        <v>0</v>
      </c>
      <c r="D8" s="1960">
        <v>0</v>
      </c>
      <c r="E8" s="1960">
        <v>0</v>
      </c>
      <c r="F8" s="1960">
        <v>0</v>
      </c>
      <c r="G8" s="1960">
        <v>0</v>
      </c>
      <c r="H8" s="1961">
        <f t="shared" si="1"/>
        <v>0</v>
      </c>
      <c r="I8" s="1948"/>
      <c r="J8" s="1956"/>
      <c r="K8" s="1948"/>
      <c r="L8" s="1948"/>
      <c r="M8" s="1948"/>
      <c r="N8" s="1948"/>
      <c r="O8" s="1948"/>
      <c r="P8" s="1948"/>
      <c r="Q8" s="1948"/>
      <c r="R8" s="1948"/>
      <c r="S8" s="1948"/>
      <c r="T8" s="1948"/>
      <c r="U8" s="1948"/>
      <c r="V8" s="1948"/>
      <c r="W8" s="1948"/>
      <c r="X8" s="1948"/>
      <c r="Y8" s="1948"/>
      <c r="Z8" s="1948"/>
      <c r="AA8" s="1948"/>
      <c r="AB8" s="1948"/>
      <c r="AC8" s="1948"/>
      <c r="AD8" s="1948"/>
      <c r="AE8" s="1948"/>
      <c r="AF8" s="1948"/>
      <c r="AG8" s="1948"/>
      <c r="AH8" s="1948"/>
      <c r="AI8" s="1948"/>
      <c r="AJ8" s="1948"/>
      <c r="AK8" s="1948"/>
      <c r="AL8" s="1948"/>
      <c r="AM8" s="1948"/>
      <c r="AN8" s="1948"/>
      <c r="AO8" s="1948"/>
      <c r="AP8" s="1948"/>
      <c r="AQ8" s="1948"/>
      <c r="AR8" s="1948"/>
      <c r="AS8" s="1948"/>
      <c r="AT8" s="1948"/>
      <c r="AU8" s="1948"/>
      <c r="AV8" s="1948"/>
      <c r="AW8" s="1948"/>
      <c r="AX8" s="1948"/>
      <c r="AY8" s="1948"/>
      <c r="AZ8" s="1948"/>
      <c r="BA8" s="1948"/>
      <c r="BB8" s="1948"/>
      <c r="BC8" s="1948"/>
      <c r="BD8" s="1948"/>
      <c r="BE8" s="1948"/>
      <c r="BF8" s="1948"/>
      <c r="BG8" s="1948"/>
      <c r="BH8" s="1948"/>
      <c r="BI8" s="1948"/>
      <c r="BJ8" s="1948"/>
      <c r="BK8" s="1948"/>
      <c r="BL8" s="1948"/>
      <c r="BM8" s="1948"/>
      <c r="BN8" s="1948"/>
      <c r="BO8" s="1948"/>
      <c r="BP8" s="1948"/>
      <c r="BQ8" s="1948"/>
      <c r="BR8" s="1948"/>
      <c r="BS8" s="1948"/>
      <c r="BT8" s="1948"/>
      <c r="BU8" s="1948"/>
      <c r="BV8" s="1948"/>
      <c r="BW8" s="1948"/>
      <c r="BX8" s="1948"/>
      <c r="BY8" s="1948"/>
      <c r="BZ8" s="1948"/>
      <c r="CA8" s="1948"/>
      <c r="CB8" s="1948"/>
      <c r="CC8" s="1948"/>
      <c r="CD8" s="1948"/>
      <c r="CE8" s="1948"/>
      <c r="CF8" s="1948"/>
      <c r="CG8" s="1948"/>
      <c r="CH8" s="1948"/>
      <c r="CI8" s="1948"/>
      <c r="CJ8" s="1948"/>
      <c r="CK8" s="1948"/>
      <c r="CL8" s="1948"/>
      <c r="CM8" s="1948"/>
      <c r="CN8" s="1948"/>
      <c r="CO8" s="1948"/>
      <c r="CP8" s="1948"/>
      <c r="CQ8" s="1948"/>
      <c r="CR8" s="1948"/>
      <c r="CS8" s="1948"/>
      <c r="CT8" s="1948"/>
      <c r="CU8" s="1948"/>
      <c r="CV8" s="1948"/>
      <c r="CW8" s="1948"/>
      <c r="CX8" s="1948"/>
      <c r="CY8" s="1948"/>
      <c r="CZ8" s="1948"/>
      <c r="DA8" s="1948"/>
      <c r="DB8" s="1948"/>
      <c r="DC8" s="1948"/>
      <c r="DD8" s="1948"/>
      <c r="DE8" s="1948"/>
      <c r="DF8" s="1948"/>
      <c r="DG8" s="1948"/>
      <c r="DH8" s="1948"/>
      <c r="DI8" s="1948"/>
      <c r="DJ8" s="1948"/>
      <c r="DK8" s="1948"/>
      <c r="DL8" s="1948"/>
      <c r="DM8" s="1948"/>
      <c r="DN8" s="1948"/>
      <c r="DO8" s="1948"/>
      <c r="DP8" s="1948"/>
      <c r="DQ8" s="1948"/>
      <c r="DR8" s="1948"/>
      <c r="DS8" s="1948"/>
      <c r="DT8" s="1948"/>
      <c r="DU8" s="1948"/>
      <c r="DV8" s="1948"/>
      <c r="DW8" s="1948"/>
      <c r="DX8" s="1948"/>
      <c r="DY8" s="1948"/>
      <c r="DZ8" s="1948"/>
      <c r="EA8" s="1948"/>
      <c r="EB8" s="1948"/>
      <c r="EC8" s="1948"/>
      <c r="ED8" s="1948"/>
      <c r="EE8" s="1948"/>
      <c r="EF8" s="1948"/>
      <c r="EG8" s="1948"/>
      <c r="EH8" s="1948"/>
      <c r="EI8" s="1948"/>
      <c r="EJ8" s="1948"/>
      <c r="EK8" s="1948"/>
      <c r="EL8" s="1948"/>
      <c r="EM8" s="1948"/>
      <c r="EN8" s="1948"/>
      <c r="EO8" s="1948"/>
      <c r="EP8" s="1948"/>
      <c r="EQ8" s="1948"/>
      <c r="ER8" s="1948"/>
      <c r="ES8" s="1948"/>
      <c r="ET8" s="1948"/>
      <c r="EU8" s="1948"/>
      <c r="EV8" s="1948"/>
      <c r="EW8" s="1948"/>
      <c r="EX8" s="1948"/>
      <c r="EY8" s="1948"/>
      <c r="EZ8" s="1948"/>
      <c r="FA8" s="1948"/>
      <c r="FB8" s="1948"/>
      <c r="FC8" s="1948"/>
      <c r="FD8" s="1948"/>
      <c r="FE8" s="1948"/>
      <c r="FF8" s="1948"/>
      <c r="FG8" s="1948"/>
      <c r="FH8" s="1948"/>
      <c r="FI8" s="1948"/>
      <c r="FJ8" s="1948"/>
      <c r="FK8" s="1948"/>
      <c r="FL8" s="1948"/>
      <c r="FM8" s="1948"/>
      <c r="FN8" s="1948"/>
      <c r="FO8" s="1948"/>
      <c r="FP8" s="1948"/>
      <c r="FQ8" s="1948"/>
      <c r="FR8" s="1948"/>
      <c r="FS8" s="1948"/>
      <c r="FT8" s="1948"/>
      <c r="FU8" s="1948"/>
      <c r="FV8" s="1948"/>
      <c r="FW8" s="1948"/>
      <c r="FX8" s="1948"/>
      <c r="FY8" s="1948"/>
      <c r="FZ8" s="1948"/>
      <c r="GA8" s="1948"/>
      <c r="GB8" s="1948"/>
      <c r="GC8" s="1948"/>
      <c r="GD8" s="1948"/>
      <c r="GE8" s="1948"/>
      <c r="GF8" s="1948"/>
      <c r="GG8" s="1948"/>
      <c r="GH8" s="1948"/>
      <c r="GI8" s="1948"/>
      <c r="GJ8" s="1948"/>
      <c r="GK8" s="1948"/>
      <c r="GL8" s="1948"/>
      <c r="GM8" s="1948"/>
      <c r="GN8" s="1948"/>
      <c r="GO8" s="1948"/>
      <c r="GP8" s="1948"/>
      <c r="GQ8" s="1948"/>
      <c r="GR8" s="1948"/>
      <c r="GS8" s="1948"/>
      <c r="GT8" s="1948"/>
      <c r="GU8" s="1948"/>
      <c r="GV8" s="1948"/>
      <c r="GW8" s="1948"/>
      <c r="GX8" s="1948"/>
      <c r="GY8" s="1948"/>
      <c r="GZ8" s="1948"/>
      <c r="HA8" s="1948"/>
      <c r="HB8" s="1948"/>
      <c r="HC8" s="1948"/>
      <c r="HD8" s="1948"/>
      <c r="HE8" s="1948"/>
      <c r="HF8" s="1948"/>
      <c r="HG8" s="1948"/>
      <c r="HH8" s="1948"/>
      <c r="HI8" s="1948"/>
      <c r="HJ8" s="1948"/>
      <c r="HK8" s="1948"/>
      <c r="HL8" s="1948"/>
      <c r="HM8" s="1948"/>
      <c r="HN8" s="1948"/>
      <c r="HO8" s="1948"/>
      <c r="HP8" s="1948"/>
      <c r="HQ8" s="1948"/>
      <c r="HR8" s="1948"/>
      <c r="HS8" s="1948"/>
      <c r="HT8" s="1948"/>
      <c r="HU8" s="1948"/>
      <c r="HV8" s="1948"/>
      <c r="HW8" s="1948"/>
      <c r="HX8" s="1948"/>
      <c r="HY8" s="1948"/>
      <c r="HZ8" s="1948"/>
      <c r="IA8" s="1948"/>
      <c r="IB8" s="1948"/>
      <c r="IC8" s="1948"/>
      <c r="ID8" s="1948"/>
      <c r="IE8" s="1948"/>
      <c r="IF8" s="1948"/>
      <c r="IG8" s="1948"/>
      <c r="IH8" s="1948"/>
      <c r="II8" s="1948"/>
      <c r="IJ8" s="1948"/>
      <c r="IK8" s="1948"/>
      <c r="IL8" s="1948"/>
      <c r="IM8" s="1948"/>
      <c r="IN8" s="1948"/>
      <c r="IO8" s="1948"/>
      <c r="IP8" s="1948"/>
      <c r="IQ8" s="1948"/>
      <c r="IR8" s="1948"/>
      <c r="IS8" s="1948"/>
      <c r="IT8" s="1948"/>
      <c r="IU8" s="1948"/>
      <c r="IV8" s="1948"/>
    </row>
    <row r="9" spans="1:256" ht="89.25">
      <c r="A9" s="1958" t="s">
        <v>1378</v>
      </c>
      <c r="B9" s="1959" t="s">
        <v>1379</v>
      </c>
      <c r="C9" s="1960">
        <f t="shared" si="0"/>
        <v>17144723</v>
      </c>
      <c r="D9" s="1960">
        <v>7436299</v>
      </c>
      <c r="E9" s="1960">
        <v>3483291</v>
      </c>
      <c r="F9" s="1960">
        <v>6225133</v>
      </c>
      <c r="G9" s="1960">
        <v>29930585</v>
      </c>
      <c r="H9" s="1961">
        <f t="shared" si="1"/>
        <v>6.7565168002233627</v>
      </c>
      <c r="I9" s="1948"/>
      <c r="J9" s="1956"/>
      <c r="K9" s="1948"/>
      <c r="L9" s="1948"/>
      <c r="M9" s="1948"/>
      <c r="N9" s="1948"/>
      <c r="O9" s="1948"/>
      <c r="P9" s="1948"/>
      <c r="Q9" s="1948"/>
      <c r="R9" s="1948"/>
      <c r="S9" s="1948"/>
      <c r="T9" s="1948"/>
      <c r="U9" s="1948"/>
      <c r="V9" s="1948"/>
      <c r="W9" s="1948"/>
      <c r="X9" s="1948"/>
      <c r="Y9" s="1948"/>
      <c r="Z9" s="1948"/>
      <c r="AA9" s="1948"/>
      <c r="AB9" s="1948"/>
      <c r="AC9" s="1948"/>
      <c r="AD9" s="1948"/>
      <c r="AE9" s="1948"/>
      <c r="AF9" s="1948"/>
      <c r="AG9" s="1948"/>
      <c r="AH9" s="1948"/>
      <c r="AI9" s="1948"/>
      <c r="AJ9" s="1948"/>
      <c r="AK9" s="1948"/>
      <c r="AL9" s="1948"/>
      <c r="AM9" s="1948"/>
      <c r="AN9" s="1948"/>
      <c r="AO9" s="1948"/>
      <c r="AP9" s="1948"/>
      <c r="AQ9" s="1948"/>
      <c r="AR9" s="1948"/>
      <c r="AS9" s="1948"/>
      <c r="AT9" s="1948"/>
      <c r="AU9" s="1948"/>
      <c r="AV9" s="1948"/>
      <c r="AW9" s="1948"/>
      <c r="AX9" s="1948"/>
      <c r="AY9" s="1948"/>
      <c r="AZ9" s="1948"/>
      <c r="BA9" s="1948"/>
      <c r="BB9" s="1948"/>
      <c r="BC9" s="1948"/>
      <c r="BD9" s="1948"/>
      <c r="BE9" s="1948"/>
      <c r="BF9" s="1948"/>
      <c r="BG9" s="1948"/>
      <c r="BH9" s="1948"/>
      <c r="BI9" s="1948"/>
      <c r="BJ9" s="1948"/>
      <c r="BK9" s="1948"/>
      <c r="BL9" s="1948"/>
      <c r="BM9" s="1948"/>
      <c r="BN9" s="1948"/>
      <c r="BO9" s="1948"/>
      <c r="BP9" s="1948"/>
      <c r="BQ9" s="1948"/>
      <c r="BR9" s="1948"/>
      <c r="BS9" s="1948"/>
      <c r="BT9" s="1948"/>
      <c r="BU9" s="1948"/>
      <c r="BV9" s="1948"/>
      <c r="BW9" s="1948"/>
      <c r="BX9" s="1948"/>
      <c r="BY9" s="1948"/>
      <c r="BZ9" s="1948"/>
      <c r="CA9" s="1948"/>
      <c r="CB9" s="1948"/>
      <c r="CC9" s="1948"/>
      <c r="CD9" s="1948"/>
      <c r="CE9" s="1948"/>
      <c r="CF9" s="1948"/>
      <c r="CG9" s="1948"/>
      <c r="CH9" s="1948"/>
      <c r="CI9" s="1948"/>
      <c r="CJ9" s="1948"/>
      <c r="CK9" s="1948"/>
      <c r="CL9" s="1948"/>
      <c r="CM9" s="1948"/>
      <c r="CN9" s="1948"/>
      <c r="CO9" s="1948"/>
      <c r="CP9" s="1948"/>
      <c r="CQ9" s="1948"/>
      <c r="CR9" s="1948"/>
      <c r="CS9" s="1948"/>
      <c r="CT9" s="1948"/>
      <c r="CU9" s="1948"/>
      <c r="CV9" s="1948"/>
      <c r="CW9" s="1948"/>
      <c r="CX9" s="1948"/>
      <c r="CY9" s="1948"/>
      <c r="CZ9" s="1948"/>
      <c r="DA9" s="1948"/>
      <c r="DB9" s="1948"/>
      <c r="DC9" s="1948"/>
      <c r="DD9" s="1948"/>
      <c r="DE9" s="1948"/>
      <c r="DF9" s="1948"/>
      <c r="DG9" s="1948"/>
      <c r="DH9" s="1948"/>
      <c r="DI9" s="1948"/>
      <c r="DJ9" s="1948"/>
      <c r="DK9" s="1948"/>
      <c r="DL9" s="1948"/>
      <c r="DM9" s="1948"/>
      <c r="DN9" s="1948"/>
      <c r="DO9" s="1948"/>
      <c r="DP9" s="1948"/>
      <c r="DQ9" s="1948"/>
      <c r="DR9" s="1948"/>
      <c r="DS9" s="1948"/>
      <c r="DT9" s="1948"/>
      <c r="DU9" s="1948"/>
      <c r="DV9" s="1948"/>
      <c r="DW9" s="1948"/>
      <c r="DX9" s="1948"/>
      <c r="DY9" s="1948"/>
      <c r="DZ9" s="1948"/>
      <c r="EA9" s="1948"/>
      <c r="EB9" s="1948"/>
      <c r="EC9" s="1948"/>
      <c r="ED9" s="1948"/>
      <c r="EE9" s="1948"/>
      <c r="EF9" s="1948"/>
      <c r="EG9" s="1948"/>
      <c r="EH9" s="1948"/>
      <c r="EI9" s="1948"/>
      <c r="EJ9" s="1948"/>
      <c r="EK9" s="1948"/>
      <c r="EL9" s="1948"/>
      <c r="EM9" s="1948"/>
      <c r="EN9" s="1948"/>
      <c r="EO9" s="1948"/>
      <c r="EP9" s="1948"/>
      <c r="EQ9" s="1948"/>
      <c r="ER9" s="1948"/>
      <c r="ES9" s="1948"/>
      <c r="ET9" s="1948"/>
      <c r="EU9" s="1948"/>
      <c r="EV9" s="1948"/>
      <c r="EW9" s="1948"/>
      <c r="EX9" s="1948"/>
      <c r="EY9" s="1948"/>
      <c r="EZ9" s="1948"/>
      <c r="FA9" s="1948"/>
      <c r="FB9" s="1948"/>
      <c r="FC9" s="1948"/>
      <c r="FD9" s="1948"/>
      <c r="FE9" s="1948"/>
      <c r="FF9" s="1948"/>
      <c r="FG9" s="1948"/>
      <c r="FH9" s="1948"/>
      <c r="FI9" s="1948"/>
      <c r="FJ9" s="1948"/>
      <c r="FK9" s="1948"/>
      <c r="FL9" s="1948"/>
      <c r="FM9" s="1948"/>
      <c r="FN9" s="1948"/>
      <c r="FO9" s="1948"/>
      <c r="FP9" s="1948"/>
      <c r="FQ9" s="1948"/>
      <c r="FR9" s="1948"/>
      <c r="FS9" s="1948"/>
      <c r="FT9" s="1948"/>
      <c r="FU9" s="1948"/>
      <c r="FV9" s="1948"/>
      <c r="FW9" s="1948"/>
      <c r="FX9" s="1948"/>
      <c r="FY9" s="1948"/>
      <c r="FZ9" s="1948"/>
      <c r="GA9" s="1948"/>
      <c r="GB9" s="1948"/>
      <c r="GC9" s="1948"/>
      <c r="GD9" s="1948"/>
      <c r="GE9" s="1948"/>
      <c r="GF9" s="1948"/>
      <c r="GG9" s="1948"/>
      <c r="GH9" s="1948"/>
      <c r="GI9" s="1948"/>
      <c r="GJ9" s="1948"/>
      <c r="GK9" s="1948"/>
      <c r="GL9" s="1948"/>
      <c r="GM9" s="1948"/>
      <c r="GN9" s="1948"/>
      <c r="GO9" s="1948"/>
      <c r="GP9" s="1948"/>
      <c r="GQ9" s="1948"/>
      <c r="GR9" s="1948"/>
      <c r="GS9" s="1948"/>
      <c r="GT9" s="1948"/>
      <c r="GU9" s="1948"/>
      <c r="GV9" s="1948"/>
      <c r="GW9" s="1948"/>
      <c r="GX9" s="1948"/>
      <c r="GY9" s="1948"/>
      <c r="GZ9" s="1948"/>
      <c r="HA9" s="1948"/>
      <c r="HB9" s="1948"/>
      <c r="HC9" s="1948"/>
      <c r="HD9" s="1948"/>
      <c r="HE9" s="1948"/>
      <c r="HF9" s="1948"/>
      <c r="HG9" s="1948"/>
      <c r="HH9" s="1948"/>
      <c r="HI9" s="1948"/>
      <c r="HJ9" s="1948"/>
      <c r="HK9" s="1948"/>
      <c r="HL9" s="1948"/>
      <c r="HM9" s="1948"/>
      <c r="HN9" s="1948"/>
      <c r="HO9" s="1948"/>
      <c r="HP9" s="1948"/>
      <c r="HQ9" s="1948"/>
      <c r="HR9" s="1948"/>
      <c r="HS9" s="1948"/>
      <c r="HT9" s="1948"/>
      <c r="HU9" s="1948"/>
      <c r="HV9" s="1948"/>
      <c r="HW9" s="1948"/>
      <c r="HX9" s="1948"/>
      <c r="HY9" s="1948"/>
      <c r="HZ9" s="1948"/>
      <c r="IA9" s="1948"/>
      <c r="IB9" s="1948"/>
      <c r="IC9" s="1948"/>
      <c r="ID9" s="1948"/>
      <c r="IE9" s="1948"/>
      <c r="IF9" s="1948"/>
      <c r="IG9" s="1948"/>
      <c r="IH9" s="1948"/>
      <c r="II9" s="1948"/>
      <c r="IJ9" s="1948"/>
      <c r="IK9" s="1948"/>
      <c r="IL9" s="1948"/>
      <c r="IM9" s="1948"/>
      <c r="IN9" s="1948"/>
      <c r="IO9" s="1948"/>
      <c r="IP9" s="1948"/>
      <c r="IQ9" s="1948"/>
      <c r="IR9" s="1948"/>
      <c r="IS9" s="1948"/>
      <c r="IT9" s="1948"/>
      <c r="IU9" s="1948"/>
      <c r="IV9" s="1948"/>
    </row>
    <row r="10" spans="1:256" ht="38.25">
      <c r="A10" s="1958" t="s">
        <v>1380</v>
      </c>
      <c r="B10" s="1959" t="s">
        <v>1381</v>
      </c>
      <c r="C10" s="1960">
        <f t="shared" si="0"/>
        <v>64670786</v>
      </c>
      <c r="D10" s="1960">
        <v>36980144</v>
      </c>
      <c r="E10" s="1960">
        <v>5252143</v>
      </c>
      <c r="F10" s="1960">
        <v>22438499</v>
      </c>
      <c r="G10" s="1960">
        <v>77024078</v>
      </c>
      <c r="H10" s="1961">
        <f t="shared" si="1"/>
        <v>25.485932440707838</v>
      </c>
      <c r="I10" s="1948"/>
      <c r="J10" s="1956"/>
      <c r="K10" s="1948"/>
      <c r="L10" s="1948"/>
      <c r="M10" s="1948"/>
      <c r="N10" s="1948"/>
      <c r="O10" s="1948"/>
      <c r="P10" s="1948"/>
      <c r="Q10" s="1948"/>
      <c r="R10" s="1948"/>
      <c r="S10" s="1948"/>
      <c r="T10" s="1948"/>
      <c r="U10" s="1948"/>
      <c r="V10" s="1948"/>
      <c r="W10" s="1948"/>
      <c r="X10" s="1948"/>
      <c r="Y10" s="1948"/>
      <c r="Z10" s="1948"/>
      <c r="AA10" s="1948"/>
      <c r="AB10" s="1948"/>
      <c r="AC10" s="1948"/>
      <c r="AD10" s="1948"/>
      <c r="AE10" s="1948"/>
      <c r="AF10" s="1948"/>
      <c r="AG10" s="1948"/>
      <c r="AH10" s="1948"/>
      <c r="AI10" s="1948"/>
      <c r="AJ10" s="1948"/>
      <c r="AK10" s="1948"/>
      <c r="AL10" s="1948"/>
      <c r="AM10" s="1948"/>
      <c r="AN10" s="1948"/>
      <c r="AO10" s="1948"/>
      <c r="AP10" s="1948"/>
      <c r="AQ10" s="1948"/>
      <c r="AR10" s="1948"/>
      <c r="AS10" s="1948"/>
      <c r="AT10" s="1948"/>
      <c r="AU10" s="1948"/>
      <c r="AV10" s="1948"/>
      <c r="AW10" s="1948"/>
      <c r="AX10" s="1948"/>
      <c r="AY10" s="1948"/>
      <c r="AZ10" s="1948"/>
      <c r="BA10" s="1948"/>
      <c r="BB10" s="1948"/>
      <c r="BC10" s="1948"/>
      <c r="BD10" s="1948"/>
      <c r="BE10" s="1948"/>
      <c r="BF10" s="1948"/>
      <c r="BG10" s="1948"/>
      <c r="BH10" s="1948"/>
      <c r="BI10" s="1948"/>
      <c r="BJ10" s="1948"/>
      <c r="BK10" s="1948"/>
      <c r="BL10" s="1948"/>
      <c r="BM10" s="1948"/>
      <c r="BN10" s="1948"/>
      <c r="BO10" s="1948"/>
      <c r="BP10" s="1948"/>
      <c r="BQ10" s="1948"/>
      <c r="BR10" s="1948"/>
      <c r="BS10" s="1948"/>
      <c r="BT10" s="1948"/>
      <c r="BU10" s="1948"/>
      <c r="BV10" s="1948"/>
      <c r="BW10" s="1948"/>
      <c r="BX10" s="1948"/>
      <c r="BY10" s="1948"/>
      <c r="BZ10" s="1948"/>
      <c r="CA10" s="1948"/>
      <c r="CB10" s="1948"/>
      <c r="CC10" s="1948"/>
      <c r="CD10" s="1948"/>
      <c r="CE10" s="1948"/>
      <c r="CF10" s="1948"/>
      <c r="CG10" s="1948"/>
      <c r="CH10" s="1948"/>
      <c r="CI10" s="1948"/>
      <c r="CJ10" s="1948"/>
      <c r="CK10" s="1948"/>
      <c r="CL10" s="1948"/>
      <c r="CM10" s="1948"/>
      <c r="CN10" s="1948"/>
      <c r="CO10" s="1948"/>
      <c r="CP10" s="1948"/>
      <c r="CQ10" s="1948"/>
      <c r="CR10" s="1948"/>
      <c r="CS10" s="1948"/>
      <c r="CT10" s="1948"/>
      <c r="CU10" s="1948"/>
      <c r="CV10" s="1948"/>
      <c r="CW10" s="1948"/>
      <c r="CX10" s="1948"/>
      <c r="CY10" s="1948"/>
      <c r="CZ10" s="1948"/>
      <c r="DA10" s="1948"/>
      <c r="DB10" s="1948"/>
      <c r="DC10" s="1948"/>
      <c r="DD10" s="1948"/>
      <c r="DE10" s="1948"/>
      <c r="DF10" s="1948"/>
      <c r="DG10" s="1948"/>
      <c r="DH10" s="1948"/>
      <c r="DI10" s="1948"/>
      <c r="DJ10" s="1948"/>
      <c r="DK10" s="1948"/>
      <c r="DL10" s="1948"/>
      <c r="DM10" s="1948"/>
      <c r="DN10" s="1948"/>
      <c r="DO10" s="1948"/>
      <c r="DP10" s="1948"/>
      <c r="DQ10" s="1948"/>
      <c r="DR10" s="1948"/>
      <c r="DS10" s="1948"/>
      <c r="DT10" s="1948"/>
      <c r="DU10" s="1948"/>
      <c r="DV10" s="1948"/>
      <c r="DW10" s="1948"/>
      <c r="DX10" s="1948"/>
      <c r="DY10" s="1948"/>
      <c r="DZ10" s="1948"/>
      <c r="EA10" s="1948"/>
      <c r="EB10" s="1948"/>
      <c r="EC10" s="1948"/>
      <c r="ED10" s="1948"/>
      <c r="EE10" s="1948"/>
      <c r="EF10" s="1948"/>
      <c r="EG10" s="1948"/>
      <c r="EH10" s="1948"/>
      <c r="EI10" s="1948"/>
      <c r="EJ10" s="1948"/>
      <c r="EK10" s="1948"/>
      <c r="EL10" s="1948"/>
      <c r="EM10" s="1948"/>
      <c r="EN10" s="1948"/>
      <c r="EO10" s="1948"/>
      <c r="EP10" s="1948"/>
      <c r="EQ10" s="1948"/>
      <c r="ER10" s="1948"/>
      <c r="ES10" s="1948"/>
      <c r="ET10" s="1948"/>
      <c r="EU10" s="1948"/>
      <c r="EV10" s="1948"/>
      <c r="EW10" s="1948"/>
      <c r="EX10" s="1948"/>
      <c r="EY10" s="1948"/>
      <c r="EZ10" s="1948"/>
      <c r="FA10" s="1948"/>
      <c r="FB10" s="1948"/>
      <c r="FC10" s="1948"/>
      <c r="FD10" s="1948"/>
      <c r="FE10" s="1948"/>
      <c r="FF10" s="1948"/>
      <c r="FG10" s="1948"/>
      <c r="FH10" s="1948"/>
      <c r="FI10" s="1948"/>
      <c r="FJ10" s="1948"/>
      <c r="FK10" s="1948"/>
      <c r="FL10" s="1948"/>
      <c r="FM10" s="1948"/>
      <c r="FN10" s="1948"/>
      <c r="FO10" s="1948"/>
      <c r="FP10" s="1948"/>
      <c r="FQ10" s="1948"/>
      <c r="FR10" s="1948"/>
      <c r="FS10" s="1948"/>
      <c r="FT10" s="1948"/>
      <c r="FU10" s="1948"/>
      <c r="FV10" s="1948"/>
      <c r="FW10" s="1948"/>
      <c r="FX10" s="1948"/>
      <c r="FY10" s="1948"/>
      <c r="FZ10" s="1948"/>
      <c r="GA10" s="1948"/>
      <c r="GB10" s="1948"/>
      <c r="GC10" s="1948"/>
      <c r="GD10" s="1948"/>
      <c r="GE10" s="1948"/>
      <c r="GF10" s="1948"/>
      <c r="GG10" s="1948"/>
      <c r="GH10" s="1948"/>
      <c r="GI10" s="1948"/>
      <c r="GJ10" s="1948"/>
      <c r="GK10" s="1948"/>
      <c r="GL10" s="1948"/>
      <c r="GM10" s="1948"/>
      <c r="GN10" s="1948"/>
      <c r="GO10" s="1948"/>
      <c r="GP10" s="1948"/>
      <c r="GQ10" s="1948"/>
      <c r="GR10" s="1948"/>
      <c r="GS10" s="1948"/>
      <c r="GT10" s="1948"/>
      <c r="GU10" s="1948"/>
      <c r="GV10" s="1948"/>
      <c r="GW10" s="1948"/>
      <c r="GX10" s="1948"/>
      <c r="GY10" s="1948"/>
      <c r="GZ10" s="1948"/>
      <c r="HA10" s="1948"/>
      <c r="HB10" s="1948"/>
      <c r="HC10" s="1948"/>
      <c r="HD10" s="1948"/>
      <c r="HE10" s="1948"/>
      <c r="HF10" s="1948"/>
      <c r="HG10" s="1948"/>
      <c r="HH10" s="1948"/>
      <c r="HI10" s="1948"/>
      <c r="HJ10" s="1948"/>
      <c r="HK10" s="1948"/>
      <c r="HL10" s="1948"/>
      <c r="HM10" s="1948"/>
      <c r="HN10" s="1948"/>
      <c r="HO10" s="1948"/>
      <c r="HP10" s="1948"/>
      <c r="HQ10" s="1948"/>
      <c r="HR10" s="1948"/>
      <c r="HS10" s="1948"/>
      <c r="HT10" s="1948"/>
      <c r="HU10" s="1948"/>
      <c r="HV10" s="1948"/>
      <c r="HW10" s="1948"/>
      <c r="HX10" s="1948"/>
      <c r="HY10" s="1948"/>
      <c r="HZ10" s="1948"/>
      <c r="IA10" s="1948"/>
      <c r="IB10" s="1948"/>
      <c r="IC10" s="1948"/>
      <c r="ID10" s="1948"/>
      <c r="IE10" s="1948"/>
      <c r="IF10" s="1948"/>
      <c r="IG10" s="1948"/>
      <c r="IH10" s="1948"/>
      <c r="II10" s="1948"/>
      <c r="IJ10" s="1948"/>
      <c r="IK10" s="1948"/>
      <c r="IL10" s="1948"/>
      <c r="IM10" s="1948"/>
      <c r="IN10" s="1948"/>
      <c r="IO10" s="1948"/>
      <c r="IP10" s="1948"/>
      <c r="IQ10" s="1948"/>
      <c r="IR10" s="1948"/>
      <c r="IS10" s="1948"/>
      <c r="IT10" s="1948"/>
      <c r="IU10" s="1948"/>
      <c r="IV10" s="1948"/>
    </row>
    <row r="11" spans="1:256" ht="76.5">
      <c r="A11" s="1958" t="s">
        <v>1382</v>
      </c>
      <c r="B11" s="1959" t="s">
        <v>1383</v>
      </c>
      <c r="C11" s="1960">
        <f t="shared" si="0"/>
        <v>10176230</v>
      </c>
      <c r="D11" s="1960">
        <v>5751903</v>
      </c>
      <c r="E11" s="1960">
        <v>1059459</v>
      </c>
      <c r="F11" s="1960">
        <v>3364868</v>
      </c>
      <c r="G11" s="1960">
        <v>23355286</v>
      </c>
      <c r="H11" s="1961">
        <f t="shared" si="1"/>
        <v>4.0103225323580318</v>
      </c>
      <c r="I11" s="1948"/>
      <c r="J11" s="1956"/>
      <c r="K11" s="1948"/>
      <c r="L11" s="1948"/>
      <c r="M11" s="1948"/>
      <c r="N11" s="1948"/>
      <c r="O11" s="1948"/>
      <c r="P11" s="1948"/>
      <c r="Q11" s="1948"/>
      <c r="R11" s="1948"/>
      <c r="S11" s="1948"/>
      <c r="T11" s="1948"/>
      <c r="U11" s="1948"/>
      <c r="V11" s="1948"/>
      <c r="W11" s="1948"/>
      <c r="X11" s="1948"/>
      <c r="Y11" s="1948"/>
      <c r="Z11" s="1948"/>
      <c r="AA11" s="1948"/>
      <c r="AB11" s="1948"/>
      <c r="AC11" s="1948"/>
      <c r="AD11" s="1948"/>
      <c r="AE11" s="1948"/>
      <c r="AF11" s="1948"/>
      <c r="AG11" s="1948"/>
      <c r="AH11" s="1948"/>
      <c r="AI11" s="1948"/>
      <c r="AJ11" s="1948"/>
      <c r="AK11" s="1948"/>
      <c r="AL11" s="1948"/>
      <c r="AM11" s="1948"/>
      <c r="AN11" s="1948"/>
      <c r="AO11" s="1948"/>
      <c r="AP11" s="1948"/>
      <c r="AQ11" s="1948"/>
      <c r="AR11" s="1948"/>
      <c r="AS11" s="1948"/>
      <c r="AT11" s="1948"/>
      <c r="AU11" s="1948"/>
      <c r="AV11" s="1948"/>
      <c r="AW11" s="1948"/>
      <c r="AX11" s="1948"/>
      <c r="AY11" s="1948"/>
      <c r="AZ11" s="1948"/>
      <c r="BA11" s="1948"/>
      <c r="BB11" s="1948"/>
      <c r="BC11" s="1948"/>
      <c r="BD11" s="1948"/>
      <c r="BE11" s="1948"/>
      <c r="BF11" s="1948"/>
      <c r="BG11" s="1948"/>
      <c r="BH11" s="1948"/>
      <c r="BI11" s="1948"/>
      <c r="BJ11" s="1948"/>
      <c r="BK11" s="1948"/>
      <c r="BL11" s="1948"/>
      <c r="BM11" s="1948"/>
      <c r="BN11" s="1948"/>
      <c r="BO11" s="1948"/>
      <c r="BP11" s="1948"/>
      <c r="BQ11" s="1948"/>
      <c r="BR11" s="1948"/>
      <c r="BS11" s="1948"/>
      <c r="BT11" s="1948"/>
      <c r="BU11" s="1948"/>
      <c r="BV11" s="1948"/>
      <c r="BW11" s="1948"/>
      <c r="BX11" s="1948"/>
      <c r="BY11" s="1948"/>
      <c r="BZ11" s="1948"/>
      <c r="CA11" s="1948"/>
      <c r="CB11" s="1948"/>
      <c r="CC11" s="1948"/>
      <c r="CD11" s="1948"/>
      <c r="CE11" s="1948"/>
      <c r="CF11" s="1948"/>
      <c r="CG11" s="1948"/>
      <c r="CH11" s="1948"/>
      <c r="CI11" s="1948"/>
      <c r="CJ11" s="1948"/>
      <c r="CK11" s="1948"/>
      <c r="CL11" s="1948"/>
      <c r="CM11" s="1948"/>
      <c r="CN11" s="1948"/>
      <c r="CO11" s="1948"/>
      <c r="CP11" s="1948"/>
      <c r="CQ11" s="1948"/>
      <c r="CR11" s="1948"/>
      <c r="CS11" s="1948"/>
      <c r="CT11" s="1948"/>
      <c r="CU11" s="1948"/>
      <c r="CV11" s="1948"/>
      <c r="CW11" s="1948"/>
      <c r="CX11" s="1948"/>
      <c r="CY11" s="1948"/>
      <c r="CZ11" s="1948"/>
      <c r="DA11" s="1948"/>
      <c r="DB11" s="1948"/>
      <c r="DC11" s="1948"/>
      <c r="DD11" s="1948"/>
      <c r="DE11" s="1948"/>
      <c r="DF11" s="1948"/>
      <c r="DG11" s="1948"/>
      <c r="DH11" s="1948"/>
      <c r="DI11" s="1948"/>
      <c r="DJ11" s="1948"/>
      <c r="DK11" s="1948"/>
      <c r="DL11" s="1948"/>
      <c r="DM11" s="1948"/>
      <c r="DN11" s="1948"/>
      <c r="DO11" s="1948"/>
      <c r="DP11" s="1948"/>
      <c r="DQ11" s="1948"/>
      <c r="DR11" s="1948"/>
      <c r="DS11" s="1948"/>
      <c r="DT11" s="1948"/>
      <c r="DU11" s="1948"/>
      <c r="DV11" s="1948"/>
      <c r="DW11" s="1948"/>
      <c r="DX11" s="1948"/>
      <c r="DY11" s="1948"/>
      <c r="DZ11" s="1948"/>
      <c r="EA11" s="1948"/>
      <c r="EB11" s="1948"/>
      <c r="EC11" s="1948"/>
      <c r="ED11" s="1948"/>
      <c r="EE11" s="1948"/>
      <c r="EF11" s="1948"/>
      <c r="EG11" s="1948"/>
      <c r="EH11" s="1948"/>
      <c r="EI11" s="1948"/>
      <c r="EJ11" s="1948"/>
      <c r="EK11" s="1948"/>
      <c r="EL11" s="1948"/>
      <c r="EM11" s="1948"/>
      <c r="EN11" s="1948"/>
      <c r="EO11" s="1948"/>
      <c r="EP11" s="1948"/>
      <c r="EQ11" s="1948"/>
      <c r="ER11" s="1948"/>
      <c r="ES11" s="1948"/>
      <c r="ET11" s="1948"/>
      <c r="EU11" s="1948"/>
      <c r="EV11" s="1948"/>
      <c r="EW11" s="1948"/>
      <c r="EX11" s="1948"/>
      <c r="EY11" s="1948"/>
      <c r="EZ11" s="1948"/>
      <c r="FA11" s="1948"/>
      <c r="FB11" s="1948"/>
      <c r="FC11" s="1948"/>
      <c r="FD11" s="1948"/>
      <c r="FE11" s="1948"/>
      <c r="FF11" s="1948"/>
      <c r="FG11" s="1948"/>
      <c r="FH11" s="1948"/>
      <c r="FI11" s="1948"/>
      <c r="FJ11" s="1948"/>
      <c r="FK11" s="1948"/>
      <c r="FL11" s="1948"/>
      <c r="FM11" s="1948"/>
      <c r="FN11" s="1948"/>
      <c r="FO11" s="1948"/>
      <c r="FP11" s="1948"/>
      <c r="FQ11" s="1948"/>
      <c r="FR11" s="1948"/>
      <c r="FS11" s="1948"/>
      <c r="FT11" s="1948"/>
      <c r="FU11" s="1948"/>
      <c r="FV11" s="1948"/>
      <c r="FW11" s="1948"/>
      <c r="FX11" s="1948"/>
      <c r="FY11" s="1948"/>
      <c r="FZ11" s="1948"/>
      <c r="GA11" s="1948"/>
      <c r="GB11" s="1948"/>
      <c r="GC11" s="1948"/>
      <c r="GD11" s="1948"/>
      <c r="GE11" s="1948"/>
      <c r="GF11" s="1948"/>
      <c r="GG11" s="1948"/>
      <c r="GH11" s="1948"/>
      <c r="GI11" s="1948"/>
      <c r="GJ11" s="1948"/>
      <c r="GK11" s="1948"/>
      <c r="GL11" s="1948"/>
      <c r="GM11" s="1948"/>
      <c r="GN11" s="1948"/>
      <c r="GO11" s="1948"/>
      <c r="GP11" s="1948"/>
      <c r="GQ11" s="1948"/>
      <c r="GR11" s="1948"/>
      <c r="GS11" s="1948"/>
      <c r="GT11" s="1948"/>
      <c r="GU11" s="1948"/>
      <c r="GV11" s="1948"/>
      <c r="GW11" s="1948"/>
      <c r="GX11" s="1948"/>
      <c r="GY11" s="1948"/>
      <c r="GZ11" s="1948"/>
      <c r="HA11" s="1948"/>
      <c r="HB11" s="1948"/>
      <c r="HC11" s="1948"/>
      <c r="HD11" s="1948"/>
      <c r="HE11" s="1948"/>
      <c r="HF11" s="1948"/>
      <c r="HG11" s="1948"/>
      <c r="HH11" s="1948"/>
      <c r="HI11" s="1948"/>
      <c r="HJ11" s="1948"/>
      <c r="HK11" s="1948"/>
      <c r="HL11" s="1948"/>
      <c r="HM11" s="1948"/>
      <c r="HN11" s="1948"/>
      <c r="HO11" s="1948"/>
      <c r="HP11" s="1948"/>
      <c r="HQ11" s="1948"/>
      <c r="HR11" s="1948"/>
      <c r="HS11" s="1948"/>
      <c r="HT11" s="1948"/>
      <c r="HU11" s="1948"/>
      <c r="HV11" s="1948"/>
      <c r="HW11" s="1948"/>
      <c r="HX11" s="1948"/>
      <c r="HY11" s="1948"/>
      <c r="HZ11" s="1948"/>
      <c r="IA11" s="1948"/>
      <c r="IB11" s="1948"/>
      <c r="IC11" s="1948"/>
      <c r="ID11" s="1948"/>
      <c r="IE11" s="1948"/>
      <c r="IF11" s="1948"/>
      <c r="IG11" s="1948"/>
      <c r="IH11" s="1948"/>
      <c r="II11" s="1948"/>
      <c r="IJ11" s="1948"/>
      <c r="IK11" s="1948"/>
      <c r="IL11" s="1948"/>
      <c r="IM11" s="1948"/>
      <c r="IN11" s="1948"/>
      <c r="IO11" s="1948"/>
      <c r="IP11" s="1948"/>
      <c r="IQ11" s="1948"/>
      <c r="IR11" s="1948"/>
      <c r="IS11" s="1948"/>
      <c r="IT11" s="1948"/>
      <c r="IU11" s="1948"/>
      <c r="IV11" s="1948"/>
    </row>
    <row r="12" spans="1:256" ht="25.5">
      <c r="A12" s="1958" t="s">
        <v>1384</v>
      </c>
      <c r="B12" s="1959" t="s">
        <v>1385</v>
      </c>
      <c r="C12" s="1960">
        <f t="shared" si="0"/>
        <v>0</v>
      </c>
      <c r="D12" s="1960">
        <v>0</v>
      </c>
      <c r="E12" s="1960">
        <v>0</v>
      </c>
      <c r="F12" s="1960">
        <v>0</v>
      </c>
      <c r="G12" s="1960">
        <v>183403</v>
      </c>
      <c r="H12" s="1961">
        <f t="shared" si="1"/>
        <v>0</v>
      </c>
      <c r="I12" s="1948"/>
      <c r="J12" s="1956"/>
      <c r="K12" s="1948"/>
      <c r="L12" s="1948"/>
      <c r="M12" s="1948"/>
      <c r="N12" s="1948"/>
      <c r="O12" s="1948"/>
      <c r="P12" s="1948"/>
      <c r="Q12" s="1948"/>
      <c r="R12" s="1948"/>
      <c r="S12" s="1948"/>
      <c r="T12" s="1948"/>
      <c r="U12" s="1948"/>
      <c r="V12" s="1948"/>
      <c r="W12" s="1948"/>
      <c r="X12" s="1948"/>
      <c r="Y12" s="1948"/>
      <c r="Z12" s="1948"/>
      <c r="AA12" s="1948"/>
      <c r="AB12" s="1948"/>
      <c r="AC12" s="1948"/>
      <c r="AD12" s="1948"/>
      <c r="AE12" s="1948"/>
      <c r="AF12" s="1948"/>
      <c r="AG12" s="1948"/>
      <c r="AH12" s="1948"/>
      <c r="AI12" s="1948"/>
      <c r="AJ12" s="1948"/>
      <c r="AK12" s="1948"/>
      <c r="AL12" s="1948"/>
      <c r="AM12" s="1948"/>
      <c r="AN12" s="1948"/>
      <c r="AO12" s="1948"/>
      <c r="AP12" s="1948"/>
      <c r="AQ12" s="1948"/>
      <c r="AR12" s="1948"/>
      <c r="AS12" s="1948"/>
      <c r="AT12" s="1948"/>
      <c r="AU12" s="1948"/>
      <c r="AV12" s="1948"/>
      <c r="AW12" s="1948"/>
      <c r="AX12" s="1948"/>
      <c r="AY12" s="1948"/>
      <c r="AZ12" s="1948"/>
      <c r="BA12" s="1948"/>
      <c r="BB12" s="1948"/>
      <c r="BC12" s="1948"/>
      <c r="BD12" s="1948"/>
      <c r="BE12" s="1948"/>
      <c r="BF12" s="1948"/>
      <c r="BG12" s="1948"/>
      <c r="BH12" s="1948"/>
      <c r="BI12" s="1948"/>
      <c r="BJ12" s="1948"/>
      <c r="BK12" s="1948"/>
      <c r="BL12" s="1948"/>
      <c r="BM12" s="1948"/>
      <c r="BN12" s="1948"/>
      <c r="BO12" s="1948"/>
      <c r="BP12" s="1948"/>
      <c r="BQ12" s="1948"/>
      <c r="BR12" s="1948"/>
      <c r="BS12" s="1948"/>
      <c r="BT12" s="1948"/>
      <c r="BU12" s="1948"/>
      <c r="BV12" s="1948"/>
      <c r="BW12" s="1948"/>
      <c r="BX12" s="1948"/>
      <c r="BY12" s="1948"/>
      <c r="BZ12" s="1948"/>
      <c r="CA12" s="1948"/>
      <c r="CB12" s="1948"/>
      <c r="CC12" s="1948"/>
      <c r="CD12" s="1948"/>
      <c r="CE12" s="1948"/>
      <c r="CF12" s="1948"/>
      <c r="CG12" s="1948"/>
      <c r="CH12" s="1948"/>
      <c r="CI12" s="1948"/>
      <c r="CJ12" s="1948"/>
      <c r="CK12" s="1948"/>
      <c r="CL12" s="1948"/>
      <c r="CM12" s="1948"/>
      <c r="CN12" s="1948"/>
      <c r="CO12" s="1948"/>
      <c r="CP12" s="1948"/>
      <c r="CQ12" s="1948"/>
      <c r="CR12" s="1948"/>
      <c r="CS12" s="1948"/>
      <c r="CT12" s="1948"/>
      <c r="CU12" s="1948"/>
      <c r="CV12" s="1948"/>
      <c r="CW12" s="1948"/>
      <c r="CX12" s="1948"/>
      <c r="CY12" s="1948"/>
      <c r="CZ12" s="1948"/>
      <c r="DA12" s="1948"/>
      <c r="DB12" s="1948"/>
      <c r="DC12" s="1948"/>
      <c r="DD12" s="1948"/>
      <c r="DE12" s="1948"/>
      <c r="DF12" s="1948"/>
      <c r="DG12" s="1948"/>
      <c r="DH12" s="1948"/>
      <c r="DI12" s="1948"/>
      <c r="DJ12" s="1948"/>
      <c r="DK12" s="1948"/>
      <c r="DL12" s="1948"/>
      <c r="DM12" s="1948"/>
      <c r="DN12" s="1948"/>
      <c r="DO12" s="1948"/>
      <c r="DP12" s="1948"/>
      <c r="DQ12" s="1948"/>
      <c r="DR12" s="1948"/>
      <c r="DS12" s="1948"/>
      <c r="DT12" s="1948"/>
      <c r="DU12" s="1948"/>
      <c r="DV12" s="1948"/>
      <c r="DW12" s="1948"/>
      <c r="DX12" s="1948"/>
      <c r="DY12" s="1948"/>
      <c r="DZ12" s="1948"/>
      <c r="EA12" s="1948"/>
      <c r="EB12" s="1948"/>
      <c r="EC12" s="1948"/>
      <c r="ED12" s="1948"/>
      <c r="EE12" s="1948"/>
      <c r="EF12" s="1948"/>
      <c r="EG12" s="1948"/>
      <c r="EH12" s="1948"/>
      <c r="EI12" s="1948"/>
      <c r="EJ12" s="1948"/>
      <c r="EK12" s="1948"/>
      <c r="EL12" s="1948"/>
      <c r="EM12" s="1948"/>
      <c r="EN12" s="1948"/>
      <c r="EO12" s="1948"/>
      <c r="EP12" s="1948"/>
      <c r="EQ12" s="1948"/>
      <c r="ER12" s="1948"/>
      <c r="ES12" s="1948"/>
      <c r="ET12" s="1948"/>
      <c r="EU12" s="1948"/>
      <c r="EV12" s="1948"/>
      <c r="EW12" s="1948"/>
      <c r="EX12" s="1948"/>
      <c r="EY12" s="1948"/>
      <c r="EZ12" s="1948"/>
      <c r="FA12" s="1948"/>
      <c r="FB12" s="1948"/>
      <c r="FC12" s="1948"/>
      <c r="FD12" s="1948"/>
      <c r="FE12" s="1948"/>
      <c r="FF12" s="1948"/>
      <c r="FG12" s="1948"/>
      <c r="FH12" s="1948"/>
      <c r="FI12" s="1948"/>
      <c r="FJ12" s="1948"/>
      <c r="FK12" s="1948"/>
      <c r="FL12" s="1948"/>
      <c r="FM12" s="1948"/>
      <c r="FN12" s="1948"/>
      <c r="FO12" s="1948"/>
      <c r="FP12" s="1948"/>
      <c r="FQ12" s="1948"/>
      <c r="FR12" s="1948"/>
      <c r="FS12" s="1948"/>
      <c r="FT12" s="1948"/>
      <c r="FU12" s="1948"/>
      <c r="FV12" s="1948"/>
      <c r="FW12" s="1948"/>
      <c r="FX12" s="1948"/>
      <c r="FY12" s="1948"/>
      <c r="FZ12" s="1948"/>
      <c r="GA12" s="1948"/>
      <c r="GB12" s="1948"/>
      <c r="GC12" s="1948"/>
      <c r="GD12" s="1948"/>
      <c r="GE12" s="1948"/>
      <c r="GF12" s="1948"/>
      <c r="GG12" s="1948"/>
      <c r="GH12" s="1948"/>
      <c r="GI12" s="1948"/>
      <c r="GJ12" s="1948"/>
      <c r="GK12" s="1948"/>
      <c r="GL12" s="1948"/>
      <c r="GM12" s="1948"/>
      <c r="GN12" s="1948"/>
      <c r="GO12" s="1948"/>
      <c r="GP12" s="1948"/>
      <c r="GQ12" s="1948"/>
      <c r="GR12" s="1948"/>
      <c r="GS12" s="1948"/>
      <c r="GT12" s="1948"/>
      <c r="GU12" s="1948"/>
      <c r="GV12" s="1948"/>
      <c r="GW12" s="1948"/>
      <c r="GX12" s="1948"/>
      <c r="GY12" s="1948"/>
      <c r="GZ12" s="1948"/>
      <c r="HA12" s="1948"/>
      <c r="HB12" s="1948"/>
      <c r="HC12" s="1948"/>
      <c r="HD12" s="1948"/>
      <c r="HE12" s="1948"/>
      <c r="HF12" s="1948"/>
      <c r="HG12" s="1948"/>
      <c r="HH12" s="1948"/>
      <c r="HI12" s="1948"/>
      <c r="HJ12" s="1948"/>
      <c r="HK12" s="1948"/>
      <c r="HL12" s="1948"/>
      <c r="HM12" s="1948"/>
      <c r="HN12" s="1948"/>
      <c r="HO12" s="1948"/>
      <c r="HP12" s="1948"/>
      <c r="HQ12" s="1948"/>
      <c r="HR12" s="1948"/>
      <c r="HS12" s="1948"/>
      <c r="HT12" s="1948"/>
      <c r="HU12" s="1948"/>
      <c r="HV12" s="1948"/>
      <c r="HW12" s="1948"/>
      <c r="HX12" s="1948"/>
      <c r="HY12" s="1948"/>
      <c r="HZ12" s="1948"/>
      <c r="IA12" s="1948"/>
      <c r="IB12" s="1948"/>
      <c r="IC12" s="1948"/>
      <c r="ID12" s="1948"/>
      <c r="IE12" s="1948"/>
      <c r="IF12" s="1948"/>
      <c r="IG12" s="1948"/>
      <c r="IH12" s="1948"/>
      <c r="II12" s="1948"/>
      <c r="IJ12" s="1948"/>
      <c r="IK12" s="1948"/>
      <c r="IL12" s="1948"/>
      <c r="IM12" s="1948"/>
      <c r="IN12" s="1948"/>
      <c r="IO12" s="1948"/>
      <c r="IP12" s="1948"/>
      <c r="IQ12" s="1948"/>
      <c r="IR12" s="1948"/>
      <c r="IS12" s="1948"/>
      <c r="IT12" s="1948"/>
      <c r="IU12" s="1948"/>
      <c r="IV12" s="1948"/>
    </row>
    <row r="13" spans="1:256" ht="39" thickBot="1">
      <c r="A13" s="1963" t="s">
        <v>1386</v>
      </c>
      <c r="B13" s="1964" t="s">
        <v>1426</v>
      </c>
      <c r="C13" s="1965">
        <f t="shared" si="0"/>
        <v>0</v>
      </c>
      <c r="D13" s="1965">
        <v>0</v>
      </c>
      <c r="E13" s="1965">
        <v>0</v>
      </c>
      <c r="F13" s="1965">
        <v>0</v>
      </c>
      <c r="G13" s="1965">
        <v>0</v>
      </c>
      <c r="H13" s="1966">
        <f t="shared" si="1"/>
        <v>0</v>
      </c>
      <c r="I13" s="1948"/>
      <c r="J13" s="1956"/>
      <c r="K13" s="1948"/>
      <c r="L13" s="1948"/>
      <c r="M13" s="1948"/>
      <c r="N13" s="1948"/>
      <c r="O13" s="1948"/>
      <c r="P13" s="1948"/>
      <c r="Q13" s="1948"/>
      <c r="R13" s="1948"/>
      <c r="S13" s="1948"/>
      <c r="T13" s="1948"/>
      <c r="U13" s="1948"/>
      <c r="V13" s="1948"/>
      <c r="W13" s="1948"/>
      <c r="X13" s="1948"/>
      <c r="Y13" s="1948"/>
      <c r="Z13" s="1948"/>
      <c r="AA13" s="1948"/>
      <c r="AB13" s="1948"/>
      <c r="AC13" s="1948"/>
      <c r="AD13" s="1948"/>
      <c r="AE13" s="1948"/>
      <c r="AF13" s="1948"/>
      <c r="AG13" s="1948"/>
      <c r="AH13" s="1948"/>
      <c r="AI13" s="1948"/>
      <c r="AJ13" s="1948"/>
      <c r="AK13" s="1948"/>
      <c r="AL13" s="1948"/>
      <c r="AM13" s="1948"/>
      <c r="AN13" s="1948"/>
      <c r="AO13" s="1948"/>
      <c r="AP13" s="1948"/>
      <c r="AQ13" s="1948"/>
      <c r="AR13" s="1948"/>
      <c r="AS13" s="1948"/>
      <c r="AT13" s="1948"/>
      <c r="AU13" s="1948"/>
      <c r="AV13" s="1948"/>
      <c r="AW13" s="1948"/>
      <c r="AX13" s="1948"/>
      <c r="AY13" s="1948"/>
      <c r="AZ13" s="1948"/>
      <c r="BA13" s="1948"/>
      <c r="BB13" s="1948"/>
      <c r="BC13" s="1948"/>
      <c r="BD13" s="1948"/>
      <c r="BE13" s="1948"/>
      <c r="BF13" s="1948"/>
      <c r="BG13" s="1948"/>
      <c r="BH13" s="1948"/>
      <c r="BI13" s="1948"/>
      <c r="BJ13" s="1948"/>
      <c r="BK13" s="1948"/>
      <c r="BL13" s="1948"/>
      <c r="BM13" s="1948"/>
      <c r="BN13" s="1948"/>
      <c r="BO13" s="1948"/>
      <c r="BP13" s="1948"/>
      <c r="BQ13" s="1948"/>
      <c r="BR13" s="1948"/>
      <c r="BS13" s="1948"/>
      <c r="BT13" s="1948"/>
      <c r="BU13" s="1948"/>
      <c r="BV13" s="1948"/>
      <c r="BW13" s="1948"/>
      <c r="BX13" s="1948"/>
      <c r="BY13" s="1948"/>
      <c r="BZ13" s="1948"/>
      <c r="CA13" s="1948"/>
      <c r="CB13" s="1948"/>
      <c r="CC13" s="1948"/>
      <c r="CD13" s="1948"/>
      <c r="CE13" s="1948"/>
      <c r="CF13" s="1948"/>
      <c r="CG13" s="1948"/>
      <c r="CH13" s="1948"/>
      <c r="CI13" s="1948"/>
      <c r="CJ13" s="1948"/>
      <c r="CK13" s="1948"/>
      <c r="CL13" s="1948"/>
      <c r="CM13" s="1948"/>
      <c r="CN13" s="1948"/>
      <c r="CO13" s="1948"/>
      <c r="CP13" s="1948"/>
      <c r="CQ13" s="1948"/>
      <c r="CR13" s="1948"/>
      <c r="CS13" s="1948"/>
      <c r="CT13" s="1948"/>
      <c r="CU13" s="1948"/>
      <c r="CV13" s="1948"/>
      <c r="CW13" s="1948"/>
      <c r="CX13" s="1948"/>
      <c r="CY13" s="1948"/>
      <c r="CZ13" s="1948"/>
      <c r="DA13" s="1948"/>
      <c r="DB13" s="1948"/>
      <c r="DC13" s="1948"/>
      <c r="DD13" s="1948"/>
      <c r="DE13" s="1948"/>
      <c r="DF13" s="1948"/>
      <c r="DG13" s="1948"/>
      <c r="DH13" s="1948"/>
      <c r="DI13" s="1948"/>
      <c r="DJ13" s="1948"/>
      <c r="DK13" s="1948"/>
      <c r="DL13" s="1948"/>
      <c r="DM13" s="1948"/>
      <c r="DN13" s="1948"/>
      <c r="DO13" s="1948"/>
      <c r="DP13" s="1948"/>
      <c r="DQ13" s="1948"/>
      <c r="DR13" s="1948"/>
      <c r="DS13" s="1948"/>
      <c r="DT13" s="1948"/>
      <c r="DU13" s="1948"/>
      <c r="DV13" s="1948"/>
      <c r="DW13" s="1948"/>
      <c r="DX13" s="1948"/>
      <c r="DY13" s="1948"/>
      <c r="DZ13" s="1948"/>
      <c r="EA13" s="1948"/>
      <c r="EB13" s="1948"/>
      <c r="EC13" s="1948"/>
      <c r="ED13" s="1948"/>
      <c r="EE13" s="1948"/>
      <c r="EF13" s="1948"/>
      <c r="EG13" s="1948"/>
      <c r="EH13" s="1948"/>
      <c r="EI13" s="1948"/>
      <c r="EJ13" s="1948"/>
      <c r="EK13" s="1948"/>
      <c r="EL13" s="1948"/>
      <c r="EM13" s="1948"/>
      <c r="EN13" s="1948"/>
      <c r="EO13" s="1948"/>
      <c r="EP13" s="1948"/>
      <c r="EQ13" s="1948"/>
      <c r="ER13" s="1948"/>
      <c r="ES13" s="1948"/>
      <c r="ET13" s="1948"/>
      <c r="EU13" s="1948"/>
      <c r="EV13" s="1948"/>
      <c r="EW13" s="1948"/>
      <c r="EX13" s="1948"/>
      <c r="EY13" s="1948"/>
      <c r="EZ13" s="1948"/>
      <c r="FA13" s="1948"/>
      <c r="FB13" s="1948"/>
      <c r="FC13" s="1948"/>
      <c r="FD13" s="1948"/>
      <c r="FE13" s="1948"/>
      <c r="FF13" s="1948"/>
      <c r="FG13" s="1948"/>
      <c r="FH13" s="1948"/>
      <c r="FI13" s="1948"/>
      <c r="FJ13" s="1948"/>
      <c r="FK13" s="1948"/>
      <c r="FL13" s="1948"/>
      <c r="FM13" s="1948"/>
      <c r="FN13" s="1948"/>
      <c r="FO13" s="1948"/>
      <c r="FP13" s="1948"/>
      <c r="FQ13" s="1948"/>
      <c r="FR13" s="1948"/>
      <c r="FS13" s="1948"/>
      <c r="FT13" s="1948"/>
      <c r="FU13" s="1948"/>
      <c r="FV13" s="1948"/>
      <c r="FW13" s="1948"/>
      <c r="FX13" s="1948"/>
      <c r="FY13" s="1948"/>
      <c r="FZ13" s="1948"/>
      <c r="GA13" s="1948"/>
      <c r="GB13" s="1948"/>
      <c r="GC13" s="1948"/>
      <c r="GD13" s="1948"/>
      <c r="GE13" s="1948"/>
      <c r="GF13" s="1948"/>
      <c r="GG13" s="1948"/>
      <c r="GH13" s="1948"/>
      <c r="GI13" s="1948"/>
      <c r="GJ13" s="1948"/>
      <c r="GK13" s="1948"/>
      <c r="GL13" s="1948"/>
      <c r="GM13" s="1948"/>
      <c r="GN13" s="1948"/>
      <c r="GO13" s="1948"/>
      <c r="GP13" s="1948"/>
      <c r="GQ13" s="1948"/>
      <c r="GR13" s="1948"/>
      <c r="GS13" s="1948"/>
      <c r="GT13" s="1948"/>
      <c r="GU13" s="1948"/>
      <c r="GV13" s="1948"/>
      <c r="GW13" s="1948"/>
      <c r="GX13" s="1948"/>
      <c r="GY13" s="1948"/>
      <c r="GZ13" s="1948"/>
      <c r="HA13" s="1948"/>
      <c r="HB13" s="1948"/>
      <c r="HC13" s="1948"/>
      <c r="HD13" s="1948"/>
      <c r="HE13" s="1948"/>
      <c r="HF13" s="1948"/>
      <c r="HG13" s="1948"/>
      <c r="HH13" s="1948"/>
      <c r="HI13" s="1948"/>
      <c r="HJ13" s="1948"/>
      <c r="HK13" s="1948"/>
      <c r="HL13" s="1948"/>
      <c r="HM13" s="1948"/>
      <c r="HN13" s="1948"/>
      <c r="HO13" s="1948"/>
      <c r="HP13" s="1948"/>
      <c r="HQ13" s="1948"/>
      <c r="HR13" s="1948"/>
      <c r="HS13" s="1948"/>
      <c r="HT13" s="1948"/>
      <c r="HU13" s="1948"/>
      <c r="HV13" s="1948"/>
      <c r="HW13" s="1948"/>
      <c r="HX13" s="1948"/>
      <c r="HY13" s="1948"/>
      <c r="HZ13" s="1948"/>
      <c r="IA13" s="1948"/>
      <c r="IB13" s="1948"/>
      <c r="IC13" s="1948"/>
      <c r="ID13" s="1948"/>
      <c r="IE13" s="1948"/>
      <c r="IF13" s="1948"/>
      <c r="IG13" s="1948"/>
      <c r="IH13" s="1948"/>
      <c r="II13" s="1948"/>
      <c r="IJ13" s="1948"/>
      <c r="IK13" s="1948"/>
      <c r="IL13" s="1948"/>
      <c r="IM13" s="1948"/>
      <c r="IN13" s="1948"/>
      <c r="IO13" s="1948"/>
      <c r="IP13" s="1948"/>
      <c r="IQ13" s="1948"/>
      <c r="IR13" s="1948"/>
      <c r="IS13" s="1948"/>
      <c r="IT13" s="1948"/>
      <c r="IU13" s="1948"/>
      <c r="IV13" s="1948"/>
    </row>
    <row r="14" spans="1:256" ht="13.5" customHeight="1" thickBot="1">
      <c r="A14" s="2541" t="s">
        <v>1387</v>
      </c>
      <c r="B14" s="2542"/>
      <c r="C14" s="1967">
        <f>SUM(D14:F14)</f>
        <v>153453536</v>
      </c>
      <c r="D14" s="1967">
        <f>SUM(D6:D13)</f>
        <v>71155004</v>
      </c>
      <c r="E14" s="1967">
        <f>SUM(E6:E13)</f>
        <v>28267228</v>
      </c>
      <c r="F14" s="1967">
        <f>SUM(F6:F13)</f>
        <v>54031304</v>
      </c>
      <c r="G14" s="1967">
        <f>SUM(G6:G13)</f>
        <v>253750912</v>
      </c>
      <c r="H14" s="1968">
        <f>C14/G14*100</f>
        <v>60.474082552262907</v>
      </c>
      <c r="I14" s="1948"/>
      <c r="J14" s="1956"/>
      <c r="K14" s="1948"/>
      <c r="L14" s="1948"/>
      <c r="M14" s="1948"/>
      <c r="N14" s="1948"/>
      <c r="O14" s="1948"/>
      <c r="P14" s="1948"/>
      <c r="Q14" s="1948"/>
      <c r="R14" s="1948"/>
      <c r="S14" s="1948"/>
      <c r="T14" s="1948"/>
      <c r="U14" s="1948"/>
      <c r="V14" s="1948"/>
      <c r="W14" s="1948"/>
      <c r="X14" s="1948"/>
      <c r="Y14" s="1948"/>
      <c r="Z14" s="1948"/>
      <c r="AA14" s="1948"/>
      <c r="AB14" s="1948"/>
      <c r="AC14" s="1948"/>
      <c r="AD14" s="1948"/>
      <c r="AE14" s="1948"/>
      <c r="AF14" s="1948"/>
      <c r="AG14" s="1948"/>
      <c r="AH14" s="1948"/>
      <c r="AI14" s="1948"/>
      <c r="AJ14" s="1948"/>
      <c r="AK14" s="1948"/>
      <c r="AL14" s="1948"/>
      <c r="AM14" s="1948"/>
      <c r="AN14" s="1948"/>
      <c r="AO14" s="1948"/>
      <c r="AP14" s="1948"/>
      <c r="AQ14" s="1948"/>
      <c r="AR14" s="1948"/>
      <c r="AS14" s="1948"/>
      <c r="AT14" s="1948"/>
      <c r="AU14" s="1948"/>
      <c r="AV14" s="1948"/>
      <c r="AW14" s="1948"/>
      <c r="AX14" s="1948"/>
      <c r="AY14" s="1948"/>
      <c r="AZ14" s="1948"/>
      <c r="BA14" s="1948"/>
      <c r="BB14" s="1948"/>
      <c r="BC14" s="1948"/>
      <c r="BD14" s="1948"/>
      <c r="BE14" s="1948"/>
      <c r="BF14" s="1948"/>
      <c r="BG14" s="1948"/>
      <c r="BH14" s="1948"/>
      <c r="BI14" s="1948"/>
      <c r="BJ14" s="1948"/>
      <c r="BK14" s="1948"/>
      <c r="BL14" s="1948"/>
      <c r="BM14" s="1948"/>
      <c r="BN14" s="1948"/>
      <c r="BO14" s="1948"/>
      <c r="BP14" s="1948"/>
      <c r="BQ14" s="1948"/>
      <c r="BR14" s="1948"/>
      <c r="BS14" s="1948"/>
      <c r="BT14" s="1948"/>
      <c r="BU14" s="1948"/>
      <c r="BV14" s="1948"/>
      <c r="BW14" s="1948"/>
      <c r="BX14" s="1948"/>
      <c r="BY14" s="1948"/>
      <c r="BZ14" s="1948"/>
      <c r="CA14" s="1948"/>
      <c r="CB14" s="1948"/>
      <c r="CC14" s="1948"/>
      <c r="CD14" s="1948"/>
      <c r="CE14" s="1948"/>
      <c r="CF14" s="1948"/>
      <c r="CG14" s="1948"/>
      <c r="CH14" s="1948"/>
      <c r="CI14" s="1948"/>
      <c r="CJ14" s="1948"/>
      <c r="CK14" s="1948"/>
      <c r="CL14" s="1948"/>
      <c r="CM14" s="1948"/>
      <c r="CN14" s="1948"/>
      <c r="CO14" s="1948"/>
      <c r="CP14" s="1948"/>
      <c r="CQ14" s="1948"/>
      <c r="CR14" s="1948"/>
      <c r="CS14" s="1948"/>
      <c r="CT14" s="1948"/>
      <c r="CU14" s="1948"/>
      <c r="CV14" s="1948"/>
      <c r="CW14" s="1948"/>
      <c r="CX14" s="1948"/>
      <c r="CY14" s="1948"/>
      <c r="CZ14" s="1948"/>
      <c r="DA14" s="1948"/>
      <c r="DB14" s="1948"/>
      <c r="DC14" s="1948"/>
      <c r="DD14" s="1948"/>
      <c r="DE14" s="1948"/>
      <c r="DF14" s="1948"/>
      <c r="DG14" s="1948"/>
      <c r="DH14" s="1948"/>
      <c r="DI14" s="1948"/>
      <c r="DJ14" s="1948"/>
      <c r="DK14" s="1948"/>
      <c r="DL14" s="1948"/>
      <c r="DM14" s="1948"/>
      <c r="DN14" s="1948"/>
      <c r="DO14" s="1948"/>
      <c r="DP14" s="1948"/>
      <c r="DQ14" s="1948"/>
      <c r="DR14" s="1948"/>
      <c r="DS14" s="1948"/>
      <c r="DT14" s="1948"/>
      <c r="DU14" s="1948"/>
      <c r="DV14" s="1948"/>
      <c r="DW14" s="1948"/>
      <c r="DX14" s="1948"/>
      <c r="DY14" s="1948"/>
      <c r="DZ14" s="1948"/>
      <c r="EA14" s="1948"/>
      <c r="EB14" s="1948"/>
      <c r="EC14" s="1948"/>
      <c r="ED14" s="1948"/>
      <c r="EE14" s="1948"/>
      <c r="EF14" s="1948"/>
      <c r="EG14" s="1948"/>
      <c r="EH14" s="1948"/>
      <c r="EI14" s="1948"/>
      <c r="EJ14" s="1948"/>
      <c r="EK14" s="1948"/>
      <c r="EL14" s="1948"/>
      <c r="EM14" s="1948"/>
      <c r="EN14" s="1948"/>
      <c r="EO14" s="1948"/>
      <c r="EP14" s="1948"/>
      <c r="EQ14" s="1948"/>
      <c r="ER14" s="1948"/>
      <c r="ES14" s="1948"/>
      <c r="ET14" s="1948"/>
      <c r="EU14" s="1948"/>
      <c r="EV14" s="1948"/>
      <c r="EW14" s="1948"/>
      <c r="EX14" s="1948"/>
      <c r="EY14" s="1948"/>
      <c r="EZ14" s="1948"/>
      <c r="FA14" s="1948"/>
      <c r="FB14" s="1948"/>
      <c r="FC14" s="1948"/>
      <c r="FD14" s="1948"/>
      <c r="FE14" s="1948"/>
      <c r="FF14" s="1948"/>
      <c r="FG14" s="1948"/>
      <c r="FH14" s="1948"/>
      <c r="FI14" s="1948"/>
      <c r="FJ14" s="1948"/>
      <c r="FK14" s="1948"/>
      <c r="FL14" s="1948"/>
      <c r="FM14" s="1948"/>
      <c r="FN14" s="1948"/>
      <c r="FO14" s="1948"/>
      <c r="FP14" s="1948"/>
      <c r="FQ14" s="1948"/>
      <c r="FR14" s="1948"/>
      <c r="FS14" s="1948"/>
      <c r="FT14" s="1948"/>
      <c r="FU14" s="1948"/>
      <c r="FV14" s="1948"/>
      <c r="FW14" s="1948"/>
      <c r="FX14" s="1948"/>
      <c r="FY14" s="1948"/>
      <c r="FZ14" s="1948"/>
      <c r="GA14" s="1948"/>
      <c r="GB14" s="1948"/>
      <c r="GC14" s="1948"/>
      <c r="GD14" s="1948"/>
      <c r="GE14" s="1948"/>
      <c r="GF14" s="1948"/>
      <c r="GG14" s="1948"/>
      <c r="GH14" s="1948"/>
      <c r="GI14" s="1948"/>
      <c r="GJ14" s="1948"/>
      <c r="GK14" s="1948"/>
      <c r="GL14" s="1948"/>
      <c r="GM14" s="1948"/>
      <c r="GN14" s="1948"/>
      <c r="GO14" s="1948"/>
      <c r="GP14" s="1948"/>
      <c r="GQ14" s="1948"/>
      <c r="GR14" s="1948"/>
      <c r="GS14" s="1948"/>
      <c r="GT14" s="1948"/>
      <c r="GU14" s="1948"/>
      <c r="GV14" s="1948"/>
      <c r="GW14" s="1948"/>
      <c r="GX14" s="1948"/>
      <c r="GY14" s="1948"/>
      <c r="GZ14" s="1948"/>
      <c r="HA14" s="1948"/>
      <c r="HB14" s="1948"/>
      <c r="HC14" s="1948"/>
      <c r="HD14" s="1948"/>
      <c r="HE14" s="1948"/>
      <c r="HF14" s="1948"/>
      <c r="HG14" s="1948"/>
      <c r="HH14" s="1948"/>
      <c r="HI14" s="1948"/>
      <c r="HJ14" s="1948"/>
      <c r="HK14" s="1948"/>
      <c r="HL14" s="1948"/>
      <c r="HM14" s="1948"/>
      <c r="HN14" s="1948"/>
      <c r="HO14" s="1948"/>
      <c r="HP14" s="1948"/>
      <c r="HQ14" s="1948"/>
      <c r="HR14" s="1948"/>
      <c r="HS14" s="1948"/>
      <c r="HT14" s="1948"/>
      <c r="HU14" s="1948"/>
      <c r="HV14" s="1948"/>
      <c r="HW14" s="1948"/>
      <c r="HX14" s="1948"/>
      <c r="HY14" s="1948"/>
      <c r="HZ14" s="1948"/>
      <c r="IA14" s="1948"/>
      <c r="IB14" s="1948"/>
      <c r="IC14" s="1948"/>
      <c r="ID14" s="1948"/>
      <c r="IE14" s="1948"/>
      <c r="IF14" s="1948"/>
      <c r="IG14" s="1948"/>
      <c r="IH14" s="1948"/>
      <c r="II14" s="1948"/>
      <c r="IJ14" s="1948"/>
      <c r="IK14" s="1948"/>
      <c r="IL14" s="1948"/>
      <c r="IM14" s="1948"/>
      <c r="IN14" s="1948"/>
      <c r="IO14" s="1948"/>
      <c r="IP14" s="1948"/>
      <c r="IQ14" s="1948"/>
      <c r="IR14" s="1948"/>
      <c r="IS14" s="1948"/>
      <c r="IT14" s="1948"/>
      <c r="IU14" s="1948"/>
      <c r="IV14" s="1948"/>
    </row>
    <row r="16" spans="1:256">
      <c r="C16" s="1969"/>
      <c r="D16" s="1969"/>
      <c r="E16" s="1969"/>
      <c r="F16" s="1969"/>
      <c r="G16" s="1969"/>
    </row>
    <row r="18" spans="4:7">
      <c r="G18" s="1969"/>
    </row>
    <row r="19" spans="4:7">
      <c r="D19" s="1969"/>
      <c r="G19" s="1970"/>
    </row>
    <row r="20" spans="4:7">
      <c r="G20" s="1969"/>
    </row>
    <row r="22" spans="4:7">
      <c r="D22" s="1969"/>
    </row>
  </sheetData>
  <mergeCells count="10">
    <mergeCell ref="A14:B14"/>
    <mergeCell ref="A1:H1"/>
    <mergeCell ref="C3:C4"/>
    <mergeCell ref="G3:G4"/>
    <mergeCell ref="H3:H4"/>
    <mergeCell ref="A2:H2"/>
    <mergeCell ref="A3:A5"/>
    <mergeCell ref="B3:B5"/>
    <mergeCell ref="D3:F3"/>
    <mergeCell ref="C5:H5"/>
  </mergeCells>
  <pageMargins left="0.7" right="0.7" top="0.75" bottom="0.75" header="0.3" footer="0.3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>
    <tabColor rgb="FF92D050"/>
  </sheetPr>
  <dimension ref="A1:I26"/>
  <sheetViews>
    <sheetView showGridLines="0" workbookViewId="0">
      <selection activeCell="B3" sqref="B3:B4"/>
    </sheetView>
  </sheetViews>
  <sheetFormatPr defaultRowHeight="12.75"/>
  <cols>
    <col min="1" max="1" width="5.28515625" style="28" customWidth="1"/>
    <col min="2" max="2" width="20.140625" style="28" customWidth="1"/>
    <col min="3" max="3" width="15.85546875" style="28" bestFit="1" customWidth="1"/>
    <col min="4" max="4" width="13.140625" style="28" customWidth="1"/>
    <col min="5" max="5" width="15.7109375" style="28" customWidth="1"/>
    <col min="6" max="6" width="8.85546875" style="28" customWidth="1"/>
    <col min="7" max="7" width="15.42578125" style="28" customWidth="1"/>
    <col min="8" max="8" width="9.140625" style="28"/>
    <col min="9" max="9" width="11.140625" style="28" bestFit="1" customWidth="1"/>
    <col min="10" max="16384" width="9.140625" style="28"/>
  </cols>
  <sheetData>
    <row r="1" spans="1:9" ht="35.25" customHeight="1">
      <c r="A1" s="2559" t="s">
        <v>2</v>
      </c>
      <c r="B1" s="2559"/>
      <c r="C1" s="2559"/>
      <c r="D1" s="2559"/>
      <c r="E1" s="2559"/>
      <c r="F1" s="2559"/>
      <c r="G1" s="2559"/>
    </row>
    <row r="2" spans="1:9" ht="12" customHeight="1" thickBot="1">
      <c r="B2" s="29" t="s">
        <v>25</v>
      </c>
    </row>
    <row r="3" spans="1:9">
      <c r="A3" s="2560" t="s">
        <v>52</v>
      </c>
      <c r="B3" s="2562" t="s">
        <v>7</v>
      </c>
      <c r="C3" s="2564" t="s">
        <v>26</v>
      </c>
      <c r="D3" s="3" t="s">
        <v>27</v>
      </c>
      <c r="E3" s="349"/>
      <c r="F3" s="2566" t="s">
        <v>28</v>
      </c>
      <c r="G3" s="2568" t="s">
        <v>29</v>
      </c>
    </row>
    <row r="4" spans="1:9" ht="27.75" customHeight="1">
      <c r="A4" s="2561"/>
      <c r="B4" s="2563"/>
      <c r="C4" s="2565"/>
      <c r="D4" s="4" t="s">
        <v>30</v>
      </c>
      <c r="E4" s="350" t="s">
        <v>31</v>
      </c>
      <c r="F4" s="2567"/>
      <c r="G4" s="2569"/>
    </row>
    <row r="5" spans="1:9" ht="13.5" thickBot="1">
      <c r="A5" s="2561"/>
      <c r="B5" s="2563"/>
      <c r="C5" s="351" t="s">
        <v>8</v>
      </c>
      <c r="D5" s="5"/>
      <c r="E5" s="352"/>
      <c r="F5" s="347" t="s">
        <v>9</v>
      </c>
      <c r="G5" s="6" t="s">
        <v>32</v>
      </c>
    </row>
    <row r="6" spans="1:9" ht="13.5" thickBot="1">
      <c r="A6" s="337">
        <v>1</v>
      </c>
      <c r="B6" s="343">
        <v>2</v>
      </c>
      <c r="C6" s="337">
        <v>3</v>
      </c>
      <c r="D6" s="338">
        <v>4</v>
      </c>
      <c r="E6" s="343">
        <v>5</v>
      </c>
      <c r="F6" s="594">
        <v>6</v>
      </c>
      <c r="G6" s="595">
        <v>7</v>
      </c>
    </row>
    <row r="7" spans="1:9" s="36" customFormat="1" ht="18" customHeight="1">
      <c r="A7" s="340" t="s">
        <v>10</v>
      </c>
      <c r="B7" s="344" t="s">
        <v>33</v>
      </c>
      <c r="C7" s="697">
        <v>2800834221.2500005</v>
      </c>
      <c r="D7" s="698">
        <v>265175.93</v>
      </c>
      <c r="E7" s="699">
        <v>2800569045.3200006</v>
      </c>
      <c r="F7" s="593">
        <f t="shared" ref="F7:F23" si="0">C7/$C$23*100</f>
        <v>6.7873311899027611</v>
      </c>
      <c r="G7" s="709">
        <v>1423.5302596863985</v>
      </c>
      <c r="I7" s="56"/>
    </row>
    <row r="8" spans="1:9" s="36" customFormat="1" ht="18" customHeight="1">
      <c r="A8" s="341" t="s">
        <v>11</v>
      </c>
      <c r="B8" s="345" t="s">
        <v>34</v>
      </c>
      <c r="C8" s="700">
        <v>2261552477.3000002</v>
      </c>
      <c r="D8" s="701">
        <v>1314629</v>
      </c>
      <c r="E8" s="702">
        <v>2260237848.3000002</v>
      </c>
      <c r="F8" s="592">
        <f t="shared" si="0"/>
        <v>5.4804763346291701</v>
      </c>
      <c r="G8" s="710">
        <v>1715.2659888432559</v>
      </c>
      <c r="I8" s="56"/>
    </row>
    <row r="9" spans="1:9" s="36" customFormat="1" ht="18" customHeight="1">
      <c r="A9" s="341" t="s">
        <v>12</v>
      </c>
      <c r="B9" s="345" t="s">
        <v>35</v>
      </c>
      <c r="C9" s="700">
        <v>2490195269.5500011</v>
      </c>
      <c r="D9" s="701">
        <v>138225.13</v>
      </c>
      <c r="E9" s="702">
        <v>2490057044.420001</v>
      </c>
      <c r="F9" s="592">
        <f t="shared" si="0"/>
        <v>6.0345520965613746</v>
      </c>
      <c r="G9" s="710">
        <v>1570.1629812030296</v>
      </c>
      <c r="I9" s="56"/>
    </row>
    <row r="10" spans="1:9" s="36" customFormat="1" ht="18" customHeight="1">
      <c r="A10" s="341" t="s">
        <v>13</v>
      </c>
      <c r="B10" s="345" t="s">
        <v>36</v>
      </c>
      <c r="C10" s="700">
        <v>1175404439.79</v>
      </c>
      <c r="D10" s="701">
        <v>1174960.77</v>
      </c>
      <c r="E10" s="702">
        <v>1174229479.02</v>
      </c>
      <c r="F10" s="592">
        <f t="shared" si="0"/>
        <v>2.8483867964796445</v>
      </c>
      <c r="G10" s="710">
        <v>1574.0035162387965</v>
      </c>
      <c r="I10" s="56"/>
    </row>
    <row r="11" spans="1:9" s="36" customFormat="1" ht="18" customHeight="1">
      <c r="A11" s="341" t="s">
        <v>4</v>
      </c>
      <c r="B11" s="345" t="s">
        <v>37</v>
      </c>
      <c r="C11" s="700">
        <v>2491766387.820003</v>
      </c>
      <c r="D11" s="701">
        <v>1432034.8199999998</v>
      </c>
      <c r="E11" s="702">
        <v>2490334353.0000029</v>
      </c>
      <c r="F11" s="592">
        <f t="shared" si="0"/>
        <v>6.0383594265190368</v>
      </c>
      <c r="G11" s="710">
        <v>1506.8199597498656</v>
      </c>
      <c r="I11" s="56"/>
    </row>
    <row r="12" spans="1:9" s="36" customFormat="1" ht="18" customHeight="1">
      <c r="A12" s="341" t="s">
        <v>5</v>
      </c>
      <c r="B12" s="345" t="s">
        <v>38</v>
      </c>
      <c r="C12" s="700">
        <v>3950841958.480001</v>
      </c>
      <c r="D12" s="701">
        <v>1720372</v>
      </c>
      <c r="E12" s="702">
        <v>3949121586.480001</v>
      </c>
      <c r="F12" s="592">
        <f t="shared" si="0"/>
        <v>9.574173525771938</v>
      </c>
      <c r="G12" s="710">
        <v>1619.5147895694324</v>
      </c>
      <c r="I12" s="56"/>
    </row>
    <row r="13" spans="1:9" s="36" customFormat="1" ht="18" customHeight="1">
      <c r="A13" s="341" t="s">
        <v>14</v>
      </c>
      <c r="B13" s="345" t="s">
        <v>39</v>
      </c>
      <c r="C13" s="700">
        <v>5352693038.5100012</v>
      </c>
      <c r="D13" s="701">
        <v>1214031.54</v>
      </c>
      <c r="E13" s="702">
        <v>5351479006.9700012</v>
      </c>
      <c r="F13" s="592">
        <f t="shared" si="0"/>
        <v>12.971314094427253</v>
      </c>
      <c r="G13" s="710">
        <v>1687.7619171747904</v>
      </c>
      <c r="I13" s="56"/>
    </row>
    <row r="14" spans="1:9" s="36" customFormat="1" ht="18" customHeight="1">
      <c r="A14" s="341" t="s">
        <v>15</v>
      </c>
      <c r="B14" s="345" t="s">
        <v>40</v>
      </c>
      <c r="C14" s="700">
        <v>1105810474.5100005</v>
      </c>
      <c r="D14" s="701">
        <v>1927705.03</v>
      </c>
      <c r="E14" s="702">
        <v>1103882769.4800005</v>
      </c>
      <c r="F14" s="592">
        <f t="shared" si="0"/>
        <v>2.6797380104893262</v>
      </c>
      <c r="G14" s="710">
        <v>1293.9645684426825</v>
      </c>
      <c r="I14" s="56"/>
    </row>
    <row r="15" spans="1:9" s="36" customFormat="1" ht="18" customHeight="1">
      <c r="A15" s="341" t="s">
        <v>16</v>
      </c>
      <c r="B15" s="345" t="s">
        <v>41</v>
      </c>
      <c r="C15" s="700">
        <v>2904951623.79</v>
      </c>
      <c r="D15" s="701">
        <v>592106.1</v>
      </c>
      <c r="E15" s="702">
        <v>2904359517.6900001</v>
      </c>
      <c r="F15" s="592">
        <f t="shared" si="0"/>
        <v>7.0396414795692488</v>
      </c>
      <c r="G15" s="710">
        <v>1634.5380109788766</v>
      </c>
      <c r="I15" s="56"/>
    </row>
    <row r="16" spans="1:9" s="36" customFormat="1" ht="18" customHeight="1">
      <c r="A16" s="341" t="s">
        <v>17</v>
      </c>
      <c r="B16" s="345" t="s">
        <v>42</v>
      </c>
      <c r="C16" s="700">
        <v>1149593387.3400004</v>
      </c>
      <c r="D16" s="701">
        <v>1993494.39</v>
      </c>
      <c r="E16" s="702">
        <v>1147599892.9500003</v>
      </c>
      <c r="F16" s="592">
        <f t="shared" si="0"/>
        <v>2.7858382314810659</v>
      </c>
      <c r="G16" s="710">
        <v>1536.692332722004</v>
      </c>
      <c r="I16" s="56"/>
    </row>
    <row r="17" spans="1:9" s="36" customFormat="1" ht="18" customHeight="1">
      <c r="A17" s="341" t="s">
        <v>18</v>
      </c>
      <c r="B17" s="345" t="s">
        <v>43</v>
      </c>
      <c r="C17" s="700">
        <v>2838605876.0800004</v>
      </c>
      <c r="D17" s="701">
        <v>1930050.94</v>
      </c>
      <c r="E17" s="702">
        <v>2836675825.1400003</v>
      </c>
      <c r="F17" s="592">
        <f t="shared" si="0"/>
        <v>6.8788641799586605</v>
      </c>
      <c r="G17" s="710">
        <v>1892.0595625462836</v>
      </c>
      <c r="I17" s="56"/>
    </row>
    <row r="18" spans="1:9" s="36" customFormat="1" ht="18" customHeight="1">
      <c r="A18" s="341" t="s">
        <v>19</v>
      </c>
      <c r="B18" s="345" t="s">
        <v>44</v>
      </c>
      <c r="C18" s="700">
        <v>2865124329.4899993</v>
      </c>
      <c r="D18" s="701"/>
      <c r="E18" s="702">
        <v>2865124329.4899993</v>
      </c>
      <c r="F18" s="592">
        <f t="shared" si="0"/>
        <v>6.9431270072877762</v>
      </c>
      <c r="G18" s="710">
        <v>1433.3067676107735</v>
      </c>
      <c r="I18" s="56"/>
    </row>
    <row r="19" spans="1:9" s="36" customFormat="1" ht="18" customHeight="1">
      <c r="A19" s="341" t="s">
        <v>20</v>
      </c>
      <c r="B19" s="345" t="s">
        <v>45</v>
      </c>
      <c r="C19" s="700">
        <v>1571007623.4300005</v>
      </c>
      <c r="D19" s="701">
        <v>429223.5</v>
      </c>
      <c r="E19" s="702">
        <v>1570578399.9300005</v>
      </c>
      <c r="F19" s="592">
        <f t="shared" si="0"/>
        <v>3.8070618250738972</v>
      </c>
      <c r="G19" s="710">
        <v>1511.8795270082355</v>
      </c>
      <c r="I19" s="56"/>
    </row>
    <row r="20" spans="1:9" s="36" customFormat="1" ht="18" customHeight="1">
      <c r="A20" s="341" t="s">
        <v>21</v>
      </c>
      <c r="B20" s="345" t="s">
        <v>46</v>
      </c>
      <c r="C20" s="700">
        <v>1896018068.0699992</v>
      </c>
      <c r="D20" s="701">
        <v>1603650.3099999998</v>
      </c>
      <c r="E20" s="702">
        <v>1894414417.7599993</v>
      </c>
      <c r="F20" s="592">
        <f t="shared" si="0"/>
        <v>4.5946677144951993</v>
      </c>
      <c r="G20" s="710">
        <v>1675.7551370950841</v>
      </c>
      <c r="I20" s="56"/>
    </row>
    <row r="21" spans="1:9" s="36" customFormat="1" ht="18" customHeight="1">
      <c r="A21" s="341" t="s">
        <v>22</v>
      </c>
      <c r="B21" s="345" t="s">
        <v>47</v>
      </c>
      <c r="C21" s="700">
        <v>4693976364.4899988</v>
      </c>
      <c r="D21" s="701">
        <v>129994.18</v>
      </c>
      <c r="E21" s="702">
        <v>4693846370.3099985</v>
      </c>
      <c r="F21" s="592">
        <f t="shared" si="0"/>
        <v>11.375029604269312</v>
      </c>
      <c r="G21" s="710">
        <v>1721.5196409692926</v>
      </c>
      <c r="I21" s="56"/>
    </row>
    <row r="22" spans="1:9" s="36" customFormat="1" ht="18" customHeight="1" thickBot="1">
      <c r="A22" s="342" t="s">
        <v>23</v>
      </c>
      <c r="B22" s="346" t="s">
        <v>48</v>
      </c>
      <c r="C22" s="703">
        <v>1717243344.5400004</v>
      </c>
      <c r="D22" s="704">
        <v>1238132.1600000001</v>
      </c>
      <c r="E22" s="705">
        <v>1716005212.3800004</v>
      </c>
      <c r="F22" s="596">
        <f t="shared" si="0"/>
        <v>4.1614384830843276</v>
      </c>
      <c r="G22" s="711">
        <v>1498.0096345269774</v>
      </c>
      <c r="I22" s="56"/>
    </row>
    <row r="23" spans="1:9" s="36" customFormat="1" ht="23.25" customHeight="1" thickBot="1">
      <c r="A23" s="2557" t="s">
        <v>24</v>
      </c>
      <c r="B23" s="2558"/>
      <c r="C23" s="706">
        <f>SUM(C7:C22)</f>
        <v>41265618884.44001</v>
      </c>
      <c r="D23" s="707">
        <f>SUM(D7:D22)</f>
        <v>17103785.800000001</v>
      </c>
      <c r="E23" s="708">
        <f>SUM(E7:E22)</f>
        <v>41248515098.639999</v>
      </c>
      <c r="F23" s="597">
        <f t="shared" si="0"/>
        <v>100</v>
      </c>
      <c r="G23" s="712">
        <v>1599.0661301071991</v>
      </c>
      <c r="I23" s="56"/>
    </row>
    <row r="25" spans="1:9" s="44" customFormat="1" ht="12">
      <c r="A25" s="44" t="s">
        <v>227</v>
      </c>
    </row>
    <row r="26" spans="1:9" s="44" customFormat="1" ht="12">
      <c r="B26" s="44" t="s">
        <v>228</v>
      </c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59055118110236227" right="0.51181102362204722" top="0.92" bottom="0.64" header="0.51181102362204722" footer="0.51181102362204722"/>
  <pageSetup paperSize="9" scale="9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7"/>
  <sheetViews>
    <sheetView showGridLines="0" workbookViewId="0">
      <selection activeCell="B3" sqref="B3:B4"/>
    </sheetView>
  </sheetViews>
  <sheetFormatPr defaultRowHeight="12.75"/>
  <cols>
    <col min="1" max="1" width="4" style="498" customWidth="1"/>
    <col min="2" max="2" width="19.7109375" style="498" customWidth="1"/>
    <col min="3" max="3" width="15.42578125" style="498" bestFit="1" customWidth="1"/>
    <col min="4" max="4" width="14.42578125" style="498" customWidth="1"/>
    <col min="5" max="5" width="15.42578125" style="498" bestFit="1" customWidth="1"/>
    <col min="6" max="6" width="9" style="498" customWidth="1"/>
    <col min="7" max="7" width="12.7109375" style="498" customWidth="1"/>
    <col min="8" max="16384" width="9.140625" style="498"/>
  </cols>
  <sheetData>
    <row r="1" spans="1:7" ht="30.75" customHeight="1">
      <c r="A1" s="2388" t="s">
        <v>1</v>
      </c>
      <c r="B1" s="2388"/>
      <c r="C1" s="2388"/>
      <c r="D1" s="2388"/>
      <c r="E1" s="2388"/>
      <c r="F1" s="2388"/>
      <c r="G1" s="2388"/>
    </row>
    <row r="2" spans="1:7" ht="18" customHeight="1" thickBot="1"/>
    <row r="3" spans="1:7" ht="20.25" customHeight="1">
      <c r="A3" s="2391" t="s">
        <v>52</v>
      </c>
      <c r="B3" s="513"/>
      <c r="C3" s="2384" t="s">
        <v>49</v>
      </c>
      <c r="D3" s="512" t="s">
        <v>27</v>
      </c>
      <c r="E3" s="511"/>
      <c r="F3" s="510"/>
      <c r="G3" s="2386" t="s">
        <v>29</v>
      </c>
    </row>
    <row r="4" spans="1:7" ht="36" customHeight="1">
      <c r="A4" s="2392"/>
      <c r="B4" s="509" t="s">
        <v>7</v>
      </c>
      <c r="C4" s="2385"/>
      <c r="D4" s="536" t="s">
        <v>50</v>
      </c>
      <c r="E4" s="537" t="s">
        <v>31</v>
      </c>
      <c r="F4" s="506" t="s">
        <v>28</v>
      </c>
      <c r="G4" s="2387"/>
    </row>
    <row r="5" spans="1:7" s="499" customFormat="1" ht="15" customHeight="1" thickBot="1">
      <c r="A5" s="2393"/>
      <c r="B5" s="505"/>
      <c r="C5" s="418" t="s">
        <v>8</v>
      </c>
      <c r="D5" s="504"/>
      <c r="E5" s="503"/>
      <c r="F5" s="502" t="s">
        <v>9</v>
      </c>
      <c r="G5" s="501" t="s">
        <v>32</v>
      </c>
    </row>
    <row r="6" spans="1:7" s="500" customFormat="1" ht="13.5" customHeight="1" thickBot="1">
      <c r="A6" s="305">
        <v>1</v>
      </c>
      <c r="B6" s="306">
        <v>2</v>
      </c>
      <c r="C6" s="305">
        <v>3</v>
      </c>
      <c r="D6" s="538">
        <v>4</v>
      </c>
      <c r="E6" s="306">
        <v>5</v>
      </c>
      <c r="F6" s="599">
        <v>6</v>
      </c>
      <c r="G6" s="600">
        <v>7</v>
      </c>
    </row>
    <row r="7" spans="1:7" ht="19.5" customHeight="1">
      <c r="A7" s="312" t="s">
        <v>10</v>
      </c>
      <c r="B7" s="448" t="s">
        <v>33</v>
      </c>
      <c r="C7" s="713">
        <v>257472343.37999973</v>
      </c>
      <c r="D7" s="714">
        <v>17986575.90000001</v>
      </c>
      <c r="E7" s="715">
        <v>239485767.47999972</v>
      </c>
      <c r="F7" s="598">
        <f>C7/$C$23*100</f>
        <v>7.3792237427979623</v>
      </c>
      <c r="G7" s="725">
        <v>130.86089460525812</v>
      </c>
    </row>
    <row r="8" spans="1:7" ht="19.5" customHeight="1">
      <c r="A8" s="314" t="s">
        <v>11</v>
      </c>
      <c r="B8" s="449" t="s">
        <v>34</v>
      </c>
      <c r="C8" s="716">
        <v>237590398.62000006</v>
      </c>
      <c r="D8" s="717">
        <v>20380560.709999997</v>
      </c>
      <c r="E8" s="718">
        <v>217209837.91000006</v>
      </c>
      <c r="F8" s="310">
        <f t="shared" ref="F8:F23" si="0">C8/$C$23*100</f>
        <v>6.809402080012787</v>
      </c>
      <c r="G8" s="527">
        <v>180.19954616093474</v>
      </c>
    </row>
    <row r="9" spans="1:7" ht="19.5" customHeight="1">
      <c r="A9" s="314" t="s">
        <v>12</v>
      </c>
      <c r="B9" s="449" t="s">
        <v>35</v>
      </c>
      <c r="C9" s="716">
        <v>214930118.09999985</v>
      </c>
      <c r="D9" s="717">
        <v>23016334.409999993</v>
      </c>
      <c r="E9" s="718">
        <v>191913783.68999985</v>
      </c>
      <c r="F9" s="310">
        <f t="shared" si="0"/>
        <v>6.159952598035388</v>
      </c>
      <c r="G9" s="527">
        <v>135.52162720443991</v>
      </c>
    </row>
    <row r="10" spans="1:7" ht="19.5" customHeight="1">
      <c r="A10" s="314" t="s">
        <v>13</v>
      </c>
      <c r="B10" s="449" t="s">
        <v>36</v>
      </c>
      <c r="C10" s="716">
        <v>122090304.88000007</v>
      </c>
      <c r="D10" s="717">
        <v>12487345.819999997</v>
      </c>
      <c r="E10" s="718">
        <v>109602959.06000008</v>
      </c>
      <c r="F10" s="310">
        <f t="shared" si="0"/>
        <v>3.4991396151868104</v>
      </c>
      <c r="G10" s="527">
        <v>163.49314557134085</v>
      </c>
    </row>
    <row r="11" spans="1:7" ht="19.5" customHeight="1">
      <c r="A11" s="314" t="s">
        <v>4</v>
      </c>
      <c r="B11" s="449" t="s">
        <v>37</v>
      </c>
      <c r="C11" s="716">
        <v>225052332.79000008</v>
      </c>
      <c r="D11" s="717">
        <v>26272361.18</v>
      </c>
      <c r="E11" s="718">
        <v>198779971.61000007</v>
      </c>
      <c r="F11" s="310">
        <f t="shared" si="0"/>
        <v>6.4500578807604843</v>
      </c>
      <c r="G11" s="527">
        <v>136.09355543676179</v>
      </c>
    </row>
    <row r="12" spans="1:7" ht="19.5" customHeight="1">
      <c r="A12" s="314" t="s">
        <v>5</v>
      </c>
      <c r="B12" s="449" t="s">
        <v>38</v>
      </c>
      <c r="C12" s="716">
        <v>302596233.30000013</v>
      </c>
      <c r="D12" s="717">
        <v>22442206.149999991</v>
      </c>
      <c r="E12" s="718">
        <v>280154027.15000015</v>
      </c>
      <c r="F12" s="310">
        <f t="shared" si="0"/>
        <v>8.6724860617478061</v>
      </c>
      <c r="G12" s="527">
        <v>124.03914918578317</v>
      </c>
    </row>
    <row r="13" spans="1:7" ht="19.5" customHeight="1">
      <c r="A13" s="314" t="s">
        <v>14</v>
      </c>
      <c r="B13" s="449" t="s">
        <v>39</v>
      </c>
      <c r="C13" s="716">
        <v>391078620.77000016</v>
      </c>
      <c r="D13" s="717">
        <v>40622962.239999995</v>
      </c>
      <c r="E13" s="718">
        <v>350455658.53000015</v>
      </c>
      <c r="F13" s="310">
        <f t="shared" si="0"/>
        <v>11.208414099169756</v>
      </c>
      <c r="G13" s="527">
        <v>123.31131226994141</v>
      </c>
    </row>
    <row r="14" spans="1:7" ht="19.5" customHeight="1">
      <c r="A14" s="314" t="s">
        <v>15</v>
      </c>
      <c r="B14" s="449" t="s">
        <v>40</v>
      </c>
      <c r="C14" s="716">
        <v>107188238.03000009</v>
      </c>
      <c r="D14" s="717">
        <v>6845796.4799999986</v>
      </c>
      <c r="E14" s="718">
        <v>100342441.55000009</v>
      </c>
      <c r="F14" s="310">
        <f t="shared" si="0"/>
        <v>3.0720425372144953</v>
      </c>
      <c r="G14" s="527">
        <v>125.42635954509244</v>
      </c>
    </row>
    <row r="15" spans="1:7" ht="19.5" customHeight="1">
      <c r="A15" s="314" t="s">
        <v>16</v>
      </c>
      <c r="B15" s="449" t="s">
        <v>41</v>
      </c>
      <c r="C15" s="716">
        <v>262104511.19000018</v>
      </c>
      <c r="D15" s="717">
        <v>32551933.489999995</v>
      </c>
      <c r="E15" s="718">
        <v>229552577.70000017</v>
      </c>
      <c r="F15" s="310">
        <f t="shared" si="0"/>
        <v>7.5119828664982169</v>
      </c>
      <c r="G15" s="527">
        <v>147.47914659940108</v>
      </c>
    </row>
    <row r="16" spans="1:7" ht="19.5" customHeight="1">
      <c r="A16" s="314" t="s">
        <v>17</v>
      </c>
      <c r="B16" s="449" t="s">
        <v>42</v>
      </c>
      <c r="C16" s="716">
        <v>123933306.74999994</v>
      </c>
      <c r="D16" s="717">
        <v>15933750.18</v>
      </c>
      <c r="E16" s="718">
        <v>107999556.56999993</v>
      </c>
      <c r="F16" s="310">
        <f t="shared" si="0"/>
        <v>3.5519605239438028</v>
      </c>
      <c r="G16" s="527">
        <v>165.66497715533828</v>
      </c>
    </row>
    <row r="17" spans="1:7" ht="19.5" customHeight="1">
      <c r="A17" s="314" t="s">
        <v>18</v>
      </c>
      <c r="B17" s="449" t="s">
        <v>43</v>
      </c>
      <c r="C17" s="716">
        <v>211554214.97999999</v>
      </c>
      <c r="D17" s="717">
        <v>15896132.24</v>
      </c>
      <c r="E17" s="718">
        <v>195658082.73999998</v>
      </c>
      <c r="F17" s="310">
        <f t="shared" si="0"/>
        <v>6.0631983442407504</v>
      </c>
      <c r="G17" s="527">
        <v>141.01047941274686</v>
      </c>
    </row>
    <row r="18" spans="1:7" ht="19.5" customHeight="1">
      <c r="A18" s="314" t="s">
        <v>19</v>
      </c>
      <c r="B18" s="449" t="s">
        <v>44</v>
      </c>
      <c r="C18" s="716">
        <v>197383095.61000031</v>
      </c>
      <c r="D18" s="717">
        <v>17183900.709999993</v>
      </c>
      <c r="E18" s="718">
        <v>180199194.9000003</v>
      </c>
      <c r="F18" s="310">
        <f t="shared" si="0"/>
        <v>5.6570504094981455</v>
      </c>
      <c r="G18" s="527">
        <v>98.742844712828472</v>
      </c>
    </row>
    <row r="19" spans="1:7" ht="19.5" customHeight="1">
      <c r="A19" s="314" t="s">
        <v>20</v>
      </c>
      <c r="B19" s="449" t="s">
        <v>45</v>
      </c>
      <c r="C19" s="716">
        <v>146998138.03000006</v>
      </c>
      <c r="D19" s="717">
        <v>10565805.430000003</v>
      </c>
      <c r="E19" s="718">
        <v>136432332.60000005</v>
      </c>
      <c r="F19" s="310">
        <f t="shared" si="0"/>
        <v>4.2130045350040879</v>
      </c>
      <c r="G19" s="527">
        <v>141.46556138961367</v>
      </c>
    </row>
    <row r="20" spans="1:7" ht="19.5" customHeight="1">
      <c r="A20" s="314" t="s">
        <v>21</v>
      </c>
      <c r="B20" s="449" t="s">
        <v>46</v>
      </c>
      <c r="C20" s="716">
        <v>215382000.87</v>
      </c>
      <c r="D20" s="717">
        <v>17217908.719999999</v>
      </c>
      <c r="E20" s="718">
        <v>198164092.15000001</v>
      </c>
      <c r="F20" s="310">
        <f t="shared" si="0"/>
        <v>6.1729036747280217</v>
      </c>
      <c r="G20" s="527">
        <v>190.36078847239935</v>
      </c>
    </row>
    <row r="21" spans="1:7" ht="19.5" customHeight="1">
      <c r="A21" s="314" t="s">
        <v>22</v>
      </c>
      <c r="B21" s="449" t="s">
        <v>47</v>
      </c>
      <c r="C21" s="716">
        <v>288560259.03999996</v>
      </c>
      <c r="D21" s="717">
        <v>23048808.830000002</v>
      </c>
      <c r="E21" s="718">
        <v>265511450.20999998</v>
      </c>
      <c r="F21" s="310">
        <f t="shared" si="0"/>
        <v>8.2702114207009032</v>
      </c>
      <c r="G21" s="527">
        <v>105.82970917760898</v>
      </c>
    </row>
    <row r="22" spans="1:7" ht="19.5" customHeight="1" thickBot="1">
      <c r="A22" s="316" t="s">
        <v>23</v>
      </c>
      <c r="B22" s="450" t="s">
        <v>48</v>
      </c>
      <c r="C22" s="719">
        <v>185238026.95000005</v>
      </c>
      <c r="D22" s="720">
        <v>11651277.980000004</v>
      </c>
      <c r="E22" s="721">
        <v>173586748.97000003</v>
      </c>
      <c r="F22" s="311">
        <f t="shared" si="0"/>
        <v>5.3089696104605775</v>
      </c>
      <c r="G22" s="528">
        <v>161.5894159288176</v>
      </c>
    </row>
    <row r="23" spans="1:7" ht="20.45" customHeight="1" thickBot="1">
      <c r="A23" s="539"/>
      <c r="B23" s="540" t="s">
        <v>24</v>
      </c>
      <c r="C23" s="722">
        <f>SUM(C7:C22)</f>
        <v>3489152143.2900009</v>
      </c>
      <c r="D23" s="723">
        <f>SUM(D7:D22)</f>
        <v>314103660.46999997</v>
      </c>
      <c r="E23" s="724">
        <f>SUM(E7:E22)</f>
        <v>3175048482.8200006</v>
      </c>
      <c r="F23" s="484">
        <f t="shared" si="0"/>
        <v>100</v>
      </c>
      <c r="G23" s="726">
        <v>135.20662396341268</v>
      </c>
    </row>
    <row r="24" spans="1:7" ht="12" customHeight="1">
      <c r="A24" s="499"/>
      <c r="B24" s="499"/>
      <c r="C24" s="499"/>
      <c r="D24" s="499"/>
    </row>
    <row r="25" spans="1:7" s="1" customFormat="1" ht="12">
      <c r="A25" s="1" t="s">
        <v>229</v>
      </c>
    </row>
    <row r="26" spans="1:7" s="1" customFormat="1" ht="12">
      <c r="B26" s="1" t="s">
        <v>222</v>
      </c>
    </row>
    <row r="27" spans="1:7">
      <c r="A27" s="499"/>
      <c r="B27" s="499"/>
      <c r="C27" s="499"/>
      <c r="D27" s="499"/>
    </row>
    <row r="28" spans="1:7">
      <c r="A28" s="499"/>
      <c r="B28" s="499"/>
      <c r="C28" s="499"/>
      <c r="D28" s="499"/>
    </row>
    <row r="29" spans="1:7">
      <c r="A29" s="499"/>
      <c r="B29" s="499"/>
      <c r="C29" s="499"/>
      <c r="D29" s="499"/>
    </row>
    <row r="30" spans="1:7">
      <c r="A30" s="499"/>
      <c r="B30" s="499"/>
      <c r="C30" s="499"/>
      <c r="D30" s="499"/>
    </row>
    <row r="31" spans="1:7">
      <c r="A31" s="499"/>
      <c r="B31" s="499"/>
      <c r="C31" s="499"/>
      <c r="D31" s="499"/>
    </row>
    <row r="32" spans="1:7">
      <c r="A32" s="499"/>
      <c r="B32" s="499"/>
      <c r="C32" s="499"/>
      <c r="D32" s="499"/>
    </row>
    <row r="33" spans="1:4">
      <c r="A33" s="499"/>
      <c r="B33" s="499"/>
      <c r="C33" s="499"/>
      <c r="D33" s="499"/>
    </row>
    <row r="34" spans="1:4">
      <c r="A34" s="499"/>
      <c r="B34" s="499"/>
      <c r="C34" s="499"/>
      <c r="D34" s="499"/>
    </row>
    <row r="35" spans="1:4">
      <c r="A35" s="499"/>
      <c r="B35" s="499"/>
      <c r="C35" s="499"/>
      <c r="D35" s="499"/>
    </row>
    <row r="36" spans="1:4">
      <c r="A36" s="499"/>
      <c r="B36" s="499"/>
      <c r="C36" s="499"/>
      <c r="D36" s="499"/>
    </row>
    <row r="37" spans="1:4">
      <c r="A37" s="499"/>
      <c r="B37" s="499"/>
      <c r="C37" s="499"/>
      <c r="D37" s="499"/>
    </row>
  </sheetData>
  <mergeCells count="4">
    <mergeCell ref="C3:C4"/>
    <mergeCell ref="G3:G4"/>
    <mergeCell ref="A1:G1"/>
    <mergeCell ref="A3:A5"/>
  </mergeCells>
  <printOptions horizontalCentered="1"/>
  <pageMargins left="0.55118110236220474" right="0.51181102362204722" top="1.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tabColor rgb="FF92D050"/>
  </sheetPr>
  <dimension ref="A1:G28"/>
  <sheetViews>
    <sheetView showGridLines="0" workbookViewId="0">
      <selection activeCell="B3" sqref="B3:B4"/>
    </sheetView>
  </sheetViews>
  <sheetFormatPr defaultRowHeight="12.75"/>
  <cols>
    <col min="1" max="1" width="4" style="30" customWidth="1"/>
    <col min="2" max="2" width="21" style="30" customWidth="1"/>
    <col min="3" max="3" width="14.5703125" style="30" customWidth="1"/>
    <col min="4" max="5" width="12.42578125" style="30" customWidth="1"/>
    <col min="6" max="6" width="9.28515625" style="30" customWidth="1"/>
    <col min="7" max="7" width="14" style="30" customWidth="1"/>
    <col min="8" max="16384" width="9.140625" style="30"/>
  </cols>
  <sheetData>
    <row r="1" spans="1:7" ht="39" customHeight="1">
      <c r="A1" s="2400" t="s">
        <v>0</v>
      </c>
      <c r="B1" s="2400"/>
      <c r="C1" s="2400"/>
      <c r="D1" s="2400"/>
      <c r="E1" s="2400"/>
      <c r="F1" s="2400"/>
      <c r="G1" s="2400"/>
    </row>
    <row r="2" spans="1:7" ht="13.5" thickBot="1"/>
    <row r="3" spans="1:7" ht="15" customHeight="1">
      <c r="A3" s="2574" t="s">
        <v>52</v>
      </c>
      <c r="B3" s="2577" t="s">
        <v>7</v>
      </c>
      <c r="C3" s="2570" t="s">
        <v>49</v>
      </c>
      <c r="D3" s="31" t="s">
        <v>27</v>
      </c>
      <c r="E3" s="364"/>
      <c r="F3" s="2580" t="s">
        <v>28</v>
      </c>
      <c r="G3" s="2572" t="s">
        <v>29</v>
      </c>
    </row>
    <row r="4" spans="1:7" ht="32.25" customHeight="1">
      <c r="A4" s="2575"/>
      <c r="B4" s="2578"/>
      <c r="C4" s="2571"/>
      <c r="D4" s="32" t="s">
        <v>50</v>
      </c>
      <c r="E4" s="365" t="s">
        <v>31</v>
      </c>
      <c r="F4" s="2581"/>
      <c r="G4" s="2573"/>
    </row>
    <row r="5" spans="1:7" ht="13.5" thickBot="1">
      <c r="A5" s="2576"/>
      <c r="B5" s="2579"/>
      <c r="C5" s="366" t="s">
        <v>8</v>
      </c>
      <c r="D5" s="33"/>
      <c r="E5" s="367"/>
      <c r="F5" s="363" t="s">
        <v>9</v>
      </c>
      <c r="G5" s="34" t="s">
        <v>32</v>
      </c>
    </row>
    <row r="6" spans="1:7" ht="12" customHeight="1" thickBot="1">
      <c r="A6" s="353">
        <v>1</v>
      </c>
      <c r="B6" s="359">
        <v>2</v>
      </c>
      <c r="C6" s="353">
        <v>3</v>
      </c>
      <c r="D6" s="354">
        <v>4</v>
      </c>
      <c r="E6" s="359">
        <v>5</v>
      </c>
      <c r="F6" s="603">
        <v>6</v>
      </c>
      <c r="G6" s="604">
        <v>7</v>
      </c>
    </row>
    <row r="7" spans="1:7" s="57" customFormat="1" ht="18.75" customHeight="1">
      <c r="A7" s="356" t="s">
        <v>10</v>
      </c>
      <c r="B7" s="360" t="s">
        <v>33</v>
      </c>
      <c r="C7" s="727">
        <v>5117719.1499999994</v>
      </c>
      <c r="D7" s="728">
        <v>2971019.23</v>
      </c>
      <c r="E7" s="729">
        <v>2146699.9199999995</v>
      </c>
      <c r="F7" s="602">
        <f>C7/$C$23*100</f>
        <v>17.650295517529592</v>
      </c>
      <c r="G7" s="738">
        <v>2.6010922086456754</v>
      </c>
    </row>
    <row r="8" spans="1:7" s="57" customFormat="1" ht="18.75" customHeight="1">
      <c r="A8" s="357" t="s">
        <v>11</v>
      </c>
      <c r="B8" s="361" t="s">
        <v>34</v>
      </c>
      <c r="C8" s="730">
        <v>786840.47</v>
      </c>
      <c r="D8" s="731">
        <v>415650.94999999995</v>
      </c>
      <c r="E8" s="732">
        <v>371189.51999999996</v>
      </c>
      <c r="F8" s="601">
        <f t="shared" ref="F8:F23" si="0">C8/$C$23*100</f>
        <v>2.7137024157826004</v>
      </c>
      <c r="G8" s="739">
        <v>0.59677620147366106</v>
      </c>
    </row>
    <row r="9" spans="1:7" s="57" customFormat="1" ht="18.75" customHeight="1">
      <c r="A9" s="357" t="s">
        <v>12</v>
      </c>
      <c r="B9" s="361" t="s">
        <v>35</v>
      </c>
      <c r="C9" s="730">
        <v>1336920.74</v>
      </c>
      <c r="D9" s="731">
        <v>258689.44</v>
      </c>
      <c r="E9" s="732">
        <v>1078231.3</v>
      </c>
      <c r="F9" s="601">
        <f t="shared" si="0"/>
        <v>4.6108521106544789</v>
      </c>
      <c r="G9" s="739">
        <v>0.84297945643832994</v>
      </c>
    </row>
    <row r="10" spans="1:7" s="57" customFormat="1" ht="18.75" customHeight="1">
      <c r="A10" s="357" t="s">
        <v>13</v>
      </c>
      <c r="B10" s="361" t="s">
        <v>36</v>
      </c>
      <c r="C10" s="730">
        <v>463760.52</v>
      </c>
      <c r="D10" s="731">
        <v>170100</v>
      </c>
      <c r="E10" s="732">
        <v>293660.52</v>
      </c>
      <c r="F10" s="601">
        <f t="shared" si="0"/>
        <v>1.5994449846594636</v>
      </c>
      <c r="G10" s="739">
        <v>0.62102937887757936</v>
      </c>
    </row>
    <row r="11" spans="1:7" s="57" customFormat="1" ht="18.75" customHeight="1">
      <c r="A11" s="357" t="s">
        <v>4</v>
      </c>
      <c r="B11" s="361" t="s">
        <v>37</v>
      </c>
      <c r="C11" s="730">
        <v>552925.84</v>
      </c>
      <c r="D11" s="731">
        <v>165000</v>
      </c>
      <c r="E11" s="732">
        <v>387925.83999999997</v>
      </c>
      <c r="F11" s="601">
        <f t="shared" si="0"/>
        <v>1.9069636666713692</v>
      </c>
      <c r="G11" s="739">
        <v>0.33436508977969459</v>
      </c>
    </row>
    <row r="12" spans="1:7" s="57" customFormat="1" ht="18.75" customHeight="1">
      <c r="A12" s="357" t="s">
        <v>5</v>
      </c>
      <c r="B12" s="361" t="s">
        <v>38</v>
      </c>
      <c r="C12" s="730">
        <v>4547356.7899999991</v>
      </c>
      <c r="D12" s="731">
        <v>2588237.2799999998</v>
      </c>
      <c r="E12" s="732">
        <v>1959119.5099999998</v>
      </c>
      <c r="F12" s="601">
        <f t="shared" si="0"/>
        <v>15.683195739091063</v>
      </c>
      <c r="G12" s="739">
        <v>1.864035983278691</v>
      </c>
    </row>
    <row r="13" spans="1:7" s="57" customFormat="1" ht="18.75" customHeight="1">
      <c r="A13" s="357" t="s">
        <v>14</v>
      </c>
      <c r="B13" s="361" t="s">
        <v>39</v>
      </c>
      <c r="C13" s="730">
        <v>2227873.0500000003</v>
      </c>
      <c r="D13" s="731">
        <v>1273621.56</v>
      </c>
      <c r="E13" s="732">
        <v>954251.49000000011</v>
      </c>
      <c r="F13" s="601">
        <f t="shared" si="0"/>
        <v>7.6836216594730455</v>
      </c>
      <c r="G13" s="739">
        <v>0.70247243080031563</v>
      </c>
    </row>
    <row r="14" spans="1:7" s="57" customFormat="1" ht="18.75" customHeight="1">
      <c r="A14" s="357" t="s">
        <v>15</v>
      </c>
      <c r="B14" s="361" t="s">
        <v>40</v>
      </c>
      <c r="C14" s="730">
        <v>1401853.3000000003</v>
      </c>
      <c r="D14" s="731">
        <v>870416.18</v>
      </c>
      <c r="E14" s="732">
        <v>531437.12000000011</v>
      </c>
      <c r="F14" s="601">
        <f t="shared" si="0"/>
        <v>4.8347954024057911</v>
      </c>
      <c r="G14" s="739">
        <v>1.64037919893844</v>
      </c>
    </row>
    <row r="15" spans="1:7" s="57" customFormat="1" ht="18.75" customHeight="1">
      <c r="A15" s="357" t="s">
        <v>16</v>
      </c>
      <c r="B15" s="361" t="s">
        <v>41</v>
      </c>
      <c r="C15" s="730">
        <v>2590503.2000000002</v>
      </c>
      <c r="D15" s="731">
        <v>1184285.7000000002</v>
      </c>
      <c r="E15" s="732">
        <v>1406217.5</v>
      </c>
      <c r="F15" s="601">
        <f t="shared" si="0"/>
        <v>8.9342821829341812</v>
      </c>
      <c r="G15" s="739">
        <v>1.4576063550545766</v>
      </c>
    </row>
    <row r="16" spans="1:7" s="57" customFormat="1" ht="18.75" customHeight="1">
      <c r="A16" s="357" t="s">
        <v>17</v>
      </c>
      <c r="B16" s="361" t="s">
        <v>42</v>
      </c>
      <c r="C16" s="730">
        <v>518194.29000000004</v>
      </c>
      <c r="D16" s="731">
        <v>29989.15</v>
      </c>
      <c r="E16" s="732">
        <v>488205.14</v>
      </c>
      <c r="F16" s="601">
        <f t="shared" si="0"/>
        <v>1.7871794223011301</v>
      </c>
      <c r="G16" s="739">
        <v>0.69268421432543426</v>
      </c>
    </row>
    <row r="17" spans="1:7" s="57" customFormat="1" ht="18.75" customHeight="1">
      <c r="A17" s="357" t="s">
        <v>18</v>
      </c>
      <c r="B17" s="361" t="s">
        <v>43</v>
      </c>
      <c r="C17" s="730">
        <v>858151.61</v>
      </c>
      <c r="D17" s="731">
        <v>15100</v>
      </c>
      <c r="E17" s="732">
        <v>843051.61</v>
      </c>
      <c r="F17" s="601">
        <f t="shared" si="0"/>
        <v>2.9596445352699363</v>
      </c>
      <c r="G17" s="739">
        <v>0.5719969698848143</v>
      </c>
    </row>
    <row r="18" spans="1:7" s="57" customFormat="1" ht="18.75" customHeight="1">
      <c r="A18" s="357" t="s">
        <v>19</v>
      </c>
      <c r="B18" s="361" t="s">
        <v>44</v>
      </c>
      <c r="C18" s="730">
        <v>858640.15</v>
      </c>
      <c r="D18" s="731">
        <v>297744.64000000001</v>
      </c>
      <c r="E18" s="732">
        <v>560895.51</v>
      </c>
      <c r="F18" s="601">
        <f t="shared" si="0"/>
        <v>2.9613294412054514</v>
      </c>
      <c r="G18" s="739">
        <v>0.42954322270419482</v>
      </c>
    </row>
    <row r="19" spans="1:7" s="57" customFormat="1" ht="18.75" customHeight="1">
      <c r="A19" s="357" t="s">
        <v>20</v>
      </c>
      <c r="B19" s="361" t="s">
        <v>45</v>
      </c>
      <c r="C19" s="730">
        <v>2600459.09</v>
      </c>
      <c r="D19" s="731">
        <v>2043603</v>
      </c>
      <c r="E19" s="732">
        <v>556856.09</v>
      </c>
      <c r="F19" s="601">
        <f t="shared" si="0"/>
        <v>8.9686186510930526</v>
      </c>
      <c r="G19" s="739">
        <v>2.5025854746710881</v>
      </c>
    </row>
    <row r="20" spans="1:7" s="57" customFormat="1" ht="18.75" customHeight="1">
      <c r="A20" s="357" t="s">
        <v>21</v>
      </c>
      <c r="B20" s="361" t="s">
        <v>46</v>
      </c>
      <c r="C20" s="730">
        <v>1281368.71</v>
      </c>
      <c r="D20" s="731">
        <v>265000</v>
      </c>
      <c r="E20" s="732">
        <v>1016368.7099999998</v>
      </c>
      <c r="F20" s="601">
        <f t="shared" si="0"/>
        <v>4.4192609511242278</v>
      </c>
      <c r="G20" s="739">
        <v>1.1325104092922211</v>
      </c>
    </row>
    <row r="21" spans="1:7" s="57" customFormat="1" ht="18.75" customHeight="1">
      <c r="A21" s="357" t="s">
        <v>22</v>
      </c>
      <c r="B21" s="361" t="s">
        <v>47</v>
      </c>
      <c r="C21" s="730">
        <v>2202236.7399999998</v>
      </c>
      <c r="D21" s="731">
        <v>332161.39</v>
      </c>
      <c r="E21" s="732">
        <v>1870075.3499999999</v>
      </c>
      <c r="F21" s="601">
        <f t="shared" si="0"/>
        <v>7.5952056221297291</v>
      </c>
      <c r="G21" s="739">
        <v>0.80767211157146479</v>
      </c>
    </row>
    <row r="22" spans="1:7" s="57" customFormat="1" ht="18.75" customHeight="1" thickBot="1">
      <c r="A22" s="358" t="s">
        <v>23</v>
      </c>
      <c r="B22" s="362" t="s">
        <v>48</v>
      </c>
      <c r="C22" s="733">
        <v>1650286.7999999998</v>
      </c>
      <c r="D22" s="734">
        <v>1004320.78</v>
      </c>
      <c r="E22" s="735">
        <v>645966.0199999999</v>
      </c>
      <c r="F22" s="605">
        <f t="shared" si="0"/>
        <v>5.6916076976749013</v>
      </c>
      <c r="G22" s="740">
        <v>1.4396011689274653</v>
      </c>
    </row>
    <row r="23" spans="1:7" s="57" customFormat="1" ht="23.25" customHeight="1" thickBot="1">
      <c r="A23" s="355"/>
      <c r="B23" s="488" t="s">
        <v>24</v>
      </c>
      <c r="C23" s="736">
        <f>SUM(C7:C22)</f>
        <v>28995090.449999996</v>
      </c>
      <c r="D23" s="737">
        <f>SUM(D7:D22)</f>
        <v>13884939.300000001</v>
      </c>
      <c r="E23" s="1077">
        <f>SUM(E7:E22)</f>
        <v>15110151.149999997</v>
      </c>
      <c r="F23" s="606">
        <f t="shared" si="0"/>
        <v>100</v>
      </c>
      <c r="G23" s="741">
        <v>1.1235761956661829</v>
      </c>
    </row>
    <row r="24" spans="1:7">
      <c r="A24" s="35"/>
      <c r="B24" s="35"/>
      <c r="C24" s="35"/>
      <c r="D24" s="35"/>
    </row>
    <row r="25" spans="1:7" s="44" customFormat="1" ht="12">
      <c r="A25" s="44" t="s">
        <v>229</v>
      </c>
    </row>
    <row r="26" spans="1:7" s="44" customFormat="1" ht="12">
      <c r="B26" s="44" t="s">
        <v>222</v>
      </c>
    </row>
    <row r="27" spans="1:7">
      <c r="A27" s="35"/>
      <c r="B27" s="35"/>
      <c r="C27" s="35"/>
      <c r="D27" s="35"/>
    </row>
    <row r="28" spans="1:7">
      <c r="A28" s="35"/>
      <c r="B28" s="35"/>
      <c r="C28" s="35"/>
      <c r="D28" s="35"/>
    </row>
  </sheetData>
  <mergeCells count="6">
    <mergeCell ref="C3:C4"/>
    <mergeCell ref="G3:G4"/>
    <mergeCell ref="A1:G1"/>
    <mergeCell ref="A3:A5"/>
    <mergeCell ref="B3:B5"/>
    <mergeCell ref="F3:F4"/>
  </mergeCells>
  <phoneticPr fontId="2" type="noConversion"/>
  <printOptions horizontalCentered="1"/>
  <pageMargins left="0.51181102362204722" right="0.52" top="0.98" bottom="0.98425196850393704" header="0.47244094488188981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workbookViewId="0">
      <selection activeCell="B3" sqref="B3:B4"/>
    </sheetView>
  </sheetViews>
  <sheetFormatPr defaultRowHeight="12.75"/>
  <cols>
    <col min="1" max="1" width="25.85546875" style="271" customWidth="1"/>
    <col min="2" max="3" width="14.85546875" style="271" bestFit="1" customWidth="1"/>
    <col min="4" max="4" width="8.7109375" style="271" bestFit="1" customWidth="1"/>
    <col min="5" max="6" width="14.85546875" style="271" bestFit="1" customWidth="1"/>
    <col min="7" max="7" width="8.7109375" style="271" bestFit="1" customWidth="1"/>
    <col min="8" max="16384" width="9.140625" style="271"/>
  </cols>
  <sheetData>
    <row r="1" spans="1:8" ht="57" customHeight="1">
      <c r="A1" s="2582" t="s">
        <v>104</v>
      </c>
      <c r="B1" s="2582"/>
      <c r="C1" s="2582"/>
      <c r="D1" s="2582"/>
      <c r="E1" s="2582"/>
      <c r="F1" s="2582"/>
      <c r="G1" s="2582"/>
      <c r="H1" s="523"/>
    </row>
    <row r="2" spans="1:8" ht="5.25" customHeight="1" thickBot="1">
      <c r="A2" s="2585"/>
      <c r="B2" s="2585"/>
      <c r="C2" s="2585"/>
      <c r="D2" s="2585"/>
      <c r="E2" s="2585"/>
      <c r="F2" s="2585"/>
      <c r="G2" s="2585"/>
    </row>
    <row r="3" spans="1:8" ht="16.5" customHeight="1">
      <c r="A3" s="2583" t="s">
        <v>96</v>
      </c>
      <c r="B3" s="2586" t="s">
        <v>55</v>
      </c>
      <c r="C3" s="2587"/>
      <c r="D3" s="2588"/>
      <c r="E3" s="2589" t="s">
        <v>97</v>
      </c>
      <c r="F3" s="2587"/>
      <c r="G3" s="2590"/>
    </row>
    <row r="4" spans="1:8" ht="16.5" customHeight="1">
      <c r="A4" s="2584"/>
      <c r="B4" s="371" t="s">
        <v>98</v>
      </c>
      <c r="C4" s="272" t="s">
        <v>99</v>
      </c>
      <c r="D4" s="373" t="s">
        <v>100</v>
      </c>
      <c r="E4" s="278" t="s">
        <v>98</v>
      </c>
      <c r="F4" s="272" t="s">
        <v>99</v>
      </c>
      <c r="G4" s="273" t="s">
        <v>101</v>
      </c>
    </row>
    <row r="5" spans="1:8" ht="12.75" customHeight="1">
      <c r="A5" s="2584"/>
      <c r="B5" s="2591" t="s">
        <v>8</v>
      </c>
      <c r="C5" s="2592"/>
      <c r="D5" s="374" t="s">
        <v>102</v>
      </c>
      <c r="E5" s="2593" t="s">
        <v>8</v>
      </c>
      <c r="F5" s="2592"/>
      <c r="G5" s="274" t="s">
        <v>102</v>
      </c>
    </row>
    <row r="6" spans="1:8" ht="13.5" thickBot="1">
      <c r="A6" s="557">
        <v>1</v>
      </c>
      <c r="B6" s="372">
        <v>2</v>
      </c>
      <c r="C6" s="275">
        <v>3</v>
      </c>
      <c r="D6" s="375">
        <v>4</v>
      </c>
      <c r="E6" s="277">
        <v>5</v>
      </c>
      <c r="F6" s="275">
        <v>6</v>
      </c>
      <c r="G6" s="276">
        <v>7</v>
      </c>
    </row>
    <row r="7" spans="1:8" ht="24.75" customHeight="1" thickBot="1">
      <c r="A7" s="525" t="s">
        <v>103</v>
      </c>
      <c r="B7" s="866">
        <f>SUM(B8:B31)</f>
        <v>7654949893.3899994</v>
      </c>
      <c r="C7" s="867">
        <f>SUM(C8:C31)</f>
        <v>5928501908.0300045</v>
      </c>
      <c r="D7" s="558">
        <f t="shared" ref="D7:D31" si="0">C7/B7*100</f>
        <v>77.446645511673808</v>
      </c>
      <c r="E7" s="872">
        <f>SUM(E8:E31)</f>
        <v>1229411298.7400007</v>
      </c>
      <c r="F7" s="867">
        <f>SUM(F8:F31)</f>
        <v>1095335165.0600019</v>
      </c>
      <c r="G7" s="559">
        <f t="shared" ref="G7:G14" si="1">F7/E7*100</f>
        <v>89.094281643790737</v>
      </c>
    </row>
    <row r="8" spans="1:8" ht="20.100000000000001" customHeight="1">
      <c r="A8" s="542" t="s">
        <v>169</v>
      </c>
      <c r="B8" s="827">
        <v>683784192.70000017</v>
      </c>
      <c r="C8" s="823">
        <v>534816674.83000028</v>
      </c>
      <c r="D8" s="516">
        <f t="shared" si="0"/>
        <v>78.214249545344913</v>
      </c>
      <c r="E8" s="827">
        <v>1332836.52</v>
      </c>
      <c r="F8" s="823">
        <v>1161431.6400000001</v>
      </c>
      <c r="G8" s="368">
        <f t="shared" si="1"/>
        <v>87.139842176593433</v>
      </c>
    </row>
    <row r="9" spans="1:8" ht="20.100000000000001" customHeight="1">
      <c r="A9" s="543" t="s">
        <v>171</v>
      </c>
      <c r="B9" s="868">
        <v>579012.83000000007</v>
      </c>
      <c r="C9" s="869">
        <v>1081132.08</v>
      </c>
      <c r="D9" s="515">
        <f t="shared" si="0"/>
        <v>186.71988321916803</v>
      </c>
      <c r="E9" s="868">
        <v>198538</v>
      </c>
      <c r="F9" s="869">
        <v>113731.15</v>
      </c>
      <c r="G9" s="369">
        <f t="shared" si="1"/>
        <v>57.28432340408385</v>
      </c>
    </row>
    <row r="10" spans="1:8" ht="20.100000000000001" customHeight="1">
      <c r="A10" s="543" t="s">
        <v>172</v>
      </c>
      <c r="B10" s="868">
        <v>1020508.07</v>
      </c>
      <c r="C10" s="869">
        <v>980020.95000000007</v>
      </c>
      <c r="D10" s="515">
        <f t="shared" si="0"/>
        <v>96.03265067761788</v>
      </c>
      <c r="E10" s="868">
        <v>923840.07</v>
      </c>
      <c r="F10" s="869">
        <v>980020.95</v>
      </c>
      <c r="G10" s="1011">
        <f t="shared" si="1"/>
        <v>106.08123438508139</v>
      </c>
    </row>
    <row r="11" spans="1:8" ht="24">
      <c r="A11" s="543" t="s">
        <v>173</v>
      </c>
      <c r="B11" s="868">
        <v>52066003.950000003</v>
      </c>
      <c r="C11" s="869">
        <v>37064024.82</v>
      </c>
      <c r="D11" s="515">
        <f t="shared" si="0"/>
        <v>71.186613160467061</v>
      </c>
      <c r="E11" s="868">
        <v>375051</v>
      </c>
      <c r="F11" s="869">
        <v>186856.43</v>
      </c>
      <c r="G11" s="1011">
        <f t="shared" si="1"/>
        <v>49.821605594972418</v>
      </c>
    </row>
    <row r="12" spans="1:8" ht="20.100000000000001" customHeight="1">
      <c r="A12" s="543" t="s">
        <v>671</v>
      </c>
      <c r="B12" s="868">
        <v>6431770.0800000001</v>
      </c>
      <c r="C12" s="869">
        <v>5270933.3899999997</v>
      </c>
      <c r="D12" s="515">
        <f t="shared" si="0"/>
        <v>81.95152072351442</v>
      </c>
      <c r="E12" s="868">
        <v>0</v>
      </c>
      <c r="F12" s="869">
        <v>0</v>
      </c>
      <c r="G12" s="1011" t="s">
        <v>126</v>
      </c>
    </row>
    <row r="13" spans="1:8" ht="20.100000000000001" customHeight="1">
      <c r="A13" s="543" t="s">
        <v>174</v>
      </c>
      <c r="B13" s="868">
        <v>1026164059.5900002</v>
      </c>
      <c r="C13" s="869">
        <v>796526143.05000007</v>
      </c>
      <c r="D13" s="515">
        <f t="shared" si="0"/>
        <v>77.621715124991709</v>
      </c>
      <c r="E13" s="868">
        <v>5130413.1800000006</v>
      </c>
      <c r="F13" s="869">
        <v>4405645.24</v>
      </c>
      <c r="G13" s="1011">
        <f t="shared" si="1"/>
        <v>85.873107787392669</v>
      </c>
    </row>
    <row r="14" spans="1:8" ht="20.100000000000001" customHeight="1">
      <c r="A14" s="543" t="s">
        <v>175</v>
      </c>
      <c r="B14" s="868">
        <v>288788736.29999989</v>
      </c>
      <c r="C14" s="869">
        <v>243263865.5099999</v>
      </c>
      <c r="D14" s="515">
        <f t="shared" si="0"/>
        <v>84.235925758992281</v>
      </c>
      <c r="E14" s="868">
        <v>8303108.0800000001</v>
      </c>
      <c r="F14" s="869">
        <v>6706581.75</v>
      </c>
      <c r="G14" s="1011">
        <f t="shared" si="1"/>
        <v>80.771943293793669</v>
      </c>
    </row>
    <row r="15" spans="1:8" ht="20.100000000000001" customHeight="1">
      <c r="A15" s="543" t="s">
        <v>176</v>
      </c>
      <c r="B15" s="868">
        <v>491857675.54000008</v>
      </c>
      <c r="C15" s="869">
        <v>366380189.45000029</v>
      </c>
      <c r="D15" s="515">
        <f t="shared" si="0"/>
        <v>74.489066181138526</v>
      </c>
      <c r="E15" s="868">
        <v>1256645.97</v>
      </c>
      <c r="F15" s="869">
        <v>678747.84</v>
      </c>
      <c r="G15" s="1011">
        <f t="shared" ref="G15:G31" si="2">F15/E15*100</f>
        <v>54.012654017423856</v>
      </c>
    </row>
    <row r="16" spans="1:8" ht="20.100000000000001" customHeight="1">
      <c r="A16" s="543" t="s">
        <v>177</v>
      </c>
      <c r="B16" s="868">
        <v>40030737.009999983</v>
      </c>
      <c r="C16" s="869">
        <v>34407088.070000008</v>
      </c>
      <c r="D16" s="515">
        <f t="shared" si="0"/>
        <v>85.951672739387377</v>
      </c>
      <c r="E16" s="868">
        <v>4508252.07</v>
      </c>
      <c r="F16" s="869">
        <v>3832991.7799999993</v>
      </c>
      <c r="G16" s="1011">
        <f t="shared" si="2"/>
        <v>85.021682915791331</v>
      </c>
    </row>
    <row r="17" spans="1:7" ht="20.100000000000001" customHeight="1">
      <c r="A17" s="543" t="s">
        <v>178</v>
      </c>
      <c r="B17" s="868">
        <v>38424647.220000006</v>
      </c>
      <c r="C17" s="869">
        <v>28054116.510000009</v>
      </c>
      <c r="D17" s="515">
        <f t="shared" si="0"/>
        <v>73.010732797041427</v>
      </c>
      <c r="E17" s="868">
        <v>11058717.589999998</v>
      </c>
      <c r="F17" s="869">
        <v>9531391.5999999978</v>
      </c>
      <c r="G17" s="1011">
        <f t="shared" si="2"/>
        <v>86.18894118987987</v>
      </c>
    </row>
    <row r="18" spans="1:7" ht="20.100000000000001" customHeight="1">
      <c r="A18" s="543" t="s">
        <v>672</v>
      </c>
      <c r="B18" s="868">
        <v>1152852.24</v>
      </c>
      <c r="C18" s="869">
        <v>80273.87</v>
      </c>
      <c r="D18" s="515">
        <f t="shared" si="0"/>
        <v>6.9630666632525244</v>
      </c>
      <c r="E18" s="868">
        <v>74658</v>
      </c>
      <c r="F18" s="869">
        <v>80273.87</v>
      </c>
      <c r="G18" s="1011">
        <f t="shared" si="2"/>
        <v>107.52212756837847</v>
      </c>
    </row>
    <row r="19" spans="1:7" ht="20.100000000000001" customHeight="1">
      <c r="A19" s="543" t="s">
        <v>179</v>
      </c>
      <c r="B19" s="868">
        <v>288023420.40999997</v>
      </c>
      <c r="C19" s="869">
        <v>203727166.93000001</v>
      </c>
      <c r="D19" s="515">
        <f t="shared" si="0"/>
        <v>70.732847571907641</v>
      </c>
      <c r="E19" s="868">
        <v>94335636.289999977</v>
      </c>
      <c r="F19" s="869">
        <v>83522004.759999976</v>
      </c>
      <c r="G19" s="1011">
        <f t="shared" si="2"/>
        <v>88.537066208195697</v>
      </c>
    </row>
    <row r="20" spans="1:7" ht="24">
      <c r="A20" s="543" t="s">
        <v>182</v>
      </c>
      <c r="B20" s="868">
        <v>49000563.38000001</v>
      </c>
      <c r="C20" s="869">
        <v>42216423.390000001</v>
      </c>
      <c r="D20" s="515">
        <f t="shared" si="0"/>
        <v>86.154975530813971</v>
      </c>
      <c r="E20" s="868">
        <v>3470755.5099999993</v>
      </c>
      <c r="F20" s="869">
        <v>2851425.2199999997</v>
      </c>
      <c r="G20" s="369">
        <f t="shared" si="2"/>
        <v>82.155750002684584</v>
      </c>
    </row>
    <row r="21" spans="1:7" ht="20.100000000000001" customHeight="1">
      <c r="A21" s="543" t="s">
        <v>184</v>
      </c>
      <c r="B21" s="868">
        <v>62791584.980000012</v>
      </c>
      <c r="C21" s="869">
        <v>63153830.81000001</v>
      </c>
      <c r="D21" s="515">
        <f t="shared" si="0"/>
        <v>100.57690187326116</v>
      </c>
      <c r="E21" s="868">
        <v>9985947.0599999987</v>
      </c>
      <c r="F21" s="869">
        <v>8251550.8599999975</v>
      </c>
      <c r="G21" s="1011">
        <f t="shared" si="2"/>
        <v>82.631630334319027</v>
      </c>
    </row>
    <row r="22" spans="1:7" ht="20.100000000000001" customHeight="1">
      <c r="A22" s="543" t="s">
        <v>185</v>
      </c>
      <c r="B22" s="868">
        <v>969951056.12000132</v>
      </c>
      <c r="C22" s="869">
        <v>855114183.25000453</v>
      </c>
      <c r="D22" s="515">
        <f t="shared" si="0"/>
        <v>88.160549736461206</v>
      </c>
      <c r="E22" s="868">
        <v>562195183.84000063</v>
      </c>
      <c r="F22" s="869">
        <v>519324469.60000163</v>
      </c>
      <c r="G22" s="1011">
        <f t="shared" si="2"/>
        <v>92.37440741715784</v>
      </c>
    </row>
    <row r="23" spans="1:7" ht="20.100000000000001" customHeight="1">
      <c r="A23" s="543" t="s">
        <v>186</v>
      </c>
      <c r="B23" s="868">
        <v>42791803.719999991</v>
      </c>
      <c r="C23" s="869">
        <v>38234445.530000001</v>
      </c>
      <c r="D23" s="515">
        <f t="shared" si="0"/>
        <v>89.349927336972769</v>
      </c>
      <c r="E23" s="868">
        <v>4700500.87</v>
      </c>
      <c r="F23" s="869">
        <v>3887106.1999999997</v>
      </c>
      <c r="G23" s="1011">
        <f t="shared" si="2"/>
        <v>82.695574525018642</v>
      </c>
    </row>
    <row r="24" spans="1:7" ht="20.100000000000001" customHeight="1">
      <c r="A24" s="543" t="s">
        <v>187</v>
      </c>
      <c r="B24" s="868">
        <v>224754526.04999977</v>
      </c>
      <c r="C24" s="869">
        <v>192469663.21999979</v>
      </c>
      <c r="D24" s="515">
        <f t="shared" si="0"/>
        <v>85.635500473606584</v>
      </c>
      <c r="E24" s="868">
        <v>172524765.46999988</v>
      </c>
      <c r="F24" s="869">
        <v>155056449.13999996</v>
      </c>
      <c r="G24" s="1011">
        <f t="shared" si="2"/>
        <v>89.874893449405974</v>
      </c>
    </row>
    <row r="25" spans="1:7" ht="24">
      <c r="A25" s="543" t="s">
        <v>188</v>
      </c>
      <c r="B25" s="868">
        <v>225530896.31000018</v>
      </c>
      <c r="C25" s="869">
        <v>196261204.56000033</v>
      </c>
      <c r="D25" s="515">
        <f t="shared" si="0"/>
        <v>87.021870515795044</v>
      </c>
      <c r="E25" s="868">
        <v>188303103.72000015</v>
      </c>
      <c r="F25" s="869">
        <v>165365618.72000009</v>
      </c>
      <c r="G25" s="369">
        <f t="shared" si="2"/>
        <v>87.818849213389882</v>
      </c>
    </row>
    <row r="26" spans="1:7" ht="24">
      <c r="A26" s="543" t="s">
        <v>189</v>
      </c>
      <c r="B26" s="868">
        <v>10883760.949999999</v>
      </c>
      <c r="C26" s="869">
        <v>9608965.8199999984</v>
      </c>
      <c r="D26" s="515">
        <f t="shared" si="0"/>
        <v>88.287181831203299</v>
      </c>
      <c r="E26" s="868">
        <v>4965681.1900000004</v>
      </c>
      <c r="F26" s="869">
        <v>4853590.7399999993</v>
      </c>
      <c r="G26" s="369">
        <f t="shared" si="2"/>
        <v>97.742697412275859</v>
      </c>
    </row>
    <row r="27" spans="1:7" ht="20.100000000000001" customHeight="1">
      <c r="A27" s="543" t="s">
        <v>190</v>
      </c>
      <c r="B27" s="868">
        <v>112845693.71000002</v>
      </c>
      <c r="C27" s="869">
        <v>99502235.180000067</v>
      </c>
      <c r="D27" s="515">
        <f t="shared" si="0"/>
        <v>88.175482739916461</v>
      </c>
      <c r="E27" s="868">
        <v>85506903.710000083</v>
      </c>
      <c r="F27" s="869">
        <v>75674802.799999997</v>
      </c>
      <c r="G27" s="1011">
        <f t="shared" si="2"/>
        <v>88.501395228453092</v>
      </c>
    </row>
    <row r="28" spans="1:7" ht="24">
      <c r="A28" s="543" t="s">
        <v>191</v>
      </c>
      <c r="B28" s="868">
        <v>2288489965.9099998</v>
      </c>
      <c r="C28" s="869">
        <v>1635505318.5799992</v>
      </c>
      <c r="D28" s="515">
        <f t="shared" si="0"/>
        <v>71.466571535945249</v>
      </c>
      <c r="E28" s="868">
        <v>38263685.359999992</v>
      </c>
      <c r="F28" s="869">
        <v>28319866.16</v>
      </c>
      <c r="G28" s="369">
        <f t="shared" si="2"/>
        <v>74.012385094523495</v>
      </c>
    </row>
    <row r="29" spans="1:7" ht="24">
      <c r="A29" s="543" t="s">
        <v>192</v>
      </c>
      <c r="B29" s="868">
        <v>559310208.11000001</v>
      </c>
      <c r="C29" s="869">
        <v>387741271.09000051</v>
      </c>
      <c r="D29" s="515">
        <f t="shared" si="0"/>
        <v>69.324905118438878</v>
      </c>
      <c r="E29" s="868">
        <v>26286349.889999997</v>
      </c>
      <c r="F29" s="869">
        <v>17273862.949999996</v>
      </c>
      <c r="G29" s="369">
        <f t="shared" si="2"/>
        <v>65.714193953461049</v>
      </c>
    </row>
    <row r="30" spans="1:7" ht="48">
      <c r="A30" s="956" t="s">
        <v>193</v>
      </c>
      <c r="B30" s="868">
        <v>1855005.19</v>
      </c>
      <c r="C30" s="869">
        <v>2778956.5100000002</v>
      </c>
      <c r="D30" s="515">
        <f t="shared" si="0"/>
        <v>149.80855713940079</v>
      </c>
      <c r="E30" s="868">
        <v>0</v>
      </c>
      <c r="F30" s="869">
        <v>0</v>
      </c>
      <c r="G30" s="1011" t="s">
        <v>126</v>
      </c>
    </row>
    <row r="31" spans="1:7" ht="20.100000000000001" customHeight="1" thickBot="1">
      <c r="A31" s="544" t="s">
        <v>194</v>
      </c>
      <c r="B31" s="870">
        <v>188421213.01999998</v>
      </c>
      <c r="C31" s="871">
        <v>154263780.63000005</v>
      </c>
      <c r="D31" s="514">
        <f t="shared" si="0"/>
        <v>81.871769190672666</v>
      </c>
      <c r="E31" s="870">
        <v>5710725.3500000006</v>
      </c>
      <c r="F31" s="871">
        <v>3276745.66</v>
      </c>
      <c r="G31" s="1096">
        <f t="shared" si="2"/>
        <v>57.378799700111649</v>
      </c>
    </row>
    <row r="32" spans="1:7">
      <c r="B32" s="1105" t="s">
        <v>6</v>
      </c>
      <c r="C32" s="524"/>
      <c r="D32" s="524"/>
      <c r="E32" s="524"/>
      <c r="F32" s="524"/>
      <c r="G32" s="524"/>
    </row>
    <row r="33" spans="1:1">
      <c r="A33" s="524" t="s">
        <v>230</v>
      </c>
    </row>
  </sheetData>
  <mergeCells count="7">
    <mergeCell ref="A1:G1"/>
    <mergeCell ref="A3:A5"/>
    <mergeCell ref="A2:G2"/>
    <mergeCell ref="B3:D3"/>
    <mergeCell ref="E3:G3"/>
    <mergeCell ref="B5:C5"/>
    <mergeCell ref="E5:F5"/>
  </mergeCells>
  <pageMargins left="0.70866141732283472" right="0.70866141732283472" top="0.9055118110236221" bottom="0.47244094488188981" header="0.31496062992125984" footer="0.31496062992125984"/>
  <pageSetup paperSize="9" scale="8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2"/>
  <sheetViews>
    <sheetView workbookViewId="0">
      <selection activeCell="B3" sqref="B3:B4"/>
    </sheetView>
  </sheetViews>
  <sheetFormatPr defaultRowHeight="12.75"/>
  <cols>
    <col min="1" max="1" width="28.28515625" style="263" customWidth="1"/>
    <col min="2" max="3" width="15.85546875" style="263" customWidth="1"/>
    <col min="4" max="4" width="5.42578125" style="263" customWidth="1"/>
    <col min="5" max="6" width="15.85546875" style="263" customWidth="1"/>
    <col min="7" max="7" width="5.42578125" style="263" customWidth="1"/>
    <col min="8" max="16384" width="9.140625" style="263"/>
  </cols>
  <sheetData>
    <row r="1" spans="1:7" ht="36.75" customHeight="1">
      <c r="A1" s="2594" t="s">
        <v>196</v>
      </c>
      <c r="B1" s="2594"/>
      <c r="C1" s="2594"/>
      <c r="D1" s="2594"/>
      <c r="E1" s="2594"/>
      <c r="F1" s="2594"/>
      <c r="G1" s="2594"/>
    </row>
    <row r="2" spans="1:7" ht="15.75" customHeight="1" thickBot="1">
      <c r="A2" s="2596"/>
      <c r="B2" s="2596"/>
      <c r="C2" s="2596"/>
      <c r="D2" s="2596"/>
      <c r="E2" s="2596"/>
      <c r="F2" s="2596"/>
      <c r="G2" s="2596"/>
    </row>
    <row r="3" spans="1:7" ht="16.5" customHeight="1">
      <c r="A3" s="2422" t="s">
        <v>96</v>
      </c>
      <c r="B3" s="2428" t="s">
        <v>55</v>
      </c>
      <c r="C3" s="2426"/>
      <c r="D3" s="2429"/>
      <c r="E3" s="2428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280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2" t="s">
        <v>8</v>
      </c>
      <c r="F5" s="2431"/>
      <c r="G5" s="266" t="s">
        <v>102</v>
      </c>
    </row>
    <row r="6" spans="1:7" ht="13.5" thickBot="1">
      <c r="A6" s="551">
        <v>1</v>
      </c>
      <c r="B6" s="279">
        <v>2</v>
      </c>
      <c r="C6" s="267">
        <v>3</v>
      </c>
      <c r="D6" s="268">
        <v>4</v>
      </c>
      <c r="E6" s="279">
        <v>5</v>
      </c>
      <c r="F6" s="267">
        <v>6</v>
      </c>
      <c r="G6" s="268">
        <v>7</v>
      </c>
    </row>
    <row r="7" spans="1:7" ht="27.75" customHeight="1" thickBot="1">
      <c r="A7" s="555" t="s">
        <v>103</v>
      </c>
      <c r="B7" s="742">
        <f>SUM(B8:B20)</f>
        <v>41503751974.719872</v>
      </c>
      <c r="C7" s="743">
        <f>SUM(C8:C20)</f>
        <v>41265618884.440086</v>
      </c>
      <c r="D7" s="522">
        <f t="shared" ref="D7:D20" si="0">C7/B7*100</f>
        <v>99.426237197965065</v>
      </c>
      <c r="E7" s="742">
        <f>SUM(E8:E20)</f>
        <v>41486017739.059998</v>
      </c>
      <c r="F7" s="743">
        <f>SUM(F8:F20)</f>
        <v>41248515098.64006</v>
      </c>
      <c r="G7" s="522">
        <f>F7/E7*100</f>
        <v>99.427511597006529</v>
      </c>
    </row>
    <row r="8" spans="1:7" ht="20.100000000000001" customHeight="1">
      <c r="A8" s="435" t="s">
        <v>169</v>
      </c>
      <c r="B8" s="744">
        <v>1147502018.9399998</v>
      </c>
      <c r="C8" s="745">
        <v>1147154833.8200002</v>
      </c>
      <c r="D8" s="521">
        <f t="shared" si="0"/>
        <v>99.96974426935472</v>
      </c>
      <c r="E8" s="744">
        <v>1147502018.9399998</v>
      </c>
      <c r="F8" s="745">
        <v>1147154833.8200002</v>
      </c>
      <c r="G8" s="436">
        <f>F8/E8*100</f>
        <v>99.96974426935472</v>
      </c>
    </row>
    <row r="9" spans="1:7" ht="20.100000000000001" customHeight="1">
      <c r="A9" s="379" t="s">
        <v>176</v>
      </c>
      <c r="B9" s="746">
        <v>24500</v>
      </c>
      <c r="C9" s="747">
        <v>24500</v>
      </c>
      <c r="D9" s="520">
        <f t="shared" si="0"/>
        <v>100</v>
      </c>
      <c r="E9" s="746">
        <v>24500</v>
      </c>
      <c r="F9" s="747">
        <v>24500</v>
      </c>
      <c r="G9" s="519">
        <f t="shared" ref="G9:G20" si="1">F9/E9*100</f>
        <v>100</v>
      </c>
    </row>
    <row r="10" spans="1:7">
      <c r="A10" s="379" t="s">
        <v>179</v>
      </c>
      <c r="B10" s="746">
        <v>346090594.68000001</v>
      </c>
      <c r="C10" s="747">
        <v>322799575.14000112</v>
      </c>
      <c r="D10" s="520">
        <f t="shared" si="0"/>
        <v>93.270253541118592</v>
      </c>
      <c r="E10" s="746">
        <v>345550594.68000001</v>
      </c>
      <c r="F10" s="747">
        <v>321839575.14000112</v>
      </c>
      <c r="G10" s="519">
        <f t="shared" si="1"/>
        <v>93.138191655564455</v>
      </c>
    </row>
    <row r="11" spans="1:7" ht="36">
      <c r="A11" s="379" t="s">
        <v>180</v>
      </c>
      <c r="B11" s="746">
        <v>206199691.56999999</v>
      </c>
      <c r="C11" s="747">
        <v>202087396.6500003</v>
      </c>
      <c r="D11" s="520">
        <f t="shared" si="0"/>
        <v>98.005673583365351</v>
      </c>
      <c r="E11" s="746">
        <v>206199691.56999999</v>
      </c>
      <c r="F11" s="747">
        <v>202087396.6500003</v>
      </c>
      <c r="G11" s="519">
        <f t="shared" si="1"/>
        <v>98.005673583365351</v>
      </c>
    </row>
    <row r="12" spans="1:7">
      <c r="A12" s="379" t="s">
        <v>181</v>
      </c>
      <c r="B12" s="746">
        <v>485392.42000000004</v>
      </c>
      <c r="C12" s="747">
        <v>343453.4</v>
      </c>
      <c r="D12" s="520">
        <f t="shared" si="0"/>
        <v>70.757882869287485</v>
      </c>
      <c r="E12" s="746">
        <v>485392.42000000004</v>
      </c>
      <c r="F12" s="747">
        <v>343453.4</v>
      </c>
      <c r="G12" s="519">
        <f t="shared" si="1"/>
        <v>70.757882869287485</v>
      </c>
    </row>
    <row r="13" spans="1:7" ht="24">
      <c r="A13" s="379" t="s">
        <v>182</v>
      </c>
      <c r="B13" s="746">
        <v>3427388.9200000004</v>
      </c>
      <c r="C13" s="747">
        <v>3317106.7899999954</v>
      </c>
      <c r="D13" s="520">
        <f t="shared" si="0"/>
        <v>96.782328105326172</v>
      </c>
      <c r="E13" s="746">
        <v>3407388.9200000004</v>
      </c>
      <c r="F13" s="747">
        <v>3298097.6999999951</v>
      </c>
      <c r="G13" s="519">
        <f t="shared" si="1"/>
        <v>96.792522879953339</v>
      </c>
    </row>
    <row r="14" spans="1:7" ht="20.100000000000001" customHeight="1">
      <c r="A14" s="379" t="s">
        <v>184</v>
      </c>
      <c r="B14" s="746">
        <v>1098684.129999999</v>
      </c>
      <c r="C14" s="747">
        <v>1098430.4599999986</v>
      </c>
      <c r="D14" s="520">
        <f t="shared" si="0"/>
        <v>99.976911471361618</v>
      </c>
      <c r="E14" s="746">
        <v>1098684.129999999</v>
      </c>
      <c r="F14" s="747">
        <v>1098430.4599999986</v>
      </c>
      <c r="G14" s="519">
        <f t="shared" si="1"/>
        <v>99.976911471361618</v>
      </c>
    </row>
    <row r="15" spans="1:7">
      <c r="A15" s="379" t="s">
        <v>185</v>
      </c>
      <c r="B15" s="746">
        <v>241950534.98000011</v>
      </c>
      <c r="C15" s="747">
        <v>237229033.86000049</v>
      </c>
      <c r="D15" s="520">
        <f t="shared" si="0"/>
        <v>98.048567604783386</v>
      </c>
      <c r="E15" s="746">
        <v>241950534.98000011</v>
      </c>
      <c r="F15" s="747">
        <v>237229033.86000049</v>
      </c>
      <c r="G15" s="519">
        <f t="shared" si="1"/>
        <v>98.048567604783386</v>
      </c>
    </row>
    <row r="16" spans="1:7">
      <c r="A16" s="379" t="s">
        <v>186</v>
      </c>
      <c r="B16" s="746">
        <v>2453251.2400000002</v>
      </c>
      <c r="C16" s="747">
        <v>2209776.2600000016</v>
      </c>
      <c r="D16" s="520">
        <f t="shared" si="0"/>
        <v>90.075416001827904</v>
      </c>
      <c r="E16" s="746">
        <v>1646395.2899999996</v>
      </c>
      <c r="F16" s="747">
        <v>1493078.4499999995</v>
      </c>
      <c r="G16" s="519">
        <f t="shared" si="1"/>
        <v>90.687726032063651</v>
      </c>
    </row>
    <row r="17" spans="1:7">
      <c r="A17" s="379" t="s">
        <v>187</v>
      </c>
      <c r="B17" s="746">
        <v>526473806.42000031</v>
      </c>
      <c r="C17" s="747">
        <v>511685954.35000014</v>
      </c>
      <c r="D17" s="520">
        <f t="shared" si="0"/>
        <v>97.191151413484945</v>
      </c>
      <c r="E17" s="746">
        <v>510136426.71000028</v>
      </c>
      <c r="F17" s="747">
        <v>496305051.49000019</v>
      </c>
      <c r="G17" s="519">
        <f t="shared" si="1"/>
        <v>97.288690927405014</v>
      </c>
    </row>
    <row r="18" spans="1:7" ht="24">
      <c r="A18" s="379" t="s">
        <v>188</v>
      </c>
      <c r="B18" s="746">
        <v>904842.58</v>
      </c>
      <c r="C18" s="747">
        <v>897134.13</v>
      </c>
      <c r="D18" s="520">
        <f t="shared" si="0"/>
        <v>99.148089383680428</v>
      </c>
      <c r="E18" s="746">
        <v>904842.58</v>
      </c>
      <c r="F18" s="747">
        <v>897134.13</v>
      </c>
      <c r="G18" s="519">
        <f t="shared" si="1"/>
        <v>99.148089383680428</v>
      </c>
    </row>
    <row r="19" spans="1:7">
      <c r="A19" s="379" t="s">
        <v>190</v>
      </c>
      <c r="B19" s="746">
        <v>39027093061.529877</v>
      </c>
      <c r="C19" s="747">
        <v>38836723482.270088</v>
      </c>
      <c r="D19" s="520">
        <f t="shared" si="0"/>
        <v>99.512211737216376</v>
      </c>
      <c r="E19" s="746">
        <v>39027063061.529999</v>
      </c>
      <c r="F19" s="747">
        <v>38836696306.230057</v>
      </c>
      <c r="G19" s="519">
        <f t="shared" si="1"/>
        <v>99.512218598156338</v>
      </c>
    </row>
    <row r="20" spans="1:7" ht="24.75" thickBot="1">
      <c r="A20" s="380" t="s">
        <v>191</v>
      </c>
      <c r="B20" s="748">
        <v>48207.31</v>
      </c>
      <c r="C20" s="749">
        <v>48207.31</v>
      </c>
      <c r="D20" s="518">
        <f t="shared" si="0"/>
        <v>100</v>
      </c>
      <c r="E20" s="748">
        <v>48207.31</v>
      </c>
      <c r="F20" s="749">
        <v>48207.31</v>
      </c>
      <c r="G20" s="517">
        <f t="shared" si="1"/>
        <v>100</v>
      </c>
    </row>
    <row r="22" spans="1:7">
      <c r="A22" s="2595" t="s">
        <v>230</v>
      </c>
      <c r="B22" s="2595"/>
      <c r="C22" s="2595"/>
      <c r="D22" s="2595"/>
      <c r="E22" s="2595"/>
      <c r="F22" s="2595"/>
      <c r="G22" s="2595"/>
    </row>
  </sheetData>
  <mergeCells count="8">
    <mergeCell ref="A1:G1"/>
    <mergeCell ref="A22:G22"/>
    <mergeCell ref="A3:A5"/>
    <mergeCell ref="A2:G2"/>
    <mergeCell ref="B3:D3"/>
    <mergeCell ref="E3:G3"/>
    <mergeCell ref="B5:C5"/>
    <mergeCell ref="E5:F5"/>
  </mergeCells>
  <pageMargins left="0.70866141732283472" right="0.70866141732283472" top="0.83" bottom="0.74803149606299213" header="0.31496062992125984" footer="0.31496062992125984"/>
  <pageSetup paperSize="9" scale="8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workbookViewId="0">
      <selection activeCell="B3" sqref="B3:B4"/>
    </sheetView>
  </sheetViews>
  <sheetFormatPr defaultRowHeight="12.75"/>
  <cols>
    <col min="1" max="1" width="27.85546875" style="263" customWidth="1"/>
    <col min="2" max="3" width="14.85546875" style="263" customWidth="1"/>
    <col min="4" max="4" width="7.140625" style="263" customWidth="1"/>
    <col min="5" max="6" width="14.85546875" style="263" customWidth="1"/>
    <col min="7" max="7" width="7" style="263" customWidth="1"/>
    <col min="8" max="16384" width="9.140625" style="263"/>
  </cols>
  <sheetData>
    <row r="1" spans="1:7" ht="42.75" customHeight="1">
      <c r="A1" s="2582" t="s">
        <v>209</v>
      </c>
      <c r="B1" s="2582"/>
      <c r="C1" s="2582"/>
      <c r="D1" s="2582"/>
      <c r="E1" s="2582"/>
      <c r="F1" s="2582"/>
      <c r="G1" s="2582"/>
    </row>
    <row r="2" spans="1:7" ht="6" customHeight="1" thickBot="1">
      <c r="A2" s="2597"/>
      <c r="B2" s="2597"/>
      <c r="C2" s="2597"/>
      <c r="D2" s="2597"/>
      <c r="E2" s="2597"/>
      <c r="F2" s="2597"/>
      <c r="G2" s="2597"/>
    </row>
    <row r="3" spans="1:7" ht="16.5" customHeight="1">
      <c r="A3" s="2422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1">
        <v>1</v>
      </c>
      <c r="B6" s="279">
        <v>2</v>
      </c>
      <c r="C6" s="267">
        <v>3</v>
      </c>
      <c r="D6" s="268">
        <v>4</v>
      </c>
      <c r="E6" s="378">
        <v>5</v>
      </c>
      <c r="F6" s="267">
        <v>6</v>
      </c>
      <c r="G6" s="268">
        <v>7</v>
      </c>
    </row>
    <row r="7" spans="1:7" ht="24.75" customHeight="1" thickBot="1">
      <c r="A7" s="556" t="s">
        <v>103</v>
      </c>
      <c r="B7" s="742">
        <f>SUM(B8:B28)</f>
        <v>3662854237.2600021</v>
      </c>
      <c r="C7" s="743">
        <f>SUM(C8:C28)</f>
        <v>3489152143.2900038</v>
      </c>
      <c r="D7" s="522">
        <f t="shared" ref="D7:D28" si="0">C7/B7*100</f>
        <v>95.257739382500347</v>
      </c>
      <c r="E7" s="750">
        <f>SUM(E8:E28)</f>
        <v>3309967173.0300021</v>
      </c>
      <c r="F7" s="743">
        <f>SUM(F8:F28)</f>
        <v>3175048482.820004</v>
      </c>
      <c r="G7" s="522">
        <f t="shared" ref="G7:G25" si="1">F7/E7*100</f>
        <v>95.923866215069097</v>
      </c>
    </row>
    <row r="8" spans="1:7" ht="20.100000000000001" customHeight="1">
      <c r="A8" s="567" t="s">
        <v>169</v>
      </c>
      <c r="B8" s="744">
        <v>4412595.7300000004</v>
      </c>
      <c r="C8" s="745">
        <v>4405711.34</v>
      </c>
      <c r="D8" s="521">
        <f t="shared" si="0"/>
        <v>99.843983214841188</v>
      </c>
      <c r="E8" s="744">
        <v>69954</v>
      </c>
      <c r="F8" s="745">
        <v>69954</v>
      </c>
      <c r="G8" s="436">
        <f t="shared" si="1"/>
        <v>100</v>
      </c>
    </row>
    <row r="9" spans="1:7">
      <c r="A9" s="384" t="s">
        <v>170</v>
      </c>
      <c r="B9" s="746">
        <v>3814.97</v>
      </c>
      <c r="C9" s="747">
        <v>3814.97</v>
      </c>
      <c r="D9" s="520">
        <f t="shared" si="0"/>
        <v>100</v>
      </c>
      <c r="E9" s="746">
        <v>3814.97</v>
      </c>
      <c r="F9" s="747">
        <v>3814.97</v>
      </c>
      <c r="G9" s="519">
        <f t="shared" si="1"/>
        <v>100</v>
      </c>
    </row>
    <row r="10" spans="1:7" ht="24">
      <c r="A10" s="384" t="s">
        <v>173</v>
      </c>
      <c r="B10" s="746">
        <v>3921323</v>
      </c>
      <c r="C10" s="747">
        <v>3866020.94</v>
      </c>
      <c r="D10" s="520">
        <f t="shared" si="0"/>
        <v>98.589709136431765</v>
      </c>
      <c r="E10" s="746">
        <v>0</v>
      </c>
      <c r="F10" s="747">
        <v>0</v>
      </c>
      <c r="G10" s="609" t="str">
        <f>IF(E10=0,"-",F10/E10*100)</f>
        <v>-</v>
      </c>
    </row>
    <row r="11" spans="1:7" ht="20.100000000000001" customHeight="1">
      <c r="A11" s="384" t="s">
        <v>174</v>
      </c>
      <c r="B11" s="746">
        <v>96112472.940000013</v>
      </c>
      <c r="C11" s="747">
        <v>88039486.220000014</v>
      </c>
      <c r="D11" s="520">
        <f t="shared" si="0"/>
        <v>91.600479653624447</v>
      </c>
      <c r="E11" s="746">
        <v>15811919.6</v>
      </c>
      <c r="F11" s="747">
        <v>13515405.180000002</v>
      </c>
      <c r="G11" s="519">
        <f t="shared" si="1"/>
        <v>85.476055544830885</v>
      </c>
    </row>
    <row r="12" spans="1:7" ht="20.100000000000001" customHeight="1">
      <c r="A12" s="384" t="s">
        <v>175</v>
      </c>
      <c r="B12" s="746">
        <v>1609206.34</v>
      </c>
      <c r="C12" s="747">
        <v>2900070.95</v>
      </c>
      <c r="D12" s="520">
        <f t="shared" si="0"/>
        <v>180.21746981185768</v>
      </c>
      <c r="E12" s="746">
        <v>0</v>
      </c>
      <c r="F12" s="747">
        <v>0</v>
      </c>
      <c r="G12" s="609" t="str">
        <f>IF(E12=0,"-",F12/E12*100)</f>
        <v>-</v>
      </c>
    </row>
    <row r="13" spans="1:7" ht="20.100000000000001" customHeight="1">
      <c r="A13" s="384" t="s">
        <v>176</v>
      </c>
      <c r="B13" s="746">
        <v>4198784.84</v>
      </c>
      <c r="C13" s="747">
        <v>2172166.81</v>
      </c>
      <c r="D13" s="520">
        <f t="shared" si="0"/>
        <v>51.733225034698371</v>
      </c>
      <c r="E13" s="746">
        <v>0</v>
      </c>
      <c r="F13" s="747">
        <v>0</v>
      </c>
      <c r="G13" s="609" t="str">
        <f>IF(E13=0,"-",F13/E13*100)</f>
        <v>-</v>
      </c>
    </row>
    <row r="14" spans="1:7" ht="20.100000000000001" customHeight="1">
      <c r="A14" s="384" t="s">
        <v>177</v>
      </c>
      <c r="B14" s="746">
        <v>185685.4</v>
      </c>
      <c r="C14" s="747">
        <v>135685.4</v>
      </c>
      <c r="D14" s="520">
        <f t="shared" si="0"/>
        <v>73.072734851528438</v>
      </c>
      <c r="E14" s="746">
        <v>179134.4</v>
      </c>
      <c r="F14" s="747">
        <v>129134.39999999999</v>
      </c>
      <c r="G14" s="519">
        <f t="shared" si="1"/>
        <v>72.087996498718283</v>
      </c>
    </row>
    <row r="15" spans="1:7" ht="20.100000000000001" customHeight="1">
      <c r="A15" s="384" t="s">
        <v>178</v>
      </c>
      <c r="B15" s="746">
        <v>466612.27</v>
      </c>
      <c r="C15" s="747">
        <v>156246.76</v>
      </c>
      <c r="D15" s="520">
        <f t="shared" si="0"/>
        <v>33.485351767539242</v>
      </c>
      <c r="E15" s="746">
        <v>54375.5</v>
      </c>
      <c r="F15" s="747">
        <v>34436.660000000003</v>
      </c>
      <c r="G15" s="519">
        <f t="shared" si="1"/>
        <v>63.33120614982851</v>
      </c>
    </row>
    <row r="16" spans="1:7">
      <c r="A16" s="384" t="s">
        <v>179</v>
      </c>
      <c r="B16" s="746">
        <v>1625566.68</v>
      </c>
      <c r="C16" s="747">
        <v>1204279.8700000001</v>
      </c>
      <c r="D16" s="520">
        <f t="shared" si="0"/>
        <v>74.083695539330336</v>
      </c>
      <c r="E16" s="746">
        <v>115000</v>
      </c>
      <c r="F16" s="747">
        <v>167354.91999999998</v>
      </c>
      <c r="G16" s="519">
        <f t="shared" si="1"/>
        <v>145.52601739130432</v>
      </c>
    </row>
    <row r="17" spans="1:7" ht="24">
      <c r="A17" s="384" t="s">
        <v>182</v>
      </c>
      <c r="B17" s="746">
        <v>1865980.1700000002</v>
      </c>
      <c r="C17" s="747">
        <v>1825828.4500000002</v>
      </c>
      <c r="D17" s="520">
        <f t="shared" si="0"/>
        <v>97.848223649665044</v>
      </c>
      <c r="E17" s="746">
        <v>1185626.1700000002</v>
      </c>
      <c r="F17" s="747">
        <v>1185626.1600000001</v>
      </c>
      <c r="G17" s="519">
        <f t="shared" si="1"/>
        <v>99.999999156563817</v>
      </c>
    </row>
    <row r="18" spans="1:7">
      <c r="A18" s="384" t="s">
        <v>184</v>
      </c>
      <c r="B18" s="746">
        <v>189374548.46000037</v>
      </c>
      <c r="C18" s="747">
        <v>190073799.90000045</v>
      </c>
      <c r="D18" s="520">
        <f t="shared" si="0"/>
        <v>100.36924256489925</v>
      </c>
      <c r="E18" s="746">
        <v>141642694.50000003</v>
      </c>
      <c r="F18" s="747">
        <v>141796080.89000008</v>
      </c>
      <c r="G18" s="519">
        <f t="shared" si="1"/>
        <v>100.10829107038771</v>
      </c>
    </row>
    <row r="19" spans="1:7" ht="20.100000000000001" customHeight="1">
      <c r="A19" s="384" t="s">
        <v>185</v>
      </c>
      <c r="B19" s="746">
        <v>1050912063.1799999</v>
      </c>
      <c r="C19" s="747">
        <v>1034907177.6000005</v>
      </c>
      <c r="D19" s="520">
        <f t="shared" si="0"/>
        <v>98.477048067031461</v>
      </c>
      <c r="E19" s="746">
        <v>1002859129.02</v>
      </c>
      <c r="F19" s="747">
        <v>994288138.80000067</v>
      </c>
      <c r="G19" s="519">
        <f t="shared" si="1"/>
        <v>99.145344548204392</v>
      </c>
    </row>
    <row r="20" spans="1:7" ht="20.100000000000001" customHeight="1">
      <c r="A20" s="384" t="s">
        <v>186</v>
      </c>
      <c r="B20" s="746">
        <v>1908560</v>
      </c>
      <c r="C20" s="747">
        <v>1642304</v>
      </c>
      <c r="D20" s="520">
        <f t="shared" si="0"/>
        <v>86.049377541182878</v>
      </c>
      <c r="E20" s="746">
        <v>1013560</v>
      </c>
      <c r="F20" s="747">
        <v>994677</v>
      </c>
      <c r="G20" s="519">
        <f t="shared" si="1"/>
        <v>98.136962784640275</v>
      </c>
    </row>
    <row r="21" spans="1:7">
      <c r="A21" s="384" t="s">
        <v>187</v>
      </c>
      <c r="B21" s="746">
        <v>1945075867.1200016</v>
      </c>
      <c r="C21" s="747">
        <v>1842098570.0000041</v>
      </c>
      <c r="D21" s="520">
        <f t="shared" si="0"/>
        <v>94.70574393211345</v>
      </c>
      <c r="E21" s="746">
        <v>1915423744.8800018</v>
      </c>
      <c r="F21" s="747">
        <v>1818709162.3100042</v>
      </c>
      <c r="G21" s="519">
        <f t="shared" si="1"/>
        <v>94.950747434946493</v>
      </c>
    </row>
    <row r="22" spans="1:7" ht="24">
      <c r="A22" s="384" t="s">
        <v>188</v>
      </c>
      <c r="B22" s="746">
        <v>380069.06</v>
      </c>
      <c r="C22" s="747">
        <v>400202.58</v>
      </c>
      <c r="D22" s="520">
        <f t="shared" si="0"/>
        <v>105.29733201644986</v>
      </c>
      <c r="E22" s="746">
        <v>375777.62</v>
      </c>
      <c r="F22" s="747">
        <v>395911.14</v>
      </c>
      <c r="G22" s="519">
        <f t="shared" si="1"/>
        <v>105.35782838797051</v>
      </c>
    </row>
    <row r="23" spans="1:7" ht="20.100000000000001" customHeight="1">
      <c r="A23" s="384" t="s">
        <v>189</v>
      </c>
      <c r="B23" s="746">
        <v>202999043.97999996</v>
      </c>
      <c r="C23" s="747">
        <v>175929845.18999961</v>
      </c>
      <c r="D23" s="520">
        <f t="shared" si="0"/>
        <v>86.665356516325616</v>
      </c>
      <c r="E23" s="746">
        <v>202999043.97999996</v>
      </c>
      <c r="F23" s="747">
        <v>175929845.18999961</v>
      </c>
      <c r="G23" s="519">
        <f t="shared" si="1"/>
        <v>86.665356516325616</v>
      </c>
    </row>
    <row r="24" spans="1:7">
      <c r="A24" s="384" t="s">
        <v>190</v>
      </c>
      <c r="B24" s="746">
        <v>99029041.370000005</v>
      </c>
      <c r="C24" s="747">
        <v>94025949.239999995</v>
      </c>
      <c r="D24" s="520">
        <f t="shared" si="0"/>
        <v>94.947853618710639</v>
      </c>
      <c r="E24" s="746">
        <v>26833860</v>
      </c>
      <c r="F24" s="747">
        <v>26485394.210000001</v>
      </c>
      <c r="G24" s="519">
        <f t="shared" si="1"/>
        <v>98.701395214851686</v>
      </c>
    </row>
    <row r="25" spans="1:7" ht="24">
      <c r="A25" s="384" t="s">
        <v>191</v>
      </c>
      <c r="B25" s="746">
        <v>13714190.369999999</v>
      </c>
      <c r="C25" s="747">
        <v>12067015.019999998</v>
      </c>
      <c r="D25" s="520">
        <f t="shared" si="0"/>
        <v>87.989262905353698</v>
      </c>
      <c r="E25" s="746">
        <v>171643.8</v>
      </c>
      <c r="F25" s="747">
        <v>118507.03</v>
      </c>
      <c r="G25" s="519">
        <f t="shared" si="1"/>
        <v>69.042418077437119</v>
      </c>
    </row>
    <row r="26" spans="1:7" ht="24">
      <c r="A26" s="384" t="s">
        <v>192</v>
      </c>
      <c r="B26" s="746">
        <v>4302378</v>
      </c>
      <c r="C26" s="747">
        <v>3734420.72</v>
      </c>
      <c r="D26" s="520">
        <f t="shared" si="0"/>
        <v>86.798991627420932</v>
      </c>
      <c r="E26" s="746">
        <v>569815</v>
      </c>
      <c r="F26" s="747">
        <v>546369.56000000006</v>
      </c>
      <c r="G26" s="519">
        <f>F26/E26*100</f>
        <v>95.885429481498392</v>
      </c>
    </row>
    <row r="27" spans="1:7" ht="36">
      <c r="A27" s="384" t="s">
        <v>193</v>
      </c>
      <c r="B27" s="746">
        <v>69000</v>
      </c>
      <c r="C27" s="747">
        <v>53161.679999999993</v>
      </c>
      <c r="D27" s="520">
        <f t="shared" si="0"/>
        <v>77.045913043478251</v>
      </c>
      <c r="E27" s="746">
        <v>69000</v>
      </c>
      <c r="F27" s="747">
        <v>53161.679999999993</v>
      </c>
      <c r="G27" s="519">
        <f>F27/E27*100</f>
        <v>77.045913043478251</v>
      </c>
    </row>
    <row r="28" spans="1:7" ht="13.5" thickBot="1">
      <c r="A28" s="385" t="s">
        <v>194</v>
      </c>
      <c r="B28" s="748">
        <v>40687433.380000003</v>
      </c>
      <c r="C28" s="749">
        <v>29510385.650000006</v>
      </c>
      <c r="D28" s="518">
        <f t="shared" si="0"/>
        <v>72.529484409566862</v>
      </c>
      <c r="E28" s="748">
        <v>589079.59000000008</v>
      </c>
      <c r="F28" s="749">
        <v>625508.72000000009</v>
      </c>
      <c r="G28" s="517">
        <f>F28/E28*100</f>
        <v>106.18407607705439</v>
      </c>
    </row>
    <row r="30" spans="1:7">
      <c r="A30" s="2595" t="s">
        <v>230</v>
      </c>
      <c r="B30" s="2595"/>
      <c r="C30" s="2595"/>
      <c r="D30" s="2595"/>
      <c r="E30" s="2595"/>
      <c r="F30" s="2595"/>
      <c r="G30" s="2595"/>
    </row>
  </sheetData>
  <mergeCells count="8">
    <mergeCell ref="A1:G1"/>
    <mergeCell ref="A3:A5"/>
    <mergeCell ref="A30:G30"/>
    <mergeCell ref="A2:G2"/>
    <mergeCell ref="B3:D3"/>
    <mergeCell ref="E3:G3"/>
    <mergeCell ref="B5:C5"/>
    <mergeCell ref="E5:F5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topLeftCell="A7" zoomScaleNormal="100" workbookViewId="0">
      <selection activeCell="B3" sqref="B3:B4"/>
    </sheetView>
  </sheetViews>
  <sheetFormatPr defaultRowHeight="12.75"/>
  <cols>
    <col min="1" max="1" width="28.7109375" customWidth="1"/>
    <col min="2" max="3" width="16.85546875" bestFit="1" customWidth="1"/>
    <col min="4" max="7" width="15.85546875" bestFit="1" customWidth="1"/>
    <col min="8" max="9" width="14.85546875" bestFit="1" customWidth="1"/>
    <col min="10" max="11" width="15.85546875" bestFit="1" customWidth="1"/>
  </cols>
  <sheetData>
    <row r="1" spans="1:11">
      <c r="A1" s="1374" t="s">
        <v>903</v>
      </c>
    </row>
    <row r="2" spans="1:11" ht="13.5" thickBot="1"/>
    <row r="3" spans="1:11" ht="13.5" thickBot="1">
      <c r="A3" s="1418"/>
      <c r="B3" s="2606" t="s">
        <v>3</v>
      </c>
      <c r="C3" s="2607"/>
      <c r="D3" s="1417" t="s">
        <v>902</v>
      </c>
      <c r="E3" s="1417"/>
      <c r="F3" s="1417"/>
      <c r="G3" s="1417"/>
      <c r="H3" s="1417"/>
      <c r="I3" s="1417"/>
      <c r="J3" s="1417"/>
      <c r="K3" s="1416" t="s">
        <v>901</v>
      </c>
    </row>
    <row r="4" spans="1:11" ht="24" customHeight="1">
      <c r="A4" s="1415" t="s">
        <v>96</v>
      </c>
      <c r="B4" s="2608"/>
      <c r="C4" s="2609"/>
      <c r="D4" s="2598" t="s">
        <v>900</v>
      </c>
      <c r="E4" s="2599"/>
      <c r="F4" s="2600" t="s">
        <v>899</v>
      </c>
      <c r="G4" s="2601"/>
      <c r="H4" s="1414" t="s">
        <v>898</v>
      </c>
      <c r="I4" s="1413"/>
      <c r="J4" s="1414" t="s">
        <v>897</v>
      </c>
      <c r="K4" s="1413"/>
    </row>
    <row r="5" spans="1:11" ht="13.5" thickBot="1">
      <c r="A5" s="1412"/>
      <c r="B5" s="1411" t="s">
        <v>98</v>
      </c>
      <c r="C5" s="1407" t="s">
        <v>99</v>
      </c>
      <c r="D5" s="1410" t="s">
        <v>98</v>
      </c>
      <c r="E5" s="1407" t="s">
        <v>99</v>
      </c>
      <c r="F5" s="1408" t="s">
        <v>98</v>
      </c>
      <c r="G5" s="1409" t="s">
        <v>99</v>
      </c>
      <c r="H5" s="1408" t="s">
        <v>98</v>
      </c>
      <c r="I5" s="1407" t="s">
        <v>99</v>
      </c>
      <c r="J5" s="1408" t="s">
        <v>98</v>
      </c>
      <c r="K5" s="1407" t="s">
        <v>99</v>
      </c>
    </row>
    <row r="6" spans="1:11" ht="13.5" thickBot="1">
      <c r="A6" s="1406"/>
      <c r="B6" s="2602" t="s">
        <v>8</v>
      </c>
      <c r="C6" s="2603"/>
      <c r="D6" s="2603"/>
      <c r="E6" s="2603"/>
      <c r="F6" s="2604"/>
      <c r="G6" s="2604"/>
      <c r="H6" s="2603"/>
      <c r="I6" s="2603"/>
      <c r="J6" s="2603"/>
      <c r="K6" s="2605"/>
    </row>
    <row r="7" spans="1:11" ht="13.5" thickBot="1">
      <c r="A7" s="1405" t="s">
        <v>845</v>
      </c>
      <c r="B7" s="1404" t="s">
        <v>846</v>
      </c>
      <c r="C7" s="1400" t="s">
        <v>847</v>
      </c>
      <c r="D7" s="1401" t="s">
        <v>848</v>
      </c>
      <c r="E7" s="1402" t="s">
        <v>849</v>
      </c>
      <c r="F7" s="1401">
        <v>6</v>
      </c>
      <c r="G7" s="1400" t="s">
        <v>851</v>
      </c>
      <c r="H7" s="1403">
        <v>8</v>
      </c>
      <c r="I7" s="1402">
        <v>9</v>
      </c>
      <c r="J7" s="1401">
        <v>10</v>
      </c>
      <c r="K7" s="1400">
        <v>11</v>
      </c>
    </row>
    <row r="8" spans="1:11" ht="13.5" thickBot="1">
      <c r="A8" s="1399" t="s">
        <v>896</v>
      </c>
      <c r="B8" s="1397">
        <f t="shared" ref="B8:K8" si="0">SUM(B9:B41)</f>
        <v>157187453732.49969</v>
      </c>
      <c r="C8" s="1397">
        <f t="shared" si="0"/>
        <v>143716561529.98999</v>
      </c>
      <c r="D8" s="1398">
        <f t="shared" si="0"/>
        <v>46147926733.709969</v>
      </c>
      <c r="E8" s="1397">
        <f t="shared" si="0"/>
        <v>43817763666.51992</v>
      </c>
      <c r="F8" s="1397">
        <f t="shared" si="0"/>
        <v>25636388589.119942</v>
      </c>
      <c r="G8" s="1397">
        <f t="shared" si="0"/>
        <v>22541777939.040009</v>
      </c>
      <c r="H8" s="1398">
        <f t="shared" si="0"/>
        <v>8884450393.5599957</v>
      </c>
      <c r="I8" s="1397">
        <f t="shared" si="0"/>
        <v>8497320779.9899855</v>
      </c>
      <c r="J8" s="1398">
        <f t="shared" si="0"/>
        <v>26804652825.919998</v>
      </c>
      <c r="K8" s="1433">
        <f t="shared" si="0"/>
        <v>21251906733.21999</v>
      </c>
    </row>
    <row r="9" spans="1:11">
      <c r="A9" s="1396" t="s">
        <v>169</v>
      </c>
      <c r="B9" s="1395">
        <v>3777711247.2399869</v>
      </c>
      <c r="C9" s="1394">
        <v>3225610197.4299793</v>
      </c>
      <c r="D9" s="1391">
        <v>60479802.66999989</v>
      </c>
      <c r="E9" s="1393">
        <v>57065173.100000113</v>
      </c>
      <c r="F9" s="1392">
        <v>254780679.05000007</v>
      </c>
      <c r="G9" s="1390">
        <v>219663331.13999975</v>
      </c>
      <c r="H9" s="1392">
        <v>24742832.25</v>
      </c>
      <c r="I9" s="1390">
        <v>23073089.859999992</v>
      </c>
      <c r="J9" s="1391">
        <v>2221759305.7999983</v>
      </c>
      <c r="K9" s="1390">
        <v>1723934794.3300011</v>
      </c>
    </row>
    <row r="10" spans="1:11">
      <c r="A10" s="1388" t="s">
        <v>170</v>
      </c>
      <c r="B10" s="800">
        <v>23955220.959999993</v>
      </c>
      <c r="C10" s="802">
        <v>19697739.650000025</v>
      </c>
      <c r="D10" s="1385">
        <v>4166199.8000000003</v>
      </c>
      <c r="E10" s="1387">
        <v>3732835.4999999991</v>
      </c>
      <c r="F10" s="1386">
        <v>13131830.359999998</v>
      </c>
      <c r="G10" s="1384">
        <v>9825140.1799999904</v>
      </c>
      <c r="H10" s="1386">
        <v>8000</v>
      </c>
      <c r="I10" s="1384">
        <v>6000</v>
      </c>
      <c r="J10" s="1385">
        <v>4437076.9000000004</v>
      </c>
      <c r="K10" s="1384">
        <v>4361517.72</v>
      </c>
    </row>
    <row r="11" spans="1:11">
      <c r="A11" s="1388" t="s">
        <v>171</v>
      </c>
      <c r="B11" s="800">
        <v>4832532.96</v>
      </c>
      <c r="C11" s="802">
        <v>4487950.4499999993</v>
      </c>
      <c r="D11" s="1385">
        <v>148881</v>
      </c>
      <c r="E11" s="1387">
        <v>122932.84000000001</v>
      </c>
      <c r="F11" s="1386">
        <v>515301</v>
      </c>
      <c r="G11" s="1384">
        <v>428950.58999999991</v>
      </c>
      <c r="H11" s="1386">
        <v>500</v>
      </c>
      <c r="I11" s="1384">
        <v>0</v>
      </c>
      <c r="J11" s="1385">
        <v>3925387</v>
      </c>
      <c r="K11" s="1384">
        <v>3782276.41</v>
      </c>
    </row>
    <row r="12" spans="1:11">
      <c r="A12" s="1388" t="s">
        <v>212</v>
      </c>
      <c r="B12" s="800">
        <v>43700</v>
      </c>
      <c r="C12" s="802">
        <v>30804.26</v>
      </c>
      <c r="D12" s="1385">
        <v>6200</v>
      </c>
      <c r="E12" s="1387">
        <v>6166</v>
      </c>
      <c r="F12" s="1386">
        <v>37500</v>
      </c>
      <c r="G12" s="1384">
        <v>24638.26</v>
      </c>
      <c r="H12" s="1386">
        <v>0</v>
      </c>
      <c r="I12" s="1384">
        <v>0</v>
      </c>
      <c r="J12" s="1385">
        <v>0</v>
      </c>
      <c r="K12" s="1384">
        <v>0</v>
      </c>
    </row>
    <row r="13" spans="1:11">
      <c r="A13" s="1388" t="s">
        <v>172</v>
      </c>
      <c r="B13" s="800">
        <v>3726889.3200000003</v>
      </c>
      <c r="C13" s="802">
        <v>3108946.8800000013</v>
      </c>
      <c r="D13" s="1385">
        <v>654414.79999999993</v>
      </c>
      <c r="E13" s="1387">
        <v>448883.69</v>
      </c>
      <c r="F13" s="1386">
        <v>1147967.29</v>
      </c>
      <c r="G13" s="1384">
        <v>900654.46</v>
      </c>
      <c r="H13" s="1386">
        <v>86000</v>
      </c>
      <c r="I13" s="1384">
        <v>50000</v>
      </c>
      <c r="J13" s="1385">
        <v>826145.82000000007</v>
      </c>
      <c r="K13" s="1384">
        <v>717077.23</v>
      </c>
    </row>
    <row r="14" spans="1:11" ht="24" customHeight="1">
      <c r="A14" s="1389" t="s">
        <v>173</v>
      </c>
      <c r="B14" s="800">
        <v>698205388.15999961</v>
      </c>
      <c r="C14" s="802">
        <v>582893035.6700002</v>
      </c>
      <c r="D14" s="1385">
        <v>96584876.290000021</v>
      </c>
      <c r="E14" s="1387">
        <v>90151774.889999986</v>
      </c>
      <c r="F14" s="1386">
        <v>294561472.57999957</v>
      </c>
      <c r="G14" s="1384">
        <v>266241556.22999972</v>
      </c>
      <c r="H14" s="1386">
        <v>17470179.310000002</v>
      </c>
      <c r="I14" s="1384">
        <v>16712815.16</v>
      </c>
      <c r="J14" s="1385">
        <v>238429650.91000003</v>
      </c>
      <c r="K14" s="1384">
        <v>170736229.45000005</v>
      </c>
    </row>
    <row r="15" spans="1:11">
      <c r="A15" s="1388" t="s">
        <v>671</v>
      </c>
      <c r="B15" s="800">
        <v>23296403.709999997</v>
      </c>
      <c r="C15" s="802">
        <v>15171682.120000001</v>
      </c>
      <c r="D15" s="1385">
        <v>1746027.0200000003</v>
      </c>
      <c r="E15" s="1387">
        <v>1601924.7700000005</v>
      </c>
      <c r="F15" s="1386">
        <v>8864687.6099999975</v>
      </c>
      <c r="G15" s="1384">
        <v>7773963.9999999991</v>
      </c>
      <c r="H15" s="1386">
        <v>325950</v>
      </c>
      <c r="I15" s="1384">
        <v>311131.40000000002</v>
      </c>
      <c r="J15" s="1385">
        <v>11574627.239999998</v>
      </c>
      <c r="K15" s="1384">
        <v>4865708.7</v>
      </c>
    </row>
    <row r="16" spans="1:11" ht="13.5" customHeight="1">
      <c r="A16" s="1389" t="s">
        <v>853</v>
      </c>
      <c r="B16" s="800">
        <v>1065318</v>
      </c>
      <c r="C16" s="802">
        <v>1005519.8599999999</v>
      </c>
      <c r="D16" s="1385">
        <v>604746</v>
      </c>
      <c r="E16" s="1387">
        <v>569064.62000000011</v>
      </c>
      <c r="F16" s="1386">
        <v>379806</v>
      </c>
      <c r="G16" s="1384">
        <v>360054.1</v>
      </c>
      <c r="H16" s="1386">
        <v>0</v>
      </c>
      <c r="I16" s="1384">
        <v>0</v>
      </c>
      <c r="J16" s="1385">
        <v>0</v>
      </c>
      <c r="K16" s="1384">
        <v>0</v>
      </c>
    </row>
    <row r="17" spans="1:11">
      <c r="A17" s="1388" t="s">
        <v>174</v>
      </c>
      <c r="B17" s="800">
        <v>12779204293.700012</v>
      </c>
      <c r="C17" s="802">
        <v>10772052234.400024</v>
      </c>
      <c r="D17" s="1385">
        <v>126689597.13999994</v>
      </c>
      <c r="E17" s="1387">
        <v>111113309.10000001</v>
      </c>
      <c r="F17" s="1386">
        <v>2727609662.3399997</v>
      </c>
      <c r="G17" s="1384">
        <v>2382032713.8800097</v>
      </c>
      <c r="H17" s="1386">
        <v>670564244.34999907</v>
      </c>
      <c r="I17" s="1384">
        <v>647466933.62999892</v>
      </c>
      <c r="J17" s="1385">
        <v>9052222215.869997</v>
      </c>
      <c r="K17" s="1384">
        <v>7489677565.3999929</v>
      </c>
    </row>
    <row r="18" spans="1:11">
      <c r="A18" s="1388" t="s">
        <v>175</v>
      </c>
      <c r="B18" s="800">
        <v>632743532.20999908</v>
      </c>
      <c r="C18" s="802">
        <v>478559433.48999971</v>
      </c>
      <c r="D18" s="1385">
        <v>17616441.640000001</v>
      </c>
      <c r="E18" s="1387">
        <v>15014404.070000017</v>
      </c>
      <c r="F18" s="1386">
        <v>49913520.439999968</v>
      </c>
      <c r="G18" s="1384">
        <v>36630979.350000076</v>
      </c>
      <c r="H18" s="1386">
        <v>6133514.8500000006</v>
      </c>
      <c r="I18" s="1384">
        <v>4868119.1800000016</v>
      </c>
      <c r="J18" s="1385">
        <v>552285545.07000005</v>
      </c>
      <c r="K18" s="1384">
        <v>417387746.64999992</v>
      </c>
    </row>
    <row r="19" spans="1:11">
      <c r="A19" s="1388" t="s">
        <v>176</v>
      </c>
      <c r="B19" s="800">
        <v>3828863030.340003</v>
      </c>
      <c r="C19" s="802">
        <v>3159818731.0100265</v>
      </c>
      <c r="D19" s="1385">
        <v>142546511.42999995</v>
      </c>
      <c r="E19" s="1387">
        <v>132016528.31999996</v>
      </c>
      <c r="F19" s="1386">
        <v>1346311342.9899993</v>
      </c>
      <c r="G19" s="1384">
        <v>1202192373.7100008</v>
      </c>
      <c r="H19" s="1386">
        <v>66113375.029999994</v>
      </c>
      <c r="I19" s="1384">
        <v>64268740.250000007</v>
      </c>
      <c r="J19" s="1385">
        <v>1853464385.5799978</v>
      </c>
      <c r="K19" s="1384">
        <v>1437019559.4499979</v>
      </c>
    </row>
    <row r="20" spans="1:11">
      <c r="A20" s="1388" t="s">
        <v>177</v>
      </c>
      <c r="B20" s="800">
        <v>509675353.39999968</v>
      </c>
      <c r="C20" s="802">
        <v>362077291.41000098</v>
      </c>
      <c r="D20" s="1385">
        <v>49123603.020000018</v>
      </c>
      <c r="E20" s="1387">
        <v>38856986.580000021</v>
      </c>
      <c r="F20" s="1386">
        <v>299027246.74000013</v>
      </c>
      <c r="G20" s="1384">
        <v>201771896.74999908</v>
      </c>
      <c r="H20" s="1386">
        <v>6805704.7600000007</v>
      </c>
      <c r="I20" s="1384">
        <v>5891313.5999999968</v>
      </c>
      <c r="J20" s="1385">
        <v>134757348.64999995</v>
      </c>
      <c r="K20" s="1384">
        <v>104215502.56000027</v>
      </c>
    </row>
    <row r="21" spans="1:11">
      <c r="A21" s="1388" t="s">
        <v>178</v>
      </c>
      <c r="B21" s="800">
        <v>75272423.659999967</v>
      </c>
      <c r="C21" s="802">
        <v>58852847.750000089</v>
      </c>
      <c r="D21" s="1385">
        <v>2692759.8800000022</v>
      </c>
      <c r="E21" s="1387">
        <v>2440023.5700000031</v>
      </c>
      <c r="F21" s="1386">
        <v>27667776.920000024</v>
      </c>
      <c r="G21" s="1384">
        <v>24294539.259999972</v>
      </c>
      <c r="H21" s="1386">
        <v>3949258.3100000019</v>
      </c>
      <c r="I21" s="1384">
        <v>3586365.1999999983</v>
      </c>
      <c r="J21" s="1385">
        <v>39343044.559999995</v>
      </c>
      <c r="K21" s="1384">
        <v>27824316.529999997</v>
      </c>
    </row>
    <row r="22" spans="1:11">
      <c r="A22" s="1388" t="s">
        <v>672</v>
      </c>
      <c r="B22" s="800">
        <v>11725425.249999998</v>
      </c>
      <c r="C22" s="802">
        <v>7969984.2500000019</v>
      </c>
      <c r="D22" s="1385">
        <v>1059087.0000000002</v>
      </c>
      <c r="E22" s="1387">
        <v>792018.32000000007</v>
      </c>
      <c r="F22" s="1386">
        <v>2162313</v>
      </c>
      <c r="G22" s="1384">
        <v>1184713.73</v>
      </c>
      <c r="H22" s="1386">
        <v>4057600</v>
      </c>
      <c r="I22" s="1384">
        <v>4048461.23</v>
      </c>
      <c r="J22" s="1385">
        <v>2428225.25</v>
      </c>
      <c r="K22" s="1384">
        <v>230041.5</v>
      </c>
    </row>
    <row r="23" spans="1:11">
      <c r="A23" s="1388" t="s">
        <v>179</v>
      </c>
      <c r="B23" s="800">
        <v>12712235720.270004</v>
      </c>
      <c r="C23" s="802">
        <v>11487653758.310106</v>
      </c>
      <c r="D23" s="1385">
        <v>8774284922.7800007</v>
      </c>
      <c r="E23" s="1387">
        <v>8187791709.7600412</v>
      </c>
      <c r="F23" s="1386">
        <v>2081387014.4400063</v>
      </c>
      <c r="G23" s="1384">
        <v>1776319811.7200096</v>
      </c>
      <c r="H23" s="1386">
        <v>43949148.600000009</v>
      </c>
      <c r="I23" s="1384">
        <v>39870648.58000005</v>
      </c>
      <c r="J23" s="1385">
        <v>567675031.85000026</v>
      </c>
      <c r="K23" s="1384">
        <v>421746308.53000021</v>
      </c>
    </row>
    <row r="24" spans="1:11" ht="36">
      <c r="A24" s="1388" t="s">
        <v>180</v>
      </c>
      <c r="B24" s="800">
        <v>206860480.12999997</v>
      </c>
      <c r="C24" s="802">
        <v>202618462.62000039</v>
      </c>
      <c r="D24" s="1385">
        <v>62344276.879999995</v>
      </c>
      <c r="E24" s="1387">
        <v>61803376.070000023</v>
      </c>
      <c r="F24" s="1386">
        <v>22471113.689999968</v>
      </c>
      <c r="G24" s="1384">
        <v>21778482.129999954</v>
      </c>
      <c r="H24" s="1386">
        <v>0</v>
      </c>
      <c r="I24" s="1384">
        <v>0</v>
      </c>
      <c r="J24" s="1385">
        <v>8194</v>
      </c>
      <c r="K24" s="1384">
        <v>8094</v>
      </c>
    </row>
    <row r="25" spans="1:11">
      <c r="A25" s="1388" t="s">
        <v>181</v>
      </c>
      <c r="B25" s="800">
        <v>2147491.34</v>
      </c>
      <c r="C25" s="802">
        <v>890129.63000000059</v>
      </c>
      <c r="D25" s="1385">
        <v>130657.29</v>
      </c>
      <c r="E25" s="1387">
        <v>77442.899999999994</v>
      </c>
      <c r="F25" s="1386">
        <v>550508.77</v>
      </c>
      <c r="G25" s="1384">
        <v>314059.75</v>
      </c>
      <c r="H25" s="1386">
        <v>6300</v>
      </c>
      <c r="I25" s="1384">
        <v>6000</v>
      </c>
      <c r="J25" s="1385">
        <v>75841</v>
      </c>
      <c r="K25" s="1384">
        <v>8178.6399999999994</v>
      </c>
    </row>
    <row r="26" spans="1:11" ht="24">
      <c r="A26" s="1388" t="s">
        <v>854</v>
      </c>
      <c r="B26" s="800">
        <v>5400</v>
      </c>
      <c r="C26" s="802">
        <v>3623.58</v>
      </c>
      <c r="D26" s="1385">
        <v>5400</v>
      </c>
      <c r="E26" s="1387">
        <v>3623.58</v>
      </c>
      <c r="F26" s="1386">
        <v>0</v>
      </c>
      <c r="G26" s="1384">
        <v>0</v>
      </c>
      <c r="H26" s="1386">
        <v>0</v>
      </c>
      <c r="I26" s="1384">
        <v>0</v>
      </c>
      <c r="J26" s="1385">
        <v>0</v>
      </c>
      <c r="K26" s="1384">
        <v>0</v>
      </c>
    </row>
    <row r="27" spans="1:11" ht="24">
      <c r="A27" s="1388" t="s">
        <v>182</v>
      </c>
      <c r="B27" s="800">
        <v>1682078705.289999</v>
      </c>
      <c r="C27" s="802">
        <v>1435264132.240006</v>
      </c>
      <c r="D27" s="1385">
        <v>347860520.50999993</v>
      </c>
      <c r="E27" s="1387">
        <v>323999926.73999894</v>
      </c>
      <c r="F27" s="1386">
        <v>573244807.33000135</v>
      </c>
      <c r="G27" s="1384">
        <v>474916491.11000055</v>
      </c>
      <c r="H27" s="1386">
        <v>49411625.869999997</v>
      </c>
      <c r="I27" s="1384">
        <v>46232922.359999999</v>
      </c>
      <c r="J27" s="1385">
        <v>526307414.95999944</v>
      </c>
      <c r="K27" s="1384">
        <v>466563225.0800001</v>
      </c>
    </row>
    <row r="28" spans="1:11">
      <c r="A28" s="1388" t="s">
        <v>183</v>
      </c>
      <c r="B28" s="800">
        <v>381262.83999999997</v>
      </c>
      <c r="C28" s="802">
        <v>362447.22000000003</v>
      </c>
      <c r="D28" s="1385">
        <v>246.4</v>
      </c>
      <c r="E28" s="1387">
        <v>246.4</v>
      </c>
      <c r="F28" s="1386">
        <v>368233.31999999995</v>
      </c>
      <c r="G28" s="1384">
        <v>350785.70000000007</v>
      </c>
      <c r="H28" s="1386">
        <v>0</v>
      </c>
      <c r="I28" s="1384">
        <v>0</v>
      </c>
      <c r="J28" s="1385">
        <v>11300</v>
      </c>
      <c r="K28" s="1384">
        <v>11300</v>
      </c>
    </row>
    <row r="29" spans="1:11" ht="60">
      <c r="A29" s="1388" t="s">
        <v>855</v>
      </c>
      <c r="B29" s="800">
        <v>9432466.2899999991</v>
      </c>
      <c r="C29" s="802">
        <v>8939576.4699999988</v>
      </c>
      <c r="D29" s="1385">
        <v>973444</v>
      </c>
      <c r="E29" s="1387">
        <v>853361.5</v>
      </c>
      <c r="F29" s="1386">
        <v>469940</v>
      </c>
      <c r="G29" s="1384">
        <v>304748.47000000003</v>
      </c>
      <c r="H29" s="1386">
        <v>0</v>
      </c>
      <c r="I29" s="1384">
        <v>0</v>
      </c>
      <c r="J29" s="1385">
        <v>0</v>
      </c>
      <c r="K29" s="1384">
        <v>0</v>
      </c>
    </row>
    <row r="30" spans="1:11">
      <c r="A30" s="1388" t="s">
        <v>856</v>
      </c>
      <c r="B30" s="800">
        <v>961592837.95999944</v>
      </c>
      <c r="C30" s="802">
        <v>679585818.07999766</v>
      </c>
      <c r="D30" s="1385">
        <v>0</v>
      </c>
      <c r="E30" s="1387">
        <v>0</v>
      </c>
      <c r="F30" s="1386">
        <v>2231440</v>
      </c>
      <c r="G30" s="1384">
        <v>1578927.5400000003</v>
      </c>
      <c r="H30" s="1386">
        <v>0</v>
      </c>
      <c r="I30" s="1384">
        <v>0</v>
      </c>
      <c r="J30" s="1385">
        <v>3340186</v>
      </c>
      <c r="K30" s="1384">
        <v>3340185.31</v>
      </c>
    </row>
    <row r="31" spans="1:11">
      <c r="A31" s="1388" t="s">
        <v>184</v>
      </c>
      <c r="B31" s="800">
        <v>1029328938.3400003</v>
      </c>
      <c r="C31" s="802">
        <v>429681885.23000014</v>
      </c>
      <c r="D31" s="1385">
        <v>2964370.0600000005</v>
      </c>
      <c r="E31" s="1387">
        <v>1875213.1500000004</v>
      </c>
      <c r="F31" s="1386">
        <v>11968823.819999998</v>
      </c>
      <c r="G31" s="1384">
        <v>8612074.1400000006</v>
      </c>
      <c r="H31" s="1386">
        <v>2404104.0100000002</v>
      </c>
      <c r="I31" s="1384">
        <v>2224758.5099999993</v>
      </c>
      <c r="J31" s="1385">
        <v>185426025.92999995</v>
      </c>
      <c r="K31" s="1384">
        <v>30046036.609999996</v>
      </c>
    </row>
    <row r="32" spans="1:11">
      <c r="A32" s="1388" t="s">
        <v>185</v>
      </c>
      <c r="B32" s="800">
        <v>43810087104.320061</v>
      </c>
      <c r="C32" s="802">
        <v>41144249611.649849</v>
      </c>
      <c r="D32" s="1385">
        <v>29563384691.59996</v>
      </c>
      <c r="E32" s="1387">
        <v>28450547502.409889</v>
      </c>
      <c r="F32" s="1386">
        <v>5312973479.6299677</v>
      </c>
      <c r="G32" s="1384">
        <v>4512061420.1999855</v>
      </c>
      <c r="H32" s="1386">
        <v>3892648465.599997</v>
      </c>
      <c r="I32" s="1384">
        <v>3755586414.7499871</v>
      </c>
      <c r="J32" s="1385">
        <v>2334785458.4299998</v>
      </c>
      <c r="K32" s="1384">
        <v>1949914715.750001</v>
      </c>
    </row>
    <row r="33" spans="1:11">
      <c r="A33" s="1388" t="s">
        <v>186</v>
      </c>
      <c r="B33" s="800">
        <v>935322339.78000236</v>
      </c>
      <c r="C33" s="802">
        <v>684499594.79999864</v>
      </c>
      <c r="D33" s="1385">
        <v>183998660.52999991</v>
      </c>
      <c r="E33" s="1387">
        <v>144589534.63999987</v>
      </c>
      <c r="F33" s="1386">
        <v>327400890.62999958</v>
      </c>
      <c r="G33" s="1384">
        <v>209832069.46000013</v>
      </c>
      <c r="H33" s="1386">
        <v>133655097.87000006</v>
      </c>
      <c r="I33" s="1384">
        <v>110568535.92000002</v>
      </c>
      <c r="J33" s="1385">
        <v>250891910.94999993</v>
      </c>
      <c r="K33" s="1384">
        <v>193540625.82000008</v>
      </c>
    </row>
    <row r="34" spans="1:11">
      <c r="A34" s="1388" t="s">
        <v>187</v>
      </c>
      <c r="B34" s="800">
        <v>7412304506.1699839</v>
      </c>
      <c r="C34" s="802">
        <v>6768553621.6499834</v>
      </c>
      <c r="D34" s="1385">
        <v>2803323373.1400099</v>
      </c>
      <c r="E34" s="1387">
        <v>2582603560.5099878</v>
      </c>
      <c r="F34" s="1386">
        <v>1741135373.6199994</v>
      </c>
      <c r="G34" s="1384">
        <v>1580817569.9700062</v>
      </c>
      <c r="H34" s="1386">
        <v>222052090.06999999</v>
      </c>
      <c r="I34" s="1384">
        <v>205332193.49999997</v>
      </c>
      <c r="J34" s="1385">
        <v>203806580.92000008</v>
      </c>
      <c r="K34" s="1384">
        <v>163415522.87000009</v>
      </c>
    </row>
    <row r="35" spans="1:11" ht="24">
      <c r="A35" s="1388" t="s">
        <v>188</v>
      </c>
      <c r="B35" s="800">
        <v>377907362.59000224</v>
      </c>
      <c r="C35" s="802">
        <v>286339811.58000064</v>
      </c>
      <c r="D35" s="1385">
        <v>116195144.71000008</v>
      </c>
      <c r="E35" s="1387">
        <v>91777460.780000001</v>
      </c>
      <c r="F35" s="1386">
        <v>113137348.14999984</v>
      </c>
      <c r="G35" s="1384">
        <v>78434022.839999899</v>
      </c>
      <c r="H35" s="1386">
        <v>52376699.300000012</v>
      </c>
      <c r="I35" s="1384">
        <v>41237495.37000002</v>
      </c>
      <c r="J35" s="1385">
        <v>73000892.64000003</v>
      </c>
      <c r="K35" s="1384">
        <v>58223903.159999982</v>
      </c>
    </row>
    <row r="36" spans="1:11">
      <c r="A36" s="1388" t="s">
        <v>189</v>
      </c>
      <c r="B36" s="800">
        <v>1379283902.180002</v>
      </c>
      <c r="C36" s="802">
        <v>1229987923.4400067</v>
      </c>
      <c r="D36" s="1385">
        <v>904961276.59000087</v>
      </c>
      <c r="E36" s="1387">
        <v>837086167.15000248</v>
      </c>
      <c r="F36" s="1386">
        <v>46969226.900000013</v>
      </c>
      <c r="G36" s="1384">
        <v>33522008.329999991</v>
      </c>
      <c r="H36" s="1386">
        <v>48727632.609999999</v>
      </c>
      <c r="I36" s="1384">
        <v>41657766.489999995</v>
      </c>
      <c r="J36" s="1385">
        <v>15638244.93</v>
      </c>
      <c r="K36" s="1384">
        <v>12348393.800000001</v>
      </c>
    </row>
    <row r="37" spans="1:11">
      <c r="A37" s="1388" t="s">
        <v>190</v>
      </c>
      <c r="B37" s="800">
        <v>40565186710.069611</v>
      </c>
      <c r="C37" s="802">
        <v>40160949937.399887</v>
      </c>
      <c r="D37" s="1385">
        <v>1554500388.7999957</v>
      </c>
      <c r="E37" s="1387">
        <v>1467418444.1699996</v>
      </c>
      <c r="F37" s="1386">
        <v>488390417.93000072</v>
      </c>
      <c r="G37" s="1384">
        <v>430615734.65999979</v>
      </c>
      <c r="H37" s="1386">
        <v>118634629.75999999</v>
      </c>
      <c r="I37" s="1384">
        <v>101557650.87999998</v>
      </c>
      <c r="J37" s="1385">
        <v>233463032.61999992</v>
      </c>
      <c r="K37" s="1384">
        <v>198803898.39999983</v>
      </c>
    </row>
    <row r="38" spans="1:11" ht="24">
      <c r="A38" s="1388" t="s">
        <v>191</v>
      </c>
      <c r="B38" s="800">
        <v>15767513067.82999</v>
      </c>
      <c r="C38" s="802">
        <v>13458725994.220076</v>
      </c>
      <c r="D38" s="1385">
        <v>704387920.55000079</v>
      </c>
      <c r="E38" s="1387">
        <v>642548916.99999988</v>
      </c>
      <c r="F38" s="1386">
        <v>8889266699.2799683</v>
      </c>
      <c r="G38" s="1384">
        <v>8248019245.3399954</v>
      </c>
      <c r="H38" s="1386">
        <v>244294680.40999991</v>
      </c>
      <c r="I38" s="1384">
        <v>227863189.96999985</v>
      </c>
      <c r="J38" s="1385">
        <v>5413008640.4000025</v>
      </c>
      <c r="K38" s="1384">
        <v>4012733542.3299971</v>
      </c>
    </row>
    <row r="39" spans="1:11" ht="24">
      <c r="A39" s="1388" t="s">
        <v>192</v>
      </c>
      <c r="B39" s="800">
        <v>4630782415.2000132</v>
      </c>
      <c r="C39" s="802">
        <v>4114311940.1200242</v>
      </c>
      <c r="D39" s="1385">
        <v>57226727.789999962</v>
      </c>
      <c r="E39" s="1387">
        <v>43691748.400000028</v>
      </c>
      <c r="F39" s="1386">
        <v>369556803.41000128</v>
      </c>
      <c r="G39" s="1384">
        <v>278093786.46000028</v>
      </c>
      <c r="H39" s="1386">
        <v>2705001809.1100001</v>
      </c>
      <c r="I39" s="1384">
        <v>2611453963.3499999</v>
      </c>
      <c r="J39" s="1385">
        <v>1476682013.7400005</v>
      </c>
      <c r="K39" s="1384">
        <v>1171320817.4900007</v>
      </c>
    </row>
    <row r="40" spans="1:11" ht="36">
      <c r="A40" s="1388" t="s">
        <v>193</v>
      </c>
      <c r="B40" s="800">
        <v>15823652.539999999</v>
      </c>
      <c r="C40" s="802">
        <v>14602242.629999997</v>
      </c>
      <c r="D40" s="1385">
        <v>2870597</v>
      </c>
      <c r="E40" s="1387">
        <v>2561524.83</v>
      </c>
      <c r="F40" s="1386">
        <v>3459743</v>
      </c>
      <c r="G40" s="1384">
        <v>2957672.68</v>
      </c>
      <c r="H40" s="1386">
        <v>1157876</v>
      </c>
      <c r="I40" s="1384">
        <v>1114971.06</v>
      </c>
      <c r="J40" s="1385">
        <v>5366483.54</v>
      </c>
      <c r="K40" s="1384">
        <v>5038073.67</v>
      </c>
    </row>
    <row r="41" spans="1:11" ht="13.5" thickBot="1">
      <c r="A41" s="1383" t="s">
        <v>194</v>
      </c>
      <c r="B41" s="1382">
        <v>3318858610.450006</v>
      </c>
      <c r="C41" s="1381">
        <v>2918004620.4900084</v>
      </c>
      <c r="D41" s="1378">
        <v>564394967.39000022</v>
      </c>
      <c r="E41" s="1380">
        <v>524601881.16000068</v>
      </c>
      <c r="F41" s="1379">
        <v>625295618.88</v>
      </c>
      <c r="G41" s="1377">
        <v>529923522.89999962</v>
      </c>
      <c r="H41" s="1379">
        <v>569873075.49000001</v>
      </c>
      <c r="I41" s="1377">
        <v>542331299.73999989</v>
      </c>
      <c r="J41" s="1378">
        <v>1399712615.3600001</v>
      </c>
      <c r="K41" s="1377">
        <v>1180091575.8299983</v>
      </c>
    </row>
    <row r="42" spans="1:11">
      <c r="A42" s="1375"/>
      <c r="B42" s="1375"/>
      <c r="C42" s="1375"/>
      <c r="D42" s="1375"/>
      <c r="E42" s="1375"/>
      <c r="F42" s="1375"/>
      <c r="G42" s="1375"/>
      <c r="H42" s="1375"/>
      <c r="I42" s="1375"/>
      <c r="J42" s="1375"/>
      <c r="K42" s="1375"/>
    </row>
    <row r="43" spans="1:11">
      <c r="A43" s="1376" t="s">
        <v>895</v>
      </c>
      <c r="B43" s="1375"/>
      <c r="C43" s="1375"/>
      <c r="D43" s="1375"/>
      <c r="E43" s="1375"/>
      <c r="F43" s="1375"/>
      <c r="G43" s="1375"/>
      <c r="H43" s="1375"/>
      <c r="I43" s="1375"/>
      <c r="J43" s="1375"/>
      <c r="K43" s="1375"/>
    </row>
  </sheetData>
  <mergeCells count="4">
    <mergeCell ref="D4:E4"/>
    <mergeCell ref="F4:G4"/>
    <mergeCell ref="B6:K6"/>
    <mergeCell ref="B3:C4"/>
  </mergeCells>
  <pageMargins left="0.70866141732283472" right="0.70866141732283472" top="0.74803149606299213" bottom="0.55118110236220474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"/>
  <sheetViews>
    <sheetView zoomScaleNormal="100" workbookViewId="0">
      <selection activeCell="B3" sqref="B3:B4"/>
    </sheetView>
  </sheetViews>
  <sheetFormatPr defaultRowHeight="12.75"/>
  <cols>
    <col min="1" max="1" width="36.42578125" style="883" customWidth="1"/>
    <col min="2" max="4" width="18.140625" style="883" customWidth="1"/>
    <col min="5" max="7" width="9.28515625" style="883" customWidth="1"/>
    <col min="8" max="16384" width="9.140625" style="883"/>
  </cols>
  <sheetData>
    <row r="1" spans="1:7">
      <c r="A1" s="2332" t="s">
        <v>128</v>
      </c>
      <c r="B1" s="2332"/>
      <c r="C1" s="2332"/>
      <c r="D1" s="2332"/>
      <c r="E1" s="2332"/>
      <c r="F1" s="2333"/>
      <c r="G1" s="2334"/>
    </row>
    <row r="2" spans="1:7" ht="12.95" customHeight="1" thickBot="1"/>
    <row r="3" spans="1:7" ht="12.75" customHeight="1">
      <c r="A3" s="2335" t="s">
        <v>96</v>
      </c>
      <c r="B3" s="2335" t="s">
        <v>220</v>
      </c>
      <c r="C3" s="2335" t="s">
        <v>244</v>
      </c>
      <c r="D3" s="2338" t="s">
        <v>259</v>
      </c>
      <c r="E3" s="2341" t="s">
        <v>129</v>
      </c>
      <c r="F3" s="2344" t="s">
        <v>28</v>
      </c>
      <c r="G3" s="2347" t="s">
        <v>130</v>
      </c>
    </row>
    <row r="4" spans="1:7">
      <c r="A4" s="2336"/>
      <c r="B4" s="2336"/>
      <c r="C4" s="2336"/>
      <c r="D4" s="2339"/>
      <c r="E4" s="2342"/>
      <c r="F4" s="2345"/>
      <c r="G4" s="2348"/>
    </row>
    <row r="5" spans="1:7" ht="13.5" thickBot="1">
      <c r="A5" s="2336"/>
      <c r="B5" s="2337"/>
      <c r="C5" s="2337"/>
      <c r="D5" s="2340"/>
      <c r="E5" s="2343"/>
      <c r="F5" s="2346"/>
      <c r="G5" s="2349"/>
    </row>
    <row r="6" spans="1:7" ht="12.6" customHeight="1" thickBot="1">
      <c r="A6" s="2337"/>
      <c r="B6" s="2350" t="s">
        <v>8</v>
      </c>
      <c r="C6" s="2351"/>
      <c r="D6" s="2352"/>
      <c r="E6" s="2353" t="s">
        <v>102</v>
      </c>
      <c r="F6" s="2354"/>
      <c r="G6" s="2355"/>
    </row>
    <row r="7" spans="1:7" ht="13.5" thickBot="1">
      <c r="A7" s="887">
        <v>1</v>
      </c>
      <c r="B7" s="886">
        <v>2</v>
      </c>
      <c r="C7" s="885">
        <v>3</v>
      </c>
      <c r="D7" s="884">
        <v>4</v>
      </c>
      <c r="E7" s="995">
        <v>5</v>
      </c>
      <c r="F7" s="996">
        <v>6</v>
      </c>
      <c r="G7" s="997">
        <v>7</v>
      </c>
    </row>
    <row r="8" spans="1:7" ht="25.5" customHeight="1">
      <c r="A8" s="888" t="s">
        <v>131</v>
      </c>
      <c r="B8" s="889">
        <v>278507113590.26001</v>
      </c>
      <c r="C8" s="889">
        <v>303742793678.48999</v>
      </c>
      <c r="D8" s="974">
        <v>304930106493.07001</v>
      </c>
      <c r="E8" s="981">
        <f>D8/C8*100</f>
        <v>100.39089415100224</v>
      </c>
      <c r="F8" s="982">
        <f>D8/$D$8*100</f>
        <v>100</v>
      </c>
      <c r="G8" s="983">
        <f>D8/B8*100</f>
        <v>109.48736732867927</v>
      </c>
    </row>
    <row r="9" spans="1:7" ht="24.75" customHeight="1">
      <c r="A9" s="890" t="s">
        <v>132</v>
      </c>
      <c r="B9" s="891">
        <v>135768587710.48001</v>
      </c>
      <c r="C9" s="891">
        <v>140916258357.51996</v>
      </c>
      <c r="D9" s="975">
        <v>146356483982.79001</v>
      </c>
      <c r="E9" s="984">
        <f t="shared" ref="E9:E27" si="0">D9/C9*100</f>
        <v>103.86060890963171</v>
      </c>
      <c r="F9" s="993">
        <f t="shared" ref="F9:F27" si="1">D9/$D$8*100</f>
        <v>47.996731338207887</v>
      </c>
      <c r="G9" s="985">
        <f t="shared" ref="G9:G27" si="2">D9/B9*100</f>
        <v>107.79848744901743</v>
      </c>
    </row>
    <row r="10" spans="1:7" ht="14.45" customHeight="1">
      <c r="A10" s="892" t="s">
        <v>133</v>
      </c>
      <c r="B10" s="893">
        <v>10901635388.860001</v>
      </c>
      <c r="C10" s="893">
        <v>10314792628.200001</v>
      </c>
      <c r="D10" s="976">
        <v>11325482541.27</v>
      </c>
      <c r="E10" s="989">
        <f t="shared" si="0"/>
        <v>109.79845111288846</v>
      </c>
      <c r="F10" s="998">
        <f t="shared" si="1"/>
        <v>3.7141240894583127</v>
      </c>
      <c r="G10" s="991">
        <f t="shared" si="2"/>
        <v>103.88792265831157</v>
      </c>
    </row>
    <row r="11" spans="1:7" ht="14.45" customHeight="1">
      <c r="A11" s="892" t="s">
        <v>134</v>
      </c>
      <c r="B11" s="893">
        <v>56140278244</v>
      </c>
      <c r="C11" s="893">
        <v>54896696154.349998</v>
      </c>
      <c r="D11" s="976">
        <v>55077614588</v>
      </c>
      <c r="E11" s="989">
        <f t="shared" si="0"/>
        <v>100.32956160629654</v>
      </c>
      <c r="F11" s="998">
        <f t="shared" si="1"/>
        <v>18.062373447290852</v>
      </c>
      <c r="G11" s="991">
        <f t="shared" si="2"/>
        <v>98.107127913792311</v>
      </c>
    </row>
    <row r="12" spans="1:7" ht="14.45" customHeight="1">
      <c r="A12" s="892" t="s">
        <v>135</v>
      </c>
      <c r="B12" s="893">
        <v>1536598340.76</v>
      </c>
      <c r="C12" s="893">
        <v>1641216826.03</v>
      </c>
      <c r="D12" s="976">
        <v>1619205712.6199999</v>
      </c>
      <c r="E12" s="989">
        <f t="shared" si="0"/>
        <v>98.658854024593239</v>
      </c>
      <c r="F12" s="998">
        <f t="shared" si="1"/>
        <v>0.53100880435917164</v>
      </c>
      <c r="G12" s="991">
        <f t="shared" si="2"/>
        <v>105.37598991673663</v>
      </c>
    </row>
    <row r="13" spans="1:7" ht="14.45" customHeight="1">
      <c r="A13" s="892" t="s">
        <v>136</v>
      </c>
      <c r="B13" s="894">
        <v>23299278069.779999</v>
      </c>
      <c r="C13" s="894">
        <v>24094816123.5</v>
      </c>
      <c r="D13" s="977">
        <v>24215878170.009998</v>
      </c>
      <c r="E13" s="989">
        <f t="shared" si="0"/>
        <v>100.50244021738737</v>
      </c>
      <c r="F13" s="998">
        <f t="shared" si="1"/>
        <v>7.9414520424077377</v>
      </c>
      <c r="G13" s="991">
        <f t="shared" si="2"/>
        <v>103.93402790200123</v>
      </c>
    </row>
    <row r="14" spans="1:7" ht="14.45" customHeight="1">
      <c r="A14" s="892" t="s">
        <v>137</v>
      </c>
      <c r="B14" s="894">
        <v>298027178.85000002</v>
      </c>
      <c r="C14" s="894">
        <v>302971228.11000001</v>
      </c>
      <c r="D14" s="977">
        <v>301294029.91000003</v>
      </c>
      <c r="E14" s="989">
        <f t="shared" si="0"/>
        <v>99.446416674460238</v>
      </c>
      <c r="F14" s="998">
        <f t="shared" si="1"/>
        <v>9.8807570487254401E-2</v>
      </c>
      <c r="G14" s="991">
        <f t="shared" si="2"/>
        <v>101.09615877068859</v>
      </c>
    </row>
    <row r="15" spans="1:7" ht="14.45" customHeight="1">
      <c r="A15" s="892" t="s">
        <v>138</v>
      </c>
      <c r="B15" s="894">
        <v>1169811598.98</v>
      </c>
      <c r="C15" s="894">
        <v>1174094914.6900001</v>
      </c>
      <c r="D15" s="977">
        <v>1168726641.5699999</v>
      </c>
      <c r="E15" s="989">
        <f t="shared" si="0"/>
        <v>99.542773497028776</v>
      </c>
      <c r="F15" s="998">
        <f t="shared" si="1"/>
        <v>0.38327689417462002</v>
      </c>
      <c r="G15" s="991">
        <f t="shared" si="2"/>
        <v>99.907253662816643</v>
      </c>
    </row>
    <row r="16" spans="1:7" ht="25.9" customHeight="1">
      <c r="A16" s="892" t="s">
        <v>139</v>
      </c>
      <c r="B16" s="894">
        <v>66452488.200000003</v>
      </c>
      <c r="C16" s="894">
        <v>64320962.609999999</v>
      </c>
      <c r="D16" s="977">
        <v>66362377.140000001</v>
      </c>
      <c r="E16" s="989">
        <f t="shared" si="0"/>
        <v>103.17379349929476</v>
      </c>
      <c r="F16" s="998">
        <f t="shared" si="1"/>
        <v>2.1763143660433602E-2</v>
      </c>
      <c r="G16" s="991">
        <f t="shared" si="2"/>
        <v>99.864397763814665</v>
      </c>
    </row>
    <row r="17" spans="1:7" ht="14.45" customHeight="1">
      <c r="A17" s="892" t="s">
        <v>140</v>
      </c>
      <c r="B17" s="894">
        <v>326509299.5</v>
      </c>
      <c r="C17" s="894">
        <v>270364484.88999999</v>
      </c>
      <c r="D17" s="977">
        <v>304501354.60000002</v>
      </c>
      <c r="E17" s="989">
        <f t="shared" si="0"/>
        <v>112.62624035989374</v>
      </c>
      <c r="F17" s="998">
        <f t="shared" si="1"/>
        <v>9.9859393387553314E-2</v>
      </c>
      <c r="G17" s="991">
        <f t="shared" si="2"/>
        <v>93.259626928328885</v>
      </c>
    </row>
    <row r="18" spans="1:7" ht="14.45" customHeight="1">
      <c r="A18" s="892" t="s">
        <v>141</v>
      </c>
      <c r="B18" s="894">
        <v>2926616256</v>
      </c>
      <c r="C18" s="894">
        <v>2621063360.1300001</v>
      </c>
      <c r="D18" s="977">
        <v>3004833950.0799999</v>
      </c>
      <c r="E18" s="989">
        <f t="shared" si="0"/>
        <v>114.64178988526876</v>
      </c>
      <c r="F18" s="998">
        <f t="shared" si="1"/>
        <v>0.98541727631879117</v>
      </c>
      <c r="G18" s="991">
        <f t="shared" si="2"/>
        <v>102.67263239311413</v>
      </c>
    </row>
    <row r="19" spans="1:7" ht="14.45" customHeight="1">
      <c r="A19" s="892" t="s">
        <v>142</v>
      </c>
      <c r="B19" s="894">
        <v>502424966.16000003</v>
      </c>
      <c r="C19" s="894">
        <v>475023164.13999999</v>
      </c>
      <c r="D19" s="977">
        <v>485551019.61000001</v>
      </c>
      <c r="E19" s="989">
        <f t="shared" si="0"/>
        <v>102.21628254467549</v>
      </c>
      <c r="F19" s="998">
        <f t="shared" si="1"/>
        <v>0.15923354541609844</v>
      </c>
      <c r="G19" s="991">
        <f t="shared" si="2"/>
        <v>96.641499191617314</v>
      </c>
    </row>
    <row r="20" spans="1:7" ht="14.45" customHeight="1">
      <c r="A20" s="892" t="s">
        <v>143</v>
      </c>
      <c r="B20" s="894">
        <v>433479599.12</v>
      </c>
      <c r="C20" s="894">
        <v>431352217.60000002</v>
      </c>
      <c r="D20" s="977">
        <v>420918027.63</v>
      </c>
      <c r="E20" s="989">
        <f t="shared" si="0"/>
        <v>97.581051042682759</v>
      </c>
      <c r="F20" s="998">
        <f t="shared" si="1"/>
        <v>0.13803754324913339</v>
      </c>
      <c r="G20" s="991">
        <f t="shared" si="2"/>
        <v>97.102153938616482</v>
      </c>
    </row>
    <row r="21" spans="1:7" ht="14.45" customHeight="1">
      <c r="A21" s="892" t="s">
        <v>144</v>
      </c>
      <c r="B21" s="894">
        <v>139337182.31</v>
      </c>
      <c r="C21" s="894">
        <v>129916434.92</v>
      </c>
      <c r="D21" s="977">
        <v>115376125.48999999</v>
      </c>
      <c r="E21" s="989">
        <f t="shared" si="0"/>
        <v>88.807952251034564</v>
      </c>
      <c r="F21" s="998">
        <f t="shared" si="1"/>
        <v>3.783690853517676E-2</v>
      </c>
      <c r="G21" s="991">
        <f t="shared" si="2"/>
        <v>82.803544306866357</v>
      </c>
    </row>
    <row r="22" spans="1:7" ht="14.45" customHeight="1">
      <c r="A22" s="892" t="s">
        <v>145</v>
      </c>
      <c r="B22" s="894">
        <v>7492896843.1300001</v>
      </c>
      <c r="C22" s="894">
        <v>8323817436.6899996</v>
      </c>
      <c r="D22" s="977">
        <v>8023387655.8400002</v>
      </c>
      <c r="E22" s="989">
        <f t="shared" si="0"/>
        <v>96.390721166880056</v>
      </c>
      <c r="F22" s="998">
        <f t="shared" si="1"/>
        <v>2.6312218718299447</v>
      </c>
      <c r="G22" s="991">
        <f t="shared" si="2"/>
        <v>107.07991613679282</v>
      </c>
    </row>
    <row r="23" spans="1:7" ht="14.45" customHeight="1">
      <c r="A23" s="892" t="s">
        <v>146</v>
      </c>
      <c r="B23" s="893">
        <v>30535242254.830006</v>
      </c>
      <c r="C23" s="893">
        <v>36175812421.659973</v>
      </c>
      <c r="D23" s="976">
        <v>40227351789.02002</v>
      </c>
      <c r="E23" s="989">
        <f t="shared" si="0"/>
        <v>111.1995808694934</v>
      </c>
      <c r="F23" s="998">
        <f t="shared" si="1"/>
        <v>13.192318807632805</v>
      </c>
      <c r="G23" s="991">
        <f t="shared" si="2"/>
        <v>131.74073240783585</v>
      </c>
    </row>
    <row r="24" spans="1:7" ht="24">
      <c r="A24" s="890" t="s">
        <v>147</v>
      </c>
      <c r="B24" s="891">
        <v>80992977498.189987</v>
      </c>
      <c r="C24" s="891">
        <v>95821257799.360016</v>
      </c>
      <c r="D24" s="975">
        <v>91544208075.440018</v>
      </c>
      <c r="E24" s="984">
        <f t="shared" si="0"/>
        <v>95.536429157634615</v>
      </c>
      <c r="F24" s="993">
        <f t="shared" si="1"/>
        <v>30.021374120210233</v>
      </c>
      <c r="G24" s="985">
        <f t="shared" si="2"/>
        <v>113.02734002770281</v>
      </c>
    </row>
    <row r="25" spans="1:7" ht="19.149999999999999" customHeight="1">
      <c r="A25" s="892" t="s">
        <v>148</v>
      </c>
      <c r="B25" s="893">
        <v>63157028365.019997</v>
      </c>
      <c r="C25" s="893">
        <v>74180375868.990005</v>
      </c>
      <c r="D25" s="976">
        <v>73078024665.330017</v>
      </c>
      <c r="E25" s="989">
        <f t="shared" si="0"/>
        <v>98.513958454987005</v>
      </c>
      <c r="F25" s="998">
        <f t="shared" si="1"/>
        <v>23.965499997944882</v>
      </c>
      <c r="G25" s="991">
        <f t="shared" si="2"/>
        <v>115.70845962379832</v>
      </c>
    </row>
    <row r="26" spans="1:7" ht="60" customHeight="1">
      <c r="A26" s="895" t="s">
        <v>149</v>
      </c>
      <c r="B26" s="896">
        <v>17835949133.169998</v>
      </c>
      <c r="C26" s="896">
        <v>21640881930.369999</v>
      </c>
      <c r="D26" s="978">
        <v>18466183410.110001</v>
      </c>
      <c r="E26" s="989">
        <f t="shared" si="0"/>
        <v>85.330087144901682</v>
      </c>
      <c r="F26" s="998">
        <f t="shared" si="1"/>
        <v>6.05587412226535</v>
      </c>
      <c r="G26" s="991">
        <f t="shared" si="2"/>
        <v>103.5335056869384</v>
      </c>
    </row>
    <row r="27" spans="1:7" ht="22.15" customHeight="1" thickBot="1">
      <c r="A27" s="897" t="s">
        <v>150</v>
      </c>
      <c r="B27" s="898">
        <v>61745548381.589996</v>
      </c>
      <c r="C27" s="898">
        <v>67005277521.610001</v>
      </c>
      <c r="D27" s="979">
        <v>67029414434.839996</v>
      </c>
      <c r="E27" s="986">
        <f t="shared" si="0"/>
        <v>100.0360224061787</v>
      </c>
      <c r="F27" s="999">
        <f t="shared" si="1"/>
        <v>21.981894541581891</v>
      </c>
      <c r="G27" s="988">
        <f t="shared" si="2"/>
        <v>108.55748501996531</v>
      </c>
    </row>
    <row r="28" spans="1:7" ht="21.75" customHeight="1">
      <c r="A28" s="899" t="s">
        <v>219</v>
      </c>
    </row>
  </sheetData>
  <mergeCells count="10">
    <mergeCell ref="A1:G1"/>
    <mergeCell ref="A3:A6"/>
    <mergeCell ref="B3:B5"/>
    <mergeCell ref="C3:C5"/>
    <mergeCell ref="D3:D5"/>
    <mergeCell ref="E3:E5"/>
    <mergeCell ref="F3:F5"/>
    <mergeCell ref="G3:G5"/>
    <mergeCell ref="B6:D6"/>
    <mergeCell ref="E6:G6"/>
  </mergeCells>
  <printOptions horizontalCentered="1"/>
  <pageMargins left="0.27559055118110237" right="0.27559055118110237" top="0.59055118110236227" bottom="0.74803149606299213" header="0.31496062992125984" footer="0.59055118110236227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zoomScaleNormal="100" workbookViewId="0">
      <selection activeCell="B3" sqref="B3:B4"/>
    </sheetView>
  </sheetViews>
  <sheetFormatPr defaultRowHeight="12.75"/>
  <cols>
    <col min="1" max="1" width="23.7109375" customWidth="1"/>
    <col min="2" max="6" width="15.85546875" bestFit="1" customWidth="1"/>
    <col min="7" max="9" width="14.85546875" bestFit="1" customWidth="1"/>
    <col min="10" max="10" width="15.85546875" bestFit="1" customWidth="1"/>
    <col min="11" max="11" width="14.85546875" bestFit="1" customWidth="1"/>
  </cols>
  <sheetData>
    <row r="1" spans="1:11">
      <c r="A1" s="1374" t="s">
        <v>913</v>
      </c>
    </row>
    <row r="2" spans="1:11" ht="13.5" thickBot="1"/>
    <row r="3" spans="1:11" ht="13.5" thickBot="1">
      <c r="A3" s="1453"/>
      <c r="B3" s="2618" t="s">
        <v>3</v>
      </c>
      <c r="C3" s="2619"/>
      <c r="D3" s="1452" t="s">
        <v>902</v>
      </c>
      <c r="E3" s="1452"/>
      <c r="F3" s="1452"/>
      <c r="G3" s="1452"/>
      <c r="H3" s="1452"/>
      <c r="I3" s="1452"/>
      <c r="J3" s="1452"/>
      <c r="K3" s="1451" t="s">
        <v>901</v>
      </c>
    </row>
    <row r="4" spans="1:11" ht="26.25" customHeight="1">
      <c r="A4" s="1450" t="s">
        <v>96</v>
      </c>
      <c r="B4" s="2620"/>
      <c r="C4" s="2621"/>
      <c r="D4" s="2610" t="s">
        <v>900</v>
      </c>
      <c r="E4" s="2611"/>
      <c r="F4" s="2612" t="s">
        <v>899</v>
      </c>
      <c r="G4" s="2613"/>
      <c r="H4" s="2612" t="s">
        <v>898</v>
      </c>
      <c r="I4" s="2622"/>
      <c r="J4" s="2612" t="s">
        <v>897</v>
      </c>
      <c r="K4" s="2622"/>
    </row>
    <row r="5" spans="1:11" ht="13.5" thickBot="1">
      <c r="A5" s="1449"/>
      <c r="B5" s="1448" t="s">
        <v>98</v>
      </c>
      <c r="C5" s="1444" t="s">
        <v>99</v>
      </c>
      <c r="D5" s="1447" t="s">
        <v>98</v>
      </c>
      <c r="E5" s="1444" t="s">
        <v>99</v>
      </c>
      <c r="F5" s="1445" t="s">
        <v>98</v>
      </c>
      <c r="G5" s="1446" t="s">
        <v>99</v>
      </c>
      <c r="H5" s="1445" t="s">
        <v>98</v>
      </c>
      <c r="I5" s="1444" t="s">
        <v>99</v>
      </c>
      <c r="J5" s="1445" t="s">
        <v>98</v>
      </c>
      <c r="K5" s="1444" t="s">
        <v>99</v>
      </c>
    </row>
    <row r="6" spans="1:11" ht="13.5" thickBot="1">
      <c r="A6" s="1443"/>
      <c r="B6" s="2614" t="s">
        <v>8</v>
      </c>
      <c r="C6" s="2615"/>
      <c r="D6" s="2615"/>
      <c r="E6" s="2615"/>
      <c r="F6" s="2616"/>
      <c r="G6" s="2616"/>
      <c r="H6" s="2615"/>
      <c r="I6" s="2615"/>
      <c r="J6" s="2615"/>
      <c r="K6" s="2617"/>
    </row>
    <row r="7" spans="1:11" ht="13.5" thickBot="1">
      <c r="A7" s="1442" t="s">
        <v>845</v>
      </c>
      <c r="B7" s="1441" t="s">
        <v>846</v>
      </c>
      <c r="C7" s="1437" t="s">
        <v>847</v>
      </c>
      <c r="D7" s="1438" t="s">
        <v>848</v>
      </c>
      <c r="E7" s="1437" t="s">
        <v>849</v>
      </c>
      <c r="F7" s="1440">
        <v>6</v>
      </c>
      <c r="G7" s="1439" t="s">
        <v>851</v>
      </c>
      <c r="H7" s="1438">
        <v>8</v>
      </c>
      <c r="I7" s="1437">
        <v>9</v>
      </c>
      <c r="J7" s="1438">
        <v>10</v>
      </c>
      <c r="K7" s="1437">
        <v>11</v>
      </c>
    </row>
    <row r="8" spans="1:11" ht="13.5" thickBot="1">
      <c r="A8" s="1436" t="s">
        <v>896</v>
      </c>
      <c r="B8" s="1397">
        <f t="shared" ref="B8:K8" si="0">SUM(B9:B41)</f>
        <v>68387121138.000099</v>
      </c>
      <c r="C8" s="1433">
        <f t="shared" si="0"/>
        <v>62024201187.339706</v>
      </c>
      <c r="D8" s="1398">
        <f t="shared" si="0"/>
        <v>19983040607.929996</v>
      </c>
      <c r="E8" s="1433">
        <f t="shared" si="0"/>
        <v>18820943662.600006</v>
      </c>
      <c r="F8" s="1435">
        <f t="shared" si="0"/>
        <v>10621556567.250008</v>
      </c>
      <c r="G8" s="1434">
        <f t="shared" si="0"/>
        <v>9158235537.5500031</v>
      </c>
      <c r="H8" s="1398">
        <f t="shared" si="0"/>
        <v>3086086383</v>
      </c>
      <c r="I8" s="1433">
        <f t="shared" si="0"/>
        <v>2930960577.3900003</v>
      </c>
      <c r="J8" s="1398">
        <f t="shared" si="0"/>
        <v>12281740548.789999</v>
      </c>
      <c r="K8" s="1433">
        <f t="shared" si="0"/>
        <v>9679181721.6399994</v>
      </c>
    </row>
    <row r="9" spans="1:11">
      <c r="A9" s="1396" t="s">
        <v>169</v>
      </c>
      <c r="B9" s="1432">
        <v>2872872691.0499864</v>
      </c>
      <c r="C9" s="1431">
        <v>2428549420.1899843</v>
      </c>
      <c r="D9" s="1428">
        <v>54904993.139999986</v>
      </c>
      <c r="E9" s="1427">
        <v>51747273.680000067</v>
      </c>
      <c r="F9" s="1430">
        <v>211365165.68000007</v>
      </c>
      <c r="G9" s="1429">
        <v>183689744.44999996</v>
      </c>
      <c r="H9" s="1428">
        <v>16779736.57</v>
      </c>
      <c r="I9" s="1427">
        <v>15594547.789999995</v>
      </c>
      <c r="J9" s="1426">
        <v>1773513285.1899998</v>
      </c>
      <c r="K9" s="1425">
        <v>1372432520.5900004</v>
      </c>
    </row>
    <row r="10" spans="1:11">
      <c r="A10" s="1388" t="s">
        <v>170</v>
      </c>
      <c r="B10" s="800">
        <v>9763731.6799999997</v>
      </c>
      <c r="C10" s="802">
        <v>7295684.549999997</v>
      </c>
      <c r="D10" s="1386">
        <v>2228281.36</v>
      </c>
      <c r="E10" s="1384">
        <v>1955388.9899999993</v>
      </c>
      <c r="F10" s="1385">
        <v>6001038.0399999991</v>
      </c>
      <c r="G10" s="1387">
        <v>4074421.22</v>
      </c>
      <c r="H10" s="1386">
        <v>8000</v>
      </c>
      <c r="I10" s="1384">
        <v>6000</v>
      </c>
      <c r="J10" s="800">
        <v>324800</v>
      </c>
      <c r="K10" s="802">
        <v>249285.09</v>
      </c>
    </row>
    <row r="11" spans="1:11">
      <c r="A11" s="1388" t="s">
        <v>171</v>
      </c>
      <c r="B11" s="800">
        <v>4153729.96</v>
      </c>
      <c r="C11" s="802">
        <v>3911404.1299999994</v>
      </c>
      <c r="D11" s="1386">
        <v>35700</v>
      </c>
      <c r="E11" s="1384">
        <v>20533.439999999999</v>
      </c>
      <c r="F11" s="1385">
        <v>326950</v>
      </c>
      <c r="G11" s="1387">
        <v>268685.69</v>
      </c>
      <c r="H11" s="1386">
        <v>500</v>
      </c>
      <c r="I11" s="1423">
        <v>0</v>
      </c>
      <c r="J11" s="800">
        <v>3565387</v>
      </c>
      <c r="K11" s="802">
        <v>3483035.46</v>
      </c>
    </row>
    <row r="12" spans="1:11">
      <c r="A12" s="1388" t="s">
        <v>212</v>
      </c>
      <c r="B12" s="800">
        <v>0</v>
      </c>
      <c r="C12" s="802">
        <v>0</v>
      </c>
      <c r="D12" s="1386">
        <v>0</v>
      </c>
      <c r="E12" s="1423">
        <v>0</v>
      </c>
      <c r="F12" s="1385">
        <v>0</v>
      </c>
      <c r="G12" s="1387">
        <v>0</v>
      </c>
      <c r="H12" s="1386">
        <v>0</v>
      </c>
      <c r="I12" s="1423">
        <v>0</v>
      </c>
      <c r="J12" s="1386">
        <v>0</v>
      </c>
      <c r="K12" s="1423">
        <v>0</v>
      </c>
    </row>
    <row r="13" spans="1:11" ht="13.5" customHeight="1">
      <c r="A13" s="1389" t="s">
        <v>912</v>
      </c>
      <c r="B13" s="800">
        <v>566192.31000000006</v>
      </c>
      <c r="C13" s="802">
        <v>552368.13</v>
      </c>
      <c r="D13" s="1386">
        <v>0</v>
      </c>
      <c r="E13" s="1384">
        <v>0</v>
      </c>
      <c r="F13" s="1385">
        <v>168208.69</v>
      </c>
      <c r="G13" s="1387">
        <v>167182.17000000001</v>
      </c>
      <c r="H13" s="1386">
        <v>0</v>
      </c>
      <c r="I13" s="1384">
        <v>0</v>
      </c>
      <c r="J13" s="800">
        <v>344145.82</v>
      </c>
      <c r="K13" s="802">
        <v>332867</v>
      </c>
    </row>
    <row r="14" spans="1:11" ht="36">
      <c r="A14" s="1388" t="s">
        <v>911</v>
      </c>
      <c r="B14" s="800">
        <v>500798946.69999993</v>
      </c>
      <c r="C14" s="802">
        <v>411587608.65999985</v>
      </c>
      <c r="D14" s="1386">
        <v>75037612.050000027</v>
      </c>
      <c r="E14" s="1384">
        <v>69809123.819999933</v>
      </c>
      <c r="F14" s="1385">
        <v>216336827.59999985</v>
      </c>
      <c r="G14" s="1387">
        <v>193364469.36999977</v>
      </c>
      <c r="H14" s="1386">
        <v>13525534.470000001</v>
      </c>
      <c r="I14" s="1384">
        <v>12958408.670000002</v>
      </c>
      <c r="J14" s="800">
        <v>157167312.97000006</v>
      </c>
      <c r="K14" s="802">
        <v>106397604.76999994</v>
      </c>
    </row>
    <row r="15" spans="1:11">
      <c r="A15" s="1388" t="s">
        <v>671</v>
      </c>
      <c r="B15" s="800">
        <v>4949125.8199999994</v>
      </c>
      <c r="C15" s="802">
        <v>3864307.1500000013</v>
      </c>
      <c r="D15" s="1386">
        <v>159287</v>
      </c>
      <c r="E15" s="1384">
        <v>133552.49</v>
      </c>
      <c r="F15" s="1385">
        <v>697187.47</v>
      </c>
      <c r="G15" s="1387">
        <v>512956.39</v>
      </c>
      <c r="H15" s="1386">
        <v>0</v>
      </c>
      <c r="I15" s="1423">
        <v>0</v>
      </c>
      <c r="J15" s="800">
        <v>3937031.1500000004</v>
      </c>
      <c r="K15" s="802">
        <v>3089875.1</v>
      </c>
    </row>
    <row r="16" spans="1:11">
      <c r="A16" s="1388" t="s">
        <v>853</v>
      </c>
      <c r="B16" s="800">
        <v>11149</v>
      </c>
      <c r="C16" s="802">
        <v>2105.66</v>
      </c>
      <c r="D16" s="1386">
        <v>1000</v>
      </c>
      <c r="E16" s="1384">
        <v>0</v>
      </c>
      <c r="F16" s="1385">
        <v>9800</v>
      </c>
      <c r="G16" s="1387">
        <v>1756.6599999999999</v>
      </c>
      <c r="H16" s="1386">
        <v>0</v>
      </c>
      <c r="I16" s="1423">
        <v>0</v>
      </c>
      <c r="J16" s="1386">
        <v>0</v>
      </c>
      <c r="K16" s="1423">
        <v>0</v>
      </c>
    </row>
    <row r="17" spans="1:11">
      <c r="A17" s="1388" t="s">
        <v>910</v>
      </c>
      <c r="B17" s="800">
        <v>5503212322.0299673</v>
      </c>
      <c r="C17" s="802">
        <v>4613555044.9300041</v>
      </c>
      <c r="D17" s="1386">
        <v>51093766.779999986</v>
      </c>
      <c r="E17" s="1384">
        <v>42874460.219999969</v>
      </c>
      <c r="F17" s="1385">
        <v>1106683142.650003</v>
      </c>
      <c r="G17" s="1387">
        <v>924396310.71999943</v>
      </c>
      <c r="H17" s="1386">
        <v>323963158.86000001</v>
      </c>
      <c r="I17" s="1384">
        <v>311863650.27000016</v>
      </c>
      <c r="J17" s="800">
        <v>3950249261.1899939</v>
      </c>
      <c r="K17" s="802">
        <v>3296715013.6299987</v>
      </c>
    </row>
    <row r="18" spans="1:11">
      <c r="A18" s="1388" t="s">
        <v>175</v>
      </c>
      <c r="B18" s="800">
        <v>254679464.47000015</v>
      </c>
      <c r="C18" s="802">
        <v>199090981.76999983</v>
      </c>
      <c r="D18" s="1386">
        <v>6555673.0099999988</v>
      </c>
      <c r="E18" s="1384">
        <v>5334917.4999999991</v>
      </c>
      <c r="F18" s="1385">
        <v>20843853.240000013</v>
      </c>
      <c r="G18" s="1387">
        <v>14111883.410000002</v>
      </c>
      <c r="H18" s="1386">
        <v>1488482.09</v>
      </c>
      <c r="I18" s="1384">
        <v>1057504.95</v>
      </c>
      <c r="J18" s="800">
        <v>223668550.42999998</v>
      </c>
      <c r="K18" s="802">
        <v>177241883.23999992</v>
      </c>
    </row>
    <row r="19" spans="1:11">
      <c r="A19" s="1388" t="s">
        <v>176</v>
      </c>
      <c r="B19" s="800">
        <v>1107038737.5799999</v>
      </c>
      <c r="C19" s="802">
        <v>852628042.60000134</v>
      </c>
      <c r="D19" s="1386">
        <v>37240931.259999998</v>
      </c>
      <c r="E19" s="1384">
        <v>32844376.709999956</v>
      </c>
      <c r="F19" s="1385">
        <v>300522655.78000009</v>
      </c>
      <c r="G19" s="1387">
        <v>241914079.05999893</v>
      </c>
      <c r="H19" s="1386">
        <v>5465479</v>
      </c>
      <c r="I19" s="1384">
        <v>5235649.4400000004</v>
      </c>
      <c r="J19" s="800">
        <v>628317820.49000025</v>
      </c>
      <c r="K19" s="802">
        <v>474715526.06000054</v>
      </c>
    </row>
    <row r="20" spans="1:11">
      <c r="A20" s="1388" t="s">
        <v>909</v>
      </c>
      <c r="B20" s="800">
        <v>182363454.45000005</v>
      </c>
      <c r="C20" s="802">
        <v>115901199.15999971</v>
      </c>
      <c r="D20" s="1386">
        <v>19194713.440000001</v>
      </c>
      <c r="E20" s="1384">
        <v>14087855.48</v>
      </c>
      <c r="F20" s="1385">
        <v>121468727.37000003</v>
      </c>
      <c r="G20" s="1387">
        <v>73522100.23999989</v>
      </c>
      <c r="H20" s="1386">
        <v>2701835.96</v>
      </c>
      <c r="I20" s="1384">
        <v>2499456.5900000003</v>
      </c>
      <c r="J20" s="800">
        <v>32608933.649999995</v>
      </c>
      <c r="K20" s="802">
        <v>23111741.929999977</v>
      </c>
    </row>
    <row r="21" spans="1:11">
      <c r="A21" s="1388" t="s">
        <v>178</v>
      </c>
      <c r="B21" s="800">
        <v>38446117.280000009</v>
      </c>
      <c r="C21" s="802">
        <v>30344023.53000005</v>
      </c>
      <c r="D21" s="1386">
        <v>1771939.8500000024</v>
      </c>
      <c r="E21" s="1384">
        <v>1628009.1600000022</v>
      </c>
      <c r="F21" s="1385">
        <v>17219882.670000002</v>
      </c>
      <c r="G21" s="1387">
        <v>15331082.739999987</v>
      </c>
      <c r="H21" s="1386">
        <v>2223937.1499999994</v>
      </c>
      <c r="I21" s="1384">
        <v>2098315.5500000003</v>
      </c>
      <c r="J21" s="800">
        <v>16129581.630000001</v>
      </c>
      <c r="K21" s="802">
        <v>10841600.469999997</v>
      </c>
    </row>
    <row r="22" spans="1:11" ht="12.75" customHeight="1">
      <c r="A22" s="1389" t="s">
        <v>672</v>
      </c>
      <c r="B22" s="800">
        <v>489939</v>
      </c>
      <c r="C22" s="802">
        <v>406909.03</v>
      </c>
      <c r="D22" s="1386">
        <v>0</v>
      </c>
      <c r="E22" s="1384">
        <v>0</v>
      </c>
      <c r="F22" s="1385">
        <v>44784</v>
      </c>
      <c r="G22" s="1387">
        <v>44784</v>
      </c>
      <c r="H22" s="1386">
        <v>0</v>
      </c>
      <c r="I22" s="1384">
        <v>0</v>
      </c>
      <c r="J22" s="800">
        <v>0</v>
      </c>
      <c r="K22" s="802">
        <v>0</v>
      </c>
    </row>
    <row r="23" spans="1:11">
      <c r="A23" s="1388" t="s">
        <v>179</v>
      </c>
      <c r="B23" s="800">
        <v>5987161992.4700212</v>
      </c>
      <c r="C23" s="802">
        <v>5373154184.0000029</v>
      </c>
      <c r="D23" s="1386">
        <v>4093612671.6099973</v>
      </c>
      <c r="E23" s="1384">
        <v>3797564659.8000164</v>
      </c>
      <c r="F23" s="1385">
        <v>972941002.45000064</v>
      </c>
      <c r="G23" s="1387">
        <v>834458134.46999884</v>
      </c>
      <c r="H23" s="1386">
        <v>13581523.399999999</v>
      </c>
      <c r="I23" s="1384">
        <v>12264076.769999994</v>
      </c>
      <c r="J23" s="800">
        <v>280165888.13000005</v>
      </c>
      <c r="K23" s="802">
        <v>197296630.02000019</v>
      </c>
    </row>
    <row r="24" spans="1:11" ht="48">
      <c r="A24" s="1388" t="s">
        <v>908</v>
      </c>
      <c r="B24" s="800">
        <v>97786033.430000082</v>
      </c>
      <c r="C24" s="802">
        <v>95937359.600000143</v>
      </c>
      <c r="D24" s="1386">
        <v>28468187.38999996</v>
      </c>
      <c r="E24" s="1384">
        <v>28225017.199999984</v>
      </c>
      <c r="F24" s="1385">
        <v>11750274.41</v>
      </c>
      <c r="G24" s="1387">
        <v>11449443.610000022</v>
      </c>
      <c r="H24" s="1386">
        <v>0</v>
      </c>
      <c r="I24" s="1423">
        <v>23183138.990000006</v>
      </c>
      <c r="J24" s="1386">
        <v>8194</v>
      </c>
      <c r="K24" s="1423">
        <v>8094</v>
      </c>
    </row>
    <row r="25" spans="1:11">
      <c r="A25" s="1388" t="s">
        <v>181</v>
      </c>
      <c r="B25" s="800">
        <v>1049040.25</v>
      </c>
      <c r="C25" s="802">
        <v>398410.60000000015</v>
      </c>
      <c r="D25" s="1386">
        <v>83217.19</v>
      </c>
      <c r="E25" s="1384">
        <v>52373.9</v>
      </c>
      <c r="F25" s="1385">
        <v>318747.93</v>
      </c>
      <c r="G25" s="1387">
        <v>177026</v>
      </c>
      <c r="H25" s="1386">
        <v>0</v>
      </c>
      <c r="I25" s="1384">
        <v>932471.76000000013</v>
      </c>
      <c r="J25" s="1386">
        <v>73689</v>
      </c>
      <c r="K25" s="1423">
        <v>6027</v>
      </c>
    </row>
    <row r="26" spans="1:11" ht="24">
      <c r="A26" s="1388" t="s">
        <v>854</v>
      </c>
      <c r="B26" s="800">
        <v>5400</v>
      </c>
      <c r="C26" s="802">
        <v>3623.58</v>
      </c>
      <c r="D26" s="1386">
        <v>5400</v>
      </c>
      <c r="E26" s="1423">
        <v>3623.58</v>
      </c>
      <c r="F26" s="1385">
        <v>0</v>
      </c>
      <c r="G26" s="1424">
        <v>0</v>
      </c>
      <c r="H26" s="1386">
        <v>0</v>
      </c>
      <c r="I26" s="1423">
        <v>1223035367.8800006</v>
      </c>
      <c r="J26" s="1386">
        <v>0</v>
      </c>
      <c r="K26" s="1423">
        <v>0</v>
      </c>
    </row>
    <row r="27" spans="1:11" ht="24" customHeight="1">
      <c r="A27" s="1388" t="s">
        <v>907</v>
      </c>
      <c r="B27" s="800">
        <v>797423218.98000026</v>
      </c>
      <c r="C27" s="802">
        <v>667766528.20999885</v>
      </c>
      <c r="D27" s="1386">
        <v>82829811.179999933</v>
      </c>
      <c r="E27" s="1384">
        <v>76341193.980000019</v>
      </c>
      <c r="F27" s="1385">
        <v>291195327.22000021</v>
      </c>
      <c r="G27" s="1387">
        <v>238142723.54999992</v>
      </c>
      <c r="H27" s="1386">
        <v>24727967.529999994</v>
      </c>
      <c r="I27" s="1384">
        <v>0</v>
      </c>
      <c r="J27" s="800">
        <v>304151648.5799998</v>
      </c>
      <c r="K27" s="802">
        <v>269541684.46000034</v>
      </c>
    </row>
    <row r="28" spans="1:11">
      <c r="A28" s="1388" t="s">
        <v>183</v>
      </c>
      <c r="B28" s="1386">
        <v>317466.83999999997</v>
      </c>
      <c r="C28" s="1423">
        <v>307668.94</v>
      </c>
      <c r="D28" s="1386">
        <v>0</v>
      </c>
      <c r="E28" s="1423">
        <v>0</v>
      </c>
      <c r="F28" s="1385">
        <v>304878.83999999997</v>
      </c>
      <c r="G28" s="1424">
        <v>296368.94</v>
      </c>
      <c r="H28" s="1386">
        <v>0</v>
      </c>
      <c r="I28" s="1423">
        <v>0</v>
      </c>
      <c r="J28" s="1386">
        <v>11300</v>
      </c>
      <c r="K28" s="1423">
        <v>11300</v>
      </c>
    </row>
    <row r="29" spans="1:11" ht="75" customHeight="1">
      <c r="A29" s="1389" t="s">
        <v>855</v>
      </c>
      <c r="B29" s="800">
        <v>8096526.3700000001</v>
      </c>
      <c r="C29" s="802">
        <v>7897651.5</v>
      </c>
      <c r="D29" s="1386">
        <v>321972</v>
      </c>
      <c r="E29" s="1384">
        <v>282799.11</v>
      </c>
      <c r="F29" s="1385">
        <v>158740</v>
      </c>
      <c r="G29" s="1387">
        <v>112835.44</v>
      </c>
      <c r="H29" s="1386">
        <v>0</v>
      </c>
      <c r="I29" s="1423">
        <v>0</v>
      </c>
      <c r="J29" s="1386">
        <v>0</v>
      </c>
      <c r="K29" s="1423">
        <v>0</v>
      </c>
    </row>
    <row r="30" spans="1:11">
      <c r="A30" s="1388" t="s">
        <v>906</v>
      </c>
      <c r="B30" s="800">
        <v>373448954.13999999</v>
      </c>
      <c r="C30" s="802">
        <v>263794228.20999998</v>
      </c>
      <c r="D30" s="1386">
        <v>0</v>
      </c>
      <c r="E30" s="1423">
        <v>0</v>
      </c>
      <c r="F30" s="1385">
        <v>959280.58000000007</v>
      </c>
      <c r="G30" s="1387">
        <v>615940.65</v>
      </c>
      <c r="H30" s="1386">
        <v>0</v>
      </c>
      <c r="I30" s="1423">
        <v>0</v>
      </c>
      <c r="J30" s="1386">
        <v>3176936</v>
      </c>
      <c r="K30" s="1423">
        <v>3176935.31</v>
      </c>
    </row>
    <row r="31" spans="1:11">
      <c r="A31" s="1388" t="s">
        <v>184</v>
      </c>
      <c r="B31" s="800">
        <v>490167533.47000003</v>
      </c>
      <c r="C31" s="802">
        <v>257214046.78000012</v>
      </c>
      <c r="D31" s="1386">
        <v>992369.82000000018</v>
      </c>
      <c r="E31" s="1384">
        <v>647596.32999999984</v>
      </c>
      <c r="F31" s="1385">
        <v>5142640.1799999988</v>
      </c>
      <c r="G31" s="1387">
        <v>3588222.7399999988</v>
      </c>
      <c r="H31" s="1386">
        <v>1025075.47</v>
      </c>
      <c r="I31" s="1384">
        <v>0</v>
      </c>
      <c r="J31" s="800">
        <v>60642453.480000004</v>
      </c>
      <c r="K31" s="802">
        <v>6985336.6900000004</v>
      </c>
    </row>
    <row r="32" spans="1:11">
      <c r="A32" s="1388" t="s">
        <v>185</v>
      </c>
      <c r="B32" s="800">
        <v>19437362712.750084</v>
      </c>
      <c r="C32" s="802">
        <v>18090794783.209641</v>
      </c>
      <c r="D32" s="1386">
        <v>12955321642.07</v>
      </c>
      <c r="E32" s="1384">
        <v>12371905078.519989</v>
      </c>
      <c r="F32" s="1385">
        <v>2572247302.010006</v>
      </c>
      <c r="G32" s="1387">
        <v>2171283646.440012</v>
      </c>
      <c r="H32" s="1386">
        <v>1267865901.0500004</v>
      </c>
      <c r="I32" s="1384">
        <v>0</v>
      </c>
      <c r="J32" s="800">
        <v>1240535404.9199991</v>
      </c>
      <c r="K32" s="802">
        <v>1049819107.2499995</v>
      </c>
    </row>
    <row r="33" spans="1:11">
      <c r="A33" s="1388" t="s">
        <v>186</v>
      </c>
      <c r="B33" s="800">
        <v>284786272.68999952</v>
      </c>
      <c r="C33" s="802">
        <v>199418961.88999996</v>
      </c>
      <c r="D33" s="1386">
        <v>59265695.169999965</v>
      </c>
      <c r="E33" s="1423">
        <v>44745027.429999962</v>
      </c>
      <c r="F33" s="1385">
        <v>134013541.5999997</v>
      </c>
      <c r="G33" s="1387">
        <v>83702530.749999955</v>
      </c>
      <c r="H33" s="1386">
        <v>30257789.129999999</v>
      </c>
      <c r="I33" s="1384">
        <v>24063599.709999993</v>
      </c>
      <c r="J33" s="800">
        <v>49490285.359999992</v>
      </c>
      <c r="K33" s="802">
        <v>41715091.529999986</v>
      </c>
    </row>
    <row r="34" spans="1:11">
      <c r="A34" s="1388" t="s">
        <v>187</v>
      </c>
      <c r="B34" s="800">
        <v>2750997804.4900131</v>
      </c>
      <c r="C34" s="802">
        <v>2446736746.9000106</v>
      </c>
      <c r="D34" s="1386">
        <v>1082641082.4200001</v>
      </c>
      <c r="E34" s="1384">
        <v>978248187.05999839</v>
      </c>
      <c r="F34" s="1385">
        <v>640779887.79000044</v>
      </c>
      <c r="G34" s="1387">
        <v>566197949.74000061</v>
      </c>
      <c r="H34" s="1386">
        <v>57616111.910000011</v>
      </c>
      <c r="I34" s="1384">
        <v>51742739.250000007</v>
      </c>
      <c r="J34" s="800">
        <v>91160464.010000005</v>
      </c>
      <c r="K34" s="802">
        <v>69497445.249999985</v>
      </c>
    </row>
    <row r="35" spans="1:11" ht="24" customHeight="1">
      <c r="A35" s="1389" t="s">
        <v>905</v>
      </c>
      <c r="B35" s="800">
        <v>140842396.52999982</v>
      </c>
      <c r="C35" s="802">
        <v>104672130.68999971</v>
      </c>
      <c r="D35" s="1386">
        <v>46891902.099999934</v>
      </c>
      <c r="E35" s="1384">
        <v>36882018.559999987</v>
      </c>
      <c r="F35" s="1385">
        <v>50946878.559999973</v>
      </c>
      <c r="G35" s="1387">
        <v>35173332.95000001</v>
      </c>
      <c r="H35" s="1386">
        <v>16680101.799999997</v>
      </c>
      <c r="I35" s="1384">
        <v>13123180.859999994</v>
      </c>
      <c r="J35" s="800">
        <v>17602270.070000004</v>
      </c>
      <c r="K35" s="802">
        <v>13357766.230000002</v>
      </c>
    </row>
    <row r="36" spans="1:11" ht="24">
      <c r="A36" s="1388" t="s">
        <v>189</v>
      </c>
      <c r="B36" s="800">
        <v>520673270.88000017</v>
      </c>
      <c r="C36" s="802">
        <v>452590152.85000074</v>
      </c>
      <c r="D36" s="1386">
        <v>300628485.98999977</v>
      </c>
      <c r="E36" s="1384">
        <v>271797456.40999997</v>
      </c>
      <c r="F36" s="1385">
        <v>18824716.920000006</v>
      </c>
      <c r="G36" s="1387">
        <v>12765725.670000017</v>
      </c>
      <c r="H36" s="1386">
        <v>10239233.449999999</v>
      </c>
      <c r="I36" s="1384">
        <v>7234060.2099999981</v>
      </c>
      <c r="J36" s="800">
        <v>2233407.39</v>
      </c>
      <c r="K36" s="802">
        <v>1151410.42</v>
      </c>
    </row>
    <row r="37" spans="1:11">
      <c r="A37" s="1388" t="s">
        <v>190</v>
      </c>
      <c r="B37" s="800">
        <v>17924428467.53001</v>
      </c>
      <c r="C37" s="802">
        <v>17740551512.290005</v>
      </c>
      <c r="D37" s="1386">
        <v>625798835.03000093</v>
      </c>
      <c r="E37" s="1384">
        <v>585691546.22999942</v>
      </c>
      <c r="F37" s="1385">
        <v>175290185.69</v>
      </c>
      <c r="G37" s="1387">
        <v>150154642.18000096</v>
      </c>
      <c r="H37" s="1386">
        <v>31748976.860000003</v>
      </c>
      <c r="I37" s="1384">
        <v>26345741.049999993</v>
      </c>
      <c r="J37" s="800">
        <v>107806079.32999998</v>
      </c>
      <c r="K37" s="802">
        <v>93496158.730000034</v>
      </c>
    </row>
    <row r="38" spans="1:11" ht="24">
      <c r="A38" s="1388" t="s">
        <v>191</v>
      </c>
      <c r="B38" s="800">
        <v>6409702315.5600128</v>
      </c>
      <c r="C38" s="802">
        <v>5330290906.3900461</v>
      </c>
      <c r="D38" s="1386">
        <v>335782266.26999998</v>
      </c>
      <c r="E38" s="1384">
        <v>304185302.76999974</v>
      </c>
      <c r="F38" s="1385">
        <v>3390069869.0499978</v>
      </c>
      <c r="G38" s="1387">
        <v>3124952074.0099907</v>
      </c>
      <c r="H38" s="1386">
        <v>124166699.66000003</v>
      </c>
      <c r="I38" s="1384">
        <v>115306567.90000007</v>
      </c>
      <c r="J38" s="800">
        <v>2301356395.8600039</v>
      </c>
      <c r="K38" s="802">
        <v>1617763098.059999</v>
      </c>
    </row>
    <row r="39" spans="1:11" ht="24">
      <c r="A39" s="1388" t="s">
        <v>192</v>
      </c>
      <c r="B39" s="800">
        <v>1810199361.7900007</v>
      </c>
      <c r="C39" s="802">
        <v>1589708667.2400033</v>
      </c>
      <c r="D39" s="1386">
        <v>33425039.480000015</v>
      </c>
      <c r="E39" s="1384">
        <v>25474762.610000074</v>
      </c>
      <c r="F39" s="1385">
        <v>203727649.78000036</v>
      </c>
      <c r="G39" s="1387">
        <v>154515575.01999986</v>
      </c>
      <c r="H39" s="1386">
        <v>973963052.47999966</v>
      </c>
      <c r="I39" s="1384">
        <v>926803721.94999993</v>
      </c>
      <c r="J39" s="800">
        <v>587611973.91999996</v>
      </c>
      <c r="K39" s="802">
        <v>478889396.16000038</v>
      </c>
    </row>
    <row r="40" spans="1:11" ht="48">
      <c r="A40" s="1388" t="s">
        <v>193</v>
      </c>
      <c r="B40" s="800">
        <v>6232062.7400000002</v>
      </c>
      <c r="C40" s="802">
        <v>5599969.1900000004</v>
      </c>
      <c r="D40" s="1386">
        <v>32081</v>
      </c>
      <c r="E40" s="1384">
        <v>20882.98</v>
      </c>
      <c r="F40" s="1385">
        <v>710003.19999999995</v>
      </c>
      <c r="G40" s="1387">
        <v>451747.12000000005</v>
      </c>
      <c r="H40" s="1386">
        <v>970875</v>
      </c>
      <c r="I40" s="1384">
        <v>959706.17</v>
      </c>
      <c r="J40" s="800">
        <v>4492140.54</v>
      </c>
      <c r="K40" s="802">
        <v>4167370.42</v>
      </c>
    </row>
    <row r="41" spans="1:11" ht="13.5" thickBot="1">
      <c r="A41" s="1383" t="s">
        <v>194</v>
      </c>
      <c r="B41" s="1382">
        <v>867094705.75999904</v>
      </c>
      <c r="C41" s="1381">
        <v>729674555.77999997</v>
      </c>
      <c r="D41" s="1379">
        <v>88716051.320000023</v>
      </c>
      <c r="E41" s="1377">
        <v>78440644.639999911</v>
      </c>
      <c r="F41" s="1378">
        <v>150487417.85000008</v>
      </c>
      <c r="G41" s="1380">
        <v>118798162.14999998</v>
      </c>
      <c r="H41" s="1379">
        <v>167086411.16</v>
      </c>
      <c r="I41" s="1377">
        <v>154652671.62999988</v>
      </c>
      <c r="J41" s="1382">
        <v>441395908.67999983</v>
      </c>
      <c r="K41" s="1381">
        <v>363687916.76999998</v>
      </c>
    </row>
    <row r="42" spans="1:11">
      <c r="A42" s="1422"/>
      <c r="B42" s="1421"/>
      <c r="C42" s="1421"/>
      <c r="D42" s="1421"/>
      <c r="E42" s="1421"/>
      <c r="F42" s="1421"/>
      <c r="G42" s="1421"/>
      <c r="H42" s="1421"/>
      <c r="I42" s="1421"/>
      <c r="J42" s="1421"/>
      <c r="K42" s="1421"/>
    </row>
    <row r="43" spans="1:11">
      <c r="A43" s="1420" t="s">
        <v>904</v>
      </c>
      <c r="B43" s="1419"/>
      <c r="C43" s="1419"/>
      <c r="D43" s="1419"/>
      <c r="E43" s="1419"/>
      <c r="F43" s="1419"/>
      <c r="G43" s="1419"/>
      <c r="H43" s="1419"/>
      <c r="I43" s="1419"/>
      <c r="J43" s="1419"/>
      <c r="K43" s="1419"/>
    </row>
  </sheetData>
  <mergeCells count="6">
    <mergeCell ref="D4:E4"/>
    <mergeCell ref="F4:G4"/>
    <mergeCell ref="B6:K6"/>
    <mergeCell ref="B3:C4"/>
    <mergeCell ref="H4:I4"/>
    <mergeCell ref="J4:K4"/>
  </mergeCells>
  <pageMargins left="0.70866141732283472" right="0.70866141732283472" top="0.74803149606299213" bottom="0.35433070866141736" header="0.31496062992125984" footer="0.31496062992125984"/>
  <pageSetup paperSize="9" scale="6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>
    <tabColor rgb="FF92D050"/>
  </sheetPr>
  <dimension ref="A1:J27"/>
  <sheetViews>
    <sheetView showGridLines="0" topLeftCell="A17" workbookViewId="0">
      <selection activeCell="B3" sqref="B3:B4"/>
    </sheetView>
  </sheetViews>
  <sheetFormatPr defaultColWidth="8.85546875" defaultRowHeight="12"/>
  <cols>
    <col min="1" max="1" width="4.140625" style="1" customWidth="1"/>
    <col min="2" max="2" width="22.140625" style="1" customWidth="1"/>
    <col min="3" max="3" width="13.42578125" style="1" customWidth="1"/>
    <col min="4" max="4" width="16.85546875" style="1" customWidth="1"/>
    <col min="5" max="5" width="16.85546875" style="1" bestFit="1" customWidth="1"/>
    <col min="6" max="7" width="9.5703125" style="1" bestFit="1" customWidth="1"/>
    <col min="8" max="8" width="16.140625" style="1" bestFit="1" customWidth="1"/>
    <col min="9" max="9" width="15.7109375" style="1" customWidth="1"/>
    <col min="10" max="10" width="9.5703125" style="1" bestFit="1" customWidth="1"/>
    <col min="11" max="16384" width="8.85546875" style="1"/>
  </cols>
  <sheetData>
    <row r="1" spans="1:10">
      <c r="J1" s="1" t="s">
        <v>6</v>
      </c>
    </row>
    <row r="2" spans="1:10" ht="27" customHeight="1">
      <c r="A2" s="2623" t="s">
        <v>213</v>
      </c>
      <c r="B2" s="2623"/>
      <c r="C2" s="2623"/>
      <c r="D2" s="2623"/>
      <c r="E2" s="2623"/>
      <c r="F2" s="2623"/>
      <c r="G2" s="2623"/>
      <c r="H2" s="2623"/>
      <c r="I2" s="2623"/>
      <c r="J2" s="2623"/>
    </row>
    <row r="3" spans="1:10" ht="13.5" thickBot="1">
      <c r="A3" s="87"/>
    </row>
    <row r="4" spans="1:10" ht="32.25" customHeight="1">
      <c r="A4" s="2627" t="s">
        <v>52</v>
      </c>
      <c r="B4" s="2359" t="s">
        <v>7</v>
      </c>
      <c r="C4" s="2359" t="s">
        <v>63</v>
      </c>
      <c r="D4" s="2363" t="s">
        <v>3</v>
      </c>
      <c r="E4" s="2363" t="s">
        <v>64</v>
      </c>
      <c r="F4" s="2359" t="s">
        <v>65</v>
      </c>
      <c r="G4" s="2359" t="s">
        <v>66</v>
      </c>
      <c r="H4" s="2631" t="s">
        <v>67</v>
      </c>
      <c r="I4" s="2363" t="s">
        <v>216</v>
      </c>
      <c r="J4" s="2359" t="s">
        <v>68</v>
      </c>
    </row>
    <row r="5" spans="1:10" ht="91.5" customHeight="1" thickBot="1">
      <c r="A5" s="2628"/>
      <c r="B5" s="2624"/>
      <c r="C5" s="2624"/>
      <c r="D5" s="2630"/>
      <c r="E5" s="2630"/>
      <c r="F5" s="2624"/>
      <c r="G5" s="2624"/>
      <c r="H5" s="2632"/>
      <c r="I5" s="2630"/>
      <c r="J5" s="2624"/>
    </row>
    <row r="6" spans="1:10" ht="13.5" thickBot="1">
      <c r="A6" s="2442"/>
      <c r="B6" s="2629"/>
      <c r="C6" s="2629"/>
      <c r="D6" s="2367" t="s">
        <v>8</v>
      </c>
      <c r="E6" s="2369"/>
      <c r="F6" s="88" t="s">
        <v>9</v>
      </c>
      <c r="G6" s="88" t="s">
        <v>8</v>
      </c>
      <c r="H6" s="2368" t="s">
        <v>8</v>
      </c>
      <c r="I6" s="2369"/>
      <c r="J6" s="88" t="s">
        <v>9</v>
      </c>
    </row>
    <row r="7" spans="1:10" s="93" customFormat="1" thickBot="1">
      <c r="A7" s="89">
        <v>1</v>
      </c>
      <c r="B7" s="89">
        <v>2</v>
      </c>
      <c r="C7" s="89">
        <v>3</v>
      </c>
      <c r="D7" s="89">
        <v>4</v>
      </c>
      <c r="E7" s="90">
        <v>5</v>
      </c>
      <c r="F7" s="89">
        <v>6</v>
      </c>
      <c r="G7" s="89">
        <v>7</v>
      </c>
      <c r="H7" s="91">
        <v>8</v>
      </c>
      <c r="I7" s="92">
        <v>9</v>
      </c>
      <c r="J7" s="89">
        <v>10</v>
      </c>
    </row>
    <row r="8" spans="1:10" ht="15" customHeight="1">
      <c r="A8" s="206" t="s">
        <v>10</v>
      </c>
      <c r="B8" s="207" t="s">
        <v>69</v>
      </c>
      <c r="C8" s="208">
        <v>1967527</v>
      </c>
      <c r="D8" s="209">
        <v>10965313118.260056</v>
      </c>
      <c r="E8" s="210">
        <v>9389819397.2900524</v>
      </c>
      <c r="F8" s="919">
        <f>E8/D8*100</f>
        <v>85.63202250607506</v>
      </c>
      <c r="G8" s="921">
        <f>E8/C8</f>
        <v>4772.3967179561205</v>
      </c>
      <c r="H8" s="211">
        <v>926835716.53999913</v>
      </c>
      <c r="I8" s="212">
        <v>681684635.86999977</v>
      </c>
      <c r="J8" s="922">
        <f>I8/H8*100</f>
        <v>73.54967268792997</v>
      </c>
    </row>
    <row r="9" spans="1:10" ht="15" customHeight="1">
      <c r="A9" s="213" t="s">
        <v>11</v>
      </c>
      <c r="B9" s="214" t="s">
        <v>70</v>
      </c>
      <c r="C9" s="215">
        <v>1318485</v>
      </c>
      <c r="D9" s="216">
        <v>7355731236.0600958</v>
      </c>
      <c r="E9" s="217">
        <v>6379459759.5100946</v>
      </c>
      <c r="F9" s="920">
        <f t="shared" ref="F9:F24" si="0">E9/D9*100</f>
        <v>86.727744051277824</v>
      </c>
      <c r="G9" s="219">
        <f t="shared" ref="G9:G24" si="1">E9/C9</f>
        <v>4838.4773126050695</v>
      </c>
      <c r="H9" s="220">
        <v>579598798.88000011</v>
      </c>
      <c r="I9" s="217">
        <v>416981144.54000014</v>
      </c>
      <c r="J9" s="221">
        <f t="shared" ref="J9:J24" si="2">I9/H9*100</f>
        <v>71.943065676768541</v>
      </c>
    </row>
    <row r="10" spans="1:10" ht="15" customHeight="1">
      <c r="A10" s="213" t="s">
        <v>12</v>
      </c>
      <c r="B10" s="214" t="s">
        <v>71</v>
      </c>
      <c r="C10" s="215">
        <v>1585947</v>
      </c>
      <c r="D10" s="222">
        <v>8446742139.8000517</v>
      </c>
      <c r="E10" s="223">
        <v>6902242457.3300514</v>
      </c>
      <c r="F10" s="920">
        <f t="shared" si="0"/>
        <v>81.714847489039585</v>
      </c>
      <c r="G10" s="219">
        <f t="shared" si="1"/>
        <v>4352.1268096159902</v>
      </c>
      <c r="H10" s="220">
        <v>657981878.08000171</v>
      </c>
      <c r="I10" s="217">
        <v>498826997.77000016</v>
      </c>
      <c r="J10" s="221">
        <f t="shared" si="2"/>
        <v>75.811662051481235</v>
      </c>
    </row>
    <row r="11" spans="1:10" ht="15" customHeight="1">
      <c r="A11" s="213" t="s">
        <v>13</v>
      </c>
      <c r="B11" s="214" t="s">
        <v>72</v>
      </c>
      <c r="C11" s="215">
        <v>746761</v>
      </c>
      <c r="D11" s="216">
        <v>4060149612.5600152</v>
      </c>
      <c r="E11" s="217">
        <v>3473064897.0800152</v>
      </c>
      <c r="F11" s="920">
        <f t="shared" si="0"/>
        <v>85.540318177836056</v>
      </c>
      <c r="G11" s="219">
        <f t="shared" si="1"/>
        <v>4650.8386178175015</v>
      </c>
      <c r="H11" s="220">
        <v>327932910.52999997</v>
      </c>
      <c r="I11" s="217">
        <v>239696744.45999992</v>
      </c>
      <c r="J11" s="221">
        <f t="shared" si="2"/>
        <v>73.093226316506573</v>
      </c>
    </row>
    <row r="12" spans="1:10" ht="15" customHeight="1">
      <c r="A12" s="213" t="s">
        <v>4</v>
      </c>
      <c r="B12" s="214" t="s">
        <v>73</v>
      </c>
      <c r="C12" s="215">
        <v>1653659</v>
      </c>
      <c r="D12" s="222">
        <v>9221950225.5000877</v>
      </c>
      <c r="E12" s="223">
        <v>7738894594.930088</v>
      </c>
      <c r="F12" s="920">
        <f t="shared" si="0"/>
        <v>83.918199574867288</v>
      </c>
      <c r="G12" s="219">
        <f t="shared" si="1"/>
        <v>4679.8612016927846</v>
      </c>
      <c r="H12" s="220">
        <v>727209699.34999871</v>
      </c>
      <c r="I12" s="217">
        <v>549359843.37999988</v>
      </c>
      <c r="J12" s="221">
        <f t="shared" si="2"/>
        <v>75.543525323030451</v>
      </c>
    </row>
    <row r="13" spans="1:10" ht="15" customHeight="1">
      <c r="A13" s="213" t="s">
        <v>5</v>
      </c>
      <c r="B13" s="214" t="s">
        <v>74</v>
      </c>
      <c r="C13" s="215">
        <v>2439522</v>
      </c>
      <c r="D13" s="216">
        <v>13629219627.929913</v>
      </c>
      <c r="E13" s="217">
        <v>11477149471.64991</v>
      </c>
      <c r="F13" s="920">
        <f t="shared" si="0"/>
        <v>84.209879838829252</v>
      </c>
      <c r="G13" s="219">
        <f t="shared" si="1"/>
        <v>4704.6714363100273</v>
      </c>
      <c r="H13" s="220">
        <v>921463111.38000393</v>
      </c>
      <c r="I13" s="217">
        <v>692854139.90999985</v>
      </c>
      <c r="J13" s="221">
        <f t="shared" si="2"/>
        <v>75.190654010269157</v>
      </c>
    </row>
    <row r="14" spans="1:10" ht="15" customHeight="1">
      <c r="A14" s="213" t="s">
        <v>14</v>
      </c>
      <c r="B14" s="214" t="s">
        <v>75</v>
      </c>
      <c r="C14" s="215">
        <v>3171474</v>
      </c>
      <c r="D14" s="222">
        <v>18867247325.400311</v>
      </c>
      <c r="E14" s="223">
        <v>16373810870.760307</v>
      </c>
      <c r="F14" s="920">
        <f t="shared" si="0"/>
        <v>86.784312456204589</v>
      </c>
      <c r="G14" s="219">
        <f t="shared" si="1"/>
        <v>5162.839383441361</v>
      </c>
      <c r="H14" s="220">
        <v>1471059418.499994</v>
      </c>
      <c r="I14" s="217">
        <v>1098153705.3500009</v>
      </c>
      <c r="J14" s="221">
        <f t="shared" si="2"/>
        <v>74.65053359093838</v>
      </c>
    </row>
    <row r="15" spans="1:10" ht="15" customHeight="1">
      <c r="A15" s="213" t="s">
        <v>15</v>
      </c>
      <c r="B15" s="214" t="s">
        <v>76</v>
      </c>
      <c r="C15" s="215">
        <v>854591</v>
      </c>
      <c r="D15" s="216">
        <v>4155224251.7700052</v>
      </c>
      <c r="E15" s="217">
        <v>3664674380.0900049</v>
      </c>
      <c r="F15" s="920">
        <f t="shared" si="0"/>
        <v>88.19438273467334</v>
      </c>
      <c r="G15" s="219">
        <f t="shared" si="1"/>
        <v>4288.2201896462811</v>
      </c>
      <c r="H15" s="220">
        <v>360059792.89999974</v>
      </c>
      <c r="I15" s="217">
        <v>268437421.82000005</v>
      </c>
      <c r="J15" s="221">
        <f t="shared" si="2"/>
        <v>74.553567799933106</v>
      </c>
    </row>
    <row r="16" spans="1:10" ht="15" customHeight="1">
      <c r="A16" s="213" t="s">
        <v>16</v>
      </c>
      <c r="B16" s="214" t="s">
        <v>77</v>
      </c>
      <c r="C16" s="215">
        <v>1777231</v>
      </c>
      <c r="D16" s="222">
        <v>9613068964.7999821</v>
      </c>
      <c r="E16" s="223">
        <v>8145523199.4099827</v>
      </c>
      <c r="F16" s="920">
        <f t="shared" si="0"/>
        <v>84.733847528154769</v>
      </c>
      <c r="G16" s="219">
        <f t="shared" si="1"/>
        <v>4583.2664405527375</v>
      </c>
      <c r="H16" s="220">
        <v>690946622.56999934</v>
      </c>
      <c r="I16" s="217">
        <v>524268412.29000002</v>
      </c>
      <c r="J16" s="221">
        <f t="shared" si="2"/>
        <v>75.87683261841066</v>
      </c>
    </row>
    <row r="17" spans="1:10" ht="15" customHeight="1">
      <c r="A17" s="213" t="s">
        <v>17</v>
      </c>
      <c r="B17" s="214" t="s">
        <v>78</v>
      </c>
      <c r="C17" s="215">
        <v>748096</v>
      </c>
      <c r="D17" s="216">
        <v>4032853506.9900079</v>
      </c>
      <c r="E17" s="217">
        <v>3278366417.4000082</v>
      </c>
      <c r="F17" s="920">
        <f t="shared" si="0"/>
        <v>81.291482859908683</v>
      </c>
      <c r="G17" s="219">
        <f t="shared" si="1"/>
        <v>4382.2803723051693</v>
      </c>
      <c r="H17" s="220">
        <v>324047011.31999952</v>
      </c>
      <c r="I17" s="217">
        <v>236425917.32999995</v>
      </c>
      <c r="J17" s="221">
        <f t="shared" si="2"/>
        <v>72.960375831557073</v>
      </c>
    </row>
    <row r="18" spans="1:10" ht="15" customHeight="1">
      <c r="A18" s="213" t="s">
        <v>18</v>
      </c>
      <c r="B18" s="214" t="s">
        <v>79</v>
      </c>
      <c r="C18" s="215">
        <v>1500273</v>
      </c>
      <c r="D18" s="222">
        <v>9135716653.1400566</v>
      </c>
      <c r="E18" s="223">
        <v>7782181840.6500549</v>
      </c>
      <c r="F18" s="920">
        <f t="shared" si="0"/>
        <v>85.184141935654552</v>
      </c>
      <c r="G18" s="219">
        <f t="shared" si="1"/>
        <v>5187.1771608567606</v>
      </c>
      <c r="H18" s="220">
        <v>641079469.39000177</v>
      </c>
      <c r="I18" s="217">
        <v>468882771.2100001</v>
      </c>
      <c r="J18" s="221">
        <f t="shared" si="2"/>
        <v>73.139570614568299</v>
      </c>
    </row>
    <row r="19" spans="1:10" ht="15" customHeight="1">
      <c r="A19" s="213" t="s">
        <v>19</v>
      </c>
      <c r="B19" s="214" t="s">
        <v>80</v>
      </c>
      <c r="C19" s="215">
        <v>1998961</v>
      </c>
      <c r="D19" s="216">
        <v>10832594231.119932</v>
      </c>
      <c r="E19" s="217">
        <v>9291432758.8099289</v>
      </c>
      <c r="F19" s="920">
        <f t="shared" si="0"/>
        <v>85.772923462022177</v>
      </c>
      <c r="G19" s="219">
        <f t="shared" si="1"/>
        <v>4648.1310835028444</v>
      </c>
      <c r="H19" s="220">
        <v>881687073.13000143</v>
      </c>
      <c r="I19" s="217">
        <v>654829994.31000054</v>
      </c>
      <c r="J19" s="221">
        <f t="shared" si="2"/>
        <v>74.270113996947345</v>
      </c>
    </row>
    <row r="20" spans="1:10" ht="15" customHeight="1">
      <c r="A20" s="213" t="s">
        <v>20</v>
      </c>
      <c r="B20" s="214" t="s">
        <v>81</v>
      </c>
      <c r="C20" s="215">
        <v>1039109</v>
      </c>
      <c r="D20" s="222">
        <v>5373162475.0999956</v>
      </c>
      <c r="E20" s="223">
        <v>4484464476.1799955</v>
      </c>
      <c r="F20" s="920">
        <f t="shared" si="0"/>
        <v>83.460429439117959</v>
      </c>
      <c r="G20" s="219">
        <f t="shared" si="1"/>
        <v>4315.6824511961649</v>
      </c>
      <c r="H20" s="220">
        <v>440735914.87000042</v>
      </c>
      <c r="I20" s="217">
        <v>331665626.17999983</v>
      </c>
      <c r="J20" s="221">
        <f t="shared" si="2"/>
        <v>75.252688739429829</v>
      </c>
    </row>
    <row r="21" spans="1:10" ht="15" customHeight="1">
      <c r="A21" s="213" t="s">
        <v>21</v>
      </c>
      <c r="B21" s="214" t="s">
        <v>82</v>
      </c>
      <c r="C21" s="215">
        <v>1131441</v>
      </c>
      <c r="D21" s="216">
        <v>6230045020.4899979</v>
      </c>
      <c r="E21" s="217">
        <v>5318098410.3899965</v>
      </c>
      <c r="F21" s="920">
        <f t="shared" si="0"/>
        <v>85.362118458202147</v>
      </c>
      <c r="G21" s="219">
        <f t="shared" si="1"/>
        <v>4700.2878721824618</v>
      </c>
      <c r="H21" s="220">
        <v>478722922.34000057</v>
      </c>
      <c r="I21" s="217">
        <v>343969867.0399999</v>
      </c>
      <c r="J21" s="221">
        <f t="shared" si="2"/>
        <v>71.851555667874251</v>
      </c>
    </row>
    <row r="22" spans="1:10" ht="15" customHeight="1">
      <c r="A22" s="213" t="s">
        <v>22</v>
      </c>
      <c r="B22" s="214" t="s">
        <v>83</v>
      </c>
      <c r="C22" s="215">
        <v>2726647</v>
      </c>
      <c r="D22" s="222">
        <v>15375173603.880022</v>
      </c>
      <c r="E22" s="223">
        <v>13181872631.020021</v>
      </c>
      <c r="F22" s="920">
        <f t="shared" si="0"/>
        <v>85.734788891707169</v>
      </c>
      <c r="G22" s="219">
        <f t="shared" si="1"/>
        <v>4834.4624848834565</v>
      </c>
      <c r="H22" s="220">
        <v>1104330377.4799967</v>
      </c>
      <c r="I22" s="217">
        <v>796018134.70000041</v>
      </c>
      <c r="J22" s="221">
        <f t="shared" si="2"/>
        <v>72.081521158229577</v>
      </c>
    </row>
    <row r="23" spans="1:10" ht="15" customHeight="1" thickBot="1">
      <c r="A23" s="224" t="s">
        <v>23</v>
      </c>
      <c r="B23" s="225" t="s">
        <v>84</v>
      </c>
      <c r="C23" s="215">
        <v>1146350</v>
      </c>
      <c r="D23" s="226">
        <v>6422369537.1900368</v>
      </c>
      <c r="E23" s="227">
        <v>5583599234.2700367</v>
      </c>
      <c r="F23" s="940">
        <f t="shared" si="0"/>
        <v>86.939862334876096</v>
      </c>
      <c r="G23" s="228">
        <f t="shared" si="1"/>
        <v>4870.7630603829866</v>
      </c>
      <c r="H23" s="229">
        <v>532216732.52000093</v>
      </c>
      <c r="I23" s="230">
        <v>385736353.60000008</v>
      </c>
      <c r="J23" s="1092">
        <f t="shared" si="2"/>
        <v>72.477306711792252</v>
      </c>
    </row>
    <row r="24" spans="1:10" ht="14.25" customHeight="1" thickBot="1">
      <c r="A24" s="2625" t="s">
        <v>24</v>
      </c>
      <c r="B24" s="2626"/>
      <c r="C24" s="231">
        <v>25806074</v>
      </c>
      <c r="D24" s="232">
        <v>143716561529.9906</v>
      </c>
      <c r="E24" s="232">
        <v>122464654796.77057</v>
      </c>
      <c r="F24" s="1094">
        <f t="shared" si="0"/>
        <v>85.212625109469229</v>
      </c>
      <c r="G24" s="233">
        <f t="shared" si="1"/>
        <v>4745.5748129983103</v>
      </c>
      <c r="H24" s="234">
        <v>11065907449.779995</v>
      </c>
      <c r="I24" s="787">
        <v>8187791709.7600012</v>
      </c>
      <c r="J24" s="1093">
        <f t="shared" si="2"/>
        <v>73.991145750299808</v>
      </c>
    </row>
    <row r="25" spans="1:10" ht="6" customHeight="1"/>
    <row r="26" spans="1:10">
      <c r="A26" s="101" t="s">
        <v>224</v>
      </c>
    </row>
    <row r="27" spans="1:10">
      <c r="A27" s="44" t="s">
        <v>225</v>
      </c>
      <c r="D27" s="102"/>
      <c r="E27" s="102"/>
    </row>
  </sheetData>
  <mergeCells count="14">
    <mergeCell ref="A2:J2"/>
    <mergeCell ref="J4:J5"/>
    <mergeCell ref="D6:E6"/>
    <mergeCell ref="A24:B24"/>
    <mergeCell ref="H6:I6"/>
    <mergeCell ref="A4:A6"/>
    <mergeCell ref="B4:B6"/>
    <mergeCell ref="C4:C6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31496062992125984" right="0.15748031496062992" top="0.78740157480314965" bottom="0.78740157480314965" header="0.43307086614173229" footer="0.51181102362204722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>
    <tabColor rgb="FF92D050"/>
    <pageSetUpPr fitToPage="1"/>
  </sheetPr>
  <dimension ref="A2:I27"/>
  <sheetViews>
    <sheetView workbookViewId="0">
      <selection activeCell="B3" sqref="B3:B4"/>
    </sheetView>
  </sheetViews>
  <sheetFormatPr defaultRowHeight="12.75"/>
  <cols>
    <col min="1" max="1" width="6.42578125" customWidth="1"/>
    <col min="2" max="2" width="26" bestFit="1" customWidth="1"/>
    <col min="3" max="3" width="13.28515625" customWidth="1"/>
    <col min="4" max="4" width="17.85546875" customWidth="1"/>
    <col min="5" max="5" width="15" customWidth="1"/>
    <col min="6" max="6" width="17.28515625" customWidth="1"/>
    <col min="7" max="7" width="16.42578125" bestFit="1" customWidth="1"/>
    <col min="8" max="8" width="15.42578125" customWidth="1"/>
    <col min="9" max="9" width="16.85546875" customWidth="1"/>
  </cols>
  <sheetData>
    <row r="2" spans="1:9">
      <c r="A2" s="2356" t="s">
        <v>214</v>
      </c>
      <c r="B2" s="2356"/>
      <c r="C2" s="2356"/>
      <c r="D2" s="2357"/>
      <c r="E2" s="2357"/>
    </row>
    <row r="4" spans="1:9" ht="13.5" thickBot="1">
      <c r="F4" s="71"/>
    </row>
    <row r="5" spans="1:9" ht="51.75" thickBot="1">
      <c r="A5" s="2359" t="s">
        <v>52</v>
      </c>
      <c r="B5" s="2359" t="s">
        <v>7</v>
      </c>
      <c r="C5" s="2359" t="s">
        <v>56</v>
      </c>
      <c r="D5" s="72" t="s">
        <v>57</v>
      </c>
      <c r="E5" s="179" t="s">
        <v>58</v>
      </c>
      <c r="F5" s="180" t="s">
        <v>59</v>
      </c>
      <c r="G5" s="72" t="s">
        <v>60</v>
      </c>
      <c r="H5" s="179" t="s">
        <v>61</v>
      </c>
      <c r="I5" s="180" t="s">
        <v>62</v>
      </c>
    </row>
    <row r="6" spans="1:9" ht="13.5" thickBot="1">
      <c r="A6" s="2442"/>
      <c r="B6" s="2442"/>
      <c r="C6" s="2442"/>
      <c r="D6" s="2364" t="s">
        <v>8</v>
      </c>
      <c r="E6" s="2633"/>
      <c r="F6" s="181" t="s">
        <v>9</v>
      </c>
      <c r="G6" s="2364" t="s">
        <v>8</v>
      </c>
      <c r="H6" s="2633"/>
      <c r="I6" s="181" t="s">
        <v>9</v>
      </c>
    </row>
    <row r="7" spans="1:9" ht="11.25" customHeight="1" thickBot="1">
      <c r="A7" s="73">
        <v>1</v>
      </c>
      <c r="B7" s="74">
        <v>2</v>
      </c>
      <c r="C7" s="104">
        <v>3</v>
      </c>
      <c r="D7" s="75">
        <v>4</v>
      </c>
      <c r="E7" s="182">
        <v>5</v>
      </c>
      <c r="F7" s="183">
        <v>6</v>
      </c>
      <c r="G7" s="75">
        <v>7</v>
      </c>
      <c r="H7" s="182">
        <v>8</v>
      </c>
      <c r="I7" s="183">
        <v>9</v>
      </c>
    </row>
    <row r="8" spans="1:9" ht="21" customHeight="1">
      <c r="A8" s="46" t="s">
        <v>10</v>
      </c>
      <c r="B8" s="76" t="s">
        <v>33</v>
      </c>
      <c r="C8" s="94">
        <v>1967527</v>
      </c>
      <c r="D8" s="105">
        <v>1575493720.9700027</v>
      </c>
      <c r="E8" s="692">
        <v>800.74820877680588</v>
      </c>
      <c r="F8" s="474">
        <v>14.367977493924929</v>
      </c>
      <c r="G8" s="105">
        <v>1488198922.4700017</v>
      </c>
      <c r="H8" s="753">
        <v>756.38043212113564</v>
      </c>
      <c r="I8" s="472">
        <v>13.571878034123525</v>
      </c>
    </row>
    <row r="9" spans="1:9" ht="21" customHeight="1">
      <c r="A9" s="79" t="s">
        <v>11</v>
      </c>
      <c r="B9" s="80" t="s">
        <v>53</v>
      </c>
      <c r="C9" s="96">
        <v>1318485</v>
      </c>
      <c r="D9" s="106">
        <v>976271476.55000138</v>
      </c>
      <c r="E9" s="693">
        <v>740.44943746041963</v>
      </c>
      <c r="F9" s="474">
        <v>13.272255948722178</v>
      </c>
      <c r="G9" s="106">
        <v>959780916.4700011</v>
      </c>
      <c r="H9" s="753">
        <v>727.94223405651269</v>
      </c>
      <c r="I9" s="472">
        <v>13.048069398795523</v>
      </c>
    </row>
    <row r="10" spans="1:9" ht="21" customHeight="1">
      <c r="A10" s="79" t="s">
        <v>12</v>
      </c>
      <c r="B10" s="80" t="s">
        <v>35</v>
      </c>
      <c r="C10" s="96">
        <v>1585947</v>
      </c>
      <c r="D10" s="106">
        <v>1544499682.4700005</v>
      </c>
      <c r="E10" s="693">
        <v>973.86588736571935</v>
      </c>
      <c r="F10" s="474">
        <v>18.285152510960415</v>
      </c>
      <c r="G10" s="106">
        <v>1527985566.8299997</v>
      </c>
      <c r="H10" s="753">
        <v>963.45310835103544</v>
      </c>
      <c r="I10" s="472">
        <v>18.089643812261205</v>
      </c>
    </row>
    <row r="11" spans="1:9" ht="21" customHeight="1">
      <c r="A11" s="79" t="s">
        <v>13</v>
      </c>
      <c r="B11" s="80" t="s">
        <v>36</v>
      </c>
      <c r="C11" s="96">
        <v>746761</v>
      </c>
      <c r="D11" s="106">
        <v>587084715.48000014</v>
      </c>
      <c r="E11" s="693">
        <v>786.17484774914612</v>
      </c>
      <c r="F11" s="474">
        <v>14.459681822163938</v>
      </c>
      <c r="G11" s="106">
        <v>581006388.55000019</v>
      </c>
      <c r="H11" s="753">
        <v>778.03525967478242</v>
      </c>
      <c r="I11" s="472">
        <v>14.309974852962688</v>
      </c>
    </row>
    <row r="12" spans="1:9" ht="21" customHeight="1">
      <c r="A12" s="79" t="s">
        <v>4</v>
      </c>
      <c r="B12" s="80" t="s">
        <v>37</v>
      </c>
      <c r="C12" s="96">
        <v>1653659</v>
      </c>
      <c r="D12" s="106">
        <v>1483055630.5699999</v>
      </c>
      <c r="E12" s="693">
        <v>896.83279960983486</v>
      </c>
      <c r="F12" s="474">
        <v>16.081800425132709</v>
      </c>
      <c r="G12" s="106">
        <v>1469726698.4799993</v>
      </c>
      <c r="H12" s="753">
        <v>888.77253320061709</v>
      </c>
      <c r="I12" s="472">
        <v>15.937265573348927</v>
      </c>
    </row>
    <row r="13" spans="1:9" ht="21" customHeight="1">
      <c r="A13" s="79" t="s">
        <v>5</v>
      </c>
      <c r="B13" s="80" t="s">
        <v>38</v>
      </c>
      <c r="C13" s="96">
        <v>2439522</v>
      </c>
      <c r="D13" s="106">
        <v>2152070156.2800035</v>
      </c>
      <c r="E13" s="693">
        <v>882.16878399948985</v>
      </c>
      <c r="F13" s="474">
        <v>15.790120161170758</v>
      </c>
      <c r="G13" s="106">
        <v>2119775399.2600029</v>
      </c>
      <c r="H13" s="753">
        <v>868.93063446855695</v>
      </c>
      <c r="I13" s="472">
        <v>15.553167805117884</v>
      </c>
    </row>
    <row r="14" spans="1:9" ht="21" customHeight="1">
      <c r="A14" s="79" t="s">
        <v>14</v>
      </c>
      <c r="B14" s="80" t="s">
        <v>39</v>
      </c>
      <c r="C14" s="96">
        <v>3171474</v>
      </c>
      <c r="D14" s="106">
        <v>2493436454.6400027</v>
      </c>
      <c r="E14" s="693">
        <v>786.20744002315723</v>
      </c>
      <c r="F14" s="474">
        <v>13.215687543795415</v>
      </c>
      <c r="G14" s="106">
        <v>2448901249.5899906</v>
      </c>
      <c r="H14" s="753">
        <v>772.16500894851754</v>
      </c>
      <c r="I14" s="472">
        <v>12.97964248495922</v>
      </c>
    </row>
    <row r="15" spans="1:9" ht="21" customHeight="1">
      <c r="A15" s="79" t="s">
        <v>15</v>
      </c>
      <c r="B15" s="80" t="s">
        <v>40</v>
      </c>
      <c r="C15" s="96">
        <v>854591</v>
      </c>
      <c r="D15" s="106">
        <v>490549871.68000036</v>
      </c>
      <c r="E15" s="693">
        <v>574.01712828709913</v>
      </c>
      <c r="F15" s="474">
        <v>11.805617265326662</v>
      </c>
      <c r="G15" s="106">
        <v>469634301.59000045</v>
      </c>
      <c r="H15" s="753">
        <v>549.54276559196205</v>
      </c>
      <c r="I15" s="472">
        <v>11.302261277233109</v>
      </c>
    </row>
    <row r="16" spans="1:9" ht="21" customHeight="1">
      <c r="A16" s="79" t="s">
        <v>16</v>
      </c>
      <c r="B16" s="80" t="s">
        <v>41</v>
      </c>
      <c r="C16" s="96">
        <v>1777231</v>
      </c>
      <c r="D16" s="106">
        <v>1467545765.3899999</v>
      </c>
      <c r="E16" s="693">
        <v>825.74846229330899</v>
      </c>
      <c r="F16" s="474">
        <v>15.266152471845237</v>
      </c>
      <c r="G16" s="106">
        <v>1452723152.3700011</v>
      </c>
      <c r="H16" s="753">
        <v>817.40817731065977</v>
      </c>
      <c r="I16" s="472">
        <v>15.111960162664118</v>
      </c>
    </row>
    <row r="17" spans="1:9" ht="21" customHeight="1">
      <c r="A17" s="79" t="s">
        <v>17</v>
      </c>
      <c r="B17" s="80" t="s">
        <v>42</v>
      </c>
      <c r="C17" s="96">
        <v>748096</v>
      </c>
      <c r="D17" s="106">
        <v>754487089.58999968</v>
      </c>
      <c r="E17" s="693">
        <v>1008.5431409738852</v>
      </c>
      <c r="F17" s="474">
        <v>18.708517140091324</v>
      </c>
      <c r="G17" s="106">
        <v>751410470.16999924</v>
      </c>
      <c r="H17" s="753">
        <v>1004.4305412273281</v>
      </c>
      <c r="I17" s="472">
        <v>18.632228244036263</v>
      </c>
    </row>
    <row r="18" spans="1:9" ht="21" customHeight="1">
      <c r="A18" s="79" t="s">
        <v>18</v>
      </c>
      <c r="B18" s="80" t="s">
        <v>43</v>
      </c>
      <c r="C18" s="96">
        <v>1500273</v>
      </c>
      <c r="D18" s="106">
        <v>1353534812.4900014</v>
      </c>
      <c r="E18" s="693">
        <v>902.19234265363798</v>
      </c>
      <c r="F18" s="474">
        <v>14.815858064345452</v>
      </c>
      <c r="G18" s="106">
        <v>1291772849.2300017</v>
      </c>
      <c r="H18" s="753">
        <v>861.02519290155976</v>
      </c>
      <c r="I18" s="472">
        <v>14.139808602601567</v>
      </c>
    </row>
    <row r="19" spans="1:9" ht="21" customHeight="1">
      <c r="A19" s="79" t="s">
        <v>19</v>
      </c>
      <c r="B19" s="80" t="s">
        <v>44</v>
      </c>
      <c r="C19" s="96">
        <v>1998961</v>
      </c>
      <c r="D19" s="106">
        <v>1541161472.3100042</v>
      </c>
      <c r="E19" s="693">
        <v>770.98126092005009</v>
      </c>
      <c r="F19" s="474">
        <v>14.227076537977833</v>
      </c>
      <c r="G19" s="106">
        <v>1501987074.4100041</v>
      </c>
      <c r="H19" s="753">
        <v>751.38388113124972</v>
      </c>
      <c r="I19" s="472">
        <v>13.865442038760097</v>
      </c>
    </row>
    <row r="20" spans="1:9" ht="21" customHeight="1">
      <c r="A20" s="79" t="s">
        <v>20</v>
      </c>
      <c r="B20" s="80" t="s">
        <v>45</v>
      </c>
      <c r="C20" s="96">
        <v>1039109</v>
      </c>
      <c r="D20" s="106">
        <v>888697998.92000008</v>
      </c>
      <c r="E20" s="693">
        <v>855.25002566621993</v>
      </c>
      <c r="F20" s="474">
        <v>16.539570560882048</v>
      </c>
      <c r="G20" s="106">
        <v>876615601.44000053</v>
      </c>
      <c r="H20" s="753">
        <v>843.6223740146612</v>
      </c>
      <c r="I20" s="472">
        <v>16.314704896834272</v>
      </c>
    </row>
    <row r="21" spans="1:9" ht="21" customHeight="1">
      <c r="A21" s="79" t="s">
        <v>21</v>
      </c>
      <c r="B21" s="80" t="s">
        <v>54</v>
      </c>
      <c r="C21" s="96">
        <v>1131441</v>
      </c>
      <c r="D21" s="106">
        <v>911946610.10000134</v>
      </c>
      <c r="E21" s="693">
        <v>806.00456417966234</v>
      </c>
      <c r="F21" s="474">
        <v>14.637881541797848</v>
      </c>
      <c r="G21" s="106">
        <v>889370655.06000078</v>
      </c>
      <c r="H21" s="753">
        <v>786.05128774721857</v>
      </c>
      <c r="I21" s="472">
        <v>14.275509280188976</v>
      </c>
    </row>
    <row r="22" spans="1:9" ht="21" customHeight="1">
      <c r="A22" s="79" t="s">
        <v>22</v>
      </c>
      <c r="B22" s="80" t="s">
        <v>47</v>
      </c>
      <c r="C22" s="96">
        <v>2726647</v>
      </c>
      <c r="D22" s="106">
        <v>2193300972.8600001</v>
      </c>
      <c r="E22" s="693">
        <v>804.39491172124599</v>
      </c>
      <c r="F22" s="474">
        <v>14.26521110829283</v>
      </c>
      <c r="G22" s="106">
        <v>2078326164.3200011</v>
      </c>
      <c r="H22" s="753">
        <v>762.22780738394124</v>
      </c>
      <c r="I22" s="472">
        <v>13.517415919099102</v>
      </c>
    </row>
    <row r="23" spans="1:9" ht="21" customHeight="1" thickBot="1">
      <c r="A23" s="46" t="s">
        <v>23</v>
      </c>
      <c r="B23" s="83" t="s">
        <v>48</v>
      </c>
      <c r="C23" s="96">
        <v>1146350</v>
      </c>
      <c r="D23" s="107">
        <v>838770302.9200002</v>
      </c>
      <c r="E23" s="751">
        <v>731.68779423387286</v>
      </c>
      <c r="F23" s="475">
        <v>13.060137665123911</v>
      </c>
      <c r="G23" s="107">
        <v>807403632.12000024</v>
      </c>
      <c r="H23" s="751">
        <v>704.32558304182862</v>
      </c>
      <c r="I23" s="473">
        <v>12.571740499274689</v>
      </c>
    </row>
    <row r="24" spans="1:9" ht="21" customHeight="1" thickBot="1">
      <c r="A24" s="2443" t="s">
        <v>55</v>
      </c>
      <c r="B24" s="2634"/>
      <c r="C24" s="489">
        <v>25806074</v>
      </c>
      <c r="D24" s="490">
        <v>21251906733.220024</v>
      </c>
      <c r="E24" s="752">
        <v>823.52343611895492</v>
      </c>
      <c r="F24" s="491">
        <v>14.787374890530764</v>
      </c>
      <c r="G24" s="492">
        <v>20714619042.360001</v>
      </c>
      <c r="H24" s="752">
        <v>802.70323344651342</v>
      </c>
      <c r="I24" s="493">
        <v>14.413522576545432</v>
      </c>
    </row>
    <row r="25" spans="1:9">
      <c r="C25" s="1091" t="s">
        <v>6</v>
      </c>
      <c r="F25" s="108"/>
    </row>
    <row r="26" spans="1:9" s="44" customFormat="1" ht="12">
      <c r="A26" s="44" t="s">
        <v>224</v>
      </c>
      <c r="F26" s="184"/>
    </row>
    <row r="27" spans="1:9" s="44" customFormat="1" ht="12">
      <c r="A27" s="44" t="s">
        <v>225</v>
      </c>
    </row>
  </sheetData>
  <mergeCells count="7">
    <mergeCell ref="G6:H6"/>
    <mergeCell ref="C5:C6"/>
    <mergeCell ref="A2:E2"/>
    <mergeCell ref="A24:B24"/>
    <mergeCell ref="B5:B6"/>
    <mergeCell ref="A5:A6"/>
    <mergeCell ref="D6:E6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79"/>
  <sheetViews>
    <sheetView topLeftCell="B1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2" style="1454" customWidth="1"/>
    <col min="3" max="5" width="14.5703125" style="1106" customWidth="1"/>
    <col min="6" max="6" width="13.85546875" style="1106" customWidth="1"/>
    <col min="7" max="9" width="13" style="1106" customWidth="1"/>
    <col min="10" max="10" width="11.28515625" style="1106" customWidth="1"/>
    <col min="11" max="11" width="7.42578125" style="1106" customWidth="1"/>
    <col min="12" max="12" width="7.7109375" style="1106" customWidth="1"/>
    <col min="13" max="13" width="8.140625" style="1106" hidden="1" customWidth="1"/>
    <col min="14" max="16384" width="9.140625" style="1106"/>
  </cols>
  <sheetData>
    <row r="1" spans="2:13" ht="21" customHeight="1">
      <c r="B1" s="2267" t="s">
        <v>919</v>
      </c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2267"/>
    </row>
    <row r="2" spans="2:13" ht="6" customHeight="1">
      <c r="B2" s="1467"/>
      <c r="C2" s="1467"/>
      <c r="D2" s="1467"/>
      <c r="E2" s="1467"/>
      <c r="F2" s="1467"/>
      <c r="G2" s="1467"/>
      <c r="H2" s="1467"/>
      <c r="I2" s="1467"/>
      <c r="J2" s="1467"/>
      <c r="K2" s="1467"/>
      <c r="L2" s="1467"/>
      <c r="M2" s="1467"/>
    </row>
    <row r="3" spans="2:13" ht="66.75" customHeight="1">
      <c r="B3" s="2452" t="s">
        <v>674</v>
      </c>
      <c r="C3" s="1109" t="s">
        <v>675</v>
      </c>
      <c r="D3" s="1109" t="s">
        <v>676</v>
      </c>
      <c r="E3" s="1109" t="s">
        <v>677</v>
      </c>
      <c r="F3" s="1110" t="s">
        <v>683</v>
      </c>
      <c r="G3" s="1109" t="s">
        <v>684</v>
      </c>
      <c r="H3" s="1109" t="s">
        <v>685</v>
      </c>
    </row>
    <row r="4" spans="2:13">
      <c r="B4" s="2452"/>
      <c r="C4" s="2269" t="s">
        <v>8</v>
      </c>
      <c r="D4" s="2269"/>
      <c r="E4" s="2269"/>
      <c r="F4" s="2269" t="s">
        <v>9</v>
      </c>
      <c r="G4" s="2269"/>
      <c r="H4" s="2269"/>
    </row>
    <row r="5" spans="2:13">
      <c r="B5" s="1110">
        <v>1</v>
      </c>
      <c r="C5" s="1111">
        <v>2</v>
      </c>
      <c r="D5" s="1111">
        <v>3</v>
      </c>
      <c r="E5" s="1111">
        <v>4</v>
      </c>
      <c r="F5" s="1111">
        <v>5</v>
      </c>
      <c r="G5" s="1111">
        <v>6</v>
      </c>
      <c r="H5" s="1111">
        <v>7</v>
      </c>
    </row>
    <row r="6" spans="2:13">
      <c r="B6" s="1460" t="s">
        <v>686</v>
      </c>
      <c r="C6" s="1113">
        <v>33681523053.669998</v>
      </c>
      <c r="D6" s="1113">
        <v>34568621829.830002</v>
      </c>
      <c r="E6" s="1113">
        <v>34515282965.349998</v>
      </c>
      <c r="F6" s="1114">
        <v>100</v>
      </c>
      <c r="G6" s="1114">
        <v>102.63378462650412</v>
      </c>
      <c r="H6" s="1114"/>
    </row>
    <row r="7" spans="2:13" ht="23.25" customHeight="1">
      <c r="B7" s="1296" t="s">
        <v>687</v>
      </c>
      <c r="C7" s="1113">
        <v>12596995775.989998</v>
      </c>
      <c r="D7" s="1113">
        <v>13994492210.990002</v>
      </c>
      <c r="E7" s="1113">
        <v>13953314815.449997</v>
      </c>
      <c r="F7" s="1114">
        <v>40.483222848397894</v>
      </c>
      <c r="G7" s="1114">
        <v>111.09388666830903</v>
      </c>
      <c r="H7" s="1114">
        <v>100</v>
      </c>
    </row>
    <row r="8" spans="2:13" ht="14.1" customHeight="1">
      <c r="B8" s="1461" t="s">
        <v>689</v>
      </c>
      <c r="C8" s="1116">
        <v>6145795911.1000004</v>
      </c>
      <c r="D8" s="1116">
        <v>6172761296</v>
      </c>
      <c r="E8" s="1116">
        <v>6098007148.6300001</v>
      </c>
      <c r="F8" s="1117">
        <v>17.856544372484624</v>
      </c>
      <c r="G8" s="1117">
        <v>100.43876147678931</v>
      </c>
      <c r="H8" s="1117">
        <v>44.108504995647323</v>
      </c>
    </row>
    <row r="9" spans="2:13" ht="14.1" customHeight="1">
      <c r="B9" s="1461" t="s">
        <v>688</v>
      </c>
      <c r="C9" s="1116">
        <v>195440024.63</v>
      </c>
      <c r="D9" s="1116">
        <v>241495197.81</v>
      </c>
      <c r="E9" s="1116">
        <v>241896718.72999999</v>
      </c>
      <c r="F9" s="1117">
        <v>0.69859654515242675</v>
      </c>
      <c r="G9" s="1117">
        <v>123.56486255422348</v>
      </c>
      <c r="H9" s="1117">
        <v>1.7256445905222029</v>
      </c>
    </row>
    <row r="10" spans="2:13" ht="14.1" customHeight="1">
      <c r="B10" s="1461" t="s">
        <v>145</v>
      </c>
      <c r="C10" s="1116">
        <v>350862866.38</v>
      </c>
      <c r="D10" s="1118">
        <v>364205860.11000001</v>
      </c>
      <c r="E10" s="1116">
        <v>364126198.33999997</v>
      </c>
      <c r="F10" s="1117">
        <v>1.0535735613148425</v>
      </c>
      <c r="G10" s="1117">
        <v>103.80290848891057</v>
      </c>
      <c r="H10" s="1117">
        <v>2.6024942857446862</v>
      </c>
    </row>
    <row r="11" spans="2:13" ht="14.1" customHeight="1">
      <c r="B11" s="1461" t="s">
        <v>695</v>
      </c>
      <c r="C11" s="1116">
        <v>5904896973.8799982</v>
      </c>
      <c r="D11" s="1116">
        <v>7216029857.0700026</v>
      </c>
      <c r="E11" s="1116">
        <v>7249284749.7499971</v>
      </c>
      <c r="F11" s="1117">
        <v>20.874508369446005</v>
      </c>
      <c r="G11" s="1117">
        <v>122.20416188444493</v>
      </c>
      <c r="H11" s="1117">
        <v>51.563356128085793</v>
      </c>
    </row>
    <row r="12" spans="2:13" ht="26.25" customHeight="1">
      <c r="B12" s="1465" t="s">
        <v>918</v>
      </c>
      <c r="C12" s="1113">
        <v>7677137091.6800003</v>
      </c>
      <c r="D12" s="1113">
        <v>7157009644.8400002</v>
      </c>
      <c r="E12" s="1113">
        <v>7184796662.9000006</v>
      </c>
      <c r="F12" s="1114">
        <v>20.703774885998097</v>
      </c>
      <c r="G12" s="1114">
        <v>93.2249816483845</v>
      </c>
      <c r="H12" s="1119"/>
      <c r="K12" s="1466"/>
    </row>
    <row r="13" spans="2:13" ht="25.5" customHeight="1">
      <c r="B13" s="1465" t="s">
        <v>917</v>
      </c>
      <c r="C13" s="1113">
        <v>5705335984.5100002</v>
      </c>
      <c r="D13" s="1113">
        <v>5489097468.1400003</v>
      </c>
      <c r="E13" s="1113">
        <v>5501839211.9500008</v>
      </c>
      <c r="F13" s="1114">
        <v>15.878843811480333</v>
      </c>
      <c r="G13" s="1114">
        <v>96.20988988278539</v>
      </c>
      <c r="H13" s="1120"/>
    </row>
    <row r="14" spans="2:13" ht="14.1" customHeight="1">
      <c r="B14" s="1461" t="s">
        <v>699</v>
      </c>
      <c r="C14" s="1116">
        <v>3480844314.02</v>
      </c>
      <c r="D14" s="1116">
        <v>3377803885.6199999</v>
      </c>
      <c r="E14" s="1116">
        <v>3381601091.79</v>
      </c>
      <c r="F14" s="1117">
        <v>9.7713004071953513</v>
      </c>
      <c r="G14" s="1117">
        <v>97.039786353414939</v>
      </c>
      <c r="H14" s="1120"/>
    </row>
    <row r="15" spans="2:13" ht="14.1" customHeight="1">
      <c r="B15" s="1461" t="s">
        <v>700</v>
      </c>
      <c r="C15" s="1116">
        <v>201942684.15000001</v>
      </c>
      <c r="D15" s="1116">
        <v>134584287.97</v>
      </c>
      <c r="E15" s="1116">
        <v>135345696.97999999</v>
      </c>
      <c r="F15" s="1117">
        <v>0.38932500298251504</v>
      </c>
      <c r="G15" s="1117">
        <v>66.644795049882973</v>
      </c>
      <c r="H15" s="1120"/>
    </row>
    <row r="16" spans="2:13" ht="14.1" customHeight="1">
      <c r="B16" s="1461" t="s">
        <v>701</v>
      </c>
      <c r="C16" s="1116">
        <v>952016308.07000005</v>
      </c>
      <c r="D16" s="1116">
        <v>924773205.71000004</v>
      </c>
      <c r="E16" s="1116">
        <v>925069668.13999999</v>
      </c>
      <c r="F16" s="1117">
        <v>2.6751810073955378</v>
      </c>
      <c r="G16" s="1117">
        <v>97.138378604539938</v>
      </c>
      <c r="H16" s="1120"/>
    </row>
    <row r="17" spans="2:8" ht="14.1" customHeight="1">
      <c r="B17" s="1461" t="s">
        <v>700</v>
      </c>
      <c r="C17" s="1116">
        <v>117053078.34999999</v>
      </c>
      <c r="D17" s="1116">
        <v>97971968.689999998</v>
      </c>
      <c r="E17" s="1116">
        <v>97978032.400000006</v>
      </c>
      <c r="F17" s="1117">
        <v>0.28341300145630305</v>
      </c>
      <c r="G17" s="1117">
        <v>83.698754506100528</v>
      </c>
      <c r="H17" s="1120"/>
    </row>
    <row r="18" spans="2:8" ht="25.5" customHeight="1">
      <c r="B18" s="1115" t="s">
        <v>865</v>
      </c>
      <c r="C18" s="1116">
        <v>58979116.210000001</v>
      </c>
      <c r="D18" s="1116">
        <v>43332749.759999998</v>
      </c>
      <c r="E18" s="1116">
        <v>46075118.560000002</v>
      </c>
      <c r="F18" s="1117">
        <v>0.1253528415836562</v>
      </c>
      <c r="G18" s="1117">
        <v>73.471344680225755</v>
      </c>
      <c r="H18" s="1120"/>
    </row>
    <row r="19" spans="2:8">
      <c r="B19" s="1461" t="s">
        <v>700</v>
      </c>
      <c r="C19" s="1116">
        <v>3705978.27</v>
      </c>
      <c r="D19" s="1116">
        <v>1841115.89</v>
      </c>
      <c r="E19" s="1116">
        <v>1868056.78</v>
      </c>
      <c r="F19" s="1117">
        <v>5.3259742290659145E-3</v>
      </c>
      <c r="G19" s="1117">
        <v>49.679619141425782</v>
      </c>
      <c r="H19" s="1120"/>
    </row>
    <row r="20" spans="2:8" ht="25.5" customHeight="1">
      <c r="B20" s="1115" t="s">
        <v>864</v>
      </c>
      <c r="C20" s="1116">
        <v>420841018.75</v>
      </c>
      <c r="D20" s="1116">
        <v>390169156.94999999</v>
      </c>
      <c r="E20" s="1116">
        <v>391024209.95999998</v>
      </c>
      <c r="F20" s="1117">
        <v>1.128680104375219</v>
      </c>
      <c r="G20" s="1117">
        <v>92.711769900400185</v>
      </c>
      <c r="H20" s="1120"/>
    </row>
    <row r="21" spans="2:8">
      <c r="B21" s="1461" t="s">
        <v>700</v>
      </c>
      <c r="C21" s="1116">
        <v>71032572.670000002</v>
      </c>
      <c r="D21" s="1116">
        <v>58025350.520000003</v>
      </c>
      <c r="E21" s="1116">
        <v>58057180.490000002</v>
      </c>
      <c r="F21" s="1117">
        <v>0.16785555063675894</v>
      </c>
      <c r="G21" s="1117">
        <v>81.688369629481983</v>
      </c>
      <c r="H21" s="1120"/>
    </row>
    <row r="22" spans="2:8" ht="33.75">
      <c r="B22" s="1115" t="s">
        <v>704</v>
      </c>
      <c r="C22" s="1116">
        <v>701743776.19000006</v>
      </c>
      <c r="D22" s="1116">
        <v>655732998.25999999</v>
      </c>
      <c r="E22" s="1116">
        <v>660265005.70000005</v>
      </c>
      <c r="F22" s="1117">
        <v>1.8969023453927631</v>
      </c>
      <c r="G22" s="1117">
        <v>93.443365015674544</v>
      </c>
      <c r="H22" s="1120"/>
    </row>
    <row r="23" spans="2:8">
      <c r="B23" s="1461" t="s">
        <v>700</v>
      </c>
      <c r="C23" s="1116">
        <v>568064115.77999997</v>
      </c>
      <c r="D23" s="1116">
        <v>531038131.37</v>
      </c>
      <c r="E23" s="1116">
        <v>533978591.63</v>
      </c>
      <c r="F23" s="1117">
        <v>1.5361854284620506</v>
      </c>
      <c r="G23" s="1117">
        <v>93.482076515401758</v>
      </c>
      <c r="H23" s="1120"/>
    </row>
    <row r="24" spans="2:8" ht="14.1" customHeight="1">
      <c r="B24" s="1461" t="s">
        <v>705</v>
      </c>
      <c r="C24" s="1116">
        <v>90911451.269999996</v>
      </c>
      <c r="D24" s="1116">
        <v>97285471.840000004</v>
      </c>
      <c r="E24" s="1116">
        <v>97804117.799999997</v>
      </c>
      <c r="F24" s="1117">
        <v>0.28142710553780392</v>
      </c>
      <c r="G24" s="1117">
        <v>107.01124058735974</v>
      </c>
      <c r="H24" s="1120"/>
    </row>
    <row r="25" spans="2:8">
      <c r="B25" s="1461" t="s">
        <v>700</v>
      </c>
      <c r="C25" s="1116">
        <v>73257252.680000007</v>
      </c>
      <c r="D25" s="1116">
        <v>80377633.219999999</v>
      </c>
      <c r="E25" s="1116">
        <v>81082271.689999998</v>
      </c>
      <c r="F25" s="1117">
        <v>0.23251616340296338</v>
      </c>
      <c r="G25" s="1117">
        <v>109.71969365422835</v>
      </c>
      <c r="H25" s="1120"/>
    </row>
    <row r="26" spans="2:8" ht="13.5" customHeight="1">
      <c r="B26" s="1460" t="s">
        <v>706</v>
      </c>
      <c r="C26" s="1113">
        <v>149721016.74000001</v>
      </c>
      <c r="D26" s="1113">
        <v>122959542.68000001</v>
      </c>
      <c r="E26" s="1113">
        <v>126583471.2</v>
      </c>
      <c r="F26" s="1117">
        <v>0.35569697653927179</v>
      </c>
      <c r="G26" s="1117">
        <v>82.125773226297952</v>
      </c>
      <c r="H26" s="1120"/>
    </row>
    <row r="27" spans="2:8" ht="13.5" customHeight="1">
      <c r="B27" s="1461" t="s">
        <v>707</v>
      </c>
      <c r="C27" s="1116">
        <v>68990255.909999996</v>
      </c>
      <c r="D27" s="1116">
        <v>51621432.380000003</v>
      </c>
      <c r="E27" s="1116">
        <v>53109958.009999998</v>
      </c>
      <c r="F27" s="1117">
        <v>0.1493303164763565</v>
      </c>
      <c r="G27" s="1117">
        <v>74.82423669705156</v>
      </c>
      <c r="H27" s="1120"/>
    </row>
    <row r="28" spans="2:8" ht="13.5" customHeight="1">
      <c r="B28" s="1460" t="s">
        <v>708</v>
      </c>
      <c r="C28" s="1116">
        <v>1822080090.4300001</v>
      </c>
      <c r="D28" s="1116">
        <v>1544952634.02</v>
      </c>
      <c r="E28" s="1116">
        <v>1556373979.75</v>
      </c>
      <c r="F28" s="1117">
        <v>4.4692340979784948</v>
      </c>
      <c r="G28" s="1117">
        <v>84.790599608352039</v>
      </c>
      <c r="H28" s="1120"/>
    </row>
    <row r="29" spans="2:8" ht="13.5" customHeight="1">
      <c r="B29" s="1461" t="s">
        <v>709</v>
      </c>
      <c r="C29" s="1116">
        <v>911947486.52999997</v>
      </c>
      <c r="D29" s="1116">
        <v>726675225</v>
      </c>
      <c r="E29" s="1116">
        <v>728302641.72000003</v>
      </c>
      <c r="F29" s="1117">
        <v>2.1021237947442164</v>
      </c>
      <c r="G29" s="1117">
        <v>79.683889229744025</v>
      </c>
      <c r="H29" s="1120"/>
    </row>
    <row r="30" spans="2:8" ht="25.5" customHeight="1">
      <c r="B30" s="1465" t="s">
        <v>916</v>
      </c>
      <c r="C30" s="1113">
        <v>13407390186</v>
      </c>
      <c r="D30" s="1113">
        <v>13417119974</v>
      </c>
      <c r="E30" s="1113">
        <v>13377171487</v>
      </c>
      <c r="F30" s="1114">
        <v>38.813002265604005</v>
      </c>
      <c r="G30" s="1114">
        <v>100.07257033520334</v>
      </c>
      <c r="H30" s="1120"/>
    </row>
    <row r="31" spans="2:8">
      <c r="B31" s="1461" t="s">
        <v>712</v>
      </c>
      <c r="C31" s="1116">
        <v>9917701771</v>
      </c>
      <c r="D31" s="1116">
        <v>9918594676</v>
      </c>
      <c r="E31" s="1116">
        <v>9878646189</v>
      </c>
      <c r="F31" s="1117">
        <v>28.692479338129218</v>
      </c>
      <c r="G31" s="1117">
        <v>100.00900314428299</v>
      </c>
      <c r="H31" s="1120"/>
    </row>
    <row r="32" spans="2:8">
      <c r="B32" s="1461" t="s">
        <v>714</v>
      </c>
      <c r="C32" s="1116">
        <v>719074246</v>
      </c>
      <c r="D32" s="1116">
        <v>719074246</v>
      </c>
      <c r="E32" s="1116">
        <v>719074246</v>
      </c>
      <c r="F32" s="1117">
        <v>2.080135706710458</v>
      </c>
      <c r="G32" s="1117">
        <v>100</v>
      </c>
      <c r="H32" s="1120"/>
    </row>
    <row r="33" spans="2:27">
      <c r="B33" s="1461" t="s">
        <v>711</v>
      </c>
      <c r="C33" s="1116">
        <v>2606799161</v>
      </c>
      <c r="D33" s="1116">
        <v>2606799161</v>
      </c>
      <c r="E33" s="1116">
        <v>2606799161</v>
      </c>
      <c r="F33" s="1117">
        <v>7.5409403760219833</v>
      </c>
      <c r="G33" s="1117">
        <v>100</v>
      </c>
      <c r="H33" s="1120"/>
    </row>
    <row r="34" spans="2:27">
      <c r="B34" s="1461" t="s">
        <v>716</v>
      </c>
      <c r="C34" s="1116">
        <v>163815008</v>
      </c>
      <c r="D34" s="1116">
        <v>172651891</v>
      </c>
      <c r="E34" s="1116">
        <v>172651891</v>
      </c>
      <c r="F34" s="1117">
        <v>0.49944684474234663</v>
      </c>
      <c r="G34" s="1117">
        <v>105.39442820770121</v>
      </c>
      <c r="H34" s="1120"/>
    </row>
    <row r="35" spans="2:27" ht="7.5" customHeight="1">
      <c r="B35" s="1464"/>
      <c r="C35" s="1463"/>
      <c r="D35" s="1463"/>
      <c r="E35" s="1463"/>
      <c r="F35" s="1119"/>
      <c r="G35" s="1119"/>
      <c r="H35" s="1120"/>
    </row>
    <row r="36" spans="2:27" ht="29.25" customHeight="1">
      <c r="B36" s="2452" t="s">
        <v>674</v>
      </c>
      <c r="C36" s="2635" t="s">
        <v>717</v>
      </c>
      <c r="D36" s="2635" t="s">
        <v>718</v>
      </c>
      <c r="E36" s="2635" t="s">
        <v>719</v>
      </c>
      <c r="F36" s="2270" t="s">
        <v>720</v>
      </c>
      <c r="G36" s="2270"/>
      <c r="H36" s="2270"/>
      <c r="I36" s="2638" t="s">
        <v>721</v>
      </c>
      <c r="J36" s="2639"/>
      <c r="K36" s="2635" t="s">
        <v>683</v>
      </c>
      <c r="L36" s="2644" t="s">
        <v>722</v>
      </c>
      <c r="N36" s="1131"/>
      <c r="O36" s="1131"/>
      <c r="P36" s="1131"/>
      <c r="Q36" s="1131"/>
      <c r="R36" s="1131"/>
      <c r="S36" s="1131"/>
      <c r="T36" s="1131"/>
      <c r="U36" s="1131"/>
      <c r="V36" s="1131"/>
      <c r="W36" s="1131"/>
      <c r="X36" s="1131"/>
      <c r="Y36" s="1131"/>
      <c r="Z36" s="1131"/>
      <c r="AA36" s="1131"/>
    </row>
    <row r="37" spans="2:27" ht="18" customHeight="1">
      <c r="B37" s="2452"/>
      <c r="C37" s="2636"/>
      <c r="D37" s="2636"/>
      <c r="E37" s="2636"/>
      <c r="F37" s="2638" t="s">
        <v>723</v>
      </c>
      <c r="G37" s="2274" t="s">
        <v>724</v>
      </c>
      <c r="H37" s="2271"/>
      <c r="I37" s="2640"/>
      <c r="J37" s="2641"/>
      <c r="K37" s="2636"/>
      <c r="L37" s="2645"/>
      <c r="M37" s="1132"/>
      <c r="N37" s="1133"/>
      <c r="O37" s="1131"/>
      <c r="P37" s="1131"/>
      <c r="Q37" s="1131"/>
      <c r="R37" s="1131"/>
      <c r="S37" s="1131"/>
      <c r="T37" s="1131"/>
      <c r="U37" s="1131"/>
      <c r="V37" s="1131"/>
      <c r="W37" s="1131"/>
      <c r="X37" s="1131"/>
      <c r="Y37" s="1131"/>
      <c r="Z37" s="1131"/>
      <c r="AA37" s="1131"/>
    </row>
    <row r="38" spans="2:27" ht="36" customHeight="1">
      <c r="B38" s="2452"/>
      <c r="C38" s="2637"/>
      <c r="D38" s="2637"/>
      <c r="E38" s="2637"/>
      <c r="F38" s="2642"/>
      <c r="G38" s="1130" t="s">
        <v>725</v>
      </c>
      <c r="H38" s="1130" t="s">
        <v>726</v>
      </c>
      <c r="I38" s="2642"/>
      <c r="J38" s="2643"/>
      <c r="K38" s="2637"/>
      <c r="L38" s="2646"/>
      <c r="M38" s="1132"/>
      <c r="N38" s="1131"/>
      <c r="O38" s="1131"/>
      <c r="P38" s="1131"/>
      <c r="Q38" s="1131"/>
      <c r="R38" s="1131"/>
      <c r="S38" s="1131"/>
      <c r="T38" s="1131"/>
      <c r="U38" s="1131"/>
      <c r="V38" s="1131"/>
      <c r="W38" s="1131"/>
      <c r="X38" s="1131"/>
      <c r="Y38" s="1131"/>
      <c r="Z38" s="1131"/>
      <c r="AA38" s="1131"/>
    </row>
    <row r="39" spans="2:27" ht="13.5" customHeight="1">
      <c r="B39" s="2452"/>
      <c r="C39" s="2269" t="s">
        <v>8</v>
      </c>
      <c r="D39" s="2269"/>
      <c r="E39" s="2269"/>
      <c r="F39" s="2269"/>
      <c r="G39" s="2269"/>
      <c r="H39" s="2269"/>
      <c r="I39" s="2269"/>
      <c r="J39" s="2269"/>
      <c r="K39" s="2269" t="s">
        <v>9</v>
      </c>
      <c r="L39" s="2269"/>
      <c r="O39" s="1131"/>
      <c r="P39" s="1131"/>
      <c r="Q39" s="1131"/>
      <c r="R39" s="1131"/>
      <c r="S39" s="1131"/>
      <c r="T39" s="1131"/>
      <c r="U39" s="1131"/>
      <c r="V39" s="1131"/>
      <c r="W39" s="1131"/>
      <c r="X39" s="1131"/>
      <c r="Y39" s="1131"/>
      <c r="Z39" s="1131"/>
      <c r="AA39" s="1131"/>
    </row>
    <row r="40" spans="2:27" ht="11.25" customHeight="1">
      <c r="B40" s="1110">
        <v>1</v>
      </c>
      <c r="C40" s="1111">
        <v>2</v>
      </c>
      <c r="D40" s="1111">
        <v>3</v>
      </c>
      <c r="E40" s="1111">
        <v>4</v>
      </c>
      <c r="F40" s="1110">
        <v>5</v>
      </c>
      <c r="G40" s="1110">
        <v>6</v>
      </c>
      <c r="H40" s="1111">
        <v>7</v>
      </c>
      <c r="I40" s="2271">
        <v>8</v>
      </c>
      <c r="J40" s="2271"/>
      <c r="K40" s="1110">
        <v>9</v>
      </c>
      <c r="L40" s="1111">
        <v>10</v>
      </c>
      <c r="N40" s="1131"/>
      <c r="O40" s="1131"/>
      <c r="P40" s="1131"/>
      <c r="Q40" s="1131"/>
      <c r="R40" s="1131"/>
      <c r="S40" s="1131"/>
      <c r="T40" s="1131"/>
      <c r="U40" s="1131"/>
      <c r="V40" s="1131"/>
      <c r="W40" s="1131"/>
      <c r="X40" s="1131"/>
      <c r="Y40" s="1131"/>
      <c r="Z40" s="1131"/>
      <c r="AA40" s="1131"/>
    </row>
    <row r="41" spans="2:27" ht="19.5" customHeight="1">
      <c r="B41" s="1460" t="s">
        <v>727</v>
      </c>
      <c r="C41" s="1134">
        <v>35257925771.480003</v>
      </c>
      <c r="D41" s="1134">
        <v>32323227759.080002</v>
      </c>
      <c r="E41" s="1134">
        <v>32313926351.189999</v>
      </c>
      <c r="F41" s="1134">
        <v>1602575287.8399999</v>
      </c>
      <c r="G41" s="1134">
        <v>911766.16</v>
      </c>
      <c r="H41" s="1134">
        <v>2856576.92</v>
      </c>
      <c r="I41" s="2275">
        <v>225478726.74000001</v>
      </c>
      <c r="J41" s="2275"/>
      <c r="K41" s="1135">
        <v>100</v>
      </c>
      <c r="L41" s="1135">
        <v>91.650106023334502</v>
      </c>
    </row>
    <row r="42" spans="2:27">
      <c r="B42" s="1460" t="s">
        <v>728</v>
      </c>
      <c r="C42" s="1136">
        <v>6411956061</v>
      </c>
      <c r="D42" s="1136">
        <v>5284324396.5900002</v>
      </c>
      <c r="E42" s="1136">
        <v>5286027170.3100004</v>
      </c>
      <c r="F42" s="1136">
        <v>68579306.090000004</v>
      </c>
      <c r="G42" s="1136">
        <v>55385</v>
      </c>
      <c r="H42" s="1136">
        <v>0</v>
      </c>
      <c r="I42" s="2276">
        <v>186946628.34999999</v>
      </c>
      <c r="J42" s="2276"/>
      <c r="K42" s="1135">
        <v>16.358356186311404</v>
      </c>
      <c r="L42" s="1135">
        <v>82.440165216690502</v>
      </c>
    </row>
    <row r="43" spans="2:27" ht="15" customHeight="1">
      <c r="B43" s="1462" t="s">
        <v>729</v>
      </c>
      <c r="C43" s="1116">
        <v>6313633897.9499998</v>
      </c>
      <c r="D43" s="1116">
        <v>5194680840.25</v>
      </c>
      <c r="E43" s="1116">
        <v>5196383613.9700003</v>
      </c>
      <c r="F43" s="1116">
        <v>68579306.090000004</v>
      </c>
      <c r="G43" s="1116">
        <v>55385</v>
      </c>
      <c r="H43" s="1116">
        <v>0</v>
      </c>
      <c r="I43" s="2277">
        <v>186946628.34999999</v>
      </c>
      <c r="J43" s="2277"/>
      <c r="K43" s="1122">
        <v>16.080941565241382</v>
      </c>
      <c r="L43" s="1122">
        <v>82.304164257247095</v>
      </c>
    </row>
    <row r="44" spans="2:27" ht="17.25" customHeight="1">
      <c r="B44" s="1460" t="s">
        <v>730</v>
      </c>
      <c r="C44" s="1136">
        <v>28845969710.480003</v>
      </c>
      <c r="D44" s="1136">
        <v>27038903362.490002</v>
      </c>
      <c r="E44" s="1136">
        <v>27027899180.879997</v>
      </c>
      <c r="F44" s="1136">
        <v>1533995981.75</v>
      </c>
      <c r="G44" s="1136">
        <v>856381.16</v>
      </c>
      <c r="H44" s="1136">
        <v>2856576.92</v>
      </c>
      <c r="I44" s="2276">
        <v>38532098.390000015</v>
      </c>
      <c r="J44" s="2276"/>
      <c r="K44" s="1135">
        <v>83.641643813688589</v>
      </c>
      <c r="L44" s="1135">
        <v>93.697315265017821</v>
      </c>
    </row>
    <row r="45" spans="2:27" ht="22.5" customHeight="1">
      <c r="B45" s="1115" t="s">
        <v>731</v>
      </c>
      <c r="C45" s="1116">
        <v>17424330400.939999</v>
      </c>
      <c r="D45" s="1116">
        <v>16973515028.469999</v>
      </c>
      <c r="E45" s="1116">
        <v>16967722489.190001</v>
      </c>
      <c r="F45" s="1116">
        <v>1338255806.3</v>
      </c>
      <c r="G45" s="1116">
        <v>0</v>
      </c>
      <c r="H45" s="1116">
        <v>0</v>
      </c>
      <c r="I45" s="2277">
        <v>10302.89</v>
      </c>
      <c r="J45" s="2277"/>
      <c r="K45" s="1122">
        <v>52.509008978926339</v>
      </c>
      <c r="L45" s="1122">
        <v>97.379480868169452</v>
      </c>
    </row>
    <row r="46" spans="2:27" ht="13.5" customHeight="1">
      <c r="B46" s="1461" t="s">
        <v>732</v>
      </c>
      <c r="C46" s="1137">
        <v>2184339018.46</v>
      </c>
      <c r="D46" s="1137">
        <v>2065570178.95</v>
      </c>
      <c r="E46" s="1137">
        <v>2064119747.5999999</v>
      </c>
      <c r="F46" s="1137">
        <v>1839769.7</v>
      </c>
      <c r="G46" s="1137">
        <v>0</v>
      </c>
      <c r="H46" s="1137">
        <v>1428251</v>
      </c>
      <c r="I46" s="2278">
        <v>0</v>
      </c>
      <c r="J46" s="2278"/>
      <c r="K46" s="1122">
        <v>6.387709513127569</v>
      </c>
      <c r="L46" s="1122">
        <v>94.496308959185427</v>
      </c>
    </row>
    <row r="47" spans="2:27" ht="13.5" customHeight="1">
      <c r="B47" s="1461" t="s">
        <v>733</v>
      </c>
      <c r="C47" s="1116">
        <v>175824650.43000001</v>
      </c>
      <c r="D47" s="1116">
        <v>131470779.11</v>
      </c>
      <c r="E47" s="1116">
        <v>131469838.17</v>
      </c>
      <c r="F47" s="1116">
        <v>1711293.93</v>
      </c>
      <c r="G47" s="1116">
        <v>0</v>
      </c>
      <c r="H47" s="1116">
        <v>106.19</v>
      </c>
      <c r="I47" s="2277">
        <v>0</v>
      </c>
      <c r="J47" s="2277"/>
      <c r="K47" s="1122">
        <v>0.40685194594174862</v>
      </c>
      <c r="L47" s="1122">
        <v>74.773268622161311</v>
      </c>
    </row>
    <row r="48" spans="2:27" ht="24.75" customHeight="1">
      <c r="B48" s="1115" t="s">
        <v>915</v>
      </c>
      <c r="C48" s="1137">
        <v>31119250.5</v>
      </c>
      <c r="D48" s="1137">
        <v>3906257.22</v>
      </c>
      <c r="E48" s="1137">
        <v>3906257.22</v>
      </c>
      <c r="F48" s="1137">
        <v>81600</v>
      </c>
      <c r="G48" s="1137">
        <v>0</v>
      </c>
      <c r="H48" s="1137">
        <v>0</v>
      </c>
      <c r="I48" s="2278">
        <v>0</v>
      </c>
      <c r="J48" s="2278"/>
      <c r="K48" s="1122">
        <v>1.2088463585472484E-2</v>
      </c>
      <c r="L48" s="1122">
        <v>12.552542741991809</v>
      </c>
    </row>
    <row r="49" spans="2:13" ht="17.45" customHeight="1">
      <c r="B49" s="1461" t="s">
        <v>735</v>
      </c>
      <c r="C49" s="1137">
        <v>1261559321.5</v>
      </c>
      <c r="D49" s="1137">
        <v>1176523272.01</v>
      </c>
      <c r="E49" s="1137">
        <v>1176143501.24</v>
      </c>
      <c r="F49" s="1137">
        <v>10375342.27</v>
      </c>
      <c r="G49" s="1137">
        <v>0</v>
      </c>
      <c r="H49" s="1137">
        <v>9302</v>
      </c>
      <c r="I49" s="2279">
        <v>7200</v>
      </c>
      <c r="J49" s="2471"/>
      <c r="K49" s="1122">
        <v>3.6397418514159829</v>
      </c>
      <c r="L49" s="1122">
        <v>93.229345714917301</v>
      </c>
    </row>
    <row r="50" spans="2:13" ht="13.5" customHeight="1">
      <c r="B50" s="1461" t="s">
        <v>736</v>
      </c>
      <c r="C50" s="1116">
        <v>7768797068.6500053</v>
      </c>
      <c r="D50" s="1116">
        <v>6687917846.7300024</v>
      </c>
      <c r="E50" s="1116">
        <v>6684537347.4599962</v>
      </c>
      <c r="F50" s="1116">
        <v>181732169.55000004</v>
      </c>
      <c r="G50" s="1116">
        <v>856381.16</v>
      </c>
      <c r="H50" s="1116">
        <v>1418917.73</v>
      </c>
      <c r="I50" s="2279">
        <v>38514595.500000015</v>
      </c>
      <c r="J50" s="2471"/>
      <c r="K50" s="1122">
        <v>20.686243060691478</v>
      </c>
      <c r="L50" s="1122">
        <v>86.043402709469632</v>
      </c>
    </row>
    <row r="51" spans="2:13">
      <c r="B51" s="1460" t="s">
        <v>737</v>
      </c>
      <c r="C51" s="1136">
        <v>-1576402717.8100052</v>
      </c>
      <c r="D51" s="1136"/>
      <c r="E51" s="1136">
        <v>2254695478.6400032</v>
      </c>
      <c r="F51" s="1136"/>
      <c r="G51" s="1136"/>
      <c r="H51" s="1136"/>
      <c r="I51" s="2276"/>
      <c r="J51" s="2276"/>
      <c r="K51" s="1138"/>
      <c r="L51" s="1138"/>
      <c r="M51" s="1139"/>
    </row>
    <row r="52" spans="2:13">
      <c r="B52" s="1459"/>
      <c r="C52" s="1141"/>
      <c r="D52" s="1141"/>
      <c r="E52" s="1141"/>
      <c r="F52" s="1141"/>
      <c r="G52" s="1141"/>
      <c r="H52" s="1141"/>
      <c r="I52" s="1141"/>
      <c r="J52" s="1141"/>
      <c r="K52" s="1138"/>
      <c r="L52" s="1138"/>
      <c r="M52" s="1139"/>
    </row>
    <row r="53" spans="2:13">
      <c r="B53" s="1142" t="s">
        <v>96</v>
      </c>
      <c r="C53" s="2281" t="s">
        <v>738</v>
      </c>
      <c r="D53" s="2292"/>
      <c r="E53" s="2281" t="s">
        <v>739</v>
      </c>
      <c r="F53" s="2292"/>
      <c r="G53" s="1111" t="s">
        <v>28</v>
      </c>
      <c r="H53" s="1111" t="s">
        <v>740</v>
      </c>
    </row>
    <row r="54" spans="2:13">
      <c r="B54" s="1142"/>
      <c r="C54" s="2273" t="s">
        <v>8</v>
      </c>
      <c r="D54" s="2282"/>
      <c r="E54" s="2282"/>
      <c r="F54" s="2283"/>
      <c r="G54" s="2284" t="s">
        <v>9</v>
      </c>
      <c r="H54" s="2285"/>
    </row>
    <row r="55" spans="2:13">
      <c r="B55" s="1143">
        <v>1</v>
      </c>
      <c r="C55" s="1144">
        <v>2</v>
      </c>
      <c r="D55" s="1145"/>
      <c r="E55" s="1144">
        <v>3</v>
      </c>
      <c r="F55" s="1145"/>
      <c r="G55" s="1146">
        <v>4</v>
      </c>
      <c r="H55" s="1146">
        <v>5</v>
      </c>
    </row>
    <row r="56" spans="2:13" ht="22.5">
      <c r="B56" s="1276" t="s">
        <v>741</v>
      </c>
      <c r="C56" s="1148">
        <v>2807036707.48</v>
      </c>
      <c r="D56" s="1149"/>
      <c r="E56" s="1148">
        <v>3887551058.9299998</v>
      </c>
      <c r="F56" s="1149"/>
      <c r="G56" s="1240">
        <v>100</v>
      </c>
      <c r="H56" s="1135">
        <v>138.49306097674886</v>
      </c>
    </row>
    <row r="57" spans="2:13" ht="22.5">
      <c r="B57" s="1269" t="s">
        <v>742</v>
      </c>
      <c r="C57" s="1155">
        <v>921934032.32000005</v>
      </c>
      <c r="D57" s="1156"/>
      <c r="E57" s="1155">
        <v>783267620.23000002</v>
      </c>
      <c r="F57" s="1156"/>
      <c r="G57" s="1241">
        <v>20.148098593606246</v>
      </c>
      <c r="H57" s="1122">
        <v>84.95918284510519</v>
      </c>
    </row>
    <row r="58" spans="2:13">
      <c r="B58" s="1270" t="s">
        <v>743</v>
      </c>
      <c r="C58" s="1155">
        <v>16600000</v>
      </c>
      <c r="D58" s="1156"/>
      <c r="E58" s="1155">
        <v>16600000</v>
      </c>
      <c r="F58" s="1156"/>
      <c r="G58" s="1241">
        <v>0.42700403797574671</v>
      </c>
      <c r="H58" s="1122">
        <v>100</v>
      </c>
    </row>
    <row r="59" spans="2:13">
      <c r="B59" s="1269" t="s">
        <v>744</v>
      </c>
      <c r="C59" s="1155">
        <v>41657566.719999999</v>
      </c>
      <c r="D59" s="1156"/>
      <c r="E59" s="1155">
        <v>37757693.479999997</v>
      </c>
      <c r="F59" s="1156"/>
      <c r="G59" s="1241">
        <v>0.97124623979581459</v>
      </c>
      <c r="H59" s="1122">
        <v>90.638259631886626</v>
      </c>
    </row>
    <row r="60" spans="2:13">
      <c r="B60" s="1269" t="s">
        <v>745</v>
      </c>
      <c r="C60" s="1155">
        <v>222865337.56999999</v>
      </c>
      <c r="D60" s="1156"/>
      <c r="E60" s="1155">
        <v>488994265.54000002</v>
      </c>
      <c r="F60" s="1156"/>
      <c r="G60" s="1241">
        <v>12.57846541762437</v>
      </c>
      <c r="H60" s="1122">
        <v>219.41243572092557</v>
      </c>
    </row>
    <row r="61" spans="2:13" ht="33.75">
      <c r="B61" s="1269" t="s">
        <v>746</v>
      </c>
      <c r="C61" s="1155">
        <v>572827964</v>
      </c>
      <c r="D61" s="1156"/>
      <c r="E61" s="1155">
        <v>675413796.01999998</v>
      </c>
      <c r="F61" s="1156"/>
      <c r="G61" s="1241">
        <v>17.373760132835383</v>
      </c>
      <c r="H61" s="1122">
        <v>117.90866341504235</v>
      </c>
    </row>
    <row r="62" spans="2:13">
      <c r="B62" s="1269" t="s">
        <v>747</v>
      </c>
      <c r="C62" s="1155">
        <v>0</v>
      </c>
      <c r="D62" s="1156"/>
      <c r="E62" s="1155">
        <v>0</v>
      </c>
      <c r="F62" s="1156"/>
      <c r="G62" s="1241">
        <v>0</v>
      </c>
      <c r="H62" s="1122" t="s">
        <v>748</v>
      </c>
    </row>
    <row r="63" spans="2:13" ht="33.75">
      <c r="B63" s="1269" t="s">
        <v>863</v>
      </c>
      <c r="C63" s="1155">
        <v>1047575517.77</v>
      </c>
      <c r="D63" s="1156"/>
      <c r="E63" s="1155">
        <v>1901941394.5599999</v>
      </c>
      <c r="F63" s="1156"/>
      <c r="G63" s="1241">
        <v>48.923894907851981</v>
      </c>
      <c r="H63" s="1122">
        <v>181.55649519270074</v>
      </c>
    </row>
    <row r="64" spans="2:13">
      <c r="B64" s="1270" t="s">
        <v>750</v>
      </c>
      <c r="C64" s="1155">
        <v>176289.1</v>
      </c>
      <c r="D64" s="1156"/>
      <c r="E64" s="1155">
        <v>176289.1</v>
      </c>
      <c r="F64" s="1156"/>
      <c r="G64" s="1241">
        <v>4.5347082862114583E-3</v>
      </c>
      <c r="H64" s="1122">
        <v>100</v>
      </c>
    </row>
    <row r="65" spans="2:8" ht="22.5">
      <c r="B65" s="1276" t="s">
        <v>751</v>
      </c>
      <c r="C65" s="1148">
        <v>1203509114.3</v>
      </c>
      <c r="D65" s="1149"/>
      <c r="E65" s="1148">
        <v>1099606771.4300001</v>
      </c>
      <c r="F65" s="1149"/>
      <c r="G65" s="1240">
        <v>100</v>
      </c>
      <c r="H65" s="1135">
        <v>91.366717407002525</v>
      </c>
    </row>
    <row r="66" spans="2:8" ht="22.5">
      <c r="B66" s="1269" t="s">
        <v>914</v>
      </c>
      <c r="C66" s="1155">
        <v>867536484.51999998</v>
      </c>
      <c r="D66" s="1156"/>
      <c r="E66" s="1155">
        <v>842967990.69000006</v>
      </c>
      <c r="F66" s="1156"/>
      <c r="G66" s="1241">
        <v>76.660858462498339</v>
      </c>
      <c r="H66" s="1122">
        <v>97.168016069826336</v>
      </c>
    </row>
    <row r="67" spans="2:8">
      <c r="B67" s="1269" t="s">
        <v>753</v>
      </c>
      <c r="C67" s="1155">
        <v>38323000</v>
      </c>
      <c r="D67" s="1156"/>
      <c r="E67" s="1155">
        <v>27708000</v>
      </c>
      <c r="F67" s="1156"/>
      <c r="G67" s="1241">
        <v>2.519809873848514</v>
      </c>
      <c r="H67" s="1122">
        <v>72.301229026955099</v>
      </c>
    </row>
    <row r="68" spans="2:8">
      <c r="B68" s="1269" t="s">
        <v>754</v>
      </c>
      <c r="C68" s="1155">
        <v>73531973.25</v>
      </c>
      <c r="D68" s="1156"/>
      <c r="E68" s="1155">
        <v>70516885.140000001</v>
      </c>
      <c r="F68" s="1156"/>
      <c r="G68" s="1241">
        <v>6.4129184152163106</v>
      </c>
      <c r="H68" s="1122">
        <v>95.899623011952826</v>
      </c>
    </row>
    <row r="69" spans="2:8">
      <c r="B69" s="1269" t="s">
        <v>755</v>
      </c>
      <c r="C69" s="1155">
        <v>262440656.53</v>
      </c>
      <c r="D69" s="1156"/>
      <c r="E69" s="1155">
        <v>186121895.59999999</v>
      </c>
      <c r="F69" s="1156"/>
      <c r="G69" s="1241">
        <v>16.926223122285343</v>
      </c>
      <c r="H69" s="1122">
        <v>70.919612098563746</v>
      </c>
    </row>
    <row r="70" spans="2:8">
      <c r="B70" s="1458"/>
    </row>
    <row r="71" spans="2:8">
      <c r="B71" s="1277" t="s">
        <v>96</v>
      </c>
      <c r="C71" s="2281" t="s">
        <v>738</v>
      </c>
      <c r="D71" s="2292"/>
      <c r="E71" s="2281" t="s">
        <v>739</v>
      </c>
      <c r="F71" s="2292"/>
    </row>
    <row r="72" spans="2:8">
      <c r="B72" s="1277"/>
      <c r="C72" s="2273" t="s">
        <v>8</v>
      </c>
      <c r="D72" s="2282"/>
      <c r="E72" s="2282"/>
      <c r="F72" s="2283"/>
    </row>
    <row r="73" spans="2:8">
      <c r="B73" s="1143">
        <v>1</v>
      </c>
      <c r="C73" s="1144">
        <v>2</v>
      </c>
      <c r="D73" s="1145"/>
      <c r="E73" s="1144">
        <v>3</v>
      </c>
      <c r="F73" s="1145"/>
    </row>
    <row r="74" spans="2:8" ht="22.5">
      <c r="B74" s="1295" t="s">
        <v>756</v>
      </c>
      <c r="C74" s="1148">
        <v>1754530968.46</v>
      </c>
      <c r="D74" s="1149"/>
      <c r="E74" s="1148">
        <v>179527264.13</v>
      </c>
      <c r="F74" s="1457"/>
    </row>
    <row r="75" spans="2:8" ht="33.75">
      <c r="B75" s="1456" t="s">
        <v>757</v>
      </c>
      <c r="C75" s="1155">
        <v>14600000</v>
      </c>
      <c r="D75" s="1156"/>
      <c r="E75" s="1155">
        <v>486363.58</v>
      </c>
      <c r="F75" s="1455"/>
    </row>
    <row r="76" spans="2:8">
      <c r="B76" s="1456" t="s">
        <v>758</v>
      </c>
      <c r="C76" s="1155">
        <v>557653701.11000001</v>
      </c>
      <c r="D76" s="1156"/>
      <c r="E76" s="1155">
        <v>88036503.319999993</v>
      </c>
      <c r="F76" s="1455"/>
    </row>
    <row r="77" spans="2:8" ht="22.5">
      <c r="B77" s="1456" t="s">
        <v>759</v>
      </c>
      <c r="C77" s="1155">
        <v>0</v>
      </c>
      <c r="D77" s="1156"/>
      <c r="E77" s="1155">
        <v>0</v>
      </c>
      <c r="F77" s="1455"/>
    </row>
    <row r="78" spans="2:8" ht="22.5">
      <c r="B78" s="1456" t="s">
        <v>760</v>
      </c>
      <c r="C78" s="1155">
        <v>137072497.94</v>
      </c>
      <c r="D78" s="1156"/>
      <c r="E78" s="1155">
        <v>5759810.5999999996</v>
      </c>
      <c r="F78" s="1455"/>
    </row>
    <row r="79" spans="2:8" ht="78.75">
      <c r="B79" s="1456" t="s">
        <v>761</v>
      </c>
      <c r="C79" s="1155">
        <v>572264478.29999995</v>
      </c>
      <c r="D79" s="1156"/>
      <c r="E79" s="1155">
        <v>33049598.989999998</v>
      </c>
      <c r="F79" s="1455"/>
    </row>
  </sheetData>
  <mergeCells count="35">
    <mergeCell ref="B1:M1"/>
    <mergeCell ref="B3:B4"/>
    <mergeCell ref="C4:E4"/>
    <mergeCell ref="F4:H4"/>
    <mergeCell ref="B36:B39"/>
    <mergeCell ref="C36:C38"/>
    <mergeCell ref="D36:D38"/>
    <mergeCell ref="L36:L38"/>
    <mergeCell ref="F37:F38"/>
    <mergeCell ref="G37:H37"/>
    <mergeCell ref="K36:K38"/>
    <mergeCell ref="C39:J39"/>
    <mergeCell ref="K39:L39"/>
    <mergeCell ref="C71:D71"/>
    <mergeCell ref="E71:F71"/>
    <mergeCell ref="C72:F72"/>
    <mergeCell ref="I44:J44"/>
    <mergeCell ref="I45:J45"/>
    <mergeCell ref="C53:D53"/>
    <mergeCell ref="E53:F53"/>
    <mergeCell ref="C54:F54"/>
    <mergeCell ref="G54:H54"/>
    <mergeCell ref="I46:J46"/>
    <mergeCell ref="I47:J47"/>
    <mergeCell ref="I48:J48"/>
    <mergeCell ref="I49:J49"/>
    <mergeCell ref="I50:J50"/>
    <mergeCell ref="I51:J51"/>
    <mergeCell ref="I40:J40"/>
    <mergeCell ref="I41:J41"/>
    <mergeCell ref="E36:E38"/>
    <mergeCell ref="F36:H36"/>
    <mergeCell ref="I36:J38"/>
    <mergeCell ref="I42:J42"/>
    <mergeCell ref="I43:J43"/>
  </mergeCells>
  <printOptions horizontalCentered="1"/>
  <pageMargins left="0.27559055118110237" right="0.27559055118110237" top="0.51181102362204722" bottom="0.39370078740157483" header="0.31496062992125984" footer="0.59055118110236227"/>
  <pageSetup paperSize="9" scale="90" orientation="landscape" r:id="rId1"/>
  <headerFooter alignWithMargins="0"/>
  <rowBreaks count="2" manualBreakCount="2">
    <brk id="34" max="16383" man="1"/>
    <brk id="51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2"/>
  <sheetViews>
    <sheetView zoomScaleNormal="100" zoomScaleSheetLayoutView="75" workbookViewId="0">
      <selection activeCell="B3" sqref="B3:B4"/>
    </sheetView>
  </sheetViews>
  <sheetFormatPr defaultRowHeight="13.5" customHeight="1"/>
  <cols>
    <col min="1" max="1" width="27.85546875" style="1163" customWidth="1"/>
    <col min="2" max="3" width="13.7109375" style="1163" customWidth="1"/>
    <col min="4" max="6" width="11.42578125" style="1163" customWidth="1"/>
    <col min="7" max="7" width="12.140625" style="1163" customWidth="1"/>
    <col min="8" max="8" width="12" style="1163" customWidth="1"/>
    <col min="9" max="9" width="10.85546875" style="1163" customWidth="1"/>
    <col min="10" max="10" width="12.85546875" style="1163" customWidth="1"/>
    <col min="11" max="11" width="12.140625" style="1163" customWidth="1"/>
    <col min="12" max="12" width="11.42578125" style="1163" customWidth="1"/>
    <col min="13" max="13" width="11.85546875" style="1163" bestFit="1" customWidth="1"/>
    <col min="14" max="14" width="10.28515625" style="1163" customWidth="1"/>
    <col min="15" max="15" width="10" style="1163" bestFit="1" customWidth="1"/>
    <col min="16" max="16" width="10.28515625" style="1163" customWidth="1"/>
    <col min="17" max="17" width="10.5703125" style="1163" customWidth="1"/>
    <col min="18" max="16384" width="9.140625" style="1163"/>
  </cols>
  <sheetData>
    <row r="1" spans="1:17" ht="27.75" customHeight="1">
      <c r="A1" s="2267"/>
      <c r="B1" s="2267"/>
      <c r="C1" s="2267"/>
      <c r="D1" s="2267"/>
      <c r="E1" s="2267"/>
      <c r="F1" s="2267"/>
      <c r="G1" s="2267"/>
      <c r="H1" s="2267"/>
      <c r="I1" s="2267"/>
      <c r="J1" s="2267"/>
      <c r="K1" s="2267"/>
      <c r="L1" s="2267"/>
      <c r="M1" s="1107"/>
    </row>
    <row r="2" spans="1:17" ht="13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2300"/>
    </row>
    <row r="3" spans="1:17" ht="13.5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296" t="s">
        <v>766</v>
      </c>
      <c r="D4" s="2296" t="s">
        <v>767</v>
      </c>
      <c r="E4" s="2296" t="s">
        <v>768</v>
      </c>
      <c r="F4" s="2296" t="s">
        <v>769</v>
      </c>
      <c r="G4" s="2296" t="s">
        <v>770</v>
      </c>
      <c r="H4" s="2296" t="s">
        <v>771</v>
      </c>
      <c r="I4" s="2310" t="s">
        <v>772</v>
      </c>
      <c r="J4" s="2296" t="s">
        <v>773</v>
      </c>
      <c r="K4" s="2296" t="s">
        <v>774</v>
      </c>
      <c r="L4" s="2296" t="s">
        <v>775</v>
      </c>
      <c r="M4" s="2296" t="s">
        <v>776</v>
      </c>
      <c r="N4" s="2298" t="s">
        <v>777</v>
      </c>
      <c r="O4" s="2297" t="s">
        <v>778</v>
      </c>
      <c r="P4" s="2297" t="s">
        <v>779</v>
      </c>
      <c r="Q4" s="2297" t="s">
        <v>780</v>
      </c>
    </row>
    <row r="5" spans="1:17" ht="13.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11.25" customHeight="1">
      <c r="A6" s="2302"/>
      <c r="B6" s="2298"/>
      <c r="C6" s="2297"/>
      <c r="D6" s="2297"/>
      <c r="E6" s="2297"/>
      <c r="F6" s="2297"/>
      <c r="G6" s="2297"/>
      <c r="H6" s="2297"/>
      <c r="I6" s="2310"/>
      <c r="J6" s="2297"/>
      <c r="K6" s="2297"/>
      <c r="L6" s="2297"/>
      <c r="M6" s="2297"/>
      <c r="N6" s="2298"/>
      <c r="O6" s="2297"/>
      <c r="P6" s="2297"/>
      <c r="Q6" s="2297"/>
    </row>
    <row r="7" spans="1:17" ht="33.75" customHeight="1">
      <c r="A7" s="2303"/>
      <c r="B7" s="2296"/>
      <c r="C7" s="2297"/>
      <c r="D7" s="2297"/>
      <c r="E7" s="2297"/>
      <c r="F7" s="2297"/>
      <c r="G7" s="2297"/>
      <c r="H7" s="2297"/>
      <c r="I7" s="2311"/>
      <c r="J7" s="2297"/>
      <c r="K7" s="2297"/>
      <c r="L7" s="2297"/>
      <c r="M7" s="2297"/>
      <c r="N7" s="2296"/>
      <c r="O7" s="2297"/>
      <c r="P7" s="2297"/>
      <c r="Q7" s="2297"/>
    </row>
    <row r="8" spans="1:17" ht="15.75" customHeight="1">
      <c r="A8" s="1166">
        <v>1</v>
      </c>
      <c r="B8" s="1166">
        <v>2</v>
      </c>
      <c r="C8" s="1166">
        <v>3</v>
      </c>
      <c r="D8" s="1166">
        <v>4</v>
      </c>
      <c r="E8" s="1166">
        <v>5</v>
      </c>
      <c r="F8" s="1166">
        <v>6</v>
      </c>
      <c r="G8" s="1166">
        <v>7</v>
      </c>
      <c r="H8" s="1166">
        <v>8</v>
      </c>
      <c r="I8" s="1166">
        <v>9</v>
      </c>
      <c r="J8" s="1166">
        <v>10</v>
      </c>
      <c r="K8" s="1166">
        <v>11</v>
      </c>
      <c r="L8" s="1166">
        <v>12</v>
      </c>
      <c r="M8" s="1166">
        <v>13</v>
      </c>
      <c r="N8" s="1166">
        <v>14</v>
      </c>
      <c r="O8" s="1166">
        <v>15</v>
      </c>
      <c r="P8" s="1166">
        <v>16</v>
      </c>
      <c r="Q8" s="1166">
        <v>17</v>
      </c>
    </row>
    <row r="9" spans="1:17" ht="12" customHeight="1">
      <c r="A9" s="1252"/>
      <c r="B9" s="2293" t="s">
        <v>8</v>
      </c>
      <c r="C9" s="2294"/>
      <c r="D9" s="2294"/>
      <c r="E9" s="2294"/>
      <c r="F9" s="2294"/>
      <c r="G9" s="2294"/>
      <c r="H9" s="2294"/>
      <c r="I9" s="2294"/>
      <c r="J9" s="2294"/>
      <c r="K9" s="2294"/>
      <c r="L9" s="2294"/>
      <c r="M9" s="2294"/>
      <c r="N9" s="2294"/>
      <c r="O9" s="2294"/>
      <c r="P9" s="2294"/>
      <c r="Q9" s="2295"/>
    </row>
    <row r="10" spans="1:17" ht="24.75" customHeight="1">
      <c r="A10" s="1167" t="s">
        <v>873</v>
      </c>
      <c r="B10" s="1168">
        <v>6505460482.5200005</v>
      </c>
      <c r="C10" s="1168">
        <v>6505460482.5200005</v>
      </c>
      <c r="D10" s="1168">
        <v>296487588.52999997</v>
      </c>
      <c r="E10" s="1168">
        <v>238612898.03</v>
      </c>
      <c r="F10" s="1168">
        <v>16644556.4</v>
      </c>
      <c r="G10" s="1168">
        <v>41207638.210000001</v>
      </c>
      <c r="H10" s="1168">
        <v>22495.89</v>
      </c>
      <c r="I10" s="1168">
        <v>0</v>
      </c>
      <c r="J10" s="1168">
        <v>5979125878.4899998</v>
      </c>
      <c r="K10" s="1168">
        <v>226604345.75</v>
      </c>
      <c r="L10" s="1168">
        <v>2681204.64</v>
      </c>
      <c r="M10" s="1168">
        <v>561465.11</v>
      </c>
      <c r="N10" s="1168">
        <v>0</v>
      </c>
      <c r="O10" s="1168">
        <v>0</v>
      </c>
      <c r="P10" s="1168">
        <v>0</v>
      </c>
      <c r="Q10" s="1168">
        <v>0</v>
      </c>
    </row>
    <row r="11" spans="1:17" s="1171" customFormat="1" ht="22.5">
      <c r="A11" s="1167" t="s">
        <v>921</v>
      </c>
      <c r="B11" s="1168">
        <v>68935000</v>
      </c>
      <c r="C11" s="1168">
        <v>68935000</v>
      </c>
      <c r="D11" s="1168">
        <v>0</v>
      </c>
      <c r="E11" s="1168">
        <v>0</v>
      </c>
      <c r="F11" s="1168">
        <v>0</v>
      </c>
      <c r="G11" s="1168">
        <v>0</v>
      </c>
      <c r="H11" s="1168">
        <v>0</v>
      </c>
      <c r="I11" s="1168">
        <v>0</v>
      </c>
      <c r="J11" s="1168">
        <v>68935000</v>
      </c>
      <c r="K11" s="1168">
        <v>0</v>
      </c>
      <c r="L11" s="1168">
        <v>0</v>
      </c>
      <c r="M11" s="1168">
        <v>0</v>
      </c>
      <c r="N11" s="1168">
        <v>0</v>
      </c>
      <c r="O11" s="1168">
        <v>0</v>
      </c>
      <c r="P11" s="1168">
        <v>0</v>
      </c>
      <c r="Q11" s="1168">
        <v>0</v>
      </c>
    </row>
    <row r="12" spans="1:17" ht="15" customHeight="1">
      <c r="A12" s="1170" t="s">
        <v>783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15" customHeight="1">
      <c r="A13" s="1170" t="s">
        <v>784</v>
      </c>
      <c r="B13" s="1169">
        <v>68935000</v>
      </c>
      <c r="C13" s="1169">
        <v>68935000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68935000</v>
      </c>
      <c r="K13" s="1169">
        <v>0</v>
      </c>
      <c r="L13" s="1169">
        <v>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 ht="15" customHeight="1">
      <c r="A14" s="1167" t="s">
        <v>785</v>
      </c>
      <c r="B14" s="1168">
        <v>6432745628.6499996</v>
      </c>
      <c r="C14" s="1168">
        <v>6432745628.6499996</v>
      </c>
      <c r="D14" s="1168">
        <v>294401713.35000002</v>
      </c>
      <c r="E14" s="1168">
        <v>236592657.37</v>
      </c>
      <c r="F14" s="1168">
        <v>16637356.4</v>
      </c>
      <c r="G14" s="1168">
        <v>41171699.579999998</v>
      </c>
      <c r="H14" s="1168">
        <v>0</v>
      </c>
      <c r="I14" s="1168">
        <v>0</v>
      </c>
      <c r="J14" s="1168">
        <v>5910188282.3000002</v>
      </c>
      <c r="K14" s="1168">
        <v>225132084.34999999</v>
      </c>
      <c r="L14" s="1168">
        <v>2644444.5299999998</v>
      </c>
      <c r="M14" s="1168">
        <v>379104.12</v>
      </c>
      <c r="N14" s="1168">
        <v>0</v>
      </c>
      <c r="O14" s="1168">
        <v>0</v>
      </c>
      <c r="P14" s="1168">
        <v>0</v>
      </c>
      <c r="Q14" s="1168">
        <v>0</v>
      </c>
    </row>
    <row r="15" spans="1:17" ht="15" customHeight="1">
      <c r="A15" s="1170" t="s">
        <v>786</v>
      </c>
      <c r="B15" s="1169">
        <v>2902023.45</v>
      </c>
      <c r="C15" s="1169">
        <v>2902023.45</v>
      </c>
      <c r="D15" s="1169">
        <v>0</v>
      </c>
      <c r="E15" s="1169">
        <v>0</v>
      </c>
      <c r="F15" s="1169">
        <v>0</v>
      </c>
      <c r="G15" s="1169">
        <v>0</v>
      </c>
      <c r="H15" s="1169">
        <v>0</v>
      </c>
      <c r="I15" s="1169">
        <v>0</v>
      </c>
      <c r="J15" s="1169">
        <v>2289335.21</v>
      </c>
      <c r="K15" s="1169">
        <v>325688.24</v>
      </c>
      <c r="L15" s="1169">
        <v>0</v>
      </c>
      <c r="M15" s="1169">
        <v>287000</v>
      </c>
      <c r="N15" s="1169">
        <v>0</v>
      </c>
      <c r="O15" s="1169">
        <v>0</v>
      </c>
      <c r="P15" s="1169">
        <v>0</v>
      </c>
      <c r="Q15" s="1169">
        <v>0</v>
      </c>
    </row>
    <row r="16" spans="1:17" ht="15" customHeight="1">
      <c r="A16" s="1170" t="s">
        <v>787</v>
      </c>
      <c r="B16" s="1169">
        <v>6429843605.1999998</v>
      </c>
      <c r="C16" s="1169">
        <v>6429843605.1999998</v>
      </c>
      <c r="D16" s="1169">
        <v>294401713.35000002</v>
      </c>
      <c r="E16" s="1169">
        <v>236592657.37</v>
      </c>
      <c r="F16" s="1169">
        <v>16637356.4</v>
      </c>
      <c r="G16" s="1169">
        <v>41171699.579999998</v>
      </c>
      <c r="H16" s="1169">
        <v>0</v>
      </c>
      <c r="I16" s="1169">
        <v>0</v>
      </c>
      <c r="J16" s="1169">
        <v>5907898947.0900002</v>
      </c>
      <c r="K16" s="1169">
        <v>224806396.11000001</v>
      </c>
      <c r="L16" s="1169">
        <v>2644444.5299999998</v>
      </c>
      <c r="M16" s="1169">
        <v>92104.12</v>
      </c>
      <c r="N16" s="1169">
        <v>0</v>
      </c>
      <c r="O16" s="1169">
        <v>0</v>
      </c>
      <c r="P16" s="1169">
        <v>0</v>
      </c>
      <c r="Q16" s="1169">
        <v>0</v>
      </c>
    </row>
    <row r="17" spans="1:17" s="1171" customFormat="1" ht="15" customHeight="1">
      <c r="A17" s="1167" t="s">
        <v>788</v>
      </c>
      <c r="B17" s="1168">
        <v>0</v>
      </c>
      <c r="C17" s="1168">
        <v>0</v>
      </c>
      <c r="D17" s="1168">
        <v>0</v>
      </c>
      <c r="E17" s="1168">
        <v>0</v>
      </c>
      <c r="F17" s="1168">
        <v>0</v>
      </c>
      <c r="G17" s="1168">
        <v>0</v>
      </c>
      <c r="H17" s="1168">
        <v>0</v>
      </c>
      <c r="I17" s="1168">
        <v>0</v>
      </c>
      <c r="J17" s="1168">
        <v>0</v>
      </c>
      <c r="K17" s="1168">
        <v>0</v>
      </c>
      <c r="L17" s="1168">
        <v>0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ht="24.6" customHeight="1">
      <c r="A18" s="1167" t="s">
        <v>789</v>
      </c>
      <c r="B18" s="1168">
        <v>3779853.87</v>
      </c>
      <c r="C18" s="1168">
        <v>3779853.87</v>
      </c>
      <c r="D18" s="1168">
        <v>2085875.18</v>
      </c>
      <c r="E18" s="1168">
        <v>2020240.66</v>
      </c>
      <c r="F18" s="1168">
        <v>7200</v>
      </c>
      <c r="G18" s="1168">
        <v>35938.629999999997</v>
      </c>
      <c r="H18" s="1168">
        <v>22495.89</v>
      </c>
      <c r="I18" s="1168">
        <v>0</v>
      </c>
      <c r="J18" s="1168">
        <v>2596.19</v>
      </c>
      <c r="K18" s="1168">
        <v>1472261.4</v>
      </c>
      <c r="L18" s="1168">
        <v>36760.11</v>
      </c>
      <c r="M18" s="1168">
        <v>182360.99</v>
      </c>
      <c r="N18" s="1168">
        <v>0</v>
      </c>
      <c r="O18" s="1168">
        <v>0</v>
      </c>
      <c r="P18" s="1168">
        <v>0</v>
      </c>
      <c r="Q18" s="1168">
        <v>0</v>
      </c>
    </row>
    <row r="19" spans="1:17" ht="22.5">
      <c r="A19" s="1170" t="s">
        <v>790</v>
      </c>
      <c r="B19" s="1169">
        <v>36772.11</v>
      </c>
      <c r="C19" s="1169">
        <v>36772.11</v>
      </c>
      <c r="D19" s="1169">
        <v>0</v>
      </c>
      <c r="E19" s="1169">
        <v>0</v>
      </c>
      <c r="F19" s="1169">
        <v>0</v>
      </c>
      <c r="G19" s="1169">
        <v>0</v>
      </c>
      <c r="H19" s="1169">
        <v>0</v>
      </c>
      <c r="I19" s="1169">
        <v>0</v>
      </c>
      <c r="J19" s="1169">
        <v>0</v>
      </c>
      <c r="K19" s="1169">
        <v>0</v>
      </c>
      <c r="L19" s="1169">
        <v>36472.11</v>
      </c>
      <c r="M19" s="1169">
        <v>300</v>
      </c>
      <c r="N19" s="1169">
        <v>0</v>
      </c>
      <c r="O19" s="1169">
        <v>0</v>
      </c>
      <c r="P19" s="1169">
        <v>0</v>
      </c>
      <c r="Q19" s="1169">
        <v>0</v>
      </c>
    </row>
    <row r="20" spans="1:17" ht="15" customHeight="1">
      <c r="A20" s="1170" t="s">
        <v>791</v>
      </c>
      <c r="B20" s="1169">
        <v>3743081.76</v>
      </c>
      <c r="C20" s="1169">
        <v>3743081.76</v>
      </c>
      <c r="D20" s="1169">
        <v>2085875.18</v>
      </c>
      <c r="E20" s="1169">
        <v>2020240.66</v>
      </c>
      <c r="F20" s="1169">
        <v>7200</v>
      </c>
      <c r="G20" s="1169">
        <v>35938.629999999997</v>
      </c>
      <c r="H20" s="1169">
        <v>22495.89</v>
      </c>
      <c r="I20" s="1169">
        <v>0</v>
      </c>
      <c r="J20" s="1169">
        <v>2596.19</v>
      </c>
      <c r="K20" s="1169">
        <v>1472261.4</v>
      </c>
      <c r="L20" s="1169">
        <v>288</v>
      </c>
      <c r="M20" s="1169">
        <v>182060.99</v>
      </c>
      <c r="N20" s="1169">
        <v>0</v>
      </c>
      <c r="O20" s="1169">
        <v>0</v>
      </c>
      <c r="P20" s="1169">
        <v>0</v>
      </c>
      <c r="Q20" s="1169">
        <v>0</v>
      </c>
    </row>
    <row r="21" spans="1:17" ht="18" customHeight="1">
      <c r="A21" s="1259"/>
      <c r="B21" s="1258"/>
      <c r="C21" s="1258"/>
      <c r="D21" s="1258"/>
      <c r="E21" s="1258"/>
      <c r="F21" s="1258"/>
      <c r="G21" s="1258"/>
      <c r="H21" s="1258"/>
      <c r="I21" s="1258"/>
      <c r="J21" s="1258"/>
      <c r="K21" s="1258"/>
      <c r="L21" s="1258"/>
      <c r="M21" s="1258"/>
      <c r="N21" s="1258"/>
      <c r="O21" s="1258"/>
      <c r="P21" s="1258"/>
      <c r="Q21" s="1258"/>
    </row>
    <row r="22" spans="1:17" ht="13.5" customHeight="1">
      <c r="A22" s="2309" t="s">
        <v>792</v>
      </c>
      <c r="B22" s="2309"/>
      <c r="C22" s="2309"/>
      <c r="D22" s="2309"/>
      <c r="E22" s="2309"/>
      <c r="F22" s="2309"/>
      <c r="G22" s="2309"/>
      <c r="H22" s="2309"/>
      <c r="I22" s="2309"/>
      <c r="J22" s="2309"/>
      <c r="K22" s="2309"/>
      <c r="L22" s="2309"/>
      <c r="M22" s="2309"/>
    </row>
    <row r="23" spans="1:17" ht="13.5" customHeight="1">
      <c r="A23" s="2301" t="s">
        <v>96</v>
      </c>
      <c r="B23" s="2304" t="s">
        <v>793</v>
      </c>
      <c r="C23" s="2306" t="s">
        <v>794</v>
      </c>
      <c r="D23" s="2307"/>
      <c r="E23" s="2307"/>
      <c r="F23" s="2307"/>
      <c r="G23" s="2307"/>
      <c r="H23" s="2307"/>
      <c r="I23" s="2307"/>
      <c r="J23" s="2307"/>
      <c r="K23" s="2307"/>
      <c r="L23" s="2307"/>
      <c r="M23" s="2307"/>
      <c r="N23" s="2308"/>
      <c r="O23" s="2306" t="s">
        <v>795</v>
      </c>
      <c r="P23" s="2307"/>
      <c r="Q23" s="2308"/>
    </row>
    <row r="24" spans="1:17" ht="13.5" customHeight="1">
      <c r="A24" s="2302"/>
      <c r="B24" s="2298"/>
      <c r="C24" s="2298" t="s">
        <v>796</v>
      </c>
      <c r="D24" s="2297" t="s">
        <v>797</v>
      </c>
      <c r="E24" s="2297" t="s">
        <v>798</v>
      </c>
      <c r="F24" s="2297" t="s">
        <v>799</v>
      </c>
      <c r="G24" s="2297" t="s">
        <v>800</v>
      </c>
      <c r="H24" s="2297" t="s">
        <v>771</v>
      </c>
      <c r="I24" s="2297" t="s">
        <v>801</v>
      </c>
      <c r="J24" s="2297" t="s">
        <v>773</v>
      </c>
      <c r="K24" s="2297" t="s">
        <v>774</v>
      </c>
      <c r="L24" s="2297" t="s">
        <v>775</v>
      </c>
      <c r="M24" s="2297" t="s">
        <v>776</v>
      </c>
      <c r="N24" s="2305" t="s">
        <v>777</v>
      </c>
      <c r="O24" s="2297" t="s">
        <v>778</v>
      </c>
      <c r="P24" s="2297" t="s">
        <v>779</v>
      </c>
      <c r="Q24" s="2304" t="s">
        <v>780</v>
      </c>
    </row>
    <row r="25" spans="1:17" ht="13.5" customHeight="1">
      <c r="A25" s="2302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8"/>
    </row>
    <row r="26" spans="1:17" ht="11.25" customHeight="1">
      <c r="A26" s="2302"/>
      <c r="B26" s="2298"/>
      <c r="C26" s="2298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297"/>
      <c r="P26" s="2297"/>
      <c r="Q26" s="2298"/>
    </row>
    <row r="27" spans="1:17" ht="41.25" customHeight="1">
      <c r="A27" s="2303"/>
      <c r="B27" s="2296"/>
      <c r="C27" s="2296"/>
      <c r="D27" s="2297"/>
      <c r="E27" s="2297"/>
      <c r="F27" s="2297"/>
      <c r="G27" s="2297"/>
      <c r="H27" s="2297"/>
      <c r="I27" s="2297"/>
      <c r="J27" s="2297"/>
      <c r="K27" s="2297"/>
      <c r="L27" s="2297"/>
      <c r="M27" s="2297"/>
      <c r="N27" s="2305"/>
      <c r="O27" s="2297"/>
      <c r="P27" s="2297"/>
      <c r="Q27" s="2296"/>
    </row>
    <row r="28" spans="1:17" ht="15.75" customHeight="1">
      <c r="A28" s="1166">
        <v>1</v>
      </c>
      <c r="B28" s="1166">
        <v>2</v>
      </c>
      <c r="C28" s="1166">
        <v>3</v>
      </c>
      <c r="D28" s="1166">
        <v>4</v>
      </c>
      <c r="E28" s="1166">
        <v>5</v>
      </c>
      <c r="F28" s="1166">
        <v>6</v>
      </c>
      <c r="G28" s="1166">
        <v>7</v>
      </c>
      <c r="H28" s="1166">
        <v>8</v>
      </c>
      <c r="I28" s="1166">
        <v>9</v>
      </c>
      <c r="J28" s="1166">
        <v>10</v>
      </c>
      <c r="K28" s="1166">
        <v>11</v>
      </c>
      <c r="L28" s="1166">
        <v>12</v>
      </c>
      <c r="M28" s="1166">
        <v>13</v>
      </c>
      <c r="N28" s="1166">
        <v>14</v>
      </c>
      <c r="O28" s="1166">
        <v>15</v>
      </c>
      <c r="P28" s="1166">
        <v>16</v>
      </c>
      <c r="Q28" s="1166">
        <v>17</v>
      </c>
    </row>
    <row r="29" spans="1:17" ht="12" customHeight="1">
      <c r="A29" s="1252"/>
      <c r="B29" s="2293" t="s">
        <v>8</v>
      </c>
      <c r="C29" s="2647"/>
      <c r="D29" s="2647"/>
      <c r="E29" s="2647"/>
      <c r="F29" s="2647"/>
      <c r="G29" s="2647"/>
      <c r="H29" s="2647"/>
      <c r="I29" s="2647"/>
      <c r="J29" s="2647"/>
      <c r="K29" s="2647"/>
      <c r="L29" s="2647"/>
      <c r="M29" s="2647"/>
      <c r="N29" s="2647"/>
      <c r="O29" s="2647"/>
      <c r="P29" s="2647"/>
      <c r="Q29" s="2648"/>
    </row>
    <row r="30" spans="1:17" ht="22.5">
      <c r="A30" s="1469" t="s">
        <v>803</v>
      </c>
      <c r="B30" s="1175">
        <v>50000</v>
      </c>
      <c r="C30" s="1175">
        <v>50000</v>
      </c>
      <c r="D30" s="1175">
        <v>50000</v>
      </c>
      <c r="E30" s="1175">
        <v>50000</v>
      </c>
      <c r="F30" s="1175">
        <v>0</v>
      </c>
      <c r="G30" s="1175">
        <v>0</v>
      </c>
      <c r="H30" s="1175">
        <v>0</v>
      </c>
      <c r="I30" s="1175">
        <v>0</v>
      </c>
      <c r="J30" s="1175">
        <v>0</v>
      </c>
      <c r="K30" s="1175">
        <v>0</v>
      </c>
      <c r="L30" s="1175">
        <v>0</v>
      </c>
      <c r="M30" s="1175">
        <v>0</v>
      </c>
      <c r="N30" s="1175">
        <v>0</v>
      </c>
      <c r="O30" s="1175">
        <v>0</v>
      </c>
      <c r="P30" s="1175">
        <v>0</v>
      </c>
      <c r="Q30" s="1175">
        <v>0</v>
      </c>
    </row>
    <row r="31" spans="1:17" ht="15" customHeight="1">
      <c r="A31" s="1468" t="s">
        <v>804</v>
      </c>
      <c r="B31" s="1173">
        <v>0</v>
      </c>
      <c r="C31" s="1173">
        <v>0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0</v>
      </c>
      <c r="K31" s="1173">
        <v>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5" customHeight="1">
      <c r="A32" s="1468" t="s">
        <v>805</v>
      </c>
      <c r="B32" s="1173">
        <v>50000</v>
      </c>
      <c r="C32" s="1173">
        <v>50000</v>
      </c>
      <c r="D32" s="1173">
        <v>50000</v>
      </c>
      <c r="E32" s="1173">
        <v>50000</v>
      </c>
      <c r="F32" s="1173">
        <v>0</v>
      </c>
      <c r="G32" s="1173">
        <v>0</v>
      </c>
      <c r="H32" s="1173">
        <v>0</v>
      </c>
      <c r="I32" s="1173">
        <v>0</v>
      </c>
      <c r="J32" s="1173">
        <v>0</v>
      </c>
      <c r="K32" s="1173">
        <v>0</v>
      </c>
      <c r="L32" s="1173">
        <v>0</v>
      </c>
      <c r="M32" s="1173">
        <v>0</v>
      </c>
      <c r="N32" s="1173">
        <v>0</v>
      </c>
      <c r="O32" s="1173">
        <v>0</v>
      </c>
      <c r="P32" s="1173">
        <v>0</v>
      </c>
      <c r="Q32" s="1173">
        <v>0</v>
      </c>
    </row>
    <row r="33" spans="1:17" ht="15" customHeight="1">
      <c r="A33" s="1469" t="s">
        <v>806</v>
      </c>
      <c r="B33" s="1175">
        <v>193383207.41999999</v>
      </c>
      <c r="C33" s="1175">
        <v>193377891.37</v>
      </c>
      <c r="D33" s="1175">
        <v>77340357.370000005</v>
      </c>
      <c r="E33" s="1175">
        <v>165660.32</v>
      </c>
      <c r="F33" s="1175">
        <v>1028.5999999999999</v>
      </c>
      <c r="G33" s="1175">
        <v>77173668.450000003</v>
      </c>
      <c r="H33" s="1175">
        <v>0</v>
      </c>
      <c r="I33" s="1175">
        <v>0</v>
      </c>
      <c r="J33" s="1175">
        <v>0</v>
      </c>
      <c r="K33" s="1175">
        <v>2696.15</v>
      </c>
      <c r="L33" s="1175">
        <v>39866760.740000002</v>
      </c>
      <c r="M33" s="1175">
        <v>72682129.090000004</v>
      </c>
      <c r="N33" s="1175">
        <v>3485948.02</v>
      </c>
      <c r="O33" s="1175">
        <v>5316.05</v>
      </c>
      <c r="P33" s="1175">
        <v>2892.75</v>
      </c>
      <c r="Q33" s="1175">
        <v>2423.3000000000002</v>
      </c>
    </row>
    <row r="34" spans="1:17" ht="15" customHeight="1">
      <c r="A34" s="1468" t="s">
        <v>807</v>
      </c>
      <c r="B34" s="1173">
        <v>65748754.829999998</v>
      </c>
      <c r="C34" s="1173">
        <v>65748754.829999998</v>
      </c>
      <c r="D34" s="1173">
        <v>4734702.9800000004</v>
      </c>
      <c r="E34" s="1173">
        <v>0</v>
      </c>
      <c r="F34" s="1173">
        <v>0</v>
      </c>
      <c r="G34" s="1173">
        <v>4734702.9800000004</v>
      </c>
      <c r="H34" s="1173">
        <v>0</v>
      </c>
      <c r="I34" s="1173">
        <v>0</v>
      </c>
      <c r="J34" s="1173">
        <v>0</v>
      </c>
      <c r="K34" s="1173">
        <v>0</v>
      </c>
      <c r="L34" s="1173">
        <v>6518446.1799999997</v>
      </c>
      <c r="M34" s="1173">
        <v>53026238.969999999</v>
      </c>
      <c r="N34" s="1173">
        <v>1469366.7</v>
      </c>
      <c r="O34" s="1173">
        <v>0</v>
      </c>
      <c r="P34" s="1173">
        <v>0</v>
      </c>
      <c r="Q34" s="1173">
        <v>0</v>
      </c>
    </row>
    <row r="35" spans="1:17" ht="15" customHeight="1">
      <c r="A35" s="1468" t="s">
        <v>808</v>
      </c>
      <c r="B35" s="1173">
        <v>127634452.59</v>
      </c>
      <c r="C35" s="1173">
        <v>127629136.54000001</v>
      </c>
      <c r="D35" s="1173">
        <v>72605654.390000001</v>
      </c>
      <c r="E35" s="1173">
        <v>165660.32</v>
      </c>
      <c r="F35" s="1173">
        <v>1028.5999999999999</v>
      </c>
      <c r="G35" s="1173">
        <v>72438965.469999999</v>
      </c>
      <c r="H35" s="1173">
        <v>0</v>
      </c>
      <c r="I35" s="1173">
        <v>0</v>
      </c>
      <c r="J35" s="1173">
        <v>0</v>
      </c>
      <c r="K35" s="1173">
        <v>2696.15</v>
      </c>
      <c r="L35" s="1173">
        <v>33348314.559999999</v>
      </c>
      <c r="M35" s="1173">
        <v>19655890.120000001</v>
      </c>
      <c r="N35" s="1173">
        <v>2016581.32</v>
      </c>
      <c r="O35" s="1173">
        <v>5316.05</v>
      </c>
      <c r="P35" s="1173">
        <v>2892.75</v>
      </c>
      <c r="Q35" s="1173">
        <v>2423.3000000000002</v>
      </c>
    </row>
    <row r="36" spans="1:17" ht="23.45" customHeight="1">
      <c r="A36" s="1469" t="s">
        <v>809</v>
      </c>
      <c r="B36" s="1175">
        <v>6329947421.6000004</v>
      </c>
      <c r="C36" s="1175">
        <v>6329947421.6000004</v>
      </c>
      <c r="D36" s="1175">
        <v>777397.76000000001</v>
      </c>
      <c r="E36" s="1175">
        <v>711280.32</v>
      </c>
      <c r="F36" s="1175">
        <v>263</v>
      </c>
      <c r="G36" s="1175">
        <v>65854.44</v>
      </c>
      <c r="H36" s="1175">
        <v>0</v>
      </c>
      <c r="I36" s="1175">
        <v>6798843.1100000003</v>
      </c>
      <c r="J36" s="1175">
        <v>6322229441.5900002</v>
      </c>
      <c r="K36" s="1175">
        <v>13773.85</v>
      </c>
      <c r="L36" s="1175">
        <v>31682.17</v>
      </c>
      <c r="M36" s="1175">
        <v>2000</v>
      </c>
      <c r="N36" s="1175">
        <v>94283.12</v>
      </c>
      <c r="O36" s="1175">
        <v>0</v>
      </c>
      <c r="P36" s="1175">
        <v>0</v>
      </c>
      <c r="Q36" s="1175">
        <v>0</v>
      </c>
    </row>
    <row r="37" spans="1:17" ht="15" customHeight="1">
      <c r="A37" s="1468" t="s">
        <v>810</v>
      </c>
      <c r="B37" s="1173">
        <v>63903.77</v>
      </c>
      <c r="C37" s="1173">
        <v>63903.77</v>
      </c>
      <c r="D37" s="1173">
        <v>63903.77</v>
      </c>
      <c r="E37" s="1173">
        <v>0</v>
      </c>
      <c r="F37" s="1173">
        <v>0</v>
      </c>
      <c r="G37" s="1173">
        <v>63903.77</v>
      </c>
      <c r="H37" s="1173">
        <v>0</v>
      </c>
      <c r="I37" s="1173">
        <v>0</v>
      </c>
      <c r="J37" s="1173">
        <v>0</v>
      </c>
      <c r="K37" s="1173">
        <v>0</v>
      </c>
      <c r="L37" s="1173">
        <v>0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5" customHeight="1">
      <c r="A38" s="1468" t="s">
        <v>811</v>
      </c>
      <c r="B38" s="1173">
        <v>6150460751.3199997</v>
      </c>
      <c r="C38" s="1173">
        <v>6150460751.3199997</v>
      </c>
      <c r="D38" s="1173">
        <v>694007.98</v>
      </c>
      <c r="E38" s="1173">
        <v>692744.98</v>
      </c>
      <c r="F38" s="1173">
        <v>263</v>
      </c>
      <c r="G38" s="1173">
        <v>1000</v>
      </c>
      <c r="H38" s="1173">
        <v>0</v>
      </c>
      <c r="I38" s="1173">
        <v>6798843.1100000003</v>
      </c>
      <c r="J38" s="1173">
        <v>6142863320.6499996</v>
      </c>
      <c r="K38" s="1173">
        <v>0</v>
      </c>
      <c r="L38" s="1173">
        <v>10296.459999999999</v>
      </c>
      <c r="M38" s="1173">
        <v>0</v>
      </c>
      <c r="N38" s="1173">
        <v>94283.12</v>
      </c>
      <c r="O38" s="1173">
        <v>0</v>
      </c>
      <c r="P38" s="1173">
        <v>0</v>
      </c>
      <c r="Q38" s="1173">
        <v>0</v>
      </c>
    </row>
    <row r="39" spans="1:17" ht="15" customHeight="1">
      <c r="A39" s="1468" t="s">
        <v>812</v>
      </c>
      <c r="B39" s="1173">
        <v>179422766.50999999</v>
      </c>
      <c r="C39" s="1173">
        <v>179422766.50999999</v>
      </c>
      <c r="D39" s="1173">
        <v>19486.009999999998</v>
      </c>
      <c r="E39" s="1173">
        <v>18535.34</v>
      </c>
      <c r="F39" s="1173">
        <v>0</v>
      </c>
      <c r="G39" s="1173">
        <v>950.67</v>
      </c>
      <c r="H39" s="1173">
        <v>0</v>
      </c>
      <c r="I39" s="1173">
        <v>0</v>
      </c>
      <c r="J39" s="1173">
        <v>179366120.94</v>
      </c>
      <c r="K39" s="1173">
        <v>13773.85</v>
      </c>
      <c r="L39" s="1173">
        <v>21385.71</v>
      </c>
      <c r="M39" s="1173">
        <v>2000</v>
      </c>
      <c r="N39" s="1173">
        <v>0</v>
      </c>
      <c r="O39" s="1173">
        <v>0</v>
      </c>
      <c r="P39" s="1173">
        <v>0</v>
      </c>
      <c r="Q39" s="1173">
        <v>0</v>
      </c>
    </row>
    <row r="40" spans="1:17" ht="24" customHeight="1">
      <c r="A40" s="1469" t="s">
        <v>920</v>
      </c>
      <c r="B40" s="1175">
        <v>609227326.85000002</v>
      </c>
      <c r="C40" s="1175">
        <v>608229090.24000001</v>
      </c>
      <c r="D40" s="1175">
        <v>24247602.5</v>
      </c>
      <c r="E40" s="1175">
        <v>6014765.1100000003</v>
      </c>
      <c r="F40" s="1175">
        <v>853271.99</v>
      </c>
      <c r="G40" s="1175">
        <v>16788730.219999999</v>
      </c>
      <c r="H40" s="1175">
        <v>590835.18000000005</v>
      </c>
      <c r="I40" s="1175">
        <v>0</v>
      </c>
      <c r="J40" s="1175">
        <v>3030688.08</v>
      </c>
      <c r="K40" s="1175">
        <v>267999.26</v>
      </c>
      <c r="L40" s="1175">
        <v>155037539.05000001</v>
      </c>
      <c r="M40" s="1175">
        <v>420269954.38</v>
      </c>
      <c r="N40" s="1175">
        <v>5375306.9699999997</v>
      </c>
      <c r="O40" s="1175">
        <v>998236.61</v>
      </c>
      <c r="P40" s="1175">
        <v>202697.53</v>
      </c>
      <c r="Q40" s="1175">
        <v>795539.08</v>
      </c>
    </row>
    <row r="41" spans="1:17" ht="22.5">
      <c r="A41" s="1468" t="s">
        <v>814</v>
      </c>
      <c r="B41" s="1173">
        <v>128282605.83</v>
      </c>
      <c r="C41" s="1173">
        <v>128147935.37</v>
      </c>
      <c r="D41" s="1173">
        <v>4837342.96</v>
      </c>
      <c r="E41" s="1173">
        <v>162723.63</v>
      </c>
      <c r="F41" s="1173">
        <v>8700.5300000000007</v>
      </c>
      <c r="G41" s="1173">
        <v>4149500.7</v>
      </c>
      <c r="H41" s="1173">
        <v>516418.1</v>
      </c>
      <c r="I41" s="1173">
        <v>0</v>
      </c>
      <c r="J41" s="1173">
        <v>1263.54</v>
      </c>
      <c r="K41" s="1173">
        <v>190720.85</v>
      </c>
      <c r="L41" s="1173">
        <v>63784251.020000003</v>
      </c>
      <c r="M41" s="1173">
        <v>58204444.890000001</v>
      </c>
      <c r="N41" s="1173">
        <v>1129912.1100000001</v>
      </c>
      <c r="O41" s="1173">
        <v>134670.46</v>
      </c>
      <c r="P41" s="1173">
        <v>109745.46</v>
      </c>
      <c r="Q41" s="1173">
        <v>24925</v>
      </c>
    </row>
    <row r="42" spans="1:17" ht="15" customHeight="1">
      <c r="A42" s="1468" t="s">
        <v>815</v>
      </c>
      <c r="B42" s="1173">
        <v>480944721.01999998</v>
      </c>
      <c r="C42" s="1173">
        <v>480081154.87</v>
      </c>
      <c r="D42" s="1173">
        <v>19410259.539999999</v>
      </c>
      <c r="E42" s="1173">
        <v>5852041.4800000004</v>
      </c>
      <c r="F42" s="1173">
        <v>844571.46</v>
      </c>
      <c r="G42" s="1173">
        <v>12639229.52</v>
      </c>
      <c r="H42" s="1173">
        <v>74417.08</v>
      </c>
      <c r="I42" s="1173">
        <v>0</v>
      </c>
      <c r="J42" s="1173">
        <v>3029424.54</v>
      </c>
      <c r="K42" s="1173">
        <v>77278.41</v>
      </c>
      <c r="L42" s="1173">
        <v>91253288.030000001</v>
      </c>
      <c r="M42" s="1173">
        <v>362065509.49000001</v>
      </c>
      <c r="N42" s="1173">
        <v>4245394.8600000003</v>
      </c>
      <c r="O42" s="1173">
        <v>863566.15</v>
      </c>
      <c r="P42" s="1173">
        <v>92952.07</v>
      </c>
      <c r="Q42" s="1173">
        <v>770614.08</v>
      </c>
    </row>
    <row r="43" spans="1:17" ht="24" customHeight="1">
      <c r="A43" s="1469" t="s">
        <v>816</v>
      </c>
      <c r="B43" s="1175">
        <v>479084838.25999999</v>
      </c>
      <c r="C43" s="1175">
        <v>479005730.52999997</v>
      </c>
      <c r="D43" s="1175">
        <v>155317693.43000001</v>
      </c>
      <c r="E43" s="1175">
        <v>25555560.82</v>
      </c>
      <c r="F43" s="1175">
        <v>4032383.88</v>
      </c>
      <c r="G43" s="1175">
        <v>122458527.68000001</v>
      </c>
      <c r="H43" s="1175">
        <v>3271221.05</v>
      </c>
      <c r="I43" s="1175">
        <v>0</v>
      </c>
      <c r="J43" s="1175">
        <v>407806.99</v>
      </c>
      <c r="K43" s="1175">
        <v>6085130.1500000004</v>
      </c>
      <c r="L43" s="1175">
        <v>235436784.19</v>
      </c>
      <c r="M43" s="1175">
        <v>78964075.349999994</v>
      </c>
      <c r="N43" s="1175">
        <v>2794240.42</v>
      </c>
      <c r="O43" s="1175">
        <v>79107.73</v>
      </c>
      <c r="P43" s="1175">
        <v>75357.22</v>
      </c>
      <c r="Q43" s="1175">
        <v>3750.51</v>
      </c>
    </row>
    <row r="44" spans="1:17" ht="22.5">
      <c r="A44" s="1468" t="s">
        <v>817</v>
      </c>
      <c r="B44" s="1173">
        <v>45874409.210000001</v>
      </c>
      <c r="C44" s="1173">
        <v>45817918.25</v>
      </c>
      <c r="D44" s="1173">
        <v>11188059.119999999</v>
      </c>
      <c r="E44" s="1173">
        <v>622357.42000000004</v>
      </c>
      <c r="F44" s="1173">
        <v>49312.29</v>
      </c>
      <c r="G44" s="1173">
        <v>10198906.310000001</v>
      </c>
      <c r="H44" s="1173">
        <v>317483.09999999998</v>
      </c>
      <c r="I44" s="1173">
        <v>0</v>
      </c>
      <c r="J44" s="1173">
        <v>79961</v>
      </c>
      <c r="K44" s="1173">
        <v>103084.25</v>
      </c>
      <c r="L44" s="1173">
        <v>22417443.899999999</v>
      </c>
      <c r="M44" s="1173">
        <v>11736741.42</v>
      </c>
      <c r="N44" s="1173">
        <v>292628.56</v>
      </c>
      <c r="O44" s="1173">
        <v>56490.96</v>
      </c>
      <c r="P44" s="1173">
        <v>56490.96</v>
      </c>
      <c r="Q44" s="1173">
        <v>0</v>
      </c>
    </row>
    <row r="45" spans="1:17" ht="22.5">
      <c r="A45" s="1468" t="s">
        <v>818</v>
      </c>
      <c r="B45" s="1173">
        <v>21565485.190000001</v>
      </c>
      <c r="C45" s="1173">
        <v>21565485.190000001</v>
      </c>
      <c r="D45" s="1173">
        <v>21418663</v>
      </c>
      <c r="E45" s="1173">
        <v>19204754.440000001</v>
      </c>
      <c r="F45" s="1173">
        <v>1353905</v>
      </c>
      <c r="G45" s="1173">
        <v>390992.86</v>
      </c>
      <c r="H45" s="1173">
        <v>469010.7</v>
      </c>
      <c r="I45" s="1173">
        <v>0</v>
      </c>
      <c r="J45" s="1173">
        <v>0</v>
      </c>
      <c r="K45" s="1173">
        <v>27874.31</v>
      </c>
      <c r="L45" s="1173">
        <v>1158.22</v>
      </c>
      <c r="M45" s="1173">
        <v>117788.82</v>
      </c>
      <c r="N45" s="1173">
        <v>0.84</v>
      </c>
      <c r="O45" s="1173">
        <v>0</v>
      </c>
      <c r="P45" s="1173">
        <v>0</v>
      </c>
      <c r="Q45" s="1173">
        <v>0</v>
      </c>
    </row>
    <row r="46" spans="1:17" ht="22.5">
      <c r="A46" s="1468" t="s">
        <v>819</v>
      </c>
      <c r="B46" s="1173">
        <v>411644943.86000001</v>
      </c>
      <c r="C46" s="1173">
        <v>411622327.08999997</v>
      </c>
      <c r="D46" s="1173">
        <v>122710971.31</v>
      </c>
      <c r="E46" s="1173">
        <v>5728448.96</v>
      </c>
      <c r="F46" s="1173">
        <v>2629166.59</v>
      </c>
      <c r="G46" s="1173">
        <v>111868628.51000001</v>
      </c>
      <c r="H46" s="1173">
        <v>2484727.25</v>
      </c>
      <c r="I46" s="1173">
        <v>0</v>
      </c>
      <c r="J46" s="1173">
        <v>327845.99</v>
      </c>
      <c r="K46" s="1173">
        <v>5954171.5899999999</v>
      </c>
      <c r="L46" s="1173">
        <v>213018182.06999999</v>
      </c>
      <c r="M46" s="1173">
        <v>67109545.109999999</v>
      </c>
      <c r="N46" s="1173">
        <v>2501611.02</v>
      </c>
      <c r="O46" s="1173">
        <v>22616.77</v>
      </c>
      <c r="P46" s="1173">
        <v>18866.259999999998</v>
      </c>
      <c r="Q46" s="1173">
        <v>3750.51</v>
      </c>
    </row>
    <row r="48" spans="1:17" ht="13.5" customHeight="1">
      <c r="B48" s="2309" t="s">
        <v>820</v>
      </c>
      <c r="C48" s="2309"/>
      <c r="D48" s="2309"/>
      <c r="E48" s="2309"/>
      <c r="F48" s="2309"/>
      <c r="G48" s="2309"/>
      <c r="H48" s="2309"/>
      <c r="I48" s="2309"/>
      <c r="J48" s="2309"/>
      <c r="K48" s="2309"/>
      <c r="L48" s="2309"/>
      <c r="M48" s="2309"/>
    </row>
    <row r="49" spans="2:12" ht="13.5" customHeight="1">
      <c r="B49" s="2312" t="s">
        <v>96</v>
      </c>
      <c r="C49" s="2313"/>
      <c r="D49" s="2313"/>
      <c r="E49" s="2314"/>
      <c r="F49" s="2321" t="s">
        <v>821</v>
      </c>
      <c r="G49" s="2293" t="s">
        <v>822</v>
      </c>
      <c r="H49" s="2294"/>
      <c r="I49" s="2294"/>
      <c r="J49" s="2294"/>
      <c r="K49" s="2294"/>
      <c r="L49" s="2295"/>
    </row>
    <row r="50" spans="2:12" ht="13.5" customHeight="1">
      <c r="B50" s="2315"/>
      <c r="C50" s="2316"/>
      <c r="D50" s="2316"/>
      <c r="E50" s="2317"/>
      <c r="F50" s="2310"/>
      <c r="G50" s="2455" t="s">
        <v>823</v>
      </c>
      <c r="H50" s="2297" t="s">
        <v>768</v>
      </c>
      <c r="I50" s="2297" t="s">
        <v>769</v>
      </c>
      <c r="J50" s="2297" t="s">
        <v>800</v>
      </c>
      <c r="K50" s="2297" t="s">
        <v>824</v>
      </c>
      <c r="L50" s="2459" t="s">
        <v>825</v>
      </c>
    </row>
    <row r="51" spans="2:12" ht="13.5" customHeight="1">
      <c r="B51" s="2315"/>
      <c r="C51" s="2316"/>
      <c r="D51" s="2316"/>
      <c r="E51" s="2317"/>
      <c r="F51" s="2310"/>
      <c r="G51" s="2455"/>
      <c r="H51" s="2297"/>
      <c r="I51" s="2297"/>
      <c r="J51" s="2297"/>
      <c r="K51" s="2297"/>
      <c r="L51" s="2459"/>
    </row>
    <row r="52" spans="2:12" ht="11.25" customHeight="1">
      <c r="B52" s="2315"/>
      <c r="C52" s="2316"/>
      <c r="D52" s="2316"/>
      <c r="E52" s="2317"/>
      <c r="F52" s="2310"/>
      <c r="G52" s="2455"/>
      <c r="H52" s="2297"/>
      <c r="I52" s="2297"/>
      <c r="J52" s="2297"/>
      <c r="K52" s="2297"/>
      <c r="L52" s="2459"/>
    </row>
    <row r="53" spans="2:12" ht="11.25" customHeight="1">
      <c r="B53" s="2318"/>
      <c r="C53" s="2319"/>
      <c r="D53" s="2319"/>
      <c r="E53" s="2320"/>
      <c r="F53" s="2311"/>
      <c r="G53" s="2455"/>
      <c r="H53" s="2297"/>
      <c r="I53" s="2297"/>
      <c r="J53" s="2297"/>
      <c r="K53" s="2297"/>
      <c r="L53" s="2459"/>
    </row>
    <row r="54" spans="2:12" ht="11.25" customHeight="1">
      <c r="B54" s="2297">
        <v>1</v>
      </c>
      <c r="C54" s="2297"/>
      <c r="D54" s="2297"/>
      <c r="E54" s="2297"/>
      <c r="F54" s="1166">
        <v>2</v>
      </c>
      <c r="G54" s="1166">
        <v>3</v>
      </c>
      <c r="H54" s="1166">
        <v>4</v>
      </c>
      <c r="I54" s="1166">
        <v>5</v>
      </c>
      <c r="J54" s="1166">
        <v>6</v>
      </c>
      <c r="K54" s="1166">
        <v>7</v>
      </c>
      <c r="L54" s="1166">
        <v>8</v>
      </c>
    </row>
    <row r="55" spans="2:12" ht="12.75" customHeight="1">
      <c r="B55" s="2297"/>
      <c r="C55" s="2297"/>
      <c r="D55" s="2297"/>
      <c r="E55" s="2297"/>
      <c r="F55" s="2293" t="s">
        <v>8</v>
      </c>
      <c r="G55" s="2282"/>
      <c r="H55" s="2282"/>
      <c r="I55" s="2282"/>
      <c r="J55" s="2282"/>
      <c r="K55" s="2282"/>
      <c r="L55" s="2283"/>
    </row>
    <row r="56" spans="2:12" ht="27" customHeight="1">
      <c r="B56" s="2322" t="s">
        <v>826</v>
      </c>
      <c r="C56" s="2323"/>
      <c r="D56" s="2323"/>
      <c r="E56" s="2324"/>
      <c r="F56" s="1169">
        <v>591831852.99000001</v>
      </c>
      <c r="G56" s="1169">
        <v>324227121.20999998</v>
      </c>
      <c r="H56" s="1169">
        <v>4186932</v>
      </c>
      <c r="I56" s="1169">
        <v>17565976.989999998</v>
      </c>
      <c r="J56" s="1169">
        <v>289365561.83999997</v>
      </c>
      <c r="K56" s="1169">
        <v>13108650.380000001</v>
      </c>
      <c r="L56" s="1169">
        <v>267604731.78</v>
      </c>
    </row>
    <row r="57" spans="2:12" ht="28.15" customHeight="1">
      <c r="B57" s="2322" t="s">
        <v>827</v>
      </c>
      <c r="C57" s="2323"/>
      <c r="D57" s="2323"/>
      <c r="E57" s="2324"/>
      <c r="F57" s="1169">
        <v>0</v>
      </c>
      <c r="G57" s="1169">
        <v>0</v>
      </c>
      <c r="H57" s="1169">
        <v>0</v>
      </c>
      <c r="I57" s="1169">
        <v>0</v>
      </c>
      <c r="J57" s="1169">
        <v>0</v>
      </c>
      <c r="K57" s="1169">
        <v>0</v>
      </c>
      <c r="L57" s="1169">
        <v>0</v>
      </c>
    </row>
    <row r="58" spans="2:12" ht="23.25" customHeight="1">
      <c r="B58" s="2322" t="s">
        <v>828</v>
      </c>
      <c r="C58" s="2323"/>
      <c r="D58" s="2323"/>
      <c r="E58" s="2324"/>
      <c r="F58" s="1169">
        <v>112328778.94</v>
      </c>
      <c r="G58" s="1169">
        <v>78800132.120000005</v>
      </c>
      <c r="H58" s="1169">
        <v>0</v>
      </c>
      <c r="I58" s="1169">
        <v>1541737</v>
      </c>
      <c r="J58" s="1169">
        <v>77258395.120000005</v>
      </c>
      <c r="K58" s="1169">
        <v>0</v>
      </c>
      <c r="L58" s="1169">
        <v>33528646.82</v>
      </c>
    </row>
    <row r="59" spans="2:12" ht="18" customHeight="1">
      <c r="B59" s="2322" t="s">
        <v>829</v>
      </c>
      <c r="C59" s="2323"/>
      <c r="D59" s="2323"/>
      <c r="E59" s="2324"/>
      <c r="F59" s="1169">
        <v>45124070.759999998</v>
      </c>
      <c r="G59" s="1169">
        <v>22986669.379999999</v>
      </c>
      <c r="H59" s="1169">
        <v>0</v>
      </c>
      <c r="I59" s="1169">
        <v>2018833.4</v>
      </c>
      <c r="J59" s="1169">
        <v>20967835.98</v>
      </c>
      <c r="K59" s="1169">
        <v>0</v>
      </c>
      <c r="L59" s="1169">
        <v>22137401.379999999</v>
      </c>
    </row>
    <row r="60" spans="2:12" ht="28.15" customHeight="1">
      <c r="B60" s="2322" t="s">
        <v>830</v>
      </c>
      <c r="C60" s="2323"/>
      <c r="D60" s="2323"/>
      <c r="E60" s="2324"/>
      <c r="F60" s="1169">
        <v>10420693.42</v>
      </c>
      <c r="G60" s="1169">
        <v>10191508.07</v>
      </c>
      <c r="H60" s="1169">
        <v>0</v>
      </c>
      <c r="I60" s="1169">
        <v>0</v>
      </c>
      <c r="J60" s="1169">
        <v>10191508.07</v>
      </c>
      <c r="K60" s="1169">
        <v>0</v>
      </c>
      <c r="L60" s="1169">
        <v>229185.35</v>
      </c>
    </row>
    <row r="61" spans="2:12" ht="28.15" customHeight="1">
      <c r="B61" s="2322" t="s">
        <v>831</v>
      </c>
      <c r="C61" s="2323"/>
      <c r="D61" s="2323"/>
      <c r="E61" s="2324"/>
      <c r="F61" s="1169">
        <v>3756257.22</v>
      </c>
      <c r="G61" s="1169">
        <v>1879411.42</v>
      </c>
      <c r="H61" s="1169">
        <v>0</v>
      </c>
      <c r="I61" s="1169">
        <v>0</v>
      </c>
      <c r="J61" s="1169">
        <v>1879411.42</v>
      </c>
      <c r="K61" s="1169">
        <v>0</v>
      </c>
      <c r="L61" s="1169">
        <v>1876845.8</v>
      </c>
    </row>
    <row r="62" spans="2:12" ht="28.15" customHeight="1">
      <c r="B62" s="2322" t="s">
        <v>832</v>
      </c>
      <c r="C62" s="2323"/>
      <c r="D62" s="2323"/>
      <c r="E62" s="2324"/>
      <c r="F62" s="1169">
        <v>3195861.02</v>
      </c>
      <c r="G62" s="1169">
        <v>3195861.02</v>
      </c>
      <c r="H62" s="1169">
        <v>0</v>
      </c>
      <c r="I62" s="1169">
        <v>0</v>
      </c>
      <c r="J62" s="1169">
        <v>3195861.02</v>
      </c>
      <c r="K62" s="1169">
        <v>0</v>
      </c>
      <c r="L62" s="1169">
        <v>0</v>
      </c>
    </row>
  </sheetData>
  <mergeCells count="63">
    <mergeCell ref="P4:P7"/>
    <mergeCell ref="Q4:Q7"/>
    <mergeCell ref="E4:E7"/>
    <mergeCell ref="F4:F7"/>
    <mergeCell ref="K4:K7"/>
    <mergeCell ref="L4:L7"/>
    <mergeCell ref="O4:O7"/>
    <mergeCell ref="A22:M22"/>
    <mergeCell ref="A1:L1"/>
    <mergeCell ref="A2:M2"/>
    <mergeCell ref="A3:A7"/>
    <mergeCell ref="B3:B7"/>
    <mergeCell ref="C3:N3"/>
    <mergeCell ref="M4:M7"/>
    <mergeCell ref="N4:N7"/>
    <mergeCell ref="B9:Q9"/>
    <mergeCell ref="G4:G7"/>
    <mergeCell ref="H4:H7"/>
    <mergeCell ref="I4:I7"/>
    <mergeCell ref="J4:J7"/>
    <mergeCell ref="O3:Q3"/>
    <mergeCell ref="C4:C7"/>
    <mergeCell ref="D4:D7"/>
    <mergeCell ref="F24:F27"/>
    <mergeCell ref="G24:G27"/>
    <mergeCell ref="Q24:Q27"/>
    <mergeCell ref="J24:J27"/>
    <mergeCell ref="K24:K27"/>
    <mergeCell ref="L24:L27"/>
    <mergeCell ref="O24:O27"/>
    <mergeCell ref="P24:P27"/>
    <mergeCell ref="A23:A27"/>
    <mergeCell ref="B23:B27"/>
    <mergeCell ref="C23:N23"/>
    <mergeCell ref="J50:J53"/>
    <mergeCell ref="K50:K53"/>
    <mergeCell ref="L50:L53"/>
    <mergeCell ref="N24:N27"/>
    <mergeCell ref="B29:Q29"/>
    <mergeCell ref="B48:M48"/>
    <mergeCell ref="H24:H27"/>
    <mergeCell ref="I24:I27"/>
    <mergeCell ref="M24:M27"/>
    <mergeCell ref="O23:Q23"/>
    <mergeCell ref="C24:C27"/>
    <mergeCell ref="D24:D27"/>
    <mergeCell ref="E24:E27"/>
    <mergeCell ref="F55:L55"/>
    <mergeCell ref="B56:E56"/>
    <mergeCell ref="B57:E57"/>
    <mergeCell ref="B58:E58"/>
    <mergeCell ref="B49:E53"/>
    <mergeCell ref="F49:F53"/>
    <mergeCell ref="G49:L49"/>
    <mergeCell ref="G50:G53"/>
    <mergeCell ref="H50:H53"/>
    <mergeCell ref="I50:I53"/>
    <mergeCell ref="B59:E59"/>
    <mergeCell ref="B60:E60"/>
    <mergeCell ref="B61:E61"/>
    <mergeCell ref="B62:E62"/>
    <mergeCell ref="B54:E54"/>
    <mergeCell ref="B55:E55"/>
  </mergeCells>
  <printOptions horizontalCentered="1"/>
  <pageMargins left="0.27559055118110237" right="0.27559055118110237" top="0.51181102362204722" bottom="0.39370078740157483" header="0.31496062992125984" footer="0.59055118110236227"/>
  <pageSetup paperSize="9" scale="65" firstPageNumber="5" orientation="landscape" r:id="rId1"/>
  <headerFooter alignWithMargins="0"/>
  <rowBreaks count="1" manualBreakCount="1">
    <brk id="46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7"/>
  <sheetViews>
    <sheetView zoomScaleNormal="100" workbookViewId="0">
      <selection activeCell="B3" sqref="B3:B4"/>
    </sheetView>
  </sheetViews>
  <sheetFormatPr defaultRowHeight="12.75"/>
  <cols>
    <col min="2" max="2" width="18.7109375" bestFit="1" customWidth="1"/>
    <col min="3" max="3" width="15.42578125" customWidth="1"/>
    <col min="4" max="4" width="15.140625" customWidth="1"/>
    <col min="5" max="5" width="13.7109375" customWidth="1"/>
    <col min="6" max="6" width="14.5703125" customWidth="1"/>
  </cols>
  <sheetData>
    <row r="2" spans="1:6">
      <c r="A2" s="2650" t="s">
        <v>923</v>
      </c>
      <c r="B2" s="2650"/>
      <c r="C2" s="2650"/>
      <c r="D2" s="2650"/>
      <c r="E2" s="2650"/>
      <c r="F2" s="2650"/>
    </row>
    <row r="3" spans="1:6">
      <c r="A3" s="1178"/>
      <c r="B3" s="1178"/>
      <c r="C3" s="1178"/>
      <c r="D3" s="1178"/>
      <c r="E3" s="1178"/>
      <c r="F3" s="1178"/>
    </row>
    <row r="4" spans="1:6" ht="13.5" thickBot="1">
      <c r="A4" s="1178"/>
      <c r="B4" s="1178"/>
      <c r="C4" s="1178"/>
      <c r="D4" s="1178"/>
      <c r="E4" s="1178"/>
      <c r="F4" s="1178"/>
    </row>
    <row r="5" spans="1:6" ht="13.5" thickBot="1">
      <c r="A5" s="2328" t="s">
        <v>52</v>
      </c>
      <c r="B5" s="2651" t="s">
        <v>7</v>
      </c>
      <c r="C5" s="2328" t="s">
        <v>56</v>
      </c>
      <c r="D5" s="1179" t="s">
        <v>834</v>
      </c>
      <c r="E5" s="1179" t="s">
        <v>835</v>
      </c>
      <c r="F5" s="1179" t="s">
        <v>836</v>
      </c>
    </row>
    <row r="6" spans="1:6" ht="13.5" thickBot="1">
      <c r="A6" s="2329"/>
      <c r="B6" s="2652"/>
      <c r="C6" s="2329"/>
      <c r="D6" s="2330" t="s">
        <v>837</v>
      </c>
      <c r="E6" s="2330"/>
      <c r="F6" s="2331"/>
    </row>
    <row r="7" spans="1:6" ht="13.5" thickBot="1">
      <c r="A7" s="1181">
        <v>1</v>
      </c>
      <c r="B7" s="1181">
        <v>2</v>
      </c>
      <c r="C7" s="1313">
        <v>3</v>
      </c>
      <c r="D7" s="1181">
        <v>4</v>
      </c>
      <c r="E7" s="1181">
        <v>5</v>
      </c>
      <c r="F7" s="1183">
        <v>6</v>
      </c>
    </row>
    <row r="8" spans="1:6" ht="24.75" customHeight="1">
      <c r="A8" s="1477" t="s">
        <v>10</v>
      </c>
      <c r="B8" s="1485" t="s">
        <v>33</v>
      </c>
      <c r="C8" s="1475">
        <v>1967527</v>
      </c>
      <c r="D8" s="1484">
        <v>1345.0601486637806</v>
      </c>
      <c r="E8" s="1484">
        <v>1235.83251599089</v>
      </c>
      <c r="F8" s="1483">
        <v>109.22763267289065</v>
      </c>
    </row>
    <row r="9" spans="1:6" ht="24.75" customHeight="1">
      <c r="A9" s="1482" t="s">
        <v>11</v>
      </c>
      <c r="B9" s="1481" t="s">
        <v>53</v>
      </c>
      <c r="C9" s="1480">
        <v>1318485</v>
      </c>
      <c r="D9" s="1479">
        <v>1391.5016590177333</v>
      </c>
      <c r="E9" s="1479">
        <v>1308.6625662711374</v>
      </c>
      <c r="F9" s="1478">
        <v>82.839092746595952</v>
      </c>
    </row>
    <row r="10" spans="1:6" ht="24.75" customHeight="1">
      <c r="A10" s="1482" t="s">
        <v>12</v>
      </c>
      <c r="B10" s="1481" t="s">
        <v>35</v>
      </c>
      <c r="C10" s="1480">
        <v>1585947</v>
      </c>
      <c r="D10" s="1479">
        <v>1480.8215298115251</v>
      </c>
      <c r="E10" s="1479">
        <v>1358.1417875628867</v>
      </c>
      <c r="F10" s="1478">
        <v>122.67974224863838</v>
      </c>
    </row>
    <row r="11" spans="1:6" ht="24.75" customHeight="1">
      <c r="A11" s="1482" t="s">
        <v>13</v>
      </c>
      <c r="B11" s="1481" t="s">
        <v>36</v>
      </c>
      <c r="C11" s="1480">
        <v>746761</v>
      </c>
      <c r="D11" s="1479">
        <v>1300.8582337856417</v>
      </c>
      <c r="E11" s="1479">
        <v>1201.4859597916839</v>
      </c>
      <c r="F11" s="1478">
        <v>99.372273993957833</v>
      </c>
    </row>
    <row r="12" spans="1:6" ht="24.75" customHeight="1">
      <c r="A12" s="1482" t="s">
        <v>4</v>
      </c>
      <c r="B12" s="1481" t="s">
        <v>37</v>
      </c>
      <c r="C12" s="1480">
        <v>1653659</v>
      </c>
      <c r="D12" s="1479">
        <v>1191.6918846872277</v>
      </c>
      <c r="E12" s="1479">
        <v>1174.5847726224115</v>
      </c>
      <c r="F12" s="1478">
        <v>17.107112064816192</v>
      </c>
    </row>
    <row r="13" spans="1:6" ht="24.75" customHeight="1">
      <c r="A13" s="1482" t="s">
        <v>5</v>
      </c>
      <c r="B13" s="1481" t="s">
        <v>38</v>
      </c>
      <c r="C13" s="1480">
        <v>2439522</v>
      </c>
      <c r="D13" s="1479">
        <v>1172.2833406052498</v>
      </c>
      <c r="E13" s="1479">
        <v>1071.6701107471013</v>
      </c>
      <c r="F13" s="1478">
        <v>100.61322985814854</v>
      </c>
    </row>
    <row r="14" spans="1:6" ht="24.75" customHeight="1">
      <c r="A14" s="1482" t="s">
        <v>14</v>
      </c>
      <c r="B14" s="1481" t="s">
        <v>39</v>
      </c>
      <c r="C14" s="1480">
        <v>3171474</v>
      </c>
      <c r="D14" s="1479">
        <v>1402.6541407339314</v>
      </c>
      <c r="E14" s="1479">
        <v>1311.8667696061852</v>
      </c>
      <c r="F14" s="1478">
        <v>90.787371127746155</v>
      </c>
    </row>
    <row r="15" spans="1:6" ht="24.75" customHeight="1">
      <c r="A15" s="1482" t="s">
        <v>15</v>
      </c>
      <c r="B15" s="1481" t="s">
        <v>40</v>
      </c>
      <c r="C15" s="1480">
        <v>854591</v>
      </c>
      <c r="D15" s="1479">
        <v>1220.2638751753771</v>
      </c>
      <c r="E15" s="1479">
        <v>1154.098864450948</v>
      </c>
      <c r="F15" s="1478">
        <v>66.165010724429067</v>
      </c>
    </row>
    <row r="16" spans="1:6" ht="24.75" customHeight="1">
      <c r="A16" s="1482" t="s">
        <v>16</v>
      </c>
      <c r="B16" s="1481" t="s">
        <v>41</v>
      </c>
      <c r="C16" s="1480">
        <v>1777231</v>
      </c>
      <c r="D16" s="1479">
        <v>1350.7324098555534</v>
      </c>
      <c r="E16" s="1479">
        <v>1210.1782323682194</v>
      </c>
      <c r="F16" s="1478">
        <v>140.55417748733407</v>
      </c>
    </row>
    <row r="17" spans="1:6" ht="24.75" customHeight="1">
      <c r="A17" s="1482" t="s">
        <v>17</v>
      </c>
      <c r="B17" s="1481" t="s">
        <v>42</v>
      </c>
      <c r="C17" s="1480">
        <v>748096</v>
      </c>
      <c r="D17" s="1479">
        <v>1386.1340076273636</v>
      </c>
      <c r="E17" s="1479">
        <v>1322.509918927519</v>
      </c>
      <c r="F17" s="1478">
        <v>63.624088699844606</v>
      </c>
    </row>
    <row r="18" spans="1:6" ht="24.75" customHeight="1">
      <c r="A18" s="1482" t="s">
        <v>18</v>
      </c>
      <c r="B18" s="1481" t="s">
        <v>43</v>
      </c>
      <c r="C18" s="1480">
        <v>1500273</v>
      </c>
      <c r="D18" s="1479">
        <v>1418.143900763394</v>
      </c>
      <c r="E18" s="1479">
        <v>1321.197849391411</v>
      </c>
      <c r="F18" s="1478">
        <v>96.946051371983003</v>
      </c>
    </row>
    <row r="19" spans="1:6" ht="24.75" customHeight="1">
      <c r="A19" s="1482" t="s">
        <v>19</v>
      </c>
      <c r="B19" s="1481" t="s">
        <v>44</v>
      </c>
      <c r="C19" s="1480">
        <v>1998961</v>
      </c>
      <c r="D19" s="1479">
        <v>1180.4133050719845</v>
      </c>
      <c r="E19" s="1479">
        <v>1084.2591940813272</v>
      </c>
      <c r="F19" s="1478">
        <v>96.154110990657273</v>
      </c>
    </row>
    <row r="20" spans="1:6" ht="24.75" customHeight="1">
      <c r="A20" s="1482" t="s">
        <v>20</v>
      </c>
      <c r="B20" s="1481" t="s">
        <v>45</v>
      </c>
      <c r="C20" s="1480">
        <v>1039109</v>
      </c>
      <c r="D20" s="1479">
        <v>1422.7795551958448</v>
      </c>
      <c r="E20" s="1479">
        <v>1329.8701306888868</v>
      </c>
      <c r="F20" s="1478">
        <v>92.909424506957976</v>
      </c>
    </row>
    <row r="21" spans="1:6" ht="24.75" customHeight="1">
      <c r="A21" s="1482" t="s">
        <v>21</v>
      </c>
      <c r="B21" s="1481" t="s">
        <v>54</v>
      </c>
      <c r="C21" s="1480">
        <v>1131441</v>
      </c>
      <c r="D21" s="1479">
        <v>1623.6116549868723</v>
      </c>
      <c r="E21" s="1479">
        <v>1540.2995283271516</v>
      </c>
      <c r="F21" s="1478">
        <v>83.312126659720661</v>
      </c>
    </row>
    <row r="22" spans="1:6" ht="24.75" customHeight="1">
      <c r="A22" s="1482" t="s">
        <v>22</v>
      </c>
      <c r="B22" s="1481" t="s">
        <v>47</v>
      </c>
      <c r="C22" s="1480">
        <v>2726647</v>
      </c>
      <c r="D22" s="1479">
        <v>1265.7973698135456</v>
      </c>
      <c r="E22" s="1479">
        <v>1213.5304005909024</v>
      </c>
      <c r="F22" s="1478">
        <v>52.266969222643183</v>
      </c>
    </row>
    <row r="23" spans="1:6" ht="24.75" customHeight="1" thickBot="1">
      <c r="A23" s="1477" t="s">
        <v>23</v>
      </c>
      <c r="B23" s="1476" t="s">
        <v>48</v>
      </c>
      <c r="C23" s="1475">
        <v>1146350</v>
      </c>
      <c r="D23" s="1474">
        <v>1530.2881792820708</v>
      </c>
      <c r="E23" s="1474">
        <v>1464.6751928032461</v>
      </c>
      <c r="F23" s="1473">
        <v>65.612986478824723</v>
      </c>
    </row>
    <row r="24" spans="1:6" ht="16.5" thickBot="1">
      <c r="A24" s="2325" t="s">
        <v>55</v>
      </c>
      <c r="B24" s="2649"/>
      <c r="C24" s="1472">
        <f>SUM(C8:C23)</f>
        <v>25806074</v>
      </c>
      <c r="D24" s="1471">
        <v>1339.5536969253826</v>
      </c>
      <c r="E24" s="1471">
        <v>1252.1829686759013</v>
      </c>
      <c r="F24" s="1470">
        <f>D24-E24</f>
        <v>87.370728249481317</v>
      </c>
    </row>
    <row r="25" spans="1:6">
      <c r="A25" s="1178"/>
      <c r="B25" s="1178"/>
      <c r="C25" s="1178"/>
      <c r="D25" s="1178"/>
      <c r="E25" s="1178"/>
      <c r="F25" s="1178"/>
    </row>
    <row r="26" spans="1:6">
      <c r="A26" s="1193" t="s">
        <v>922</v>
      </c>
      <c r="B26" s="1193"/>
      <c r="C26" s="1193"/>
      <c r="D26" s="1193"/>
      <c r="E26" s="1193"/>
      <c r="F26" s="1193"/>
    </row>
    <row r="27" spans="1:6">
      <c r="A27" s="1193" t="s">
        <v>249</v>
      </c>
      <c r="B27" s="1193"/>
      <c r="C27" s="1193"/>
      <c r="D27" s="1193"/>
      <c r="E27" s="1193"/>
      <c r="F27" s="1193"/>
    </row>
  </sheetData>
  <mergeCells count="6">
    <mergeCell ref="A24:B24"/>
    <mergeCell ref="A2:F2"/>
    <mergeCell ref="A5:A6"/>
    <mergeCell ref="B5:B6"/>
    <mergeCell ref="C5:C6"/>
    <mergeCell ref="D6:F6"/>
  </mergeCells>
  <pageMargins left="0.75" right="0.75" top="1" bottom="1" header="0.5" footer="0.5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zoomScaleNormal="100" workbookViewId="0">
      <selection activeCell="B3" sqref="B3:B4"/>
    </sheetView>
  </sheetViews>
  <sheetFormatPr defaultRowHeight="12.75"/>
  <cols>
    <col min="1" max="1" width="39.28515625" style="900" customWidth="1"/>
    <col min="2" max="4" width="18.140625" style="900" customWidth="1"/>
    <col min="5" max="7" width="9.28515625" style="900" customWidth="1"/>
    <col min="8" max="16384" width="9.140625" style="900"/>
  </cols>
  <sheetData>
    <row r="1" spans="1:8">
      <c r="A1" s="2653" t="s">
        <v>156</v>
      </c>
      <c r="B1" s="2653"/>
      <c r="C1" s="2653"/>
      <c r="D1" s="2653"/>
      <c r="E1" s="2653"/>
      <c r="F1" s="2653"/>
      <c r="G1" s="2653"/>
      <c r="H1" s="2653"/>
    </row>
    <row r="2" spans="1:8" ht="12.95" customHeight="1" thickBot="1"/>
    <row r="3" spans="1:8" ht="24" customHeight="1">
      <c r="A3" s="2335" t="s">
        <v>96</v>
      </c>
      <c r="B3" s="2335" t="s">
        <v>255</v>
      </c>
      <c r="C3" s="2335" t="s">
        <v>244</v>
      </c>
      <c r="D3" s="2338" t="s">
        <v>256</v>
      </c>
      <c r="E3" s="2341" t="s">
        <v>157</v>
      </c>
      <c r="F3" s="2344" t="s">
        <v>28</v>
      </c>
      <c r="G3" s="2347" t="s">
        <v>130</v>
      </c>
    </row>
    <row r="4" spans="1:8">
      <c r="A4" s="2336"/>
      <c r="B4" s="2336"/>
      <c r="C4" s="2336"/>
      <c r="D4" s="2339"/>
      <c r="E4" s="2342"/>
      <c r="F4" s="2345"/>
      <c r="G4" s="2348"/>
    </row>
    <row r="5" spans="1:8" ht="13.5" thickBot="1">
      <c r="A5" s="2336"/>
      <c r="B5" s="2337"/>
      <c r="C5" s="2337"/>
      <c r="D5" s="2340"/>
      <c r="E5" s="2500"/>
      <c r="F5" s="2501"/>
      <c r="G5" s="2502"/>
    </row>
    <row r="6" spans="1:8" ht="13.5" thickBot="1">
      <c r="A6" s="2337"/>
      <c r="B6" s="2350" t="s">
        <v>8</v>
      </c>
      <c r="C6" s="2351"/>
      <c r="D6" s="2351"/>
      <c r="E6" s="2503" t="s">
        <v>102</v>
      </c>
      <c r="F6" s="2504"/>
      <c r="G6" s="2505"/>
    </row>
    <row r="7" spans="1:8" ht="13.5" thickBot="1">
      <c r="A7" s="887">
        <v>1</v>
      </c>
      <c r="B7" s="886">
        <v>2</v>
      </c>
      <c r="C7" s="885">
        <v>3</v>
      </c>
      <c r="D7" s="884">
        <v>4</v>
      </c>
      <c r="E7" s="1000">
        <v>5</v>
      </c>
      <c r="F7" s="1001">
        <v>6</v>
      </c>
      <c r="G7" s="1002">
        <v>7</v>
      </c>
    </row>
    <row r="8" spans="1:8" ht="26.1" customHeight="1">
      <c r="A8" s="888" t="s">
        <v>158</v>
      </c>
      <c r="B8" s="889">
        <v>30696260557.919998</v>
      </c>
      <c r="C8" s="901">
        <v>33681523053.669998</v>
      </c>
      <c r="D8" s="974">
        <v>34568621829.830002</v>
      </c>
      <c r="E8" s="981">
        <f>D8/C8*100</f>
        <v>102.63378462650412</v>
      </c>
      <c r="F8" s="982">
        <f>D8/$D$8*100</f>
        <v>100</v>
      </c>
      <c r="G8" s="983">
        <f>D8/B8*100</f>
        <v>112.61509122455924</v>
      </c>
    </row>
    <row r="9" spans="1:8" ht="26.1" customHeight="1">
      <c r="A9" s="890" t="s">
        <v>159</v>
      </c>
      <c r="B9" s="891">
        <v>12312507562.039997</v>
      </c>
      <c r="C9" s="902">
        <v>12596995775.989998</v>
      </c>
      <c r="D9" s="975">
        <v>13994492210.990002</v>
      </c>
      <c r="E9" s="984">
        <f t="shared" ref="E9:E17" si="0">D9/C9*100</f>
        <v>111.09388666830901</v>
      </c>
      <c r="F9" s="980">
        <f t="shared" ref="F9:F17" si="1">D9/$D$8*100</f>
        <v>40.483222848397894</v>
      </c>
      <c r="G9" s="985">
        <f t="shared" ref="G9:G17" si="2">D9/B9*100</f>
        <v>113.66078063688371</v>
      </c>
    </row>
    <row r="10" spans="1:8" ht="12.95" customHeight="1">
      <c r="A10" s="892" t="s">
        <v>134</v>
      </c>
      <c r="B10" s="893">
        <v>6254952026</v>
      </c>
      <c r="C10" s="903">
        <v>6145795911.1000004</v>
      </c>
      <c r="D10" s="976">
        <v>6172761296</v>
      </c>
      <c r="E10" s="989">
        <f t="shared" si="0"/>
        <v>100.43876147678932</v>
      </c>
      <c r="F10" s="990">
        <f t="shared" si="1"/>
        <v>17.856544372484624</v>
      </c>
      <c r="G10" s="991">
        <f t="shared" si="2"/>
        <v>98.685989442311353</v>
      </c>
    </row>
    <row r="11" spans="1:8" ht="12.95" customHeight="1">
      <c r="A11" s="892" t="s">
        <v>133</v>
      </c>
      <c r="B11" s="893">
        <v>217333992.72</v>
      </c>
      <c r="C11" s="903">
        <v>195440024.63</v>
      </c>
      <c r="D11" s="976">
        <v>241495197.81</v>
      </c>
      <c r="E11" s="989">
        <f t="shared" si="0"/>
        <v>123.56486255422348</v>
      </c>
      <c r="F11" s="990">
        <f t="shared" si="1"/>
        <v>0.69859654515242675</v>
      </c>
      <c r="G11" s="991">
        <f t="shared" si="2"/>
        <v>111.11708517734169</v>
      </c>
    </row>
    <row r="12" spans="1:8" ht="12.95" customHeight="1">
      <c r="A12" s="892" t="s">
        <v>145</v>
      </c>
      <c r="B12" s="893">
        <v>249004060.61000001</v>
      </c>
      <c r="C12" s="903">
        <v>350862866.38</v>
      </c>
      <c r="D12" s="976">
        <v>364205860.11000001</v>
      </c>
      <c r="E12" s="989">
        <f t="shared" si="0"/>
        <v>103.80290848891059</v>
      </c>
      <c r="F12" s="990">
        <f t="shared" si="1"/>
        <v>1.0535735613148425</v>
      </c>
      <c r="G12" s="991">
        <f t="shared" si="2"/>
        <v>146.2650284568787</v>
      </c>
    </row>
    <row r="13" spans="1:8" ht="12.95" customHeight="1">
      <c r="A13" s="892" t="s">
        <v>146</v>
      </c>
      <c r="B13" s="894">
        <v>5591217482.7099981</v>
      </c>
      <c r="C13" s="904">
        <v>5904896973.8799982</v>
      </c>
      <c r="D13" s="977">
        <v>7216029857.0700026</v>
      </c>
      <c r="E13" s="989">
        <f t="shared" si="0"/>
        <v>122.20416188444491</v>
      </c>
      <c r="F13" s="990">
        <f t="shared" si="1"/>
        <v>20.874508369446005</v>
      </c>
      <c r="G13" s="991">
        <f t="shared" si="2"/>
        <v>129.06008180480356</v>
      </c>
    </row>
    <row r="14" spans="1:8" ht="24.95" customHeight="1">
      <c r="A14" s="890" t="s">
        <v>160</v>
      </c>
      <c r="B14" s="891">
        <v>6737401997.289999</v>
      </c>
      <c r="C14" s="902">
        <v>7677137091.6800003</v>
      </c>
      <c r="D14" s="975">
        <v>7157009644.8400002</v>
      </c>
      <c r="E14" s="984">
        <f t="shared" si="0"/>
        <v>93.224981648384514</v>
      </c>
      <c r="F14" s="980">
        <f t="shared" si="1"/>
        <v>20.703774885998097</v>
      </c>
      <c r="G14" s="985">
        <f t="shared" si="2"/>
        <v>106.22803341286122</v>
      </c>
    </row>
    <row r="15" spans="1:8" ht="12.95" customHeight="1">
      <c r="A15" s="892" t="s">
        <v>148</v>
      </c>
      <c r="B15" s="894">
        <v>5117679789.1199999</v>
      </c>
      <c r="C15" s="904">
        <v>5705335984.5100002</v>
      </c>
      <c r="D15" s="977">
        <v>5489097468.1400003</v>
      </c>
      <c r="E15" s="989">
        <f t="shared" si="0"/>
        <v>96.209889882785376</v>
      </c>
      <c r="F15" s="990">
        <f t="shared" si="1"/>
        <v>15.878843811480332</v>
      </c>
      <c r="G15" s="991">
        <f t="shared" si="2"/>
        <v>107.25754041527999</v>
      </c>
    </row>
    <row r="16" spans="1:8" ht="60" customHeight="1">
      <c r="A16" s="895" t="s">
        <v>149</v>
      </c>
      <c r="B16" s="896">
        <v>1619722208.1700001</v>
      </c>
      <c r="C16" s="905">
        <v>1971801107.1700001</v>
      </c>
      <c r="D16" s="978">
        <v>1667912176.7</v>
      </c>
      <c r="E16" s="989">
        <f t="shared" si="0"/>
        <v>84.588256423785452</v>
      </c>
      <c r="F16" s="990">
        <f t="shared" si="1"/>
        <v>4.8249310745177665</v>
      </c>
      <c r="G16" s="991">
        <f t="shared" si="2"/>
        <v>102.9751995920613</v>
      </c>
    </row>
    <row r="17" spans="1:7" ht="17.25" customHeight="1" thickBot="1">
      <c r="A17" s="906" t="s">
        <v>150</v>
      </c>
      <c r="B17" s="907">
        <v>11646350998.59</v>
      </c>
      <c r="C17" s="908">
        <v>13407390186</v>
      </c>
      <c r="D17" s="907">
        <v>13417119974</v>
      </c>
      <c r="E17" s="1100">
        <f t="shared" si="0"/>
        <v>100.07257033520334</v>
      </c>
      <c r="F17" s="1101">
        <f t="shared" si="1"/>
        <v>38.813002265604005</v>
      </c>
      <c r="G17" s="1102">
        <f t="shared" si="2"/>
        <v>115.20449603162729</v>
      </c>
    </row>
    <row r="19" spans="1:7">
      <c r="A19" s="909" t="s">
        <v>231</v>
      </c>
    </row>
    <row r="21" spans="1:7">
      <c r="F21" s="910"/>
    </row>
    <row r="29" spans="1:7">
      <c r="E29" s="1099" t="s">
        <v>6</v>
      </c>
      <c r="F29" s="1099" t="s">
        <v>6</v>
      </c>
    </row>
  </sheetData>
  <mergeCells count="10">
    <mergeCell ref="A1:H1"/>
    <mergeCell ref="A3:A6"/>
    <mergeCell ref="B3:B5"/>
    <mergeCell ref="C3:C5"/>
    <mergeCell ref="D3:D5"/>
    <mergeCell ref="E3:E5"/>
    <mergeCell ref="F3:F5"/>
    <mergeCell ref="G3:G5"/>
    <mergeCell ref="B6:D6"/>
    <mergeCell ref="E6:G6"/>
  </mergeCells>
  <printOptions horizontalCentered="1"/>
  <pageMargins left="0.27559055118110237" right="0.27559055118110237" top="0.74803149606299213" bottom="0.74803149606299213" header="0.43307086614173229" footer="0.59055118110236227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zoomScaleNormal="100" workbookViewId="0">
      <selection activeCell="B3" sqref="B3:B4"/>
    </sheetView>
  </sheetViews>
  <sheetFormatPr defaultRowHeight="12.75"/>
  <cols>
    <col min="1" max="1" width="27.5703125" customWidth="1"/>
    <col min="2" max="3" width="16.42578125" bestFit="1" customWidth="1"/>
    <col min="4" max="4" width="17.7109375" customWidth="1"/>
    <col min="5" max="5" width="13.28515625" customWidth="1"/>
    <col min="6" max="6" width="9.28515625" bestFit="1" customWidth="1"/>
    <col min="7" max="7" width="11" customWidth="1"/>
  </cols>
  <sheetData>
    <row r="1" spans="1:7" ht="12.75" customHeight="1">
      <c r="A1" s="68" t="s">
        <v>928</v>
      </c>
    </row>
    <row r="2" spans="1:7" ht="13.5" thickBot="1"/>
    <row r="3" spans="1:7" ht="12.75" customHeight="1">
      <c r="A3" s="2660" t="s">
        <v>96</v>
      </c>
      <c r="B3" s="2660" t="s">
        <v>840</v>
      </c>
      <c r="C3" s="2660" t="s">
        <v>841</v>
      </c>
      <c r="D3" s="2660" t="s">
        <v>927</v>
      </c>
      <c r="E3" s="2654" t="s">
        <v>890</v>
      </c>
      <c r="F3" s="2654" t="s">
        <v>28</v>
      </c>
      <c r="G3" s="2654" t="s">
        <v>844</v>
      </c>
    </row>
    <row r="4" spans="1:7" ht="13.5" thickBot="1">
      <c r="A4" s="2661"/>
      <c r="B4" s="2663"/>
      <c r="C4" s="2663"/>
      <c r="D4" s="2663"/>
      <c r="E4" s="2655"/>
      <c r="F4" s="2655"/>
      <c r="G4" s="2655"/>
    </row>
    <row r="5" spans="1:7" ht="13.5" thickBot="1">
      <c r="A5" s="2662"/>
      <c r="B5" s="2656" t="s">
        <v>8</v>
      </c>
      <c r="C5" s="2657"/>
      <c r="D5" s="2658"/>
      <c r="E5" s="2659" t="s">
        <v>9</v>
      </c>
      <c r="F5" s="2657"/>
      <c r="G5" s="2658"/>
    </row>
    <row r="6" spans="1:7" ht="13.5" thickBot="1">
      <c r="A6" s="1517" t="s">
        <v>845</v>
      </c>
      <c r="B6" s="1519" t="s">
        <v>846</v>
      </c>
      <c r="C6" s="1520" t="s">
        <v>847</v>
      </c>
      <c r="D6" s="1519" t="s">
        <v>848</v>
      </c>
      <c r="E6" s="1518" t="s">
        <v>849</v>
      </c>
      <c r="F6" s="1517" t="s">
        <v>850</v>
      </c>
      <c r="G6" s="1516" t="s">
        <v>851</v>
      </c>
    </row>
    <row r="7" spans="1:7" ht="26.25" thickBot="1">
      <c r="A7" s="1515" t="s">
        <v>926</v>
      </c>
      <c r="B7" s="1513">
        <f>SUM(B8:B40)</f>
        <v>30696260557.919994</v>
      </c>
      <c r="C7" s="1514">
        <f>SUM(C8:C40)</f>
        <v>33681523053.670006</v>
      </c>
      <c r="D7" s="1513">
        <f>SUM(D8:D40)</f>
        <v>34568621829.830009</v>
      </c>
      <c r="E7" s="1512">
        <f t="shared" ref="E7:E13" si="0">100*D7/C7</f>
        <v>102.63378462650412</v>
      </c>
      <c r="F7" s="1511">
        <f t="shared" ref="F7:F40" si="1">100*$D7/$D$7</f>
        <v>100</v>
      </c>
      <c r="G7" s="1510">
        <f t="shared" ref="G7:G13" si="2">100*D7/B7</f>
        <v>112.61509122455928</v>
      </c>
    </row>
    <row r="8" spans="1:7">
      <c r="A8" s="1365" t="s">
        <v>169</v>
      </c>
      <c r="B8" s="1509">
        <v>105695462.23999989</v>
      </c>
      <c r="C8" s="1508">
        <v>195328514.30000001</v>
      </c>
      <c r="D8" s="1507">
        <v>175847084.5699999</v>
      </c>
      <c r="E8" s="1498">
        <f t="shared" si="0"/>
        <v>90.026325751866878</v>
      </c>
      <c r="F8" s="1497">
        <f t="shared" si="1"/>
        <v>0.50868989060552494</v>
      </c>
      <c r="G8" s="1496">
        <f t="shared" si="2"/>
        <v>166.3714608397365</v>
      </c>
    </row>
    <row r="9" spans="1:7">
      <c r="A9" s="1360" t="s">
        <v>170</v>
      </c>
      <c r="B9" s="1499">
        <v>57321682.230000012</v>
      </c>
      <c r="C9" s="1500">
        <v>57950408.60999997</v>
      </c>
      <c r="D9" s="1499">
        <v>49511059.609999962</v>
      </c>
      <c r="E9" s="1498">
        <f t="shared" si="0"/>
        <v>85.436946516122219</v>
      </c>
      <c r="F9" s="1497">
        <f t="shared" si="1"/>
        <v>0.14322543679561967</v>
      </c>
      <c r="G9" s="1496">
        <f t="shared" si="2"/>
        <v>86.374051988459854</v>
      </c>
    </row>
    <row r="10" spans="1:7">
      <c r="A10" s="1360" t="s">
        <v>171</v>
      </c>
      <c r="B10" s="1499">
        <v>879234.78</v>
      </c>
      <c r="C10" s="1500">
        <v>101873.05</v>
      </c>
      <c r="D10" s="1499">
        <v>103544.25</v>
      </c>
      <c r="E10" s="1498">
        <f t="shared" si="0"/>
        <v>101.64047311825846</v>
      </c>
      <c r="F10" s="1497">
        <f t="shared" si="1"/>
        <v>2.9953247922267308E-4</v>
      </c>
      <c r="G10" s="1496">
        <f t="shared" si="2"/>
        <v>11.776632630478971</v>
      </c>
    </row>
    <row r="11" spans="1:7">
      <c r="A11" s="1505" t="s">
        <v>212</v>
      </c>
      <c r="B11" s="1499">
        <v>616094.71999999997</v>
      </c>
      <c r="C11" s="1500">
        <v>454901</v>
      </c>
      <c r="D11" s="1499">
        <v>634649.55999999994</v>
      </c>
      <c r="E11" s="1498">
        <f t="shared" si="0"/>
        <v>139.51377552478451</v>
      </c>
      <c r="F11" s="1497">
        <f t="shared" si="1"/>
        <v>1.8359122418133173E-3</v>
      </c>
      <c r="G11" s="1496">
        <f t="shared" si="2"/>
        <v>103.01168625499663</v>
      </c>
    </row>
    <row r="12" spans="1:7">
      <c r="A12" s="1360" t="s">
        <v>172</v>
      </c>
      <c r="B12" s="1499">
        <v>17588549.250000004</v>
      </c>
      <c r="C12" s="1500">
        <v>5897958.3100000005</v>
      </c>
      <c r="D12" s="1499">
        <v>4191235.7899999996</v>
      </c>
      <c r="E12" s="1498">
        <f t="shared" si="0"/>
        <v>71.06248585877168</v>
      </c>
      <c r="F12" s="1497">
        <f t="shared" si="1"/>
        <v>1.2124393649917775E-2</v>
      </c>
      <c r="G12" s="1496">
        <f t="shared" si="2"/>
        <v>23.829343343937239</v>
      </c>
    </row>
    <row r="13" spans="1:7" ht="28.5" customHeight="1">
      <c r="A13" s="1360" t="s">
        <v>173</v>
      </c>
      <c r="B13" s="1499">
        <v>402514.19999999995</v>
      </c>
      <c r="C13" s="1500">
        <v>362429</v>
      </c>
      <c r="D13" s="1499">
        <v>364160.59</v>
      </c>
      <c r="E13" s="1498">
        <f t="shared" si="0"/>
        <v>100.47777357772144</v>
      </c>
      <c r="F13" s="1497">
        <f t="shared" si="1"/>
        <v>1.053442604083678E-3</v>
      </c>
      <c r="G13" s="1496">
        <f t="shared" si="2"/>
        <v>90.471488956166027</v>
      </c>
    </row>
    <row r="14" spans="1:7">
      <c r="A14" s="1506" t="s">
        <v>671</v>
      </c>
      <c r="B14" s="1502">
        <v>0</v>
      </c>
      <c r="C14" s="1503">
        <v>0</v>
      </c>
      <c r="D14" s="1502">
        <v>0</v>
      </c>
      <c r="E14" s="1498">
        <v>0</v>
      </c>
      <c r="F14" s="1497">
        <f t="shared" si="1"/>
        <v>0</v>
      </c>
      <c r="G14" s="1496">
        <v>0</v>
      </c>
    </row>
    <row r="15" spans="1:7">
      <c r="A15" s="1505" t="s">
        <v>853</v>
      </c>
      <c r="B15" s="1499">
        <v>1160005.2</v>
      </c>
      <c r="C15" s="1500">
        <v>977120</v>
      </c>
      <c r="D15" s="1499">
        <v>287388.16000000003</v>
      </c>
      <c r="E15" s="1498">
        <f t="shared" ref="E15:E22" si="3">100*D15/C15</f>
        <v>29.41175700016375</v>
      </c>
      <c r="F15" s="1497">
        <f t="shared" si="1"/>
        <v>8.3135556116387197E-4</v>
      </c>
      <c r="G15" s="1496">
        <f t="shared" ref="G15:G22" si="4">100*D15/B15</f>
        <v>24.774730320174431</v>
      </c>
    </row>
    <row r="16" spans="1:7">
      <c r="A16" s="1360" t="s">
        <v>174</v>
      </c>
      <c r="B16" s="1499">
        <v>2904441612.4999971</v>
      </c>
      <c r="C16" s="1500">
        <v>2315543715.2199988</v>
      </c>
      <c r="D16" s="1499">
        <v>2237957481.0299993</v>
      </c>
      <c r="E16" s="1498">
        <f t="shared" si="3"/>
        <v>96.649329758707324</v>
      </c>
      <c r="F16" s="1497">
        <f t="shared" si="1"/>
        <v>6.473956329664313</v>
      </c>
      <c r="G16" s="1496">
        <f t="shared" si="4"/>
        <v>77.052934078563837</v>
      </c>
    </row>
    <row r="17" spans="1:7">
      <c r="A17" s="1360" t="s">
        <v>175</v>
      </c>
      <c r="B17" s="1499">
        <v>14482644.620000003</v>
      </c>
      <c r="C17" s="1500">
        <v>21704961.420000002</v>
      </c>
      <c r="D17" s="1499">
        <v>20488606.270000007</v>
      </c>
      <c r="E17" s="1498">
        <f t="shared" si="3"/>
        <v>94.395958018708171</v>
      </c>
      <c r="F17" s="1497">
        <f t="shared" si="1"/>
        <v>5.9269375478312958E-2</v>
      </c>
      <c r="G17" s="1496">
        <f t="shared" si="4"/>
        <v>141.47006163298374</v>
      </c>
    </row>
    <row r="18" spans="1:7">
      <c r="A18" s="1360" t="s">
        <v>176</v>
      </c>
      <c r="B18" s="1499">
        <v>459116319.76000053</v>
      </c>
      <c r="C18" s="1500">
        <v>534251043.44999981</v>
      </c>
      <c r="D18" s="1499">
        <v>569955398.88999999</v>
      </c>
      <c r="E18" s="1498">
        <f t="shared" si="3"/>
        <v>106.68306704829894</v>
      </c>
      <c r="F18" s="1497">
        <f t="shared" si="1"/>
        <v>1.6487651769737988</v>
      </c>
      <c r="G18" s="1496">
        <f t="shared" si="4"/>
        <v>124.14182950149534</v>
      </c>
    </row>
    <row r="19" spans="1:7">
      <c r="A19" s="1360" t="s">
        <v>177</v>
      </c>
      <c r="B19" s="1499">
        <v>656606356.72000015</v>
      </c>
      <c r="C19" s="1500">
        <v>700355895.36000013</v>
      </c>
      <c r="D19" s="1499">
        <v>686924236.21000159</v>
      </c>
      <c r="E19" s="1498">
        <f t="shared" si="3"/>
        <v>98.082166618574064</v>
      </c>
      <c r="F19" s="1497">
        <f t="shared" si="1"/>
        <v>1.9871322599769941</v>
      </c>
      <c r="G19" s="1496">
        <f t="shared" si="4"/>
        <v>104.61736003310277</v>
      </c>
    </row>
    <row r="20" spans="1:7">
      <c r="A20" s="1360" t="s">
        <v>178</v>
      </c>
      <c r="B20" s="1499">
        <v>9975474.6999999993</v>
      </c>
      <c r="C20" s="1500">
        <v>42526970.619999997</v>
      </c>
      <c r="D20" s="1499">
        <v>36040128.899999999</v>
      </c>
      <c r="E20" s="1498">
        <f t="shared" si="3"/>
        <v>84.746522911393782</v>
      </c>
      <c r="F20" s="1497">
        <f t="shared" si="1"/>
        <v>0.10425677100294521</v>
      </c>
      <c r="G20" s="1496">
        <f t="shared" si="4"/>
        <v>361.287357081864</v>
      </c>
    </row>
    <row r="21" spans="1:7">
      <c r="A21" s="1504" t="s">
        <v>672</v>
      </c>
      <c r="B21" s="1502">
        <v>56474.32</v>
      </c>
      <c r="C21" s="1500">
        <v>4221</v>
      </c>
      <c r="D21" s="1499">
        <v>4221.87</v>
      </c>
      <c r="E21" s="1498">
        <f t="shared" si="3"/>
        <v>100.02061122956646</v>
      </c>
      <c r="F21" s="1497">
        <f t="shared" si="1"/>
        <v>1.2213012195808331E-5</v>
      </c>
      <c r="G21" s="1496">
        <f t="shared" si="4"/>
        <v>7.4757341035713223</v>
      </c>
    </row>
    <row r="22" spans="1:7">
      <c r="A22" s="1360" t="s">
        <v>179</v>
      </c>
      <c r="B22" s="1499">
        <v>254174354.86000007</v>
      </c>
      <c r="C22" s="1500">
        <v>231983194.17000008</v>
      </c>
      <c r="D22" s="1499">
        <v>222161504.12999994</v>
      </c>
      <c r="E22" s="1498">
        <f t="shared" si="3"/>
        <v>95.766206222334063</v>
      </c>
      <c r="F22" s="1497">
        <f t="shared" si="1"/>
        <v>0.64266809716519269</v>
      </c>
      <c r="G22" s="1496">
        <f t="shared" si="4"/>
        <v>87.405161017273784</v>
      </c>
    </row>
    <row r="23" spans="1:7" ht="51">
      <c r="A23" s="1360" t="s">
        <v>180</v>
      </c>
      <c r="B23" s="1499">
        <v>77254.090000000011</v>
      </c>
      <c r="C23" s="1500">
        <v>0</v>
      </c>
      <c r="D23" s="1499">
        <v>0</v>
      </c>
      <c r="E23" s="1498">
        <v>0</v>
      </c>
      <c r="F23" s="1497">
        <f t="shared" si="1"/>
        <v>0</v>
      </c>
      <c r="G23" s="1496">
        <v>0</v>
      </c>
    </row>
    <row r="24" spans="1:7">
      <c r="A24" s="1360" t="s">
        <v>181</v>
      </c>
      <c r="B24" s="1499">
        <v>13734212.430000005</v>
      </c>
      <c r="C24" s="1500">
        <v>21446999.98</v>
      </c>
      <c r="D24" s="1499">
        <v>20535328.209999997</v>
      </c>
      <c r="E24" s="1498">
        <f>100*D24/C24</f>
        <v>95.749187434838603</v>
      </c>
      <c r="F24" s="1497">
        <f t="shared" si="1"/>
        <v>5.9404532558713752E-2</v>
      </c>
      <c r="G24" s="1496">
        <f>100*D24/B24</f>
        <v>149.51951788035646</v>
      </c>
    </row>
    <row r="25" spans="1:7" ht="25.5">
      <c r="A25" s="1360" t="s">
        <v>925</v>
      </c>
      <c r="B25" s="1499">
        <v>0</v>
      </c>
      <c r="C25" s="1503">
        <v>0</v>
      </c>
      <c r="D25" s="1502">
        <v>0</v>
      </c>
      <c r="E25" s="1498">
        <v>0</v>
      </c>
      <c r="F25" s="1497">
        <f t="shared" si="1"/>
        <v>0</v>
      </c>
      <c r="G25" s="1496">
        <v>0</v>
      </c>
    </row>
    <row r="26" spans="1:7" ht="25.5">
      <c r="A26" s="1360" t="s">
        <v>182</v>
      </c>
      <c r="B26" s="1499">
        <v>1558263059.3700016</v>
      </c>
      <c r="C26" s="1500">
        <v>1859619647.589999</v>
      </c>
      <c r="D26" s="1499">
        <v>1803782200.3800001</v>
      </c>
      <c r="E26" s="1498">
        <f t="shared" ref="E26:E40" si="5">100*D26/C26</f>
        <v>96.997372700252853</v>
      </c>
      <c r="F26" s="1497">
        <f t="shared" si="1"/>
        <v>5.217975449699523</v>
      </c>
      <c r="G26" s="1496">
        <f t="shared" ref="G26:G40" si="6">100*D26/B26</f>
        <v>115.75594951915633</v>
      </c>
    </row>
    <row r="27" spans="1:7">
      <c r="A27" s="1501" t="s">
        <v>183</v>
      </c>
      <c r="B27" s="1499">
        <v>68843410.509999976</v>
      </c>
      <c r="C27" s="1500">
        <v>69520280.559999987</v>
      </c>
      <c r="D27" s="1499">
        <v>68755725.699999958</v>
      </c>
      <c r="E27" s="1498">
        <f t="shared" si="5"/>
        <v>98.900241981416954</v>
      </c>
      <c r="F27" s="1497">
        <f t="shared" si="1"/>
        <v>0.19889634605180923</v>
      </c>
      <c r="G27" s="1496">
        <f t="shared" si="6"/>
        <v>99.872631513531317</v>
      </c>
    </row>
    <row r="28" spans="1:7" ht="66.75" customHeight="1">
      <c r="A28" s="1360" t="s">
        <v>855</v>
      </c>
      <c r="B28" s="1499">
        <v>7243439249.5899963</v>
      </c>
      <c r="C28" s="1500">
        <v>7075754670.9700003</v>
      </c>
      <c r="D28" s="1499">
        <v>7137924252.4300051</v>
      </c>
      <c r="E28" s="1498">
        <f t="shared" si="5"/>
        <v>100.87862827855056</v>
      </c>
      <c r="F28" s="1497">
        <f t="shared" si="1"/>
        <v>20.648564723140151</v>
      </c>
      <c r="G28" s="1496">
        <f t="shared" si="6"/>
        <v>98.543302517985992</v>
      </c>
    </row>
    <row r="29" spans="1:7">
      <c r="A29" s="1360" t="s">
        <v>856</v>
      </c>
      <c r="B29" s="1499">
        <v>3264630.2199999997</v>
      </c>
      <c r="C29" s="1500">
        <v>3196628</v>
      </c>
      <c r="D29" s="1499">
        <v>3205889.8499999996</v>
      </c>
      <c r="E29" s="1498">
        <f t="shared" si="5"/>
        <v>100.2897381240482</v>
      </c>
      <c r="F29" s="1497">
        <f t="shared" si="1"/>
        <v>9.2739880281648025E-3</v>
      </c>
      <c r="G29" s="1496">
        <f t="shared" si="6"/>
        <v>98.200703723192262</v>
      </c>
    </row>
    <row r="30" spans="1:7">
      <c r="A30" s="1360" t="s">
        <v>184</v>
      </c>
      <c r="B30" s="1499">
        <v>11713294590.429998</v>
      </c>
      <c r="C30" s="1500">
        <v>14096496984.110003</v>
      </c>
      <c r="D30" s="1499">
        <v>15260654103.800003</v>
      </c>
      <c r="E30" s="1498">
        <f t="shared" si="5"/>
        <v>108.25848521801035</v>
      </c>
      <c r="F30" s="1497">
        <f t="shared" si="1"/>
        <v>44.14597197112225</v>
      </c>
      <c r="G30" s="1496">
        <f t="shared" si="6"/>
        <v>130.28489965810533</v>
      </c>
    </row>
    <row r="31" spans="1:7">
      <c r="A31" s="1360" t="s">
        <v>185</v>
      </c>
      <c r="B31" s="1499">
        <v>823177133.00000107</v>
      </c>
      <c r="C31" s="1500">
        <v>745932664.60000038</v>
      </c>
      <c r="D31" s="1499">
        <v>680896863.30000055</v>
      </c>
      <c r="E31" s="1498">
        <f t="shared" si="5"/>
        <v>91.281277200151209</v>
      </c>
      <c r="F31" s="1497">
        <f t="shared" si="1"/>
        <v>1.9696962946681316</v>
      </c>
      <c r="G31" s="1496">
        <f t="shared" si="6"/>
        <v>82.715716460505675</v>
      </c>
    </row>
    <row r="32" spans="1:7">
      <c r="A32" s="1360" t="s">
        <v>186</v>
      </c>
      <c r="B32" s="1499">
        <v>581797546.27999997</v>
      </c>
      <c r="C32" s="1500">
        <v>811591534.61000001</v>
      </c>
      <c r="D32" s="1499">
        <v>773236147.92000055</v>
      </c>
      <c r="E32" s="1498">
        <f t="shared" si="5"/>
        <v>95.274052888140261</v>
      </c>
      <c r="F32" s="1497">
        <f t="shared" si="1"/>
        <v>2.2368150854447961</v>
      </c>
      <c r="G32" s="1496">
        <f t="shared" si="6"/>
        <v>132.90467669794324</v>
      </c>
    </row>
    <row r="33" spans="1:7">
      <c r="A33" s="1360" t="s">
        <v>187</v>
      </c>
      <c r="B33" s="1499">
        <v>2612480514.119998</v>
      </c>
      <c r="C33" s="1500">
        <v>3006053451.2899995</v>
      </c>
      <c r="D33" s="1499">
        <v>2977694675.1099997</v>
      </c>
      <c r="E33" s="1498">
        <f t="shared" si="5"/>
        <v>99.056611047024788</v>
      </c>
      <c r="F33" s="1497">
        <f t="shared" si="1"/>
        <v>8.6138657472901698</v>
      </c>
      <c r="G33" s="1496">
        <f t="shared" si="6"/>
        <v>113.97959368562113</v>
      </c>
    </row>
    <row r="34" spans="1:7" ht="25.5">
      <c r="A34" s="1360" t="s">
        <v>188</v>
      </c>
      <c r="B34" s="1499">
        <v>487431267.89999968</v>
      </c>
      <c r="C34" s="1500">
        <v>660071616.56000042</v>
      </c>
      <c r="D34" s="1499">
        <v>631865214.67999983</v>
      </c>
      <c r="E34" s="1498">
        <f t="shared" si="5"/>
        <v>95.726766433769754</v>
      </c>
      <c r="F34" s="1497">
        <f t="shared" si="1"/>
        <v>1.8278576964695472</v>
      </c>
      <c r="G34" s="1496">
        <f t="shared" si="6"/>
        <v>129.63165399755027</v>
      </c>
    </row>
    <row r="35" spans="1:7" ht="25.5">
      <c r="A35" s="1360" t="s">
        <v>189</v>
      </c>
      <c r="B35" s="1499">
        <v>158865052.25000009</v>
      </c>
      <c r="C35" s="1500">
        <v>128836373.58</v>
      </c>
      <c r="D35" s="1499">
        <v>116971546.67000006</v>
      </c>
      <c r="E35" s="1498">
        <f t="shared" si="5"/>
        <v>90.790778581925423</v>
      </c>
      <c r="F35" s="1497">
        <f t="shared" si="1"/>
        <v>0.33837492060230989</v>
      </c>
      <c r="G35" s="1496">
        <f t="shared" si="6"/>
        <v>73.629501903241902</v>
      </c>
    </row>
    <row r="36" spans="1:7">
      <c r="A36" s="1360" t="s">
        <v>190</v>
      </c>
      <c r="B36" s="1499">
        <v>790886051.80000174</v>
      </c>
      <c r="C36" s="1500">
        <v>890319135.6499995</v>
      </c>
      <c r="D36" s="1499">
        <v>910106285.46000075</v>
      </c>
      <c r="E36" s="1498">
        <f t="shared" si="5"/>
        <v>102.22247832464649</v>
      </c>
      <c r="F36" s="1497">
        <f t="shared" si="1"/>
        <v>2.6327525868406196</v>
      </c>
      <c r="G36" s="1496">
        <f t="shared" si="6"/>
        <v>115.0742617585254</v>
      </c>
    </row>
    <row r="37" spans="1:7" ht="25.5">
      <c r="A37" s="1360" t="s">
        <v>191</v>
      </c>
      <c r="B37" s="1499">
        <v>108041428.38999988</v>
      </c>
      <c r="C37" s="1500">
        <v>147578521.96999997</v>
      </c>
      <c r="D37" s="1499">
        <v>128930874.09999989</v>
      </c>
      <c r="E37" s="1498">
        <f t="shared" si="5"/>
        <v>87.364253536980939</v>
      </c>
      <c r="F37" s="1497">
        <f t="shared" si="1"/>
        <v>0.37297082520293778</v>
      </c>
      <c r="G37" s="1496">
        <f t="shared" si="6"/>
        <v>119.33466265791567</v>
      </c>
    </row>
    <row r="38" spans="1:7" ht="25.5">
      <c r="A38" s="1360" t="s">
        <v>192</v>
      </c>
      <c r="B38" s="1499">
        <v>18262893.680000003</v>
      </c>
      <c r="C38" s="1500">
        <v>22388503.109999996</v>
      </c>
      <c r="D38" s="1499">
        <v>15531401.599999994</v>
      </c>
      <c r="E38" s="1498">
        <f t="shared" si="5"/>
        <v>69.372219856283181</v>
      </c>
      <c r="F38" s="1497">
        <f t="shared" si="1"/>
        <v>4.4929189472626342E-2</v>
      </c>
      <c r="G38" s="1496">
        <f t="shared" si="6"/>
        <v>85.04348693114656</v>
      </c>
    </row>
    <row r="39" spans="1:7" ht="51">
      <c r="A39" s="1360" t="s">
        <v>193</v>
      </c>
      <c r="B39" s="1499">
        <v>35083</v>
      </c>
      <c r="C39" s="1500">
        <v>19250</v>
      </c>
      <c r="D39" s="1499">
        <v>19250</v>
      </c>
      <c r="E39" s="1498">
        <f t="shared" si="5"/>
        <v>100</v>
      </c>
      <c r="F39" s="1497">
        <f t="shared" si="1"/>
        <v>5.5686339174183566E-5</v>
      </c>
      <c r="G39" s="1496">
        <f t="shared" si="6"/>
        <v>54.869879998859844</v>
      </c>
    </row>
    <row r="40" spans="1:7" ht="13.5" thickBot="1">
      <c r="A40" s="1355" t="s">
        <v>924</v>
      </c>
      <c r="B40" s="1494">
        <v>31850400.760000002</v>
      </c>
      <c r="C40" s="1495">
        <v>35253585.579999998</v>
      </c>
      <c r="D40" s="1494">
        <v>34041370.790000007</v>
      </c>
      <c r="E40" s="1493">
        <f t="shared" si="5"/>
        <v>96.561442559511718</v>
      </c>
      <c r="F40" s="1492">
        <f t="shared" si="1"/>
        <v>9.8474769857978456E-2</v>
      </c>
      <c r="G40" s="1491">
        <f t="shared" si="6"/>
        <v>106.8789402259314</v>
      </c>
    </row>
    <row r="41" spans="1:7">
      <c r="A41" s="1490"/>
      <c r="B41" s="1489"/>
      <c r="C41" s="1489"/>
      <c r="D41" s="1489"/>
      <c r="E41" s="1488"/>
      <c r="F41" s="1488"/>
      <c r="G41" s="1488"/>
    </row>
    <row r="42" spans="1:7">
      <c r="A42" s="1487" t="s">
        <v>231</v>
      </c>
      <c r="B42" s="1487"/>
      <c r="C42" s="1487"/>
      <c r="D42" s="1487"/>
      <c r="E42" s="1486"/>
      <c r="F42" s="1486"/>
      <c r="G42" s="1486"/>
    </row>
  </sheetData>
  <mergeCells count="9">
    <mergeCell ref="G3:G4"/>
    <mergeCell ref="B5:D5"/>
    <mergeCell ref="E5:G5"/>
    <mergeCell ref="A3:A5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3"/>
  <sheetViews>
    <sheetView zoomScaleNormal="100" workbookViewId="0">
      <selection activeCell="B3" sqref="B3:B4"/>
    </sheetView>
  </sheetViews>
  <sheetFormatPr defaultRowHeight="12.75"/>
  <cols>
    <col min="1" max="1" width="4.140625" bestFit="1" customWidth="1"/>
    <col min="2" max="2" width="3.5703125" bestFit="1" customWidth="1"/>
    <col min="3" max="3" width="17.7109375" customWidth="1"/>
    <col min="4" max="5" width="15.85546875" bestFit="1" customWidth="1"/>
    <col min="6" max="6" width="11" customWidth="1"/>
    <col min="7" max="8" width="15.85546875" bestFit="1" customWidth="1"/>
    <col min="9" max="9" width="10" customWidth="1"/>
    <col min="10" max="11" width="14.85546875" bestFit="1" customWidth="1"/>
    <col min="12" max="12" width="14.85546875" customWidth="1"/>
  </cols>
  <sheetData>
    <row r="1" spans="1:12">
      <c r="A1" s="2664" t="s">
        <v>1238</v>
      </c>
      <c r="B1" s="2664"/>
      <c r="C1" s="2664"/>
      <c r="D1" s="2664"/>
      <c r="E1" s="2664"/>
      <c r="F1" s="2664"/>
      <c r="G1" s="2664"/>
      <c r="H1" s="2665"/>
      <c r="I1" s="2666"/>
      <c r="J1" s="1522"/>
      <c r="K1" s="1522"/>
      <c r="L1" s="1521"/>
    </row>
    <row r="2" spans="1:12" ht="13.5" thickBot="1">
      <c r="A2" s="1522"/>
      <c r="B2" s="1524"/>
      <c r="C2" s="1523"/>
      <c r="D2" s="1522"/>
      <c r="E2" s="1522"/>
      <c r="F2" s="1522"/>
      <c r="G2" s="1522"/>
      <c r="H2" s="1522"/>
      <c r="I2" s="1522"/>
      <c r="J2" s="1522"/>
      <c r="K2" s="1522"/>
      <c r="L2" s="1521"/>
    </row>
    <row r="3" spans="1:12" ht="19.5" customHeight="1" thickBot="1">
      <c r="A3" s="2667" t="s">
        <v>52</v>
      </c>
      <c r="B3" s="2670" t="s">
        <v>85</v>
      </c>
      <c r="C3" s="2667" t="s">
        <v>51</v>
      </c>
      <c r="D3" s="2675" t="s">
        <v>891</v>
      </c>
      <c r="E3" s="2676"/>
      <c r="F3" s="2677" t="s">
        <v>1237</v>
      </c>
      <c r="G3" s="2675" t="s">
        <v>3</v>
      </c>
      <c r="H3" s="2676"/>
      <c r="I3" s="2677" t="s">
        <v>1236</v>
      </c>
      <c r="J3" s="2677" t="s">
        <v>1235</v>
      </c>
      <c r="K3" s="2677" t="s">
        <v>887</v>
      </c>
      <c r="L3" s="2681" t="s">
        <v>1234</v>
      </c>
    </row>
    <row r="4" spans="1:12" ht="38.25" customHeight="1" thickBot="1">
      <c r="A4" s="2668"/>
      <c r="B4" s="2671"/>
      <c r="C4" s="2673"/>
      <c r="D4" s="1539" t="s">
        <v>98</v>
      </c>
      <c r="E4" s="1539" t="s">
        <v>99</v>
      </c>
      <c r="F4" s="2678"/>
      <c r="G4" s="1539" t="s">
        <v>98</v>
      </c>
      <c r="H4" s="1539" t="s">
        <v>99</v>
      </c>
      <c r="I4" s="2678"/>
      <c r="J4" s="2678"/>
      <c r="K4" s="2678"/>
      <c r="L4" s="2682"/>
    </row>
    <row r="5" spans="1:12" ht="13.5" thickBot="1">
      <c r="A5" s="2669"/>
      <c r="B5" s="2672"/>
      <c r="C5" s="2674"/>
      <c r="D5" s="2683" t="s">
        <v>8</v>
      </c>
      <c r="E5" s="2684"/>
      <c r="F5" s="1537" t="s">
        <v>9</v>
      </c>
      <c r="G5" s="1538"/>
      <c r="H5" s="1536" t="s">
        <v>8</v>
      </c>
      <c r="I5" s="1537" t="s">
        <v>9</v>
      </c>
      <c r="J5" s="2683" t="s">
        <v>8</v>
      </c>
      <c r="K5" s="2684"/>
      <c r="L5" s="1535" t="s">
        <v>9</v>
      </c>
    </row>
    <row r="6" spans="1:12" ht="13.5" thickBot="1">
      <c r="A6" s="1534">
        <v>1</v>
      </c>
      <c r="B6" s="1533" t="s">
        <v>846</v>
      </c>
      <c r="C6" s="1533" t="s">
        <v>847</v>
      </c>
      <c r="D6" s="1533" t="s">
        <v>848</v>
      </c>
      <c r="E6" s="1533" t="s">
        <v>849</v>
      </c>
      <c r="F6" s="1533" t="s">
        <v>850</v>
      </c>
      <c r="G6" s="1533" t="s">
        <v>851</v>
      </c>
      <c r="H6" s="1533">
        <v>8</v>
      </c>
      <c r="I6" s="1533" t="s">
        <v>884</v>
      </c>
      <c r="J6" s="1533" t="s">
        <v>4</v>
      </c>
      <c r="K6" s="1534" t="s">
        <v>275</v>
      </c>
      <c r="L6" s="1533" t="s">
        <v>5</v>
      </c>
    </row>
    <row r="7" spans="1:12">
      <c r="A7" s="1334" t="s">
        <v>10</v>
      </c>
      <c r="B7" s="1334" t="s">
        <v>260</v>
      </c>
      <c r="C7" s="1532" t="s">
        <v>1233</v>
      </c>
      <c r="D7" s="1531">
        <v>109669851</v>
      </c>
      <c r="E7" s="1528">
        <v>113690167.07999998</v>
      </c>
      <c r="F7" s="1529">
        <f t="shared" ref="F7:F70" si="0">100*E7/D7</f>
        <v>103.66583527135455</v>
      </c>
      <c r="G7" s="1528">
        <v>116530207</v>
      </c>
      <c r="H7" s="1528">
        <v>110860675.28000009</v>
      </c>
      <c r="I7" s="1529">
        <f t="shared" ref="I7:I70" si="1">100*H7/G7</f>
        <v>95.134710676348575</v>
      </c>
      <c r="J7" s="1528">
        <f t="shared" ref="J7:J70" si="2">E7-H7</f>
        <v>2829491.7999998927</v>
      </c>
      <c r="K7" s="1528">
        <v>18970119.5</v>
      </c>
      <c r="L7" s="1527">
        <f t="shared" ref="L7:L70" si="3">100*K7/E7</f>
        <v>16.685804926868794</v>
      </c>
    </row>
    <row r="8" spans="1:12">
      <c r="A8" s="1334" t="s">
        <v>10</v>
      </c>
      <c r="B8" s="1334" t="s">
        <v>10</v>
      </c>
      <c r="C8" s="1532" t="s">
        <v>1232</v>
      </c>
      <c r="D8" s="1531">
        <v>107792089.16999999</v>
      </c>
      <c r="E8" s="1528">
        <v>110413508.19999999</v>
      </c>
      <c r="F8" s="1529">
        <f t="shared" si="0"/>
        <v>102.43192153541595</v>
      </c>
      <c r="G8" s="1528">
        <v>111171146.16999999</v>
      </c>
      <c r="H8" s="1528">
        <v>104235652.05999988</v>
      </c>
      <c r="I8" s="1529">
        <f t="shared" si="1"/>
        <v>93.761426099363476</v>
      </c>
      <c r="J8" s="1528">
        <f t="shared" si="2"/>
        <v>6177856.1400001049</v>
      </c>
      <c r="K8" s="1528">
        <v>3041611.88</v>
      </c>
      <c r="L8" s="1527">
        <f t="shared" si="3"/>
        <v>2.7547461624808696</v>
      </c>
    </row>
    <row r="9" spans="1:12">
      <c r="A9" s="1334" t="s">
        <v>10</v>
      </c>
      <c r="B9" s="1334" t="s">
        <v>263</v>
      </c>
      <c r="C9" s="1532" t="s">
        <v>1231</v>
      </c>
      <c r="D9" s="1531">
        <v>129865434</v>
      </c>
      <c r="E9" s="1528">
        <v>128770194.76999995</v>
      </c>
      <c r="F9" s="1529">
        <f t="shared" si="0"/>
        <v>99.156635298350395</v>
      </c>
      <c r="G9" s="1528">
        <v>137341160</v>
      </c>
      <c r="H9" s="1528">
        <v>130782648.55999994</v>
      </c>
      <c r="I9" s="1529">
        <f t="shared" si="1"/>
        <v>95.224657021973556</v>
      </c>
      <c r="J9" s="1528">
        <f t="shared" si="2"/>
        <v>-2012453.7899999917</v>
      </c>
      <c r="K9" s="1528">
        <v>20382000</v>
      </c>
      <c r="L9" s="1527">
        <f t="shared" si="3"/>
        <v>15.828196918087187</v>
      </c>
    </row>
    <row r="10" spans="1:12">
      <c r="A10" s="1334" t="s">
        <v>10</v>
      </c>
      <c r="B10" s="1334" t="s">
        <v>11</v>
      </c>
      <c r="C10" s="1532" t="s">
        <v>1230</v>
      </c>
      <c r="D10" s="1531">
        <v>54709277.799999997</v>
      </c>
      <c r="E10" s="1528">
        <v>52304323.749999978</v>
      </c>
      <c r="F10" s="1529">
        <f t="shared" si="0"/>
        <v>95.604120275921431</v>
      </c>
      <c r="G10" s="1528">
        <v>55739276.79999999</v>
      </c>
      <c r="H10" s="1528">
        <v>50139390.940000005</v>
      </c>
      <c r="I10" s="1529">
        <f t="shared" si="1"/>
        <v>89.953429284536426</v>
      </c>
      <c r="J10" s="1528">
        <f t="shared" si="2"/>
        <v>2164932.8099999726</v>
      </c>
      <c r="K10" s="1528">
        <v>18121485.59</v>
      </c>
      <c r="L10" s="1527">
        <f t="shared" si="3"/>
        <v>34.646247749259942</v>
      </c>
    </row>
    <row r="11" spans="1:12">
      <c r="A11" s="1334" t="s">
        <v>10</v>
      </c>
      <c r="B11" s="1334" t="s">
        <v>266</v>
      </c>
      <c r="C11" s="1532" t="s">
        <v>1229</v>
      </c>
      <c r="D11" s="1531">
        <v>68813887.319999993</v>
      </c>
      <c r="E11" s="1528">
        <v>78261868.620000005</v>
      </c>
      <c r="F11" s="1529">
        <f t="shared" si="0"/>
        <v>113.72975959934479</v>
      </c>
      <c r="G11" s="1528">
        <v>74182674.060000017</v>
      </c>
      <c r="H11" s="1528">
        <v>60916921.299999982</v>
      </c>
      <c r="I11" s="1529">
        <f t="shared" si="1"/>
        <v>82.117451375141172</v>
      </c>
      <c r="J11" s="1528">
        <f t="shared" si="2"/>
        <v>17344947.320000023</v>
      </c>
      <c r="K11" s="1528">
        <v>7058798.7199999997</v>
      </c>
      <c r="L11" s="1527">
        <f t="shared" si="3"/>
        <v>9.019461002488903</v>
      </c>
    </row>
    <row r="12" spans="1:12">
      <c r="A12" s="1334" t="s">
        <v>10</v>
      </c>
      <c r="B12" s="1334" t="s">
        <v>12</v>
      </c>
      <c r="C12" s="1532" t="s">
        <v>1228</v>
      </c>
      <c r="D12" s="1531">
        <v>78546984.760000005</v>
      </c>
      <c r="E12" s="1528">
        <v>83231908.030000046</v>
      </c>
      <c r="F12" s="1529">
        <f t="shared" si="0"/>
        <v>105.96448518592382</v>
      </c>
      <c r="G12" s="1528">
        <v>80399452.869999975</v>
      </c>
      <c r="H12" s="1528">
        <v>73952949.040000051</v>
      </c>
      <c r="I12" s="1529">
        <f t="shared" si="1"/>
        <v>91.981905846519311</v>
      </c>
      <c r="J12" s="1528">
        <f t="shared" si="2"/>
        <v>9278958.9899999946</v>
      </c>
      <c r="K12" s="1528">
        <v>13481142.939999999</v>
      </c>
      <c r="L12" s="1527">
        <f t="shared" si="3"/>
        <v>16.197085059182911</v>
      </c>
    </row>
    <row r="13" spans="1:12">
      <c r="A13" s="1334" t="s">
        <v>10</v>
      </c>
      <c r="B13" s="1334" t="s">
        <v>269</v>
      </c>
      <c r="C13" s="1532" t="s">
        <v>1227</v>
      </c>
      <c r="D13" s="1531">
        <v>54732245</v>
      </c>
      <c r="E13" s="1528">
        <v>58800102.900000028</v>
      </c>
      <c r="F13" s="1529">
        <f t="shared" si="0"/>
        <v>107.43228767612223</v>
      </c>
      <c r="G13" s="1528">
        <v>55642952</v>
      </c>
      <c r="H13" s="1528">
        <v>53130059.939999983</v>
      </c>
      <c r="I13" s="1529">
        <f t="shared" si="1"/>
        <v>95.483898733481965</v>
      </c>
      <c r="J13" s="1528">
        <f t="shared" si="2"/>
        <v>5670042.9600000456</v>
      </c>
      <c r="K13" s="1528">
        <v>9000000</v>
      </c>
      <c r="L13" s="1527">
        <f t="shared" si="3"/>
        <v>15.306095663312174</v>
      </c>
    </row>
    <row r="14" spans="1:12">
      <c r="A14" s="1334" t="s">
        <v>10</v>
      </c>
      <c r="B14" s="1334" t="s">
        <v>13</v>
      </c>
      <c r="C14" s="1532" t="s">
        <v>1226</v>
      </c>
      <c r="D14" s="1531">
        <v>230669453.39000002</v>
      </c>
      <c r="E14" s="1528">
        <v>236202862.33999997</v>
      </c>
      <c r="F14" s="1529">
        <f t="shared" si="0"/>
        <v>102.39884773153922</v>
      </c>
      <c r="G14" s="1528">
        <v>218532921.91999999</v>
      </c>
      <c r="H14" s="1528">
        <v>211381416.47999993</v>
      </c>
      <c r="I14" s="1529">
        <f t="shared" si="1"/>
        <v>96.727492875138481</v>
      </c>
      <c r="J14" s="1528">
        <f t="shared" si="2"/>
        <v>24821445.860000044</v>
      </c>
      <c r="K14" s="1528">
        <v>32719968</v>
      </c>
      <c r="L14" s="1527">
        <f t="shared" si="3"/>
        <v>13.852485814884645</v>
      </c>
    </row>
    <row r="15" spans="1:12">
      <c r="A15" s="1334" t="s">
        <v>10</v>
      </c>
      <c r="B15" s="1334" t="s">
        <v>272</v>
      </c>
      <c r="C15" s="1532" t="s">
        <v>1225</v>
      </c>
      <c r="D15" s="1531">
        <v>87201303.469999984</v>
      </c>
      <c r="E15" s="1528">
        <v>86814240.909999996</v>
      </c>
      <c r="F15" s="1529">
        <f t="shared" si="0"/>
        <v>99.55612755245896</v>
      </c>
      <c r="G15" s="1528">
        <v>91323303.700000003</v>
      </c>
      <c r="H15" s="1528">
        <v>84413557.060000032</v>
      </c>
      <c r="I15" s="1529">
        <f t="shared" si="1"/>
        <v>92.433753094720799</v>
      </c>
      <c r="J15" s="1528">
        <f t="shared" si="2"/>
        <v>2400683.8499999642</v>
      </c>
      <c r="K15" s="1528">
        <v>18675134.399999999</v>
      </c>
      <c r="L15" s="1527">
        <f t="shared" si="3"/>
        <v>21.511602479321844</v>
      </c>
    </row>
    <row r="16" spans="1:12">
      <c r="A16" s="1334" t="s">
        <v>10</v>
      </c>
      <c r="B16" s="1334" t="s">
        <v>4</v>
      </c>
      <c r="C16" s="1532" t="s">
        <v>1224</v>
      </c>
      <c r="D16" s="1531">
        <v>68617639.279999986</v>
      </c>
      <c r="E16" s="1528">
        <v>70073677.60999997</v>
      </c>
      <c r="F16" s="1529">
        <f t="shared" si="0"/>
        <v>102.12195922983958</v>
      </c>
      <c r="G16" s="1528">
        <v>73715702.349999979</v>
      </c>
      <c r="H16" s="1528">
        <v>69287531.040000021</v>
      </c>
      <c r="I16" s="1529">
        <f t="shared" si="1"/>
        <v>93.992906302411484</v>
      </c>
      <c r="J16" s="1528">
        <f t="shared" si="2"/>
        <v>786146.56999994814</v>
      </c>
      <c r="K16" s="1528">
        <v>19425227.760000002</v>
      </c>
      <c r="L16" s="1527">
        <f t="shared" si="3"/>
        <v>27.721147829734992</v>
      </c>
    </row>
    <row r="17" spans="1:12">
      <c r="A17" s="1334" t="s">
        <v>10</v>
      </c>
      <c r="B17" s="1334" t="s">
        <v>275</v>
      </c>
      <c r="C17" s="1532" t="s">
        <v>1223</v>
      </c>
      <c r="D17" s="1531">
        <v>157711527.69999993</v>
      </c>
      <c r="E17" s="1528">
        <v>161561762.51999998</v>
      </c>
      <c r="F17" s="1529">
        <f t="shared" si="0"/>
        <v>102.4413147701695</v>
      </c>
      <c r="G17" s="1528">
        <v>170597943.36000004</v>
      </c>
      <c r="H17" s="1528">
        <v>144277408.25000003</v>
      </c>
      <c r="I17" s="1529">
        <f t="shared" si="1"/>
        <v>84.57159881789562</v>
      </c>
      <c r="J17" s="1528">
        <f t="shared" si="2"/>
        <v>17284354.269999951</v>
      </c>
      <c r="K17" s="1528">
        <v>53800000</v>
      </c>
      <c r="L17" s="1527">
        <f t="shared" si="3"/>
        <v>33.299958579827958</v>
      </c>
    </row>
    <row r="18" spans="1:12">
      <c r="A18" s="1334" t="s">
        <v>10</v>
      </c>
      <c r="B18" s="1334" t="s">
        <v>5</v>
      </c>
      <c r="C18" s="1532" t="s">
        <v>1222</v>
      </c>
      <c r="D18" s="1531">
        <v>77313800</v>
      </c>
      <c r="E18" s="1528">
        <v>75723419.049999982</v>
      </c>
      <c r="F18" s="1529">
        <f t="shared" si="0"/>
        <v>97.942953327866405</v>
      </c>
      <c r="G18" s="1528">
        <v>82120464</v>
      </c>
      <c r="H18" s="1528">
        <v>76284075.51000005</v>
      </c>
      <c r="I18" s="1529">
        <f t="shared" si="1"/>
        <v>92.89289391983958</v>
      </c>
      <c r="J18" s="1528">
        <f t="shared" si="2"/>
        <v>-560656.46000006795</v>
      </c>
      <c r="K18" s="1528">
        <v>9926692</v>
      </c>
      <c r="L18" s="1527">
        <f t="shared" si="3"/>
        <v>13.109143940589146</v>
      </c>
    </row>
    <row r="19" spans="1:12">
      <c r="A19" s="1334" t="s">
        <v>10</v>
      </c>
      <c r="B19" s="1334" t="s">
        <v>278</v>
      </c>
      <c r="C19" s="1532" t="s">
        <v>1221</v>
      </c>
      <c r="D19" s="1531">
        <v>64709778.43</v>
      </c>
      <c r="E19" s="1528">
        <v>62204315.49000001</v>
      </c>
      <c r="F19" s="1529">
        <f t="shared" si="0"/>
        <v>96.128154042885058</v>
      </c>
      <c r="G19" s="1528">
        <v>64058474.429999977</v>
      </c>
      <c r="H19" s="1528">
        <v>61065325.039999969</v>
      </c>
      <c r="I19" s="1529">
        <f t="shared" si="1"/>
        <v>95.327473192839179</v>
      </c>
      <c r="J19" s="1528">
        <f t="shared" si="2"/>
        <v>1138990.4500000402</v>
      </c>
      <c r="K19" s="1528">
        <v>19459158.34</v>
      </c>
      <c r="L19" s="1527">
        <f t="shared" si="3"/>
        <v>31.282650064895034</v>
      </c>
    </row>
    <row r="20" spans="1:12">
      <c r="A20" s="1334" t="s">
        <v>10</v>
      </c>
      <c r="B20" s="1334" t="s">
        <v>14</v>
      </c>
      <c r="C20" s="1532" t="s">
        <v>1220</v>
      </c>
      <c r="D20" s="1531">
        <v>137173674.49000001</v>
      </c>
      <c r="E20" s="1528">
        <v>135001673.64999998</v>
      </c>
      <c r="F20" s="1529">
        <f t="shared" si="0"/>
        <v>98.416605191866921</v>
      </c>
      <c r="G20" s="1528">
        <v>137934392.23999998</v>
      </c>
      <c r="H20" s="1528">
        <v>128371860.01999992</v>
      </c>
      <c r="I20" s="1529">
        <f t="shared" si="1"/>
        <v>93.067332907545165</v>
      </c>
      <c r="J20" s="1528">
        <f t="shared" si="2"/>
        <v>6629813.6300000548</v>
      </c>
      <c r="K20" s="1528">
        <v>43222666</v>
      </c>
      <c r="L20" s="1527">
        <f t="shared" si="3"/>
        <v>32.016392709365505</v>
      </c>
    </row>
    <row r="21" spans="1:12">
      <c r="A21" s="1334" t="s">
        <v>10</v>
      </c>
      <c r="B21" s="1334" t="s">
        <v>281</v>
      </c>
      <c r="C21" s="1532" t="s">
        <v>1219</v>
      </c>
      <c r="D21" s="1531">
        <v>90595912</v>
      </c>
      <c r="E21" s="1528">
        <v>95751495.359999999</v>
      </c>
      <c r="F21" s="1529">
        <f t="shared" si="0"/>
        <v>105.69074613432889</v>
      </c>
      <c r="G21" s="1528">
        <v>98183994</v>
      </c>
      <c r="H21" s="1528">
        <v>88352378.180000022</v>
      </c>
      <c r="I21" s="1529">
        <f t="shared" si="1"/>
        <v>89.986539129789335</v>
      </c>
      <c r="J21" s="1528">
        <f t="shared" si="2"/>
        <v>7399117.1799999774</v>
      </c>
      <c r="K21" s="1528">
        <v>18400000</v>
      </c>
      <c r="L21" s="1527">
        <f t="shared" si="3"/>
        <v>19.216410073619137</v>
      </c>
    </row>
    <row r="22" spans="1:12">
      <c r="A22" s="1334" t="s">
        <v>10</v>
      </c>
      <c r="B22" s="1334" t="s">
        <v>15</v>
      </c>
      <c r="C22" s="1532" t="s">
        <v>1218</v>
      </c>
      <c r="D22" s="1531">
        <v>70766097</v>
      </c>
      <c r="E22" s="1528">
        <v>75115207.49999997</v>
      </c>
      <c r="F22" s="1529">
        <f t="shared" si="0"/>
        <v>106.14575437161663</v>
      </c>
      <c r="G22" s="1528">
        <v>71400097</v>
      </c>
      <c r="H22" s="1528">
        <v>64010967.250000022</v>
      </c>
      <c r="I22" s="1529">
        <f t="shared" si="1"/>
        <v>89.65109284095233</v>
      </c>
      <c r="J22" s="1528">
        <f t="shared" si="2"/>
        <v>11104240.249999948</v>
      </c>
      <c r="K22" s="1528">
        <v>17200000</v>
      </c>
      <c r="L22" s="1527">
        <f t="shared" si="3"/>
        <v>22.898159470570597</v>
      </c>
    </row>
    <row r="23" spans="1:12">
      <c r="A23" s="1334" t="s">
        <v>10</v>
      </c>
      <c r="B23" s="1334" t="s">
        <v>284</v>
      </c>
      <c r="C23" s="1532" t="s">
        <v>1217</v>
      </c>
      <c r="D23" s="1531">
        <v>62314779.009999998</v>
      </c>
      <c r="E23" s="1528">
        <v>61796156.030000001</v>
      </c>
      <c r="F23" s="1529">
        <f t="shared" si="0"/>
        <v>99.167736790149291</v>
      </c>
      <c r="G23" s="1528">
        <v>62188678.139999978</v>
      </c>
      <c r="H23" s="1528">
        <v>58254621.430000037</v>
      </c>
      <c r="I23" s="1529">
        <f t="shared" si="1"/>
        <v>93.673998503162366</v>
      </c>
      <c r="J23" s="1528">
        <f t="shared" si="2"/>
        <v>3541534.5999999642</v>
      </c>
      <c r="K23" s="1528">
        <v>8464197.7699999996</v>
      </c>
      <c r="L23" s="1527">
        <f t="shared" si="3"/>
        <v>13.696964849870129</v>
      </c>
    </row>
    <row r="24" spans="1:12">
      <c r="A24" s="1334" t="s">
        <v>10</v>
      </c>
      <c r="B24" s="1334" t="s">
        <v>16</v>
      </c>
      <c r="C24" s="1532" t="s">
        <v>954</v>
      </c>
      <c r="D24" s="1531">
        <v>53885128.340000004</v>
      </c>
      <c r="E24" s="1528">
        <v>62485802.080000021</v>
      </c>
      <c r="F24" s="1529">
        <f t="shared" si="0"/>
        <v>115.96112694718325</v>
      </c>
      <c r="G24" s="1528">
        <v>60791628.339999981</v>
      </c>
      <c r="H24" s="1528">
        <v>58686050.710000008</v>
      </c>
      <c r="I24" s="1529">
        <f t="shared" si="1"/>
        <v>96.536401989063791</v>
      </c>
      <c r="J24" s="1528">
        <f t="shared" si="2"/>
        <v>3799751.3700000122</v>
      </c>
      <c r="K24" s="1528">
        <v>11915000</v>
      </c>
      <c r="L24" s="1527">
        <f t="shared" si="3"/>
        <v>19.068331690365966</v>
      </c>
    </row>
    <row r="25" spans="1:12">
      <c r="A25" s="1334" t="s">
        <v>10</v>
      </c>
      <c r="B25" s="1334" t="s">
        <v>287</v>
      </c>
      <c r="C25" s="1532" t="s">
        <v>1175</v>
      </c>
      <c r="D25" s="1531">
        <v>178044276.08000001</v>
      </c>
      <c r="E25" s="1528">
        <v>181631482.64000005</v>
      </c>
      <c r="F25" s="1529">
        <f t="shared" si="0"/>
        <v>102.0147834229662</v>
      </c>
      <c r="G25" s="1528">
        <v>183922941.27999994</v>
      </c>
      <c r="H25" s="1528">
        <v>177131330.3499999</v>
      </c>
      <c r="I25" s="1529">
        <f t="shared" si="1"/>
        <v>96.307360635527985</v>
      </c>
      <c r="J25" s="1528">
        <f t="shared" si="2"/>
        <v>4500152.2900001407</v>
      </c>
      <c r="K25" s="1528">
        <v>45370000</v>
      </c>
      <c r="L25" s="1527">
        <f t="shared" si="3"/>
        <v>24.979149726991398</v>
      </c>
    </row>
    <row r="26" spans="1:12">
      <c r="A26" s="1334" t="s">
        <v>10</v>
      </c>
      <c r="B26" s="1334" t="s">
        <v>17</v>
      </c>
      <c r="C26" s="1532" t="s">
        <v>1216</v>
      </c>
      <c r="D26" s="1531">
        <v>108680304</v>
      </c>
      <c r="E26" s="1528">
        <v>101944698.59000002</v>
      </c>
      <c r="F26" s="1529">
        <f t="shared" si="0"/>
        <v>93.802367897314696</v>
      </c>
      <c r="G26" s="1528">
        <v>104702485</v>
      </c>
      <c r="H26" s="1528">
        <v>95725677.12000002</v>
      </c>
      <c r="I26" s="1529">
        <f t="shared" si="1"/>
        <v>91.426365974026325</v>
      </c>
      <c r="J26" s="1528">
        <f t="shared" si="2"/>
        <v>6219021.4699999988</v>
      </c>
      <c r="K26" s="1528">
        <v>26925714</v>
      </c>
      <c r="L26" s="1527">
        <f t="shared" si="3"/>
        <v>26.412078678352387</v>
      </c>
    </row>
    <row r="27" spans="1:12">
      <c r="A27" s="1334" t="s">
        <v>10</v>
      </c>
      <c r="B27" s="1334" t="s">
        <v>290</v>
      </c>
      <c r="C27" s="1532" t="s">
        <v>1215</v>
      </c>
      <c r="D27" s="1531">
        <v>55712223.460000008</v>
      </c>
      <c r="E27" s="1528">
        <v>57233312.420000009</v>
      </c>
      <c r="F27" s="1529">
        <f t="shared" si="0"/>
        <v>102.73026073190582</v>
      </c>
      <c r="G27" s="1528">
        <v>61241501.430000007</v>
      </c>
      <c r="H27" s="1528">
        <v>53404438.070000023</v>
      </c>
      <c r="I27" s="1529">
        <f t="shared" si="1"/>
        <v>87.203018905475602</v>
      </c>
      <c r="J27" s="1528">
        <f t="shared" si="2"/>
        <v>3828874.3499999866</v>
      </c>
      <c r="K27" s="1528">
        <v>11570356</v>
      </c>
      <c r="L27" s="1527">
        <f t="shared" si="3"/>
        <v>20.216121539659085</v>
      </c>
    </row>
    <row r="28" spans="1:12">
      <c r="A28" s="1334" t="s">
        <v>10</v>
      </c>
      <c r="B28" s="1334" t="s">
        <v>18</v>
      </c>
      <c r="C28" s="1532" t="s">
        <v>1214</v>
      </c>
      <c r="D28" s="1531">
        <v>67381868.340000004</v>
      </c>
      <c r="E28" s="1528">
        <v>67115494.980000019</v>
      </c>
      <c r="F28" s="1529">
        <f t="shared" si="0"/>
        <v>99.604680952662363</v>
      </c>
      <c r="G28" s="1528">
        <v>70019166.340000018</v>
      </c>
      <c r="H28" s="1528">
        <v>64822188.040000029</v>
      </c>
      <c r="I28" s="1529">
        <f t="shared" si="1"/>
        <v>92.577777526278396</v>
      </c>
      <c r="J28" s="1528">
        <f t="shared" si="2"/>
        <v>2293306.9399999902</v>
      </c>
      <c r="K28" s="1528">
        <v>25210000</v>
      </c>
      <c r="L28" s="1527">
        <f t="shared" si="3"/>
        <v>37.562115883243379</v>
      </c>
    </row>
    <row r="29" spans="1:12">
      <c r="A29" s="1334" t="s">
        <v>10</v>
      </c>
      <c r="B29" s="1334" t="s">
        <v>293</v>
      </c>
      <c r="C29" s="1532" t="s">
        <v>1213</v>
      </c>
      <c r="D29" s="1531">
        <v>172589847.83999997</v>
      </c>
      <c r="E29" s="1528">
        <v>211913666.65999994</v>
      </c>
      <c r="F29" s="1529">
        <f t="shared" si="0"/>
        <v>122.7845492143056</v>
      </c>
      <c r="G29" s="1528">
        <v>167476125.84</v>
      </c>
      <c r="H29" s="1528">
        <v>148677414.12000015</v>
      </c>
      <c r="I29" s="1529">
        <f t="shared" si="1"/>
        <v>88.775288641463206</v>
      </c>
      <c r="J29" s="1528">
        <f t="shared" si="2"/>
        <v>63236252.539999783</v>
      </c>
      <c r="K29" s="1528">
        <v>33517870.300000001</v>
      </c>
      <c r="L29" s="1527">
        <f t="shared" si="3"/>
        <v>15.816757280584921</v>
      </c>
    </row>
    <row r="30" spans="1:12">
      <c r="A30" s="1334" t="s">
        <v>10</v>
      </c>
      <c r="B30" s="1334" t="s">
        <v>19</v>
      </c>
      <c r="C30" s="1532" t="s">
        <v>1212</v>
      </c>
      <c r="D30" s="1531">
        <v>101547157.61</v>
      </c>
      <c r="E30" s="1528">
        <v>107095207.59000002</v>
      </c>
      <c r="F30" s="1529">
        <f t="shared" si="0"/>
        <v>105.46352070365943</v>
      </c>
      <c r="G30" s="1528">
        <v>100380616.26000004</v>
      </c>
      <c r="H30" s="1528">
        <v>94537900.659999982</v>
      </c>
      <c r="I30" s="1529">
        <f t="shared" si="1"/>
        <v>94.179438403858185</v>
      </c>
      <c r="J30" s="1528">
        <f t="shared" si="2"/>
        <v>12557306.930000037</v>
      </c>
      <c r="K30" s="1528">
        <v>38657620.950000003</v>
      </c>
      <c r="L30" s="1527">
        <f t="shared" si="3"/>
        <v>36.096499385850805</v>
      </c>
    </row>
    <row r="31" spans="1:12">
      <c r="A31" s="1334" t="s">
        <v>10</v>
      </c>
      <c r="B31" s="1334" t="s">
        <v>296</v>
      </c>
      <c r="C31" s="1532" t="s">
        <v>1211</v>
      </c>
      <c r="D31" s="1531">
        <v>119670953.27000001</v>
      </c>
      <c r="E31" s="1528">
        <v>110564057.24999999</v>
      </c>
      <c r="F31" s="1529">
        <f t="shared" si="0"/>
        <v>92.390053082093218</v>
      </c>
      <c r="G31" s="1528">
        <v>121544337.43000001</v>
      </c>
      <c r="H31" s="1528">
        <v>109867733.71000014</v>
      </c>
      <c r="I31" s="1529">
        <f t="shared" si="1"/>
        <v>90.393132278396209</v>
      </c>
      <c r="J31" s="1528">
        <f t="shared" si="2"/>
        <v>696323.53999984264</v>
      </c>
      <c r="K31" s="1528">
        <v>15408764.57</v>
      </c>
      <c r="L31" s="1527">
        <f t="shared" si="3"/>
        <v>13.936504279287384</v>
      </c>
    </row>
    <row r="32" spans="1:12">
      <c r="A32" s="1334" t="s">
        <v>10</v>
      </c>
      <c r="B32" s="1334" t="s">
        <v>20</v>
      </c>
      <c r="C32" s="1532" t="s">
        <v>1210</v>
      </c>
      <c r="D32" s="1531">
        <v>70731816.579999998</v>
      </c>
      <c r="E32" s="1528">
        <v>60741553.100000001</v>
      </c>
      <c r="F32" s="1529">
        <f t="shared" si="0"/>
        <v>85.8758562086403</v>
      </c>
      <c r="G32" s="1528">
        <v>70917072.950000033</v>
      </c>
      <c r="H32" s="1528">
        <v>58963672.530000038</v>
      </c>
      <c r="I32" s="1529">
        <f t="shared" si="1"/>
        <v>83.144537806251932</v>
      </c>
      <c r="J32" s="1528">
        <f t="shared" si="2"/>
        <v>1777880.569999963</v>
      </c>
      <c r="K32" s="1528">
        <v>23474238.84</v>
      </c>
      <c r="L32" s="1527">
        <f t="shared" si="3"/>
        <v>38.646095863492171</v>
      </c>
    </row>
    <row r="33" spans="1:12">
      <c r="A33" s="1334" t="s">
        <v>11</v>
      </c>
      <c r="B33" s="1334" t="s">
        <v>260</v>
      </c>
      <c r="C33" s="1532" t="s">
        <v>1209</v>
      </c>
      <c r="D33" s="1531">
        <v>77271611.570000008</v>
      </c>
      <c r="E33" s="1528">
        <v>74833590.780000016</v>
      </c>
      <c r="F33" s="1529">
        <f t="shared" si="0"/>
        <v>96.844868716383118</v>
      </c>
      <c r="G33" s="1528">
        <v>80191645.890000001</v>
      </c>
      <c r="H33" s="1528">
        <v>74364542.229999989</v>
      </c>
      <c r="I33" s="1529">
        <f t="shared" si="1"/>
        <v>92.733527794163081</v>
      </c>
      <c r="J33" s="1528">
        <f t="shared" si="2"/>
        <v>469048.55000002682</v>
      </c>
      <c r="K33" s="1528">
        <v>7688000</v>
      </c>
      <c r="L33" s="1527">
        <f t="shared" si="3"/>
        <v>10.273461315790142</v>
      </c>
    </row>
    <row r="34" spans="1:12">
      <c r="A34" s="1334" t="s">
        <v>11</v>
      </c>
      <c r="B34" s="1334" t="s">
        <v>10</v>
      </c>
      <c r="C34" s="1532" t="s">
        <v>1208</v>
      </c>
      <c r="D34" s="1531">
        <v>103041661.57999997</v>
      </c>
      <c r="E34" s="1528">
        <v>106473497.38999994</v>
      </c>
      <c r="F34" s="1529">
        <f t="shared" si="0"/>
        <v>103.33053228895727</v>
      </c>
      <c r="G34" s="1528">
        <v>105841336.09999995</v>
      </c>
      <c r="H34" s="1528">
        <v>96100536.569999948</v>
      </c>
      <c r="I34" s="1529">
        <f t="shared" si="1"/>
        <v>90.796790848523685</v>
      </c>
      <c r="J34" s="1528">
        <f t="shared" si="2"/>
        <v>10372960.819999993</v>
      </c>
      <c r="K34" s="1528">
        <v>6685000</v>
      </c>
      <c r="L34" s="1527">
        <f t="shared" si="3"/>
        <v>6.2785577292663062</v>
      </c>
    </row>
    <row r="35" spans="1:12">
      <c r="A35" s="1334" t="s">
        <v>11</v>
      </c>
      <c r="B35" s="1334" t="s">
        <v>263</v>
      </c>
      <c r="C35" s="1532" t="s">
        <v>1207</v>
      </c>
      <c r="D35" s="1531">
        <v>103694837.31</v>
      </c>
      <c r="E35" s="1528">
        <v>103242371.73999999</v>
      </c>
      <c r="F35" s="1529">
        <f t="shared" si="0"/>
        <v>99.563656608431387</v>
      </c>
      <c r="G35" s="1528">
        <v>104170875.31000002</v>
      </c>
      <c r="H35" s="1528">
        <v>96646435.540000007</v>
      </c>
      <c r="I35" s="1529">
        <f t="shared" si="1"/>
        <v>92.776829658377935</v>
      </c>
      <c r="J35" s="1528">
        <f t="shared" si="2"/>
        <v>6595936.1999999881</v>
      </c>
      <c r="K35" s="1528">
        <v>1616060.74</v>
      </c>
      <c r="L35" s="1527">
        <f t="shared" si="3"/>
        <v>1.5653076472030301</v>
      </c>
    </row>
    <row r="36" spans="1:12">
      <c r="A36" s="1334" t="s">
        <v>11</v>
      </c>
      <c r="B36" s="1334" t="s">
        <v>11</v>
      </c>
      <c r="C36" s="1532" t="s">
        <v>1206</v>
      </c>
      <c r="D36" s="1531">
        <v>91728068.570000008</v>
      </c>
      <c r="E36" s="1528">
        <v>91467962.840000048</v>
      </c>
      <c r="F36" s="1529">
        <f t="shared" si="0"/>
        <v>99.716438235258977</v>
      </c>
      <c r="G36" s="1528">
        <v>88238822.289999992</v>
      </c>
      <c r="H36" s="1528">
        <v>84754435.899999946</v>
      </c>
      <c r="I36" s="1529">
        <f t="shared" si="1"/>
        <v>96.051186655066076</v>
      </c>
      <c r="J36" s="1528">
        <f t="shared" si="2"/>
        <v>6713526.9400001019</v>
      </c>
      <c r="K36" s="1528">
        <v>855004</v>
      </c>
      <c r="L36" s="1527">
        <f t="shared" si="3"/>
        <v>0.93475789058034686</v>
      </c>
    </row>
    <row r="37" spans="1:12">
      <c r="A37" s="1334" t="s">
        <v>11</v>
      </c>
      <c r="B37" s="1334" t="s">
        <v>266</v>
      </c>
      <c r="C37" s="1532" t="s">
        <v>1205</v>
      </c>
      <c r="D37" s="1531">
        <v>69653674.479999989</v>
      </c>
      <c r="E37" s="1528">
        <v>69270798.080000028</v>
      </c>
      <c r="F37" s="1529">
        <f t="shared" si="0"/>
        <v>99.450314139407112</v>
      </c>
      <c r="G37" s="1528">
        <v>74942274.479999989</v>
      </c>
      <c r="H37" s="1528">
        <v>68835181.280000031</v>
      </c>
      <c r="I37" s="1529">
        <f t="shared" si="1"/>
        <v>91.850936947970837</v>
      </c>
      <c r="J37" s="1528">
        <f t="shared" si="2"/>
        <v>435616.79999999702</v>
      </c>
      <c r="K37" s="1528">
        <v>21938682</v>
      </c>
      <c r="L37" s="1527">
        <f t="shared" si="3"/>
        <v>31.670895396157086</v>
      </c>
    </row>
    <row r="38" spans="1:12">
      <c r="A38" s="1334" t="s">
        <v>11</v>
      </c>
      <c r="B38" s="1334" t="s">
        <v>12</v>
      </c>
      <c r="C38" s="1532" t="s">
        <v>1204</v>
      </c>
      <c r="D38" s="1531">
        <v>37973444.609999999</v>
      </c>
      <c r="E38" s="1528">
        <v>41267130.140000008</v>
      </c>
      <c r="F38" s="1529">
        <f t="shared" si="0"/>
        <v>108.67365487599891</v>
      </c>
      <c r="G38" s="1528">
        <v>44673444.609999999</v>
      </c>
      <c r="H38" s="1528">
        <v>39812873.24999997</v>
      </c>
      <c r="I38" s="1529">
        <f t="shared" si="1"/>
        <v>89.119774840662259</v>
      </c>
      <c r="J38" s="1528">
        <f t="shared" si="2"/>
        <v>1454256.8900000378</v>
      </c>
      <c r="K38" s="1528">
        <v>6000000</v>
      </c>
      <c r="L38" s="1527">
        <f t="shared" si="3"/>
        <v>14.539416672893937</v>
      </c>
    </row>
    <row r="39" spans="1:12">
      <c r="A39" s="1334" t="s">
        <v>11</v>
      </c>
      <c r="B39" s="1334" t="s">
        <v>269</v>
      </c>
      <c r="C39" s="1532" t="s">
        <v>1203</v>
      </c>
      <c r="D39" s="1531">
        <v>212622263.11000004</v>
      </c>
      <c r="E39" s="1528">
        <v>212688712.81000006</v>
      </c>
      <c r="F39" s="1529">
        <f t="shared" si="0"/>
        <v>100.03125246577102</v>
      </c>
      <c r="G39" s="1528">
        <v>218925887.95000005</v>
      </c>
      <c r="H39" s="1528">
        <v>204294782.70999989</v>
      </c>
      <c r="I39" s="1529">
        <f t="shared" si="1"/>
        <v>93.316868380891648</v>
      </c>
      <c r="J39" s="1528">
        <f t="shared" si="2"/>
        <v>8393930.1000001729</v>
      </c>
      <c r="K39" s="1528">
        <v>15019581.08</v>
      </c>
      <c r="L39" s="1527">
        <f t="shared" si="3"/>
        <v>7.0617668806042158</v>
      </c>
    </row>
    <row r="40" spans="1:12">
      <c r="A40" s="1334" t="s">
        <v>11</v>
      </c>
      <c r="B40" s="1334" t="s">
        <v>13</v>
      </c>
      <c r="C40" s="1532" t="s">
        <v>1202</v>
      </c>
      <c r="D40" s="1531">
        <v>86503784.199999988</v>
      </c>
      <c r="E40" s="1528">
        <v>84271121.000000045</v>
      </c>
      <c r="F40" s="1529">
        <f t="shared" si="0"/>
        <v>97.418999387543622</v>
      </c>
      <c r="G40" s="1528">
        <v>84204143.099999964</v>
      </c>
      <c r="H40" s="1528">
        <v>80215934.119999915</v>
      </c>
      <c r="I40" s="1529">
        <f t="shared" si="1"/>
        <v>95.263642817119234</v>
      </c>
      <c r="J40" s="1528">
        <f t="shared" si="2"/>
        <v>4055186.8800001293</v>
      </c>
      <c r="K40" s="1528">
        <v>22651122.32</v>
      </c>
      <c r="L40" s="1527">
        <f t="shared" si="3"/>
        <v>26.878866747245464</v>
      </c>
    </row>
    <row r="41" spans="1:12">
      <c r="A41" s="1334" t="s">
        <v>11</v>
      </c>
      <c r="B41" s="1334" t="s">
        <v>272</v>
      </c>
      <c r="C41" s="1532" t="s">
        <v>1201</v>
      </c>
      <c r="D41" s="1531">
        <v>75700549.670000002</v>
      </c>
      <c r="E41" s="1528">
        <v>75725593.390000001</v>
      </c>
      <c r="F41" s="1529">
        <f t="shared" si="0"/>
        <v>100.03308261315033</v>
      </c>
      <c r="G41" s="1528">
        <v>77644583.670000002</v>
      </c>
      <c r="H41" s="1528">
        <v>70764769.600000054</v>
      </c>
      <c r="I41" s="1529">
        <f t="shared" si="1"/>
        <v>91.139350943988461</v>
      </c>
      <c r="J41" s="1528">
        <f t="shared" si="2"/>
        <v>4960823.789999947</v>
      </c>
      <c r="K41" s="1528">
        <v>7046329</v>
      </c>
      <c r="L41" s="1527">
        <f t="shared" si="3"/>
        <v>9.3050825811429139</v>
      </c>
    </row>
    <row r="42" spans="1:12">
      <c r="A42" s="1334" t="s">
        <v>11</v>
      </c>
      <c r="B42" s="1334" t="s">
        <v>4</v>
      </c>
      <c r="C42" s="1532" t="s">
        <v>1200</v>
      </c>
      <c r="D42" s="1531">
        <v>118158928.14000002</v>
      </c>
      <c r="E42" s="1528">
        <v>116782844.99000002</v>
      </c>
      <c r="F42" s="1529">
        <f t="shared" si="0"/>
        <v>98.835396383784428</v>
      </c>
      <c r="G42" s="1528">
        <v>122045650.95999999</v>
      </c>
      <c r="H42" s="1528">
        <v>111824269.45999998</v>
      </c>
      <c r="I42" s="1529">
        <f t="shared" si="1"/>
        <v>91.624952286624264</v>
      </c>
      <c r="J42" s="1528">
        <f t="shared" si="2"/>
        <v>4958575.5300000459</v>
      </c>
      <c r="K42" s="1528">
        <v>36947713</v>
      </c>
      <c r="L42" s="1527">
        <f t="shared" si="3"/>
        <v>31.637962753145626</v>
      </c>
    </row>
    <row r="43" spans="1:12">
      <c r="A43" s="1334" t="s">
        <v>11</v>
      </c>
      <c r="B43" s="1334" t="s">
        <v>275</v>
      </c>
      <c r="C43" s="1532" t="s">
        <v>1199</v>
      </c>
      <c r="D43" s="1531">
        <v>72992941.540000021</v>
      </c>
      <c r="E43" s="1528">
        <v>70085532.49999997</v>
      </c>
      <c r="F43" s="1529">
        <f t="shared" si="0"/>
        <v>96.016862755960048</v>
      </c>
      <c r="G43" s="1528">
        <v>69262963.939999998</v>
      </c>
      <c r="H43" s="1528">
        <v>62672722.229999974</v>
      </c>
      <c r="I43" s="1529">
        <f t="shared" si="1"/>
        <v>90.485186692690604</v>
      </c>
      <c r="J43" s="1528">
        <f t="shared" si="2"/>
        <v>7412810.2699999958</v>
      </c>
      <c r="K43" s="1528">
        <v>4248686.22</v>
      </c>
      <c r="L43" s="1527">
        <f t="shared" si="3"/>
        <v>6.0621444518524585</v>
      </c>
    </row>
    <row r="44" spans="1:12">
      <c r="A44" s="1334" t="s">
        <v>11</v>
      </c>
      <c r="B44" s="1334" t="s">
        <v>5</v>
      </c>
      <c r="C44" s="1532" t="s">
        <v>1198</v>
      </c>
      <c r="D44" s="1531">
        <v>75539292.439999998</v>
      </c>
      <c r="E44" s="1528">
        <v>77606676.790000007</v>
      </c>
      <c r="F44" s="1529">
        <f t="shared" si="0"/>
        <v>102.73683308808077</v>
      </c>
      <c r="G44" s="1528">
        <v>77518394.600000039</v>
      </c>
      <c r="H44" s="1528">
        <v>69419094.619999915</v>
      </c>
      <c r="I44" s="1529">
        <f t="shared" si="1"/>
        <v>89.551770232351899</v>
      </c>
      <c r="J44" s="1528">
        <f t="shared" si="2"/>
        <v>8187582.1700000912</v>
      </c>
      <c r="K44" s="1528">
        <v>381.3</v>
      </c>
      <c r="L44" s="1527">
        <f t="shared" si="3"/>
        <v>4.9132370534532707E-4</v>
      </c>
    </row>
    <row r="45" spans="1:12">
      <c r="A45" s="1334" t="s">
        <v>11</v>
      </c>
      <c r="B45" s="1334" t="s">
        <v>278</v>
      </c>
      <c r="C45" s="1532" t="s">
        <v>1197</v>
      </c>
      <c r="D45" s="1531">
        <v>64703702.389999986</v>
      </c>
      <c r="E45" s="1528">
        <v>61079053.230000019</v>
      </c>
      <c r="F45" s="1529">
        <f t="shared" si="0"/>
        <v>94.398080749456213</v>
      </c>
      <c r="G45" s="1528">
        <v>65363702.390000008</v>
      </c>
      <c r="H45" s="1528">
        <v>58599885.729999989</v>
      </c>
      <c r="I45" s="1529">
        <f t="shared" si="1"/>
        <v>89.652029470970092</v>
      </c>
      <c r="J45" s="1528">
        <f t="shared" si="2"/>
        <v>2479167.5000000298</v>
      </c>
      <c r="K45" s="1528">
        <v>27787970.699999999</v>
      </c>
      <c r="L45" s="1527">
        <f t="shared" si="3"/>
        <v>45.495090756173454</v>
      </c>
    </row>
    <row r="46" spans="1:12">
      <c r="A46" s="1334" t="s">
        <v>11</v>
      </c>
      <c r="B46" s="1334" t="s">
        <v>14</v>
      </c>
      <c r="C46" s="1532" t="s">
        <v>1196</v>
      </c>
      <c r="D46" s="1531">
        <v>145529115</v>
      </c>
      <c r="E46" s="1528">
        <v>149788331.64000002</v>
      </c>
      <c r="F46" s="1529">
        <f t="shared" si="0"/>
        <v>102.92671101586787</v>
      </c>
      <c r="G46" s="1528">
        <v>150029115</v>
      </c>
      <c r="H46" s="1528">
        <v>138881180.99000001</v>
      </c>
      <c r="I46" s="1529">
        <f t="shared" si="1"/>
        <v>92.569486256051036</v>
      </c>
      <c r="J46" s="1528">
        <f t="shared" si="2"/>
        <v>10907150.650000006</v>
      </c>
      <c r="K46" s="1528">
        <v>21365773.239999998</v>
      </c>
      <c r="L46" s="1527">
        <f t="shared" si="3"/>
        <v>14.263977044186801</v>
      </c>
    </row>
    <row r="47" spans="1:12">
      <c r="A47" s="1334" t="s">
        <v>11</v>
      </c>
      <c r="B47" s="1334" t="s">
        <v>281</v>
      </c>
      <c r="C47" s="1532" t="s">
        <v>1195</v>
      </c>
      <c r="D47" s="1531">
        <v>127801262</v>
      </c>
      <c r="E47" s="1528">
        <v>141670151.73999995</v>
      </c>
      <c r="F47" s="1529">
        <f t="shared" si="0"/>
        <v>110.85191924004627</v>
      </c>
      <c r="G47" s="1528">
        <v>135190859</v>
      </c>
      <c r="H47" s="1528">
        <v>131274597.35000008</v>
      </c>
      <c r="I47" s="1529">
        <f t="shared" si="1"/>
        <v>97.103160909718071</v>
      </c>
      <c r="J47" s="1528">
        <f t="shared" si="2"/>
        <v>10395554.389999866</v>
      </c>
      <c r="K47" s="1528">
        <v>7475000</v>
      </c>
      <c r="L47" s="1527">
        <f t="shared" si="3"/>
        <v>5.276340787520641</v>
      </c>
    </row>
    <row r="48" spans="1:12">
      <c r="A48" s="1334" t="s">
        <v>11</v>
      </c>
      <c r="B48" s="1334" t="s">
        <v>15</v>
      </c>
      <c r="C48" s="1532" t="s">
        <v>1194</v>
      </c>
      <c r="D48" s="1531">
        <v>87551776.019999996</v>
      </c>
      <c r="E48" s="1528">
        <v>86697876.020000055</v>
      </c>
      <c r="F48" s="1529">
        <f t="shared" si="0"/>
        <v>99.024691401114609</v>
      </c>
      <c r="G48" s="1528">
        <v>89341595.00000006</v>
      </c>
      <c r="H48" s="1528">
        <v>77662346.770000085</v>
      </c>
      <c r="I48" s="1529">
        <f t="shared" si="1"/>
        <v>86.92742363733268</v>
      </c>
      <c r="J48" s="1528">
        <f t="shared" si="2"/>
        <v>9035529.2499999702</v>
      </c>
      <c r="K48" s="1528">
        <v>13916638.859999999</v>
      </c>
      <c r="L48" s="1527">
        <f t="shared" si="3"/>
        <v>16.051879813975621</v>
      </c>
    </row>
    <row r="49" spans="1:12">
      <c r="A49" s="1334" t="s">
        <v>11</v>
      </c>
      <c r="B49" s="1334" t="s">
        <v>284</v>
      </c>
      <c r="C49" s="1532" t="s">
        <v>1193</v>
      </c>
      <c r="D49" s="1531">
        <v>55589397.140000008</v>
      </c>
      <c r="E49" s="1528">
        <v>53547449.920000002</v>
      </c>
      <c r="F49" s="1529">
        <f t="shared" si="0"/>
        <v>96.326732569418894</v>
      </c>
      <c r="G49" s="1528">
        <v>60913492.209999971</v>
      </c>
      <c r="H49" s="1528">
        <v>52837349.239999942</v>
      </c>
      <c r="I49" s="1529">
        <f t="shared" si="1"/>
        <v>86.74161884832111</v>
      </c>
      <c r="J49" s="1528">
        <f t="shared" si="2"/>
        <v>710100.68000005931</v>
      </c>
      <c r="K49" s="1528">
        <v>11730633</v>
      </c>
      <c r="L49" s="1527">
        <f t="shared" si="3"/>
        <v>21.906987200185238</v>
      </c>
    </row>
    <row r="50" spans="1:12">
      <c r="A50" s="1334" t="s">
        <v>11</v>
      </c>
      <c r="B50" s="1334" t="s">
        <v>16</v>
      </c>
      <c r="C50" s="1532" t="s">
        <v>1192</v>
      </c>
      <c r="D50" s="1531">
        <v>130730824.28999999</v>
      </c>
      <c r="E50" s="1528">
        <v>126874905.64</v>
      </c>
      <c r="F50" s="1529">
        <f t="shared" si="0"/>
        <v>97.050490065413797</v>
      </c>
      <c r="G50" s="1528">
        <v>121697413.15999995</v>
      </c>
      <c r="H50" s="1528">
        <v>115509402.28000005</v>
      </c>
      <c r="I50" s="1529">
        <f t="shared" si="1"/>
        <v>94.915248632389321</v>
      </c>
      <c r="J50" s="1528">
        <f t="shared" si="2"/>
        <v>11365503.359999955</v>
      </c>
      <c r="K50" s="1528">
        <v>261954</v>
      </c>
      <c r="L50" s="1527">
        <f t="shared" si="3"/>
        <v>0.20646636045056765</v>
      </c>
    </row>
    <row r="51" spans="1:12">
      <c r="A51" s="1334" t="s">
        <v>11</v>
      </c>
      <c r="B51" s="1334" t="s">
        <v>287</v>
      </c>
      <c r="C51" s="1532" t="s">
        <v>1191</v>
      </c>
      <c r="D51" s="1531">
        <v>92934521.230000004</v>
      </c>
      <c r="E51" s="1528">
        <v>91300464.249999985</v>
      </c>
      <c r="F51" s="1529">
        <f t="shared" si="0"/>
        <v>98.241711520785742</v>
      </c>
      <c r="G51" s="1528">
        <v>96083898.229999989</v>
      </c>
      <c r="H51" s="1528">
        <v>90981623.820000038</v>
      </c>
      <c r="I51" s="1529">
        <f t="shared" si="1"/>
        <v>94.6897716433336</v>
      </c>
      <c r="J51" s="1528">
        <f t="shared" si="2"/>
        <v>318840.42999994755</v>
      </c>
      <c r="K51" s="1528">
        <v>19000000</v>
      </c>
      <c r="L51" s="1527">
        <f t="shared" si="3"/>
        <v>20.810408967882115</v>
      </c>
    </row>
    <row r="52" spans="1:12">
      <c r="A52" s="1334" t="s">
        <v>12</v>
      </c>
      <c r="B52" s="1334" t="s">
        <v>260</v>
      </c>
      <c r="C52" s="1532" t="s">
        <v>1190</v>
      </c>
      <c r="D52" s="1531">
        <v>160354770.29000005</v>
      </c>
      <c r="E52" s="1528">
        <v>161068147.58999994</v>
      </c>
      <c r="F52" s="1529">
        <f t="shared" si="0"/>
        <v>100.44487438615624</v>
      </c>
      <c r="G52" s="1528">
        <v>164952118.36000013</v>
      </c>
      <c r="H52" s="1528">
        <v>147807150.69000015</v>
      </c>
      <c r="I52" s="1529">
        <f t="shared" si="1"/>
        <v>89.606094277260567</v>
      </c>
      <c r="J52" s="1528">
        <f t="shared" si="2"/>
        <v>13260996.899999797</v>
      </c>
      <c r="K52" s="1528">
        <v>24313830</v>
      </c>
      <c r="L52" s="1527">
        <f t="shared" si="3"/>
        <v>15.095368242447922</v>
      </c>
    </row>
    <row r="53" spans="1:12">
      <c r="A53" s="1334" t="s">
        <v>12</v>
      </c>
      <c r="B53" s="1334" t="s">
        <v>10</v>
      </c>
      <c r="C53" s="1532" t="s">
        <v>1189</v>
      </c>
      <c r="D53" s="1531">
        <v>140662679.54999998</v>
      </c>
      <c r="E53" s="1528">
        <v>167837211.94000012</v>
      </c>
      <c r="F53" s="1529">
        <f t="shared" si="0"/>
        <v>119.31893553921719</v>
      </c>
      <c r="G53" s="1528">
        <v>156789565.31999996</v>
      </c>
      <c r="H53" s="1528">
        <v>142904852.78000006</v>
      </c>
      <c r="I53" s="1529">
        <f t="shared" si="1"/>
        <v>91.144364415028591</v>
      </c>
      <c r="J53" s="1528">
        <f t="shared" si="2"/>
        <v>24932359.160000056</v>
      </c>
      <c r="K53" s="1528">
        <v>23714389</v>
      </c>
      <c r="L53" s="1527">
        <f t="shared" si="3"/>
        <v>14.129398794158725</v>
      </c>
    </row>
    <row r="54" spans="1:12">
      <c r="A54" s="1334" t="s">
        <v>12</v>
      </c>
      <c r="B54" s="1334" t="s">
        <v>263</v>
      </c>
      <c r="C54" s="1532" t="s">
        <v>1188</v>
      </c>
      <c r="D54" s="1531">
        <v>107921403.47000001</v>
      </c>
      <c r="E54" s="1528">
        <v>116733666.87999997</v>
      </c>
      <c r="F54" s="1529">
        <f t="shared" si="0"/>
        <v>108.16544552485325</v>
      </c>
      <c r="G54" s="1528">
        <v>116161403.47000004</v>
      </c>
      <c r="H54" s="1528">
        <v>107992110.7000002</v>
      </c>
      <c r="I54" s="1529">
        <f t="shared" si="1"/>
        <v>92.96729160808593</v>
      </c>
      <c r="J54" s="1528">
        <f t="shared" si="2"/>
        <v>8741556.1799997687</v>
      </c>
      <c r="K54" s="1528">
        <v>18302288</v>
      </c>
      <c r="L54" s="1527">
        <f t="shared" si="3"/>
        <v>15.678671362919157</v>
      </c>
    </row>
    <row r="55" spans="1:12">
      <c r="A55" s="1334" t="s">
        <v>12</v>
      </c>
      <c r="B55" s="1334" t="s">
        <v>11</v>
      </c>
      <c r="C55" s="1532" t="s">
        <v>1187</v>
      </c>
      <c r="D55" s="1531">
        <v>87499358.460000023</v>
      </c>
      <c r="E55" s="1528">
        <v>91000053.070000023</v>
      </c>
      <c r="F55" s="1529">
        <f t="shared" si="0"/>
        <v>104.00082317357827</v>
      </c>
      <c r="G55" s="1528">
        <v>86301352.710000038</v>
      </c>
      <c r="H55" s="1528">
        <v>82408217.610000029</v>
      </c>
      <c r="I55" s="1529">
        <f t="shared" si="1"/>
        <v>95.488906051006893</v>
      </c>
      <c r="J55" s="1528">
        <f t="shared" si="2"/>
        <v>8591835.4599999934</v>
      </c>
      <c r="K55" s="1528">
        <v>2471000</v>
      </c>
      <c r="L55" s="1527">
        <f t="shared" si="3"/>
        <v>2.7153830318090377</v>
      </c>
    </row>
    <row r="56" spans="1:12">
      <c r="A56" s="1334" t="s">
        <v>12</v>
      </c>
      <c r="B56" s="1334" t="s">
        <v>266</v>
      </c>
      <c r="C56" s="1532" t="s">
        <v>1186</v>
      </c>
      <c r="D56" s="1531">
        <v>69690566.160000011</v>
      </c>
      <c r="E56" s="1528">
        <v>79249297.14000003</v>
      </c>
      <c r="F56" s="1529">
        <f t="shared" si="0"/>
        <v>113.71596115040087</v>
      </c>
      <c r="G56" s="1528">
        <v>80381481.950000063</v>
      </c>
      <c r="H56" s="1528">
        <v>77459841.920000106</v>
      </c>
      <c r="I56" s="1529">
        <f t="shared" si="1"/>
        <v>96.365282202911715</v>
      </c>
      <c r="J56" s="1528">
        <f t="shared" si="2"/>
        <v>1789455.2199999243</v>
      </c>
      <c r="K56" s="1528">
        <v>21420992.84</v>
      </c>
      <c r="L56" s="1527">
        <f t="shared" si="3"/>
        <v>27.029883687369686</v>
      </c>
    </row>
    <row r="57" spans="1:12">
      <c r="A57" s="1334" t="s">
        <v>12</v>
      </c>
      <c r="B57" s="1334" t="s">
        <v>12</v>
      </c>
      <c r="C57" s="1532" t="s">
        <v>1185</v>
      </c>
      <c r="D57" s="1531">
        <v>116466756.18999997</v>
      </c>
      <c r="E57" s="1528">
        <v>124693545.29999997</v>
      </c>
      <c r="F57" s="1529">
        <f t="shared" si="0"/>
        <v>107.06363719495981</v>
      </c>
      <c r="G57" s="1528">
        <v>122492034.95999999</v>
      </c>
      <c r="H57" s="1528">
        <v>116223744.18999997</v>
      </c>
      <c r="I57" s="1529">
        <f t="shared" si="1"/>
        <v>94.882695211940145</v>
      </c>
      <c r="J57" s="1528">
        <f t="shared" si="2"/>
        <v>8469801.1099999994</v>
      </c>
      <c r="K57" s="1528">
        <v>16444933.48</v>
      </c>
      <c r="L57" s="1527">
        <f t="shared" si="3"/>
        <v>13.188279666309242</v>
      </c>
    </row>
    <row r="58" spans="1:12">
      <c r="A58" s="1334" t="s">
        <v>12</v>
      </c>
      <c r="B58" s="1334" t="s">
        <v>269</v>
      </c>
      <c r="C58" s="1532" t="s">
        <v>1184</v>
      </c>
      <c r="D58" s="1531">
        <v>146992027.84999996</v>
      </c>
      <c r="E58" s="1528">
        <v>144868702.53000003</v>
      </c>
      <c r="F58" s="1529">
        <f t="shared" si="0"/>
        <v>98.555482667286753</v>
      </c>
      <c r="G58" s="1528">
        <v>145971031.74999991</v>
      </c>
      <c r="H58" s="1528">
        <v>129622665.57999997</v>
      </c>
      <c r="I58" s="1529">
        <f t="shared" si="1"/>
        <v>88.800266755667465</v>
      </c>
      <c r="J58" s="1528">
        <f t="shared" si="2"/>
        <v>15246036.950000063</v>
      </c>
      <c r="K58" s="1528">
        <v>21739520.199999999</v>
      </c>
      <c r="L58" s="1527">
        <f t="shared" si="3"/>
        <v>15.006360808331314</v>
      </c>
    </row>
    <row r="59" spans="1:12">
      <c r="A59" s="1334" t="s">
        <v>12</v>
      </c>
      <c r="B59" s="1334" t="s">
        <v>13</v>
      </c>
      <c r="C59" s="1532" t="s">
        <v>1183</v>
      </c>
      <c r="D59" s="1531">
        <v>132488050.68000001</v>
      </c>
      <c r="E59" s="1528">
        <v>124984326.86</v>
      </c>
      <c r="F59" s="1529">
        <f t="shared" si="0"/>
        <v>94.336301438894409</v>
      </c>
      <c r="G59" s="1528">
        <v>129415658.97</v>
      </c>
      <c r="H59" s="1528">
        <v>115007859.16999991</v>
      </c>
      <c r="I59" s="1529">
        <f t="shared" si="1"/>
        <v>88.867035168178546</v>
      </c>
      <c r="J59" s="1528">
        <f t="shared" si="2"/>
        <v>9976467.690000087</v>
      </c>
      <c r="K59" s="1528">
        <v>46193801</v>
      </c>
      <c r="L59" s="1527">
        <f t="shared" si="3"/>
        <v>36.959674993284196</v>
      </c>
    </row>
    <row r="60" spans="1:12">
      <c r="A60" s="1334" t="s">
        <v>12</v>
      </c>
      <c r="B60" s="1334" t="s">
        <v>272</v>
      </c>
      <c r="C60" s="1532" t="s">
        <v>1182</v>
      </c>
      <c r="D60" s="1531">
        <v>168209460.75999996</v>
      </c>
      <c r="E60" s="1528">
        <v>184904193.17000005</v>
      </c>
      <c r="F60" s="1529">
        <f t="shared" si="0"/>
        <v>109.92496636905578</v>
      </c>
      <c r="G60" s="1528">
        <v>177670936.5500001</v>
      </c>
      <c r="H60" s="1528">
        <v>168997647.06000033</v>
      </c>
      <c r="I60" s="1529">
        <f t="shared" si="1"/>
        <v>95.118340873067368</v>
      </c>
      <c r="J60" s="1528">
        <f t="shared" si="2"/>
        <v>15906546.109999716</v>
      </c>
      <c r="K60" s="1528">
        <v>49192788.890000001</v>
      </c>
      <c r="L60" s="1527">
        <f t="shared" si="3"/>
        <v>26.60447448304884</v>
      </c>
    </row>
    <row r="61" spans="1:12">
      <c r="A61" s="1334" t="s">
        <v>12</v>
      </c>
      <c r="B61" s="1334" t="s">
        <v>4</v>
      </c>
      <c r="C61" s="1532" t="s">
        <v>1181</v>
      </c>
      <c r="D61" s="1531">
        <v>80175564.529999986</v>
      </c>
      <c r="E61" s="1528">
        <v>89478977.790000036</v>
      </c>
      <c r="F61" s="1529">
        <f t="shared" si="0"/>
        <v>111.60380137581559</v>
      </c>
      <c r="G61" s="1528">
        <v>82342753.529999986</v>
      </c>
      <c r="H61" s="1528">
        <v>75916543.329999939</v>
      </c>
      <c r="I61" s="1529">
        <f t="shared" si="1"/>
        <v>92.195779319355921</v>
      </c>
      <c r="J61" s="1528">
        <f t="shared" si="2"/>
        <v>13562434.460000098</v>
      </c>
      <c r="K61" s="1528">
        <v>13861295</v>
      </c>
      <c r="L61" s="1527">
        <f t="shared" si="3"/>
        <v>15.491119078864919</v>
      </c>
    </row>
    <row r="62" spans="1:12">
      <c r="A62" s="1334" t="s">
        <v>12</v>
      </c>
      <c r="B62" s="1334" t="s">
        <v>275</v>
      </c>
      <c r="C62" s="1532" t="s">
        <v>1180</v>
      </c>
      <c r="D62" s="1531">
        <v>142550748.84000003</v>
      </c>
      <c r="E62" s="1528">
        <v>167741194.7100001</v>
      </c>
      <c r="F62" s="1529">
        <f t="shared" si="0"/>
        <v>117.67121258568343</v>
      </c>
      <c r="G62" s="1528">
        <v>152165687.68000007</v>
      </c>
      <c r="H62" s="1528">
        <v>149115113.07999995</v>
      </c>
      <c r="I62" s="1529">
        <f t="shared" si="1"/>
        <v>97.99522832873113</v>
      </c>
      <c r="J62" s="1528">
        <f t="shared" si="2"/>
        <v>18626081.630000144</v>
      </c>
      <c r="K62" s="1528">
        <v>45981789.670000002</v>
      </c>
      <c r="L62" s="1527">
        <f t="shared" si="3"/>
        <v>27.412341821873728</v>
      </c>
    </row>
    <row r="63" spans="1:12">
      <c r="A63" s="1334" t="s">
        <v>12</v>
      </c>
      <c r="B63" s="1334" t="s">
        <v>5</v>
      </c>
      <c r="C63" s="1532" t="s">
        <v>1080</v>
      </c>
      <c r="D63" s="1531">
        <v>83799728.810000002</v>
      </c>
      <c r="E63" s="1528">
        <v>83476480.770000011</v>
      </c>
      <c r="F63" s="1529">
        <f t="shared" si="0"/>
        <v>99.614261233788838</v>
      </c>
      <c r="G63" s="1528">
        <v>79469307.809999987</v>
      </c>
      <c r="H63" s="1528">
        <v>75306623.919999942</v>
      </c>
      <c r="I63" s="1529">
        <f t="shared" si="1"/>
        <v>94.761897385651778</v>
      </c>
      <c r="J63" s="1528">
        <f t="shared" si="2"/>
        <v>8169856.8500000685</v>
      </c>
      <c r="K63" s="1528">
        <v>17566831.640000001</v>
      </c>
      <c r="L63" s="1527">
        <f t="shared" si="3"/>
        <v>21.044049147689048</v>
      </c>
    </row>
    <row r="64" spans="1:12">
      <c r="A64" s="1334" t="s">
        <v>12</v>
      </c>
      <c r="B64" s="1334" t="s">
        <v>278</v>
      </c>
      <c r="C64" s="1532" t="s">
        <v>1179</v>
      </c>
      <c r="D64" s="1531">
        <v>48006934.230000004</v>
      </c>
      <c r="E64" s="1528">
        <v>49919141.380000003</v>
      </c>
      <c r="F64" s="1529">
        <f t="shared" si="0"/>
        <v>103.98318947183476</v>
      </c>
      <c r="G64" s="1528">
        <v>56600247.240000002</v>
      </c>
      <c r="H64" s="1528">
        <v>50622227.919999994</v>
      </c>
      <c r="I64" s="1529">
        <f t="shared" si="1"/>
        <v>89.43817454603753</v>
      </c>
      <c r="J64" s="1528">
        <f t="shared" si="2"/>
        <v>-703086.53999999166</v>
      </c>
      <c r="K64" s="1528">
        <v>14616892.52</v>
      </c>
      <c r="L64" s="1527">
        <f t="shared" si="3"/>
        <v>29.281137687709162</v>
      </c>
    </row>
    <row r="65" spans="1:12">
      <c r="A65" s="1334" t="s">
        <v>12</v>
      </c>
      <c r="B65" s="1334" t="s">
        <v>14</v>
      </c>
      <c r="C65" s="1532" t="s">
        <v>1178</v>
      </c>
      <c r="D65" s="1531">
        <v>154375545.53999999</v>
      </c>
      <c r="E65" s="1528">
        <v>154142894.19000006</v>
      </c>
      <c r="F65" s="1529">
        <f t="shared" si="0"/>
        <v>99.849295204634828</v>
      </c>
      <c r="G65" s="1528">
        <v>158052484.54000002</v>
      </c>
      <c r="H65" s="1528">
        <v>150000686.15000027</v>
      </c>
      <c r="I65" s="1529">
        <f t="shared" si="1"/>
        <v>94.905617324881717</v>
      </c>
      <c r="J65" s="1528">
        <f t="shared" si="2"/>
        <v>4142208.039999783</v>
      </c>
      <c r="K65" s="1528">
        <v>15001140.300000001</v>
      </c>
      <c r="L65" s="1527">
        <f t="shared" si="3"/>
        <v>9.7319700520928656</v>
      </c>
    </row>
    <row r="66" spans="1:12">
      <c r="A66" s="1334" t="s">
        <v>12</v>
      </c>
      <c r="B66" s="1334" t="s">
        <v>281</v>
      </c>
      <c r="C66" s="1532" t="s">
        <v>1177</v>
      </c>
      <c r="D66" s="1531">
        <v>84932664.579999983</v>
      </c>
      <c r="E66" s="1528">
        <v>88399435.269999996</v>
      </c>
      <c r="F66" s="1529">
        <f t="shared" si="0"/>
        <v>104.08178726894243</v>
      </c>
      <c r="G66" s="1528">
        <v>95429672.580000013</v>
      </c>
      <c r="H66" s="1528">
        <v>89265609.350000024</v>
      </c>
      <c r="I66" s="1529">
        <f t="shared" si="1"/>
        <v>93.540726837522598</v>
      </c>
      <c r="J66" s="1528">
        <f t="shared" si="2"/>
        <v>-866174.08000002801</v>
      </c>
      <c r="K66" s="1528">
        <v>13618000</v>
      </c>
      <c r="L66" s="1527">
        <f t="shared" si="3"/>
        <v>15.405075788557129</v>
      </c>
    </row>
    <row r="67" spans="1:12">
      <c r="A67" s="1334" t="s">
        <v>12</v>
      </c>
      <c r="B67" s="1334" t="s">
        <v>15</v>
      </c>
      <c r="C67" s="1532" t="s">
        <v>1176</v>
      </c>
      <c r="D67" s="1531">
        <v>98343819.180000007</v>
      </c>
      <c r="E67" s="1528">
        <v>102635057.29999997</v>
      </c>
      <c r="F67" s="1529">
        <f t="shared" si="0"/>
        <v>104.36350566388482</v>
      </c>
      <c r="G67" s="1528">
        <v>110355115.18000002</v>
      </c>
      <c r="H67" s="1528">
        <v>98047527.400000051</v>
      </c>
      <c r="I67" s="1529">
        <f t="shared" si="1"/>
        <v>88.8472883563892</v>
      </c>
      <c r="J67" s="1528">
        <f t="shared" si="2"/>
        <v>4587529.8999999166</v>
      </c>
      <c r="K67" s="1528">
        <v>25653437.52</v>
      </c>
      <c r="L67" s="1527">
        <f t="shared" si="3"/>
        <v>24.994809955642719</v>
      </c>
    </row>
    <row r="68" spans="1:12">
      <c r="A68" s="1334" t="s">
        <v>12</v>
      </c>
      <c r="B68" s="1334" t="s">
        <v>284</v>
      </c>
      <c r="C68" s="1532" t="s">
        <v>1175</v>
      </c>
      <c r="D68" s="1531">
        <v>94180748.980000004</v>
      </c>
      <c r="E68" s="1528">
        <v>101891944.52</v>
      </c>
      <c r="F68" s="1529">
        <f t="shared" si="0"/>
        <v>108.18765578264569</v>
      </c>
      <c r="G68" s="1528">
        <v>103044056.27</v>
      </c>
      <c r="H68" s="1528">
        <v>95789061.949999899</v>
      </c>
      <c r="I68" s="1529">
        <f t="shared" si="1"/>
        <v>92.959327706403286</v>
      </c>
      <c r="J68" s="1528">
        <f t="shared" si="2"/>
        <v>6102882.5700000972</v>
      </c>
      <c r="K68" s="1528">
        <v>14001277.33</v>
      </c>
      <c r="L68" s="1527">
        <f t="shared" si="3"/>
        <v>13.741299565886429</v>
      </c>
    </row>
    <row r="69" spans="1:12">
      <c r="A69" s="1334" t="s">
        <v>12</v>
      </c>
      <c r="B69" s="1334" t="s">
        <v>16</v>
      </c>
      <c r="C69" s="1532" t="s">
        <v>1146</v>
      </c>
      <c r="D69" s="1531">
        <v>110408443.38</v>
      </c>
      <c r="E69" s="1528">
        <v>114304749.70000003</v>
      </c>
      <c r="F69" s="1529">
        <f t="shared" si="0"/>
        <v>103.52899307400781</v>
      </c>
      <c r="G69" s="1528">
        <v>106384493.93999986</v>
      </c>
      <c r="H69" s="1528">
        <v>99120453.909999996</v>
      </c>
      <c r="I69" s="1529">
        <f t="shared" si="1"/>
        <v>93.171899624679583</v>
      </c>
      <c r="J69" s="1528">
        <f t="shared" si="2"/>
        <v>15184295.790000036</v>
      </c>
      <c r="K69" s="1528">
        <v>35589378.719999999</v>
      </c>
      <c r="L69" s="1527">
        <f t="shared" si="3"/>
        <v>31.135520451605512</v>
      </c>
    </row>
    <row r="70" spans="1:12">
      <c r="A70" s="1334" t="s">
        <v>12</v>
      </c>
      <c r="B70" s="1334" t="s">
        <v>287</v>
      </c>
      <c r="C70" s="1532" t="s">
        <v>1174</v>
      </c>
      <c r="D70" s="1531">
        <v>84872363.599999979</v>
      </c>
      <c r="E70" s="1528">
        <v>84699458.509999961</v>
      </c>
      <c r="F70" s="1529">
        <f t="shared" si="0"/>
        <v>99.796276334644205</v>
      </c>
      <c r="G70" s="1528">
        <v>85615788.039999947</v>
      </c>
      <c r="H70" s="1528">
        <v>82250558.320000067</v>
      </c>
      <c r="I70" s="1529">
        <f t="shared" si="1"/>
        <v>96.069381831272011</v>
      </c>
      <c r="J70" s="1528">
        <f t="shared" si="2"/>
        <v>2448900.1899998933</v>
      </c>
      <c r="K70" s="1528">
        <v>12940709.27</v>
      </c>
      <c r="L70" s="1527">
        <f t="shared" si="3"/>
        <v>15.278384888933106</v>
      </c>
    </row>
    <row r="71" spans="1:12">
      <c r="A71" s="1334" t="s">
        <v>12</v>
      </c>
      <c r="B71" s="1334" t="s">
        <v>17</v>
      </c>
      <c r="C71" s="1532" t="s">
        <v>1173</v>
      </c>
      <c r="D71" s="1531">
        <v>113942305.02999999</v>
      </c>
      <c r="E71" s="1528">
        <v>116475984.11999999</v>
      </c>
      <c r="F71" s="1529">
        <f t="shared" ref="F71:F134" si="4">100*E71/D71</f>
        <v>102.22365089887631</v>
      </c>
      <c r="G71" s="1528">
        <v>105006229.09</v>
      </c>
      <c r="H71" s="1528">
        <v>100082398.53000002</v>
      </c>
      <c r="I71" s="1529">
        <f t="shared" ref="I71:I134" si="5">100*H71/G71</f>
        <v>95.310915740265457</v>
      </c>
      <c r="J71" s="1528">
        <f t="shared" ref="J71:J134" si="6">E71-H71</f>
        <v>16393585.589999974</v>
      </c>
      <c r="K71" s="1528">
        <v>13500000</v>
      </c>
      <c r="L71" s="1527">
        <f t="shared" ref="L71:L134" si="7">100*K71/E71</f>
        <v>11.590372128636883</v>
      </c>
    </row>
    <row r="72" spans="1:12">
      <c r="A72" s="1334" t="s">
        <v>13</v>
      </c>
      <c r="B72" s="1334" t="s">
        <v>260</v>
      </c>
      <c r="C72" s="1532" t="s">
        <v>1172</v>
      </c>
      <c r="D72" s="1531">
        <v>78001767.870000005</v>
      </c>
      <c r="E72" s="1528">
        <v>87307368.989999965</v>
      </c>
      <c r="F72" s="1529">
        <f t="shared" si="4"/>
        <v>111.92998745298817</v>
      </c>
      <c r="G72" s="1528">
        <v>79501767.870000005</v>
      </c>
      <c r="H72" s="1528">
        <v>70428811.269999981</v>
      </c>
      <c r="I72" s="1529">
        <f t="shared" si="5"/>
        <v>88.587729753587396</v>
      </c>
      <c r="J72" s="1528">
        <f t="shared" si="6"/>
        <v>16878557.719999984</v>
      </c>
      <c r="K72" s="1528">
        <v>60146475.649999999</v>
      </c>
      <c r="L72" s="1527">
        <f t="shared" si="7"/>
        <v>68.890491542459685</v>
      </c>
    </row>
    <row r="73" spans="1:12">
      <c r="A73" s="1334" t="s">
        <v>13</v>
      </c>
      <c r="B73" s="1334" t="s">
        <v>10</v>
      </c>
      <c r="C73" s="1532" t="s">
        <v>1071</v>
      </c>
      <c r="D73" s="1531">
        <v>79734850.739999995</v>
      </c>
      <c r="E73" s="1528">
        <v>73612825.959999964</v>
      </c>
      <c r="F73" s="1529">
        <f t="shared" si="4"/>
        <v>92.322021395684587</v>
      </c>
      <c r="G73" s="1528">
        <v>74370983.74000001</v>
      </c>
      <c r="H73" s="1528">
        <v>68047498.290000036</v>
      </c>
      <c r="I73" s="1529">
        <f t="shared" si="5"/>
        <v>91.497375546211956</v>
      </c>
      <c r="J73" s="1528">
        <f t="shared" si="6"/>
        <v>5565327.6699999273</v>
      </c>
      <c r="K73" s="1528">
        <v>21109000</v>
      </c>
      <c r="L73" s="1527">
        <f t="shared" si="7"/>
        <v>28.675709327434724</v>
      </c>
    </row>
    <row r="74" spans="1:12">
      <c r="A74" s="1334" t="s">
        <v>13</v>
      </c>
      <c r="B74" s="1334" t="s">
        <v>263</v>
      </c>
      <c r="C74" s="1532" t="s">
        <v>1171</v>
      </c>
      <c r="D74" s="1531">
        <v>99295347.439999998</v>
      </c>
      <c r="E74" s="1528">
        <v>98652666.349999994</v>
      </c>
      <c r="F74" s="1529">
        <f t="shared" si="4"/>
        <v>99.352758103406259</v>
      </c>
      <c r="G74" s="1528">
        <v>113963162.44</v>
      </c>
      <c r="H74" s="1528">
        <v>90490961.159999937</v>
      </c>
      <c r="I74" s="1529">
        <f t="shared" si="5"/>
        <v>79.403694336441532</v>
      </c>
      <c r="J74" s="1528">
        <f t="shared" si="6"/>
        <v>8161705.1900000572</v>
      </c>
      <c r="K74" s="1528">
        <v>21094044.550000001</v>
      </c>
      <c r="L74" s="1527">
        <f t="shared" si="7"/>
        <v>21.382133226042299</v>
      </c>
    </row>
    <row r="75" spans="1:12">
      <c r="A75" s="1334" t="s">
        <v>13</v>
      </c>
      <c r="B75" s="1334" t="s">
        <v>11</v>
      </c>
      <c r="C75" s="1532" t="s">
        <v>1170</v>
      </c>
      <c r="D75" s="1531">
        <v>99950646.359999985</v>
      </c>
      <c r="E75" s="1528">
        <v>99744413.849999979</v>
      </c>
      <c r="F75" s="1529">
        <f t="shared" si="4"/>
        <v>99.793665656490901</v>
      </c>
      <c r="G75" s="1528">
        <v>113570162.35999997</v>
      </c>
      <c r="H75" s="1528">
        <v>101564027.30999996</v>
      </c>
      <c r="I75" s="1529">
        <f t="shared" si="5"/>
        <v>89.428442470705988</v>
      </c>
      <c r="J75" s="1528">
        <f t="shared" si="6"/>
        <v>-1819613.4599999785</v>
      </c>
      <c r="K75" s="1528">
        <v>43720000</v>
      </c>
      <c r="L75" s="1527">
        <f t="shared" si="7"/>
        <v>43.832028594351208</v>
      </c>
    </row>
    <row r="76" spans="1:12">
      <c r="A76" s="1334" t="s">
        <v>13</v>
      </c>
      <c r="B76" s="1334" t="s">
        <v>266</v>
      </c>
      <c r="C76" s="1532" t="s">
        <v>1169</v>
      </c>
      <c r="D76" s="1531">
        <v>57820877.960000001</v>
      </c>
      <c r="E76" s="1528">
        <v>53660019.449999988</v>
      </c>
      <c r="F76" s="1529">
        <f t="shared" si="4"/>
        <v>92.803882167132684</v>
      </c>
      <c r="G76" s="1528">
        <v>56655469.670000009</v>
      </c>
      <c r="H76" s="1528">
        <v>50683102.439999983</v>
      </c>
      <c r="I76" s="1529">
        <f t="shared" si="5"/>
        <v>89.458445469100937</v>
      </c>
      <c r="J76" s="1528">
        <f t="shared" si="6"/>
        <v>2976917.0100000054</v>
      </c>
      <c r="K76" s="1528">
        <v>22097279</v>
      </c>
      <c r="L76" s="1527">
        <f t="shared" si="7"/>
        <v>41.180154659820957</v>
      </c>
    </row>
    <row r="77" spans="1:12">
      <c r="A77" s="1334" t="s">
        <v>13</v>
      </c>
      <c r="B77" s="1334" t="s">
        <v>12</v>
      </c>
      <c r="C77" s="1532" t="s">
        <v>1168</v>
      </c>
      <c r="D77" s="1531">
        <v>62637408.020000003</v>
      </c>
      <c r="E77" s="1528">
        <v>62993906.200000018</v>
      </c>
      <c r="F77" s="1529">
        <f t="shared" si="4"/>
        <v>100.5691458048299</v>
      </c>
      <c r="G77" s="1528">
        <v>65476746.019999996</v>
      </c>
      <c r="H77" s="1528">
        <v>59050650.549999997</v>
      </c>
      <c r="I77" s="1529">
        <f t="shared" si="5"/>
        <v>90.185682917050983</v>
      </c>
      <c r="J77" s="1528">
        <f t="shared" si="6"/>
        <v>3943255.6500000209</v>
      </c>
      <c r="K77" s="1528">
        <v>5355848</v>
      </c>
      <c r="L77" s="1527">
        <f t="shared" si="7"/>
        <v>8.5021684208559183</v>
      </c>
    </row>
    <row r="78" spans="1:12">
      <c r="A78" s="1334" t="s">
        <v>13</v>
      </c>
      <c r="B78" s="1334" t="s">
        <v>269</v>
      </c>
      <c r="C78" s="1532" t="s">
        <v>1167</v>
      </c>
      <c r="D78" s="1531">
        <v>52862910.599999994</v>
      </c>
      <c r="E78" s="1528">
        <v>55144812.409999989</v>
      </c>
      <c r="F78" s="1529">
        <f t="shared" si="4"/>
        <v>104.31664050295406</v>
      </c>
      <c r="G78" s="1528">
        <v>53458868.509999998</v>
      </c>
      <c r="H78" s="1528">
        <v>50483237.710000001</v>
      </c>
      <c r="I78" s="1529">
        <f t="shared" si="5"/>
        <v>94.433793899989894</v>
      </c>
      <c r="J78" s="1528">
        <f t="shared" si="6"/>
        <v>4661574.6999999881</v>
      </c>
      <c r="K78" s="1528">
        <v>13263000</v>
      </c>
      <c r="L78" s="1527">
        <f t="shared" si="7"/>
        <v>24.051219725601751</v>
      </c>
    </row>
    <row r="79" spans="1:12">
      <c r="A79" s="1334" t="s">
        <v>13</v>
      </c>
      <c r="B79" s="1334" t="s">
        <v>13</v>
      </c>
      <c r="C79" s="1532" t="s">
        <v>1166</v>
      </c>
      <c r="D79" s="1531">
        <v>75844084</v>
      </c>
      <c r="E79" s="1528">
        <v>77401037.930000007</v>
      </c>
      <c r="F79" s="1529">
        <f t="shared" si="4"/>
        <v>102.05283503720608</v>
      </c>
      <c r="G79" s="1528">
        <v>77178152</v>
      </c>
      <c r="H79" s="1528">
        <v>71335617.670000032</v>
      </c>
      <c r="I79" s="1529">
        <f t="shared" si="5"/>
        <v>92.429807946165937</v>
      </c>
      <c r="J79" s="1528">
        <f t="shared" si="6"/>
        <v>6065420.2599999756</v>
      </c>
      <c r="K79" s="1528">
        <v>14100000</v>
      </c>
      <c r="L79" s="1527">
        <f t="shared" si="7"/>
        <v>18.216809977085536</v>
      </c>
    </row>
    <row r="80" spans="1:12">
      <c r="A80" s="1334" t="s">
        <v>13</v>
      </c>
      <c r="B80" s="1334" t="s">
        <v>272</v>
      </c>
      <c r="C80" s="1532" t="s">
        <v>1165</v>
      </c>
      <c r="D80" s="1531">
        <v>88583320</v>
      </c>
      <c r="E80" s="1528">
        <v>93893180.019999996</v>
      </c>
      <c r="F80" s="1529">
        <f t="shared" si="4"/>
        <v>105.994198478901</v>
      </c>
      <c r="G80" s="1528">
        <v>93837472</v>
      </c>
      <c r="H80" s="1528">
        <v>85066657.150000051</v>
      </c>
      <c r="I80" s="1529">
        <f t="shared" si="5"/>
        <v>90.653185062359782</v>
      </c>
      <c r="J80" s="1528">
        <f t="shared" si="6"/>
        <v>8826522.8699999452</v>
      </c>
      <c r="K80" s="1528">
        <v>12500000</v>
      </c>
      <c r="L80" s="1527">
        <f t="shared" si="7"/>
        <v>13.313001005331165</v>
      </c>
    </row>
    <row r="81" spans="1:12">
      <c r="A81" s="1334" t="s">
        <v>13</v>
      </c>
      <c r="B81" s="1334" t="s">
        <v>4</v>
      </c>
      <c r="C81" s="1532" t="s">
        <v>1164</v>
      </c>
      <c r="D81" s="1531">
        <v>89398584.290000007</v>
      </c>
      <c r="E81" s="1528">
        <v>89051335.320000038</v>
      </c>
      <c r="F81" s="1529">
        <f t="shared" si="4"/>
        <v>99.611572182313836</v>
      </c>
      <c r="G81" s="1528">
        <v>92941776.290000007</v>
      </c>
      <c r="H81" s="1528">
        <v>83590077.189999938</v>
      </c>
      <c r="I81" s="1529">
        <f t="shared" si="5"/>
        <v>89.938110209104906</v>
      </c>
      <c r="J81" s="1528">
        <f t="shared" si="6"/>
        <v>5461258.1300000995</v>
      </c>
      <c r="K81" s="1528">
        <v>15550000</v>
      </c>
      <c r="L81" s="1527">
        <f t="shared" si="7"/>
        <v>17.461838100599067</v>
      </c>
    </row>
    <row r="82" spans="1:12">
      <c r="A82" s="1334" t="s">
        <v>13</v>
      </c>
      <c r="B82" s="1334" t="s">
        <v>275</v>
      </c>
      <c r="C82" s="1532" t="s">
        <v>1163</v>
      </c>
      <c r="D82" s="1531">
        <v>127327838</v>
      </c>
      <c r="E82" s="1528">
        <v>125252473.25999998</v>
      </c>
      <c r="F82" s="1529">
        <f t="shared" si="4"/>
        <v>98.370062059798727</v>
      </c>
      <c r="G82" s="1528">
        <v>132146711.13</v>
      </c>
      <c r="H82" s="1528">
        <v>119597250.15000002</v>
      </c>
      <c r="I82" s="1529">
        <f t="shared" si="5"/>
        <v>90.503387581356918</v>
      </c>
      <c r="J82" s="1528">
        <f t="shared" si="6"/>
        <v>5655223.1099999547</v>
      </c>
      <c r="K82" s="1528">
        <v>18500000</v>
      </c>
      <c r="L82" s="1527">
        <f t="shared" si="7"/>
        <v>14.770167421442903</v>
      </c>
    </row>
    <row r="83" spans="1:12">
      <c r="A83" s="1334" t="s">
        <v>13</v>
      </c>
      <c r="B83" s="1334" t="s">
        <v>5</v>
      </c>
      <c r="C83" s="1532" t="s">
        <v>1162</v>
      </c>
      <c r="D83" s="1531">
        <v>50887714.769999996</v>
      </c>
      <c r="E83" s="1528">
        <v>54716155.779999994</v>
      </c>
      <c r="F83" s="1529">
        <f t="shared" si="4"/>
        <v>107.52331093526917</v>
      </c>
      <c r="G83" s="1528">
        <v>52413808.120000012</v>
      </c>
      <c r="H83" s="1528">
        <v>46884965.930000022</v>
      </c>
      <c r="I83" s="1529">
        <f t="shared" si="5"/>
        <v>89.451554106998188</v>
      </c>
      <c r="J83" s="1528">
        <f t="shared" si="6"/>
        <v>7831189.8499999717</v>
      </c>
      <c r="K83" s="1528">
        <v>18047034</v>
      </c>
      <c r="L83" s="1527">
        <f t="shared" si="7"/>
        <v>32.983007930167133</v>
      </c>
    </row>
    <row r="84" spans="1:12">
      <c r="A84" s="1334" t="s">
        <v>4</v>
      </c>
      <c r="B84" s="1334" t="s">
        <v>260</v>
      </c>
      <c r="C84" s="1532" t="s">
        <v>1161</v>
      </c>
      <c r="D84" s="1531">
        <v>133661317</v>
      </c>
      <c r="E84" s="1528">
        <v>132388727.86000001</v>
      </c>
      <c r="F84" s="1529">
        <f t="shared" si="4"/>
        <v>99.047900193890811</v>
      </c>
      <c r="G84" s="1528">
        <v>143978088</v>
      </c>
      <c r="H84" s="1528">
        <v>136934630.86999986</v>
      </c>
      <c r="I84" s="1529">
        <f t="shared" si="5"/>
        <v>95.107965921869891</v>
      </c>
      <c r="J84" s="1528">
        <f t="shared" si="6"/>
        <v>-4545903.0099998415</v>
      </c>
      <c r="K84" s="1528">
        <v>40964412.960000001</v>
      </c>
      <c r="L84" s="1527">
        <f t="shared" si="7"/>
        <v>30.942523296484524</v>
      </c>
    </row>
    <row r="85" spans="1:12">
      <c r="A85" s="1334" t="s">
        <v>4</v>
      </c>
      <c r="B85" s="1334" t="s">
        <v>10</v>
      </c>
      <c r="C85" s="1532" t="s">
        <v>1160</v>
      </c>
      <c r="D85" s="1531">
        <v>137448119.41999999</v>
      </c>
      <c r="E85" s="1528">
        <v>135783869.78999996</v>
      </c>
      <c r="F85" s="1529">
        <f t="shared" si="4"/>
        <v>98.789179774141118</v>
      </c>
      <c r="G85" s="1528">
        <v>142481295.20999998</v>
      </c>
      <c r="H85" s="1528">
        <v>135188476.23000005</v>
      </c>
      <c r="I85" s="1529">
        <f t="shared" si="5"/>
        <v>94.881560439739687</v>
      </c>
      <c r="J85" s="1528">
        <f t="shared" si="6"/>
        <v>595393.55999991298</v>
      </c>
      <c r="K85" s="1528">
        <v>4687903.7300000004</v>
      </c>
      <c r="L85" s="1527">
        <f t="shared" si="7"/>
        <v>3.4524746844011727</v>
      </c>
    </row>
    <row r="86" spans="1:12">
      <c r="A86" s="1334" t="s">
        <v>4</v>
      </c>
      <c r="B86" s="1334" t="s">
        <v>263</v>
      </c>
      <c r="C86" s="1532" t="s">
        <v>1159</v>
      </c>
      <c r="D86" s="1531">
        <v>50489721.049999997</v>
      </c>
      <c r="E86" s="1528">
        <v>50623379.520000011</v>
      </c>
      <c r="F86" s="1529">
        <f t="shared" si="4"/>
        <v>100.26472412051484</v>
      </c>
      <c r="G86" s="1528">
        <v>54624037.050000004</v>
      </c>
      <c r="H86" s="1528">
        <v>50472154.269999988</v>
      </c>
      <c r="I86" s="1529">
        <f t="shared" si="5"/>
        <v>92.399165268214077</v>
      </c>
      <c r="J86" s="1528">
        <f t="shared" si="6"/>
        <v>151225.25000002235</v>
      </c>
      <c r="K86" s="1528">
        <v>9460180.8800000008</v>
      </c>
      <c r="L86" s="1527">
        <f t="shared" si="7"/>
        <v>18.687375220104624</v>
      </c>
    </row>
    <row r="87" spans="1:12">
      <c r="A87" s="1334" t="s">
        <v>4</v>
      </c>
      <c r="B87" s="1334" t="s">
        <v>11</v>
      </c>
      <c r="C87" s="1532" t="s">
        <v>1158</v>
      </c>
      <c r="D87" s="1531">
        <v>67965211.510000005</v>
      </c>
      <c r="E87" s="1528">
        <v>66006682.010000013</v>
      </c>
      <c r="F87" s="1529">
        <f t="shared" si="4"/>
        <v>97.118335312306314</v>
      </c>
      <c r="G87" s="1528">
        <v>70082763.160000026</v>
      </c>
      <c r="H87" s="1528">
        <v>63815745.159999996</v>
      </c>
      <c r="I87" s="1529">
        <f t="shared" si="5"/>
        <v>91.057689912008286</v>
      </c>
      <c r="J87" s="1528">
        <f t="shared" si="6"/>
        <v>2190936.8500000164</v>
      </c>
      <c r="K87" s="1528">
        <v>1251178.42</v>
      </c>
      <c r="L87" s="1527">
        <f t="shared" si="7"/>
        <v>1.8955329701475472</v>
      </c>
    </row>
    <row r="88" spans="1:12">
      <c r="A88" s="1334" t="s">
        <v>4</v>
      </c>
      <c r="B88" s="1334" t="s">
        <v>266</v>
      </c>
      <c r="C88" s="1532" t="s">
        <v>1157</v>
      </c>
      <c r="D88" s="1531">
        <v>103361567.02999999</v>
      </c>
      <c r="E88" s="1528">
        <v>100827272.83000007</v>
      </c>
      <c r="F88" s="1529">
        <f t="shared" si="4"/>
        <v>97.548127149364575</v>
      </c>
      <c r="G88" s="1528">
        <v>111958548.67000002</v>
      </c>
      <c r="H88" s="1528">
        <v>99891239.50999999</v>
      </c>
      <c r="I88" s="1529">
        <f t="shared" si="5"/>
        <v>89.221627733342061</v>
      </c>
      <c r="J88" s="1528">
        <f t="shared" si="6"/>
        <v>936033.32000008225</v>
      </c>
      <c r="K88" s="1528">
        <v>26313316.68</v>
      </c>
      <c r="L88" s="1527">
        <f t="shared" si="7"/>
        <v>26.09741981652682</v>
      </c>
    </row>
    <row r="89" spans="1:12">
      <c r="A89" s="1334" t="s">
        <v>4</v>
      </c>
      <c r="B89" s="1334" t="s">
        <v>12</v>
      </c>
      <c r="C89" s="1532" t="s">
        <v>1156</v>
      </c>
      <c r="D89" s="1531">
        <v>78161635.580000013</v>
      </c>
      <c r="E89" s="1528">
        <v>77113414.979999989</v>
      </c>
      <c r="F89" s="1529">
        <f t="shared" si="4"/>
        <v>98.658906518240457</v>
      </c>
      <c r="G89" s="1528">
        <v>78089527.579999983</v>
      </c>
      <c r="H89" s="1528">
        <v>68317168.429999918</v>
      </c>
      <c r="I89" s="1529">
        <f t="shared" si="5"/>
        <v>87.485698207114098</v>
      </c>
      <c r="J89" s="1528">
        <f t="shared" si="6"/>
        <v>8796246.5500000715</v>
      </c>
      <c r="K89" s="1528">
        <v>54081</v>
      </c>
      <c r="L89" s="1527">
        <f t="shared" si="7"/>
        <v>7.0131766326295322E-2</v>
      </c>
    </row>
    <row r="90" spans="1:12">
      <c r="A90" s="1334" t="s">
        <v>4</v>
      </c>
      <c r="B90" s="1334" t="s">
        <v>269</v>
      </c>
      <c r="C90" s="1532" t="s">
        <v>1155</v>
      </c>
      <c r="D90" s="1531">
        <v>90522778.039999992</v>
      </c>
      <c r="E90" s="1528">
        <v>90240504.739999995</v>
      </c>
      <c r="F90" s="1529">
        <f t="shared" si="4"/>
        <v>99.688174284846554</v>
      </c>
      <c r="G90" s="1528">
        <v>98524839.040000021</v>
      </c>
      <c r="H90" s="1528">
        <v>91472140.240000024</v>
      </c>
      <c r="I90" s="1529">
        <f t="shared" si="5"/>
        <v>92.841704824164509</v>
      </c>
      <c r="J90" s="1528">
        <f t="shared" si="6"/>
        <v>-1231635.5000000298</v>
      </c>
      <c r="K90" s="1528">
        <v>21647907.039999999</v>
      </c>
      <c r="L90" s="1527">
        <f t="shared" si="7"/>
        <v>23.989124509411518</v>
      </c>
    </row>
    <row r="91" spans="1:12">
      <c r="A91" s="1334" t="s">
        <v>4</v>
      </c>
      <c r="B91" s="1334" t="s">
        <v>13</v>
      </c>
      <c r="C91" s="1532" t="s">
        <v>1154</v>
      </c>
      <c r="D91" s="1531">
        <v>119838375.67000002</v>
      </c>
      <c r="E91" s="1528">
        <v>119648341.61999996</v>
      </c>
      <c r="F91" s="1529">
        <f t="shared" si="4"/>
        <v>99.841424711460249</v>
      </c>
      <c r="G91" s="1528">
        <v>123551171.39</v>
      </c>
      <c r="H91" s="1528">
        <v>114729113.84000006</v>
      </c>
      <c r="I91" s="1529">
        <f t="shared" si="5"/>
        <v>92.859592142471598</v>
      </c>
      <c r="J91" s="1528">
        <f t="shared" si="6"/>
        <v>4919227.7799998969</v>
      </c>
      <c r="K91" s="1528">
        <v>8531231</v>
      </c>
      <c r="L91" s="1527">
        <f t="shared" si="7"/>
        <v>7.1302542805774687</v>
      </c>
    </row>
    <row r="92" spans="1:12">
      <c r="A92" s="1334" t="s">
        <v>4</v>
      </c>
      <c r="B92" s="1334" t="s">
        <v>272</v>
      </c>
      <c r="C92" s="1532" t="s">
        <v>1153</v>
      </c>
      <c r="D92" s="1531">
        <v>48737738.61999999</v>
      </c>
      <c r="E92" s="1528">
        <v>48756507.909999996</v>
      </c>
      <c r="F92" s="1529">
        <f t="shared" si="4"/>
        <v>100.03851079375337</v>
      </c>
      <c r="G92" s="1528">
        <v>49612898.090000011</v>
      </c>
      <c r="H92" s="1528">
        <v>44378790.209999993</v>
      </c>
      <c r="I92" s="1529">
        <f t="shared" si="5"/>
        <v>89.450106561997018</v>
      </c>
      <c r="J92" s="1528">
        <f t="shared" si="6"/>
        <v>4377717.700000003</v>
      </c>
      <c r="K92" s="1528">
        <v>7862429.7199999997</v>
      </c>
      <c r="L92" s="1527">
        <f t="shared" si="7"/>
        <v>16.125908226473722</v>
      </c>
    </row>
    <row r="93" spans="1:12">
      <c r="A93" s="1334" t="s">
        <v>4</v>
      </c>
      <c r="B93" s="1334" t="s">
        <v>4</v>
      </c>
      <c r="C93" s="1532" t="s">
        <v>1152</v>
      </c>
      <c r="D93" s="1531">
        <v>81335972.710000023</v>
      </c>
      <c r="E93" s="1528">
        <v>81196663.260000005</v>
      </c>
      <c r="F93" s="1529">
        <f t="shared" si="4"/>
        <v>99.828723447500025</v>
      </c>
      <c r="G93" s="1528">
        <v>99159961.159999922</v>
      </c>
      <c r="H93" s="1528">
        <v>91268061.689999864</v>
      </c>
      <c r="I93" s="1529">
        <f t="shared" si="5"/>
        <v>92.04124388747384</v>
      </c>
      <c r="J93" s="1528">
        <f t="shared" si="6"/>
        <v>-10071398.429999858</v>
      </c>
      <c r="K93" s="1528">
        <v>27670478.300000001</v>
      </c>
      <c r="L93" s="1527">
        <f t="shared" si="7"/>
        <v>34.078344095737414</v>
      </c>
    </row>
    <row r="94" spans="1:12">
      <c r="A94" s="1334" t="s">
        <v>4</v>
      </c>
      <c r="B94" s="1334" t="s">
        <v>275</v>
      </c>
      <c r="C94" s="1532" t="s">
        <v>1151</v>
      </c>
      <c r="D94" s="1531">
        <v>48738714.670000002</v>
      </c>
      <c r="E94" s="1528">
        <v>47985125.45000001</v>
      </c>
      <c r="F94" s="1529">
        <f t="shared" si="4"/>
        <v>98.453818027204051</v>
      </c>
      <c r="G94" s="1528">
        <v>47649526.989999995</v>
      </c>
      <c r="H94" s="1528">
        <v>44678010.809999995</v>
      </c>
      <c r="I94" s="1529">
        <f t="shared" si="5"/>
        <v>93.763807601650228</v>
      </c>
      <c r="J94" s="1528">
        <f t="shared" si="6"/>
        <v>3307114.6400000155</v>
      </c>
      <c r="K94" s="1528">
        <v>16783425.98</v>
      </c>
      <c r="L94" s="1527">
        <f t="shared" si="7"/>
        <v>34.97630947633585</v>
      </c>
    </row>
    <row r="95" spans="1:12">
      <c r="A95" s="1334" t="s">
        <v>4</v>
      </c>
      <c r="B95" s="1334" t="s">
        <v>5</v>
      </c>
      <c r="C95" s="1532" t="s">
        <v>1150</v>
      </c>
      <c r="D95" s="1531">
        <v>128057773.27</v>
      </c>
      <c r="E95" s="1528">
        <v>126775077.49999996</v>
      </c>
      <c r="F95" s="1529">
        <f t="shared" si="4"/>
        <v>98.998346029884829</v>
      </c>
      <c r="G95" s="1528">
        <v>133953716.59999999</v>
      </c>
      <c r="H95" s="1528">
        <v>122700302.80999994</v>
      </c>
      <c r="I95" s="1529">
        <f t="shared" si="5"/>
        <v>91.599028324384648</v>
      </c>
      <c r="J95" s="1528">
        <f t="shared" si="6"/>
        <v>4074774.6900000125</v>
      </c>
      <c r="K95" s="1528">
        <v>12213972</v>
      </c>
      <c r="L95" s="1527">
        <f t="shared" si="7"/>
        <v>9.6343636626844145</v>
      </c>
    </row>
    <row r="96" spans="1:12">
      <c r="A96" s="1334" t="s">
        <v>4</v>
      </c>
      <c r="B96" s="1334" t="s">
        <v>278</v>
      </c>
      <c r="C96" s="1532" t="s">
        <v>1149</v>
      </c>
      <c r="D96" s="1531">
        <v>71216613</v>
      </c>
      <c r="E96" s="1528">
        <v>68020210.079999983</v>
      </c>
      <c r="F96" s="1529">
        <f t="shared" si="4"/>
        <v>95.511717301130261</v>
      </c>
      <c r="G96" s="1528">
        <v>72514079</v>
      </c>
      <c r="H96" s="1528">
        <v>64587816.81999997</v>
      </c>
      <c r="I96" s="1529">
        <f t="shared" si="5"/>
        <v>89.069347236693133</v>
      </c>
      <c r="J96" s="1528">
        <f t="shared" si="6"/>
        <v>3432393.2600000128</v>
      </c>
      <c r="K96" s="1528">
        <v>19590030.48</v>
      </c>
      <c r="L96" s="1527">
        <f t="shared" si="7"/>
        <v>28.800308697899872</v>
      </c>
    </row>
    <row r="97" spans="1:12">
      <c r="A97" s="1334" t="s">
        <v>4</v>
      </c>
      <c r="B97" s="1334" t="s">
        <v>14</v>
      </c>
      <c r="C97" s="1532" t="s">
        <v>1148</v>
      </c>
      <c r="D97" s="1531">
        <v>164729581.06000003</v>
      </c>
      <c r="E97" s="1528">
        <v>162548988.53000009</v>
      </c>
      <c r="F97" s="1529">
        <f t="shared" si="4"/>
        <v>98.676259287513332</v>
      </c>
      <c r="G97" s="1528">
        <v>175229278.17000002</v>
      </c>
      <c r="H97" s="1528">
        <v>164673982.09</v>
      </c>
      <c r="I97" s="1529">
        <f t="shared" si="5"/>
        <v>93.976294264158454</v>
      </c>
      <c r="J97" s="1528">
        <f t="shared" si="6"/>
        <v>-2124993.559999913</v>
      </c>
      <c r="K97" s="1528">
        <v>24030233.93</v>
      </c>
      <c r="L97" s="1527">
        <f t="shared" si="7"/>
        <v>14.783379550568519</v>
      </c>
    </row>
    <row r="98" spans="1:12">
      <c r="A98" s="1334" t="s">
        <v>4</v>
      </c>
      <c r="B98" s="1334" t="s">
        <v>281</v>
      </c>
      <c r="C98" s="1532" t="s">
        <v>1147</v>
      </c>
      <c r="D98" s="1531">
        <v>31473192</v>
      </c>
      <c r="E98" s="1528">
        <v>30969739.610000007</v>
      </c>
      <c r="F98" s="1529">
        <f t="shared" si="4"/>
        <v>98.400377089174825</v>
      </c>
      <c r="G98" s="1528">
        <v>31614428</v>
      </c>
      <c r="H98" s="1528">
        <v>28910254.890000004</v>
      </c>
      <c r="I98" s="1529">
        <f t="shared" si="5"/>
        <v>91.44639558242207</v>
      </c>
      <c r="J98" s="1528">
        <f t="shared" si="6"/>
        <v>2059484.7200000025</v>
      </c>
      <c r="K98" s="1528">
        <v>332207.13</v>
      </c>
      <c r="L98" s="1527">
        <f t="shared" si="7"/>
        <v>1.072682993733443</v>
      </c>
    </row>
    <row r="99" spans="1:12">
      <c r="A99" s="1334" t="s">
        <v>4</v>
      </c>
      <c r="B99" s="1334" t="s">
        <v>15</v>
      </c>
      <c r="C99" s="1532" t="s">
        <v>1146</v>
      </c>
      <c r="D99" s="1531">
        <v>159858694.95999998</v>
      </c>
      <c r="E99" s="1528">
        <v>157676065.99000001</v>
      </c>
      <c r="F99" s="1529">
        <f t="shared" si="4"/>
        <v>98.634651076973881</v>
      </c>
      <c r="G99" s="1528">
        <v>171595425.96000001</v>
      </c>
      <c r="H99" s="1528">
        <v>165858790.42000014</v>
      </c>
      <c r="I99" s="1529">
        <f t="shared" si="5"/>
        <v>96.656883184440403</v>
      </c>
      <c r="J99" s="1528">
        <f t="shared" si="6"/>
        <v>-8182724.4300001264</v>
      </c>
      <c r="K99" s="1528">
        <v>54834798.840000004</v>
      </c>
      <c r="L99" s="1527">
        <f t="shared" si="7"/>
        <v>34.776868953261229</v>
      </c>
    </row>
    <row r="100" spans="1:12">
      <c r="A100" s="1334" t="s">
        <v>4</v>
      </c>
      <c r="B100" s="1334" t="s">
        <v>284</v>
      </c>
      <c r="C100" s="1532" t="s">
        <v>1145</v>
      </c>
      <c r="D100" s="1531">
        <v>103922499.83</v>
      </c>
      <c r="E100" s="1528">
        <v>103266613.79000004</v>
      </c>
      <c r="F100" s="1529">
        <f t="shared" si="4"/>
        <v>99.368870031924871</v>
      </c>
      <c r="G100" s="1528">
        <v>110192759.29000007</v>
      </c>
      <c r="H100" s="1528">
        <v>99981081.640000001</v>
      </c>
      <c r="I100" s="1529">
        <f t="shared" si="5"/>
        <v>90.732895958140531</v>
      </c>
      <c r="J100" s="1528">
        <f t="shared" si="6"/>
        <v>3285532.1500000358</v>
      </c>
      <c r="K100" s="1528">
        <v>12877945.640000001</v>
      </c>
      <c r="L100" s="1527">
        <f t="shared" si="7"/>
        <v>12.470579955481268</v>
      </c>
    </row>
    <row r="101" spans="1:12">
      <c r="A101" s="1334" t="s">
        <v>4</v>
      </c>
      <c r="B101" s="1334" t="s">
        <v>16</v>
      </c>
      <c r="C101" s="1532" t="s">
        <v>1144</v>
      </c>
      <c r="D101" s="1531">
        <v>60779750</v>
      </c>
      <c r="E101" s="1528">
        <v>60361312.750000015</v>
      </c>
      <c r="F101" s="1529">
        <f t="shared" si="4"/>
        <v>99.311551544716821</v>
      </c>
      <c r="G101" s="1528">
        <v>60029750</v>
      </c>
      <c r="H101" s="1528">
        <v>58768259.409999989</v>
      </c>
      <c r="I101" s="1529">
        <f t="shared" si="5"/>
        <v>97.898557648499263</v>
      </c>
      <c r="J101" s="1528">
        <f t="shared" si="6"/>
        <v>1593053.3400000259</v>
      </c>
      <c r="K101" s="1528">
        <v>11500000</v>
      </c>
      <c r="L101" s="1527">
        <f t="shared" si="7"/>
        <v>19.051938196953806</v>
      </c>
    </row>
    <row r="102" spans="1:12">
      <c r="A102" s="1334" t="s">
        <v>4</v>
      </c>
      <c r="B102" s="1334" t="s">
        <v>287</v>
      </c>
      <c r="C102" s="1532" t="s">
        <v>1143</v>
      </c>
      <c r="D102" s="1531">
        <v>103252929.2</v>
      </c>
      <c r="E102" s="1528">
        <v>103371228.28000005</v>
      </c>
      <c r="F102" s="1529">
        <f t="shared" si="4"/>
        <v>100.11457212973677</v>
      </c>
      <c r="G102" s="1528">
        <v>105276214.2</v>
      </c>
      <c r="H102" s="1528">
        <v>98399657.450000092</v>
      </c>
      <c r="I102" s="1529">
        <f t="shared" si="5"/>
        <v>93.468081273386147</v>
      </c>
      <c r="J102" s="1528">
        <f t="shared" si="6"/>
        <v>4971570.8299999535</v>
      </c>
      <c r="K102" s="1528">
        <v>50037827.509999998</v>
      </c>
      <c r="L102" s="1527">
        <f t="shared" si="7"/>
        <v>48.405952355004729</v>
      </c>
    </row>
    <row r="103" spans="1:12">
      <c r="A103" s="1334" t="s">
        <v>4</v>
      </c>
      <c r="B103" s="1334" t="s">
        <v>17</v>
      </c>
      <c r="C103" s="1532" t="s">
        <v>1142</v>
      </c>
      <c r="D103" s="1531">
        <v>171977792.50000003</v>
      </c>
      <c r="E103" s="1528">
        <v>169464615.63000003</v>
      </c>
      <c r="F103" s="1529">
        <f t="shared" si="4"/>
        <v>98.538661978697036</v>
      </c>
      <c r="G103" s="1528">
        <v>177868774.94999987</v>
      </c>
      <c r="H103" s="1528">
        <v>158981653.62000003</v>
      </c>
      <c r="I103" s="1529">
        <f t="shared" si="5"/>
        <v>89.381429463766679</v>
      </c>
      <c r="J103" s="1528">
        <f t="shared" si="6"/>
        <v>10482962.00999999</v>
      </c>
      <c r="K103" s="1528">
        <v>22733871.370000001</v>
      </c>
      <c r="L103" s="1527">
        <f t="shared" si="7"/>
        <v>13.415113996207868</v>
      </c>
    </row>
    <row r="104" spans="1:12">
      <c r="A104" s="1334" t="s">
        <v>4</v>
      </c>
      <c r="B104" s="1334" t="s">
        <v>290</v>
      </c>
      <c r="C104" s="1532" t="s">
        <v>1141</v>
      </c>
      <c r="D104" s="1531">
        <v>38359205.149999991</v>
      </c>
      <c r="E104" s="1528">
        <v>37627668.209999993</v>
      </c>
      <c r="F104" s="1529">
        <f t="shared" si="4"/>
        <v>98.092929879179223</v>
      </c>
      <c r="G104" s="1528">
        <v>40567772.549999982</v>
      </c>
      <c r="H104" s="1528">
        <v>38355350.099999987</v>
      </c>
      <c r="I104" s="1529">
        <f t="shared" si="5"/>
        <v>94.546354628484536</v>
      </c>
      <c r="J104" s="1528">
        <f t="shared" si="6"/>
        <v>-727681.88999999315</v>
      </c>
      <c r="K104" s="1528">
        <v>14525297.16</v>
      </c>
      <c r="L104" s="1527">
        <f t="shared" si="7"/>
        <v>38.602703412112398</v>
      </c>
    </row>
    <row r="105" spans="1:12">
      <c r="A105" s="1334" t="s">
        <v>5</v>
      </c>
      <c r="B105" s="1334" t="s">
        <v>260</v>
      </c>
      <c r="C105" s="1532" t="s">
        <v>1140</v>
      </c>
      <c r="D105" s="1531">
        <v>128598776.33999996</v>
      </c>
      <c r="E105" s="1528">
        <v>138883648.99999997</v>
      </c>
      <c r="F105" s="1529">
        <f t="shared" si="4"/>
        <v>107.99764426436533</v>
      </c>
      <c r="G105" s="1528">
        <v>137055743.82000008</v>
      </c>
      <c r="H105" s="1528">
        <v>131616951.97000006</v>
      </c>
      <c r="I105" s="1529">
        <f t="shared" si="5"/>
        <v>96.031693602609622</v>
      </c>
      <c r="J105" s="1528">
        <f t="shared" si="6"/>
        <v>7266697.0299999118</v>
      </c>
      <c r="K105" s="1528">
        <v>59419780</v>
      </c>
      <c r="L105" s="1527">
        <f t="shared" si="7"/>
        <v>42.783855715081344</v>
      </c>
    </row>
    <row r="106" spans="1:12">
      <c r="A106" s="1334" t="s">
        <v>5</v>
      </c>
      <c r="B106" s="1334" t="s">
        <v>10</v>
      </c>
      <c r="C106" s="1532" t="s">
        <v>1088</v>
      </c>
      <c r="D106" s="1531">
        <v>93357247.75</v>
      </c>
      <c r="E106" s="1528">
        <v>103382069.5999999</v>
      </c>
      <c r="F106" s="1529">
        <f t="shared" si="4"/>
        <v>110.73812916683794</v>
      </c>
      <c r="G106" s="1528">
        <v>94266647.300000042</v>
      </c>
      <c r="H106" s="1528">
        <v>89168764.740000054</v>
      </c>
      <c r="I106" s="1529">
        <f t="shared" si="5"/>
        <v>94.592061236912173</v>
      </c>
      <c r="J106" s="1528">
        <f t="shared" si="6"/>
        <v>14213304.85999985</v>
      </c>
      <c r="K106" s="1528">
        <v>40433000</v>
      </c>
      <c r="L106" s="1527">
        <f t="shared" si="7"/>
        <v>39.110263662200893</v>
      </c>
    </row>
    <row r="107" spans="1:12">
      <c r="A107" s="1334" t="s">
        <v>5</v>
      </c>
      <c r="B107" s="1334" t="s">
        <v>263</v>
      </c>
      <c r="C107" s="1532" t="s">
        <v>1139</v>
      </c>
      <c r="D107" s="1531">
        <v>125438107.03999999</v>
      </c>
      <c r="E107" s="1528">
        <v>125608676.18999995</v>
      </c>
      <c r="F107" s="1529">
        <f t="shared" si="4"/>
        <v>100.13597873407447</v>
      </c>
      <c r="G107" s="1528">
        <v>126844874.39999998</v>
      </c>
      <c r="H107" s="1528">
        <v>118645885.17999992</v>
      </c>
      <c r="I107" s="1529">
        <f t="shared" si="5"/>
        <v>93.536207703478127</v>
      </c>
      <c r="J107" s="1528">
        <f t="shared" si="6"/>
        <v>6962791.0100000352</v>
      </c>
      <c r="K107" s="1528">
        <v>34139215.799999997</v>
      </c>
      <c r="L107" s="1527">
        <f t="shared" si="7"/>
        <v>27.179026828019314</v>
      </c>
    </row>
    <row r="108" spans="1:12">
      <c r="A108" s="1334" t="s">
        <v>5</v>
      </c>
      <c r="B108" s="1334" t="s">
        <v>11</v>
      </c>
      <c r="C108" s="1532" t="s">
        <v>1138</v>
      </c>
      <c r="D108" s="1531">
        <v>56371431.579999998</v>
      </c>
      <c r="E108" s="1528">
        <v>62818713.730000004</v>
      </c>
      <c r="F108" s="1529">
        <f t="shared" si="4"/>
        <v>111.4371446126045</v>
      </c>
      <c r="G108" s="1528">
        <v>58775323.699999996</v>
      </c>
      <c r="H108" s="1528">
        <v>52772401.609999992</v>
      </c>
      <c r="I108" s="1529">
        <f t="shared" si="5"/>
        <v>89.786662646657604</v>
      </c>
      <c r="J108" s="1528">
        <f t="shared" si="6"/>
        <v>10046312.120000012</v>
      </c>
      <c r="K108" s="1528">
        <v>11686339</v>
      </c>
      <c r="L108" s="1527">
        <f t="shared" si="7"/>
        <v>18.60327648577595</v>
      </c>
    </row>
    <row r="109" spans="1:12">
      <c r="A109" s="1334" t="s">
        <v>5</v>
      </c>
      <c r="B109" s="1334" t="s">
        <v>266</v>
      </c>
      <c r="C109" s="1532" t="s">
        <v>1137</v>
      </c>
      <c r="D109" s="1531">
        <v>140607245</v>
      </c>
      <c r="E109" s="1528">
        <v>144531669.48999995</v>
      </c>
      <c r="F109" s="1529">
        <f t="shared" si="4"/>
        <v>102.79105425186302</v>
      </c>
      <c r="G109" s="1528">
        <v>155320007</v>
      </c>
      <c r="H109" s="1528">
        <v>149642253.27000043</v>
      </c>
      <c r="I109" s="1529">
        <f t="shared" si="5"/>
        <v>96.34448012225522</v>
      </c>
      <c r="J109" s="1528">
        <f t="shared" si="6"/>
        <v>-5110583.780000478</v>
      </c>
      <c r="K109" s="1528">
        <v>29865550</v>
      </c>
      <c r="L109" s="1527">
        <f t="shared" si="7"/>
        <v>20.663671917293101</v>
      </c>
    </row>
    <row r="110" spans="1:12">
      <c r="A110" s="1334" t="s">
        <v>5</v>
      </c>
      <c r="B110" s="1334" t="s">
        <v>12</v>
      </c>
      <c r="C110" s="1532" t="s">
        <v>1136</v>
      </c>
      <c r="D110" s="1531">
        <v>249898014</v>
      </c>
      <c r="E110" s="1528">
        <v>306327842.05000013</v>
      </c>
      <c r="F110" s="1529">
        <f t="shared" si="4"/>
        <v>122.58114306182526</v>
      </c>
      <c r="G110" s="1528">
        <v>248730548</v>
      </c>
      <c r="H110" s="1528">
        <v>234529207.3100003</v>
      </c>
      <c r="I110" s="1529">
        <f t="shared" si="5"/>
        <v>94.290471836213825</v>
      </c>
      <c r="J110" s="1528">
        <f t="shared" si="6"/>
        <v>71798634.739999831</v>
      </c>
      <c r="K110" s="1528">
        <v>11743863.439999999</v>
      </c>
      <c r="L110" s="1527">
        <f t="shared" si="7"/>
        <v>3.8337564621641924</v>
      </c>
    </row>
    <row r="111" spans="1:12">
      <c r="A111" s="1334" t="s">
        <v>5</v>
      </c>
      <c r="B111" s="1334" t="s">
        <v>269</v>
      </c>
      <c r="C111" s="1532" t="s">
        <v>1135</v>
      </c>
      <c r="D111" s="1531">
        <v>167696432.74999991</v>
      </c>
      <c r="E111" s="1528">
        <v>178139468.36999995</v>
      </c>
      <c r="F111" s="1529">
        <f t="shared" si="4"/>
        <v>106.22734511924199</v>
      </c>
      <c r="G111" s="1528">
        <v>178332372.88000003</v>
      </c>
      <c r="H111" s="1528">
        <v>167336471.53999981</v>
      </c>
      <c r="I111" s="1529">
        <f t="shared" si="5"/>
        <v>93.834040806825712</v>
      </c>
      <c r="J111" s="1528">
        <f t="shared" si="6"/>
        <v>10802996.830000132</v>
      </c>
      <c r="K111" s="1528">
        <v>61250923</v>
      </c>
      <c r="L111" s="1527">
        <f t="shared" si="7"/>
        <v>34.383690240267455</v>
      </c>
    </row>
    <row r="112" spans="1:12">
      <c r="A112" s="1334" t="s">
        <v>5</v>
      </c>
      <c r="B112" s="1334" t="s">
        <v>13</v>
      </c>
      <c r="C112" s="1532" t="s">
        <v>1134</v>
      </c>
      <c r="D112" s="1531">
        <v>89736920.699999988</v>
      </c>
      <c r="E112" s="1528">
        <v>95766962.350000039</v>
      </c>
      <c r="F112" s="1529">
        <f t="shared" si="4"/>
        <v>106.71968862198773</v>
      </c>
      <c r="G112" s="1528">
        <v>92811109.950000033</v>
      </c>
      <c r="H112" s="1528">
        <v>81942601.059999973</v>
      </c>
      <c r="I112" s="1529">
        <f t="shared" si="5"/>
        <v>88.289646685773675</v>
      </c>
      <c r="J112" s="1528">
        <f t="shared" si="6"/>
        <v>13824361.290000066</v>
      </c>
      <c r="K112" s="1528">
        <v>20407694.140000001</v>
      </c>
      <c r="L112" s="1527">
        <f t="shared" si="7"/>
        <v>21.309743610135495</v>
      </c>
    </row>
    <row r="113" spans="1:12">
      <c r="A113" s="1334" t="s">
        <v>5</v>
      </c>
      <c r="B113" s="1334" t="s">
        <v>272</v>
      </c>
      <c r="C113" s="1532" t="s">
        <v>1133</v>
      </c>
      <c r="D113" s="1531">
        <v>135437278</v>
      </c>
      <c r="E113" s="1528">
        <v>142365145.85999995</v>
      </c>
      <c r="F113" s="1529">
        <f t="shared" si="4"/>
        <v>105.11518539231123</v>
      </c>
      <c r="G113" s="1528">
        <v>140537941</v>
      </c>
      <c r="H113" s="1528">
        <v>135022104.18000001</v>
      </c>
      <c r="I113" s="1529">
        <f t="shared" si="5"/>
        <v>96.075197358982223</v>
      </c>
      <c r="J113" s="1528">
        <f t="shared" si="6"/>
        <v>7343041.6799999475</v>
      </c>
      <c r="K113" s="1528">
        <v>29671790.120000001</v>
      </c>
      <c r="L113" s="1527">
        <f t="shared" si="7"/>
        <v>20.84203260619622</v>
      </c>
    </row>
    <row r="114" spans="1:12">
      <c r="A114" s="1334" t="s">
        <v>5</v>
      </c>
      <c r="B114" s="1334" t="s">
        <v>4</v>
      </c>
      <c r="C114" s="1532" t="s">
        <v>1132</v>
      </c>
      <c r="D114" s="1531">
        <v>168880361.21000001</v>
      </c>
      <c r="E114" s="1528">
        <v>189050369.93000001</v>
      </c>
      <c r="F114" s="1529">
        <f t="shared" si="4"/>
        <v>111.94337137573913</v>
      </c>
      <c r="G114" s="1528">
        <v>190071305.21000001</v>
      </c>
      <c r="H114" s="1528">
        <v>170102208.27000016</v>
      </c>
      <c r="I114" s="1529">
        <f t="shared" si="5"/>
        <v>89.493891822367914</v>
      </c>
      <c r="J114" s="1528">
        <f t="shared" si="6"/>
        <v>18948161.659999847</v>
      </c>
      <c r="K114" s="1528">
        <v>58508000</v>
      </c>
      <c r="L114" s="1527">
        <f t="shared" si="7"/>
        <v>30.948365782972999</v>
      </c>
    </row>
    <row r="115" spans="1:12">
      <c r="A115" s="1334" t="s">
        <v>5</v>
      </c>
      <c r="B115" s="1334" t="s">
        <v>275</v>
      </c>
      <c r="C115" s="1532" t="s">
        <v>1131</v>
      </c>
      <c r="D115" s="1531">
        <v>214576616.42000005</v>
      </c>
      <c r="E115" s="1528">
        <v>224005015.89000008</v>
      </c>
      <c r="F115" s="1529">
        <f t="shared" si="4"/>
        <v>104.39395476883904</v>
      </c>
      <c r="G115" s="1528">
        <v>222724300.41999996</v>
      </c>
      <c r="H115" s="1528">
        <v>208747654.03</v>
      </c>
      <c r="I115" s="1529">
        <f t="shared" si="5"/>
        <v>93.72468726419001</v>
      </c>
      <c r="J115" s="1528">
        <f t="shared" si="6"/>
        <v>15257361.860000074</v>
      </c>
      <c r="K115" s="1528">
        <v>27918974</v>
      </c>
      <c r="L115" s="1527">
        <f t="shared" si="7"/>
        <v>12.463548590228843</v>
      </c>
    </row>
    <row r="116" spans="1:12">
      <c r="A116" s="1334" t="s">
        <v>5</v>
      </c>
      <c r="B116" s="1334" t="s">
        <v>5</v>
      </c>
      <c r="C116" s="1532" t="s">
        <v>1130</v>
      </c>
      <c r="D116" s="1531">
        <v>135802338.65000004</v>
      </c>
      <c r="E116" s="1528">
        <v>146141281.45000008</v>
      </c>
      <c r="F116" s="1529">
        <f t="shared" si="4"/>
        <v>107.61322883153458</v>
      </c>
      <c r="G116" s="1528">
        <v>145511458.35999998</v>
      </c>
      <c r="H116" s="1528">
        <v>131532541.96000005</v>
      </c>
      <c r="I116" s="1529">
        <f t="shared" si="5"/>
        <v>90.393253866361746</v>
      </c>
      <c r="J116" s="1528">
        <f t="shared" si="6"/>
        <v>14608739.490000024</v>
      </c>
      <c r="K116" s="1528">
        <v>19300000</v>
      </c>
      <c r="L116" s="1527">
        <f t="shared" si="7"/>
        <v>13.206398499114837</v>
      </c>
    </row>
    <row r="117" spans="1:12">
      <c r="A117" s="1334" t="s">
        <v>5</v>
      </c>
      <c r="B117" s="1334" t="s">
        <v>278</v>
      </c>
      <c r="C117" s="1532" t="s">
        <v>1129</v>
      </c>
      <c r="D117" s="1531">
        <v>202830081</v>
      </c>
      <c r="E117" s="1528">
        <v>205106226.88000005</v>
      </c>
      <c r="F117" s="1529">
        <f t="shared" si="4"/>
        <v>101.12219344821936</v>
      </c>
      <c r="G117" s="1528">
        <v>229023047</v>
      </c>
      <c r="H117" s="1528">
        <v>209177718.75000012</v>
      </c>
      <c r="I117" s="1529">
        <f t="shared" si="5"/>
        <v>91.334789878155846</v>
      </c>
      <c r="J117" s="1528">
        <f t="shared" si="6"/>
        <v>-4071491.8700000644</v>
      </c>
      <c r="K117" s="1528">
        <v>30680000</v>
      </c>
      <c r="L117" s="1527">
        <f t="shared" si="7"/>
        <v>14.958102670354185</v>
      </c>
    </row>
    <row r="118" spans="1:12">
      <c r="A118" s="1334" t="s">
        <v>5</v>
      </c>
      <c r="B118" s="1334" t="s">
        <v>14</v>
      </c>
      <c r="C118" s="1532" t="s">
        <v>1128</v>
      </c>
      <c r="D118" s="1531">
        <v>54251232.250000007</v>
      </c>
      <c r="E118" s="1528">
        <v>54123300.709999986</v>
      </c>
      <c r="F118" s="1529">
        <f t="shared" si="4"/>
        <v>99.764186849414799</v>
      </c>
      <c r="G118" s="1528">
        <v>56729073.249999993</v>
      </c>
      <c r="H118" s="1528">
        <v>45075715.06000001</v>
      </c>
      <c r="I118" s="1529">
        <f t="shared" si="5"/>
        <v>79.457873146200242</v>
      </c>
      <c r="J118" s="1528">
        <f t="shared" si="6"/>
        <v>9047585.6499999762</v>
      </c>
      <c r="K118" s="1528">
        <v>3419250</v>
      </c>
      <c r="L118" s="1527">
        <f t="shared" si="7"/>
        <v>6.3175193588447369</v>
      </c>
    </row>
    <row r="119" spans="1:12">
      <c r="A119" s="1334" t="s">
        <v>5</v>
      </c>
      <c r="B119" s="1334" t="s">
        <v>281</v>
      </c>
      <c r="C119" s="1532" t="s">
        <v>1127</v>
      </c>
      <c r="D119" s="1531">
        <v>132781794.87</v>
      </c>
      <c r="E119" s="1528">
        <v>137604715.93000007</v>
      </c>
      <c r="F119" s="1529">
        <f t="shared" si="4"/>
        <v>103.63221559455643</v>
      </c>
      <c r="G119" s="1528">
        <v>144146404.58000004</v>
      </c>
      <c r="H119" s="1528">
        <v>127091859.43999991</v>
      </c>
      <c r="I119" s="1529">
        <f t="shared" si="5"/>
        <v>88.16859484654367</v>
      </c>
      <c r="J119" s="1528">
        <f t="shared" si="6"/>
        <v>10512856.490000159</v>
      </c>
      <c r="K119" s="1528">
        <v>25434849.120000001</v>
      </c>
      <c r="L119" s="1527">
        <f t="shared" si="7"/>
        <v>18.483995223636654</v>
      </c>
    </row>
    <row r="120" spans="1:12">
      <c r="A120" s="1334" t="s">
        <v>5</v>
      </c>
      <c r="B120" s="1334" t="s">
        <v>15</v>
      </c>
      <c r="C120" s="1532" t="s">
        <v>1126</v>
      </c>
      <c r="D120" s="1531">
        <v>175919477.63999999</v>
      </c>
      <c r="E120" s="1528">
        <v>188486031.24999994</v>
      </c>
      <c r="F120" s="1529">
        <f t="shared" si="4"/>
        <v>107.14335545931759</v>
      </c>
      <c r="G120" s="1528">
        <v>190449902.64000008</v>
      </c>
      <c r="H120" s="1528">
        <v>175052950.45999995</v>
      </c>
      <c r="I120" s="1529">
        <f t="shared" si="5"/>
        <v>91.915484352279051</v>
      </c>
      <c r="J120" s="1528">
        <f t="shared" si="6"/>
        <v>13433080.789999992</v>
      </c>
      <c r="K120" s="1528">
        <v>34091656</v>
      </c>
      <c r="L120" s="1527">
        <f t="shared" si="7"/>
        <v>18.087099491623473</v>
      </c>
    </row>
    <row r="121" spans="1:12">
      <c r="A121" s="1334" t="s">
        <v>5</v>
      </c>
      <c r="B121" s="1334" t="s">
        <v>284</v>
      </c>
      <c r="C121" s="1532" t="s">
        <v>1125</v>
      </c>
      <c r="D121" s="1531">
        <v>82386661.269999996</v>
      </c>
      <c r="E121" s="1528">
        <v>86927161.059999987</v>
      </c>
      <c r="F121" s="1529">
        <f t="shared" si="4"/>
        <v>105.51120742121073</v>
      </c>
      <c r="G121" s="1528">
        <v>88890715.270000041</v>
      </c>
      <c r="H121" s="1528">
        <v>82262467.620000079</v>
      </c>
      <c r="I121" s="1529">
        <f t="shared" si="5"/>
        <v>92.543374603447532</v>
      </c>
      <c r="J121" s="1528">
        <f t="shared" si="6"/>
        <v>4664693.4399999082</v>
      </c>
      <c r="K121" s="1528">
        <v>1800000</v>
      </c>
      <c r="L121" s="1527">
        <f t="shared" si="7"/>
        <v>2.0706991670389199</v>
      </c>
    </row>
    <row r="122" spans="1:12">
      <c r="A122" s="1334" t="s">
        <v>5</v>
      </c>
      <c r="B122" s="1334" t="s">
        <v>16</v>
      </c>
      <c r="C122" s="1532" t="s">
        <v>1124</v>
      </c>
      <c r="D122" s="1531">
        <v>194390790.01999995</v>
      </c>
      <c r="E122" s="1528">
        <v>212833785.87</v>
      </c>
      <c r="F122" s="1529">
        <f t="shared" si="4"/>
        <v>109.48758727103406</v>
      </c>
      <c r="G122" s="1528">
        <v>210649499.01999992</v>
      </c>
      <c r="H122" s="1528">
        <v>200672034.27999949</v>
      </c>
      <c r="I122" s="1529">
        <f t="shared" si="5"/>
        <v>95.263475685240948</v>
      </c>
      <c r="J122" s="1528">
        <f t="shared" si="6"/>
        <v>12161751.59000051</v>
      </c>
      <c r="K122" s="1528">
        <v>10335000</v>
      </c>
      <c r="L122" s="1527">
        <f t="shared" si="7"/>
        <v>4.8559019695832841</v>
      </c>
    </row>
    <row r="123" spans="1:12">
      <c r="A123" s="1334" t="s">
        <v>5</v>
      </c>
      <c r="B123" s="1334" t="s">
        <v>287</v>
      </c>
      <c r="C123" s="1532" t="s">
        <v>1123</v>
      </c>
      <c r="D123" s="1531">
        <v>106170906.05999999</v>
      </c>
      <c r="E123" s="1528">
        <v>117708914.02999997</v>
      </c>
      <c r="F123" s="1529">
        <f t="shared" si="4"/>
        <v>110.86739145230572</v>
      </c>
      <c r="G123" s="1528">
        <v>108959701.02000001</v>
      </c>
      <c r="H123" s="1528">
        <v>103971021.17999999</v>
      </c>
      <c r="I123" s="1529">
        <f t="shared" si="5"/>
        <v>95.42153677616615</v>
      </c>
      <c r="J123" s="1528">
        <f t="shared" si="6"/>
        <v>13737892.849999979</v>
      </c>
      <c r="K123" s="1528">
        <v>49600000</v>
      </c>
      <c r="L123" s="1527">
        <f t="shared" si="7"/>
        <v>42.13784521651322</v>
      </c>
    </row>
    <row r="124" spans="1:12">
      <c r="A124" s="1334" t="s">
        <v>14</v>
      </c>
      <c r="B124" s="1334" t="s">
        <v>260</v>
      </c>
      <c r="C124" s="1532" t="s">
        <v>1122</v>
      </c>
      <c r="D124" s="1531">
        <v>41096698.740000002</v>
      </c>
      <c r="E124" s="1528">
        <v>50946154.080000028</v>
      </c>
      <c r="F124" s="1529">
        <f t="shared" si="4"/>
        <v>123.9665365880433</v>
      </c>
      <c r="G124" s="1528">
        <v>43697813.459999993</v>
      </c>
      <c r="H124" s="1528">
        <v>41010843.490000017</v>
      </c>
      <c r="I124" s="1529">
        <f t="shared" si="5"/>
        <v>93.851019634061174</v>
      </c>
      <c r="J124" s="1528">
        <f t="shared" si="6"/>
        <v>9935310.590000011</v>
      </c>
      <c r="K124" s="1528">
        <v>2661959.1800000002</v>
      </c>
      <c r="L124" s="1527">
        <f t="shared" si="7"/>
        <v>5.2250444181124314</v>
      </c>
    </row>
    <row r="125" spans="1:12">
      <c r="A125" s="1334" t="s">
        <v>14</v>
      </c>
      <c r="B125" s="1334" t="s">
        <v>10</v>
      </c>
      <c r="C125" s="1532" t="s">
        <v>1121</v>
      </c>
      <c r="D125" s="1531">
        <v>120244414.65000001</v>
      </c>
      <c r="E125" s="1528">
        <v>119025828.52</v>
      </c>
      <c r="F125" s="1529">
        <f t="shared" si="4"/>
        <v>98.986575689567786</v>
      </c>
      <c r="G125" s="1528">
        <v>122686233.90000002</v>
      </c>
      <c r="H125" s="1528">
        <v>115085161.20999996</v>
      </c>
      <c r="I125" s="1529">
        <f t="shared" si="5"/>
        <v>93.804461634876176</v>
      </c>
      <c r="J125" s="1528">
        <f t="shared" si="6"/>
        <v>3940667.3100000322</v>
      </c>
      <c r="K125" s="1528">
        <v>31549391</v>
      </c>
      <c r="L125" s="1527">
        <f t="shared" si="7"/>
        <v>26.506340171955813</v>
      </c>
    </row>
    <row r="126" spans="1:12">
      <c r="A126" s="1334" t="s">
        <v>14</v>
      </c>
      <c r="B126" s="1334" t="s">
        <v>263</v>
      </c>
      <c r="C126" s="1532" t="s">
        <v>1120</v>
      </c>
      <c r="D126" s="1531">
        <v>143547356.55000001</v>
      </c>
      <c r="E126" s="1528">
        <v>149586389.38999996</v>
      </c>
      <c r="F126" s="1529">
        <f t="shared" si="4"/>
        <v>104.20699689993695</v>
      </c>
      <c r="G126" s="1528">
        <v>146107784.53000009</v>
      </c>
      <c r="H126" s="1528">
        <v>138355723.4000001</v>
      </c>
      <c r="I126" s="1529">
        <f t="shared" si="5"/>
        <v>94.694286033467108</v>
      </c>
      <c r="J126" s="1528">
        <f t="shared" si="6"/>
        <v>11230665.989999861</v>
      </c>
      <c r="K126" s="1528">
        <v>37337000</v>
      </c>
      <c r="L126" s="1527">
        <f t="shared" si="7"/>
        <v>24.960158576095711</v>
      </c>
    </row>
    <row r="127" spans="1:12">
      <c r="A127" s="1334" t="s">
        <v>14</v>
      </c>
      <c r="B127" s="1334" t="s">
        <v>11</v>
      </c>
      <c r="C127" s="1532" t="s">
        <v>1119</v>
      </c>
      <c r="D127" s="1531">
        <v>70599046.929999992</v>
      </c>
      <c r="E127" s="1528">
        <v>69696423.720000014</v>
      </c>
      <c r="F127" s="1529">
        <f t="shared" si="4"/>
        <v>98.72147961020643</v>
      </c>
      <c r="G127" s="1528">
        <v>73354584.750000015</v>
      </c>
      <c r="H127" s="1528">
        <v>71282465.169999972</v>
      </c>
      <c r="I127" s="1529">
        <f t="shared" si="5"/>
        <v>97.175200995190636</v>
      </c>
      <c r="J127" s="1528">
        <f t="shared" si="6"/>
        <v>-1586041.4499999583</v>
      </c>
      <c r="K127" s="1528">
        <v>5528585.9199999999</v>
      </c>
      <c r="L127" s="1527">
        <f t="shared" si="7"/>
        <v>7.932381067658028</v>
      </c>
    </row>
    <row r="128" spans="1:12">
      <c r="A128" s="1334" t="s">
        <v>14</v>
      </c>
      <c r="B128" s="1334" t="s">
        <v>266</v>
      </c>
      <c r="C128" s="1532" t="s">
        <v>974</v>
      </c>
      <c r="D128" s="1531">
        <v>121458499.13999999</v>
      </c>
      <c r="E128" s="1528">
        <v>126688717.47000001</v>
      </c>
      <c r="F128" s="1529">
        <f t="shared" si="4"/>
        <v>104.30617730914935</v>
      </c>
      <c r="G128" s="1528">
        <v>132150220.73</v>
      </c>
      <c r="H128" s="1528">
        <v>123314763.98000002</v>
      </c>
      <c r="I128" s="1529">
        <f t="shared" si="5"/>
        <v>93.314080974520678</v>
      </c>
      <c r="J128" s="1528">
        <f t="shared" si="6"/>
        <v>3373953.4899999946</v>
      </c>
      <c r="K128" s="1528">
        <v>14630000</v>
      </c>
      <c r="L128" s="1527">
        <f t="shared" si="7"/>
        <v>11.547989664876349</v>
      </c>
    </row>
    <row r="129" spans="1:12">
      <c r="A129" s="1334" t="s">
        <v>14</v>
      </c>
      <c r="B129" s="1334" t="s">
        <v>12</v>
      </c>
      <c r="C129" s="1532" t="s">
        <v>1118</v>
      </c>
      <c r="D129" s="1531">
        <v>127165256</v>
      </c>
      <c r="E129" s="1528">
        <v>126987242.31000002</v>
      </c>
      <c r="F129" s="1529">
        <f t="shared" si="4"/>
        <v>99.860013894046673</v>
      </c>
      <c r="G129" s="1528">
        <v>128709900</v>
      </c>
      <c r="H129" s="1528">
        <v>124913954.2599999</v>
      </c>
      <c r="I129" s="1529">
        <f t="shared" si="5"/>
        <v>97.050774074099891</v>
      </c>
      <c r="J129" s="1528">
        <f t="shared" si="6"/>
        <v>2073288.0500001162</v>
      </c>
      <c r="K129" s="1528">
        <v>22312791.32</v>
      </c>
      <c r="L129" s="1527">
        <f t="shared" si="7"/>
        <v>17.57089209444381</v>
      </c>
    </row>
    <row r="130" spans="1:12">
      <c r="A130" s="1334" t="s">
        <v>14</v>
      </c>
      <c r="B130" s="1334" t="s">
        <v>269</v>
      </c>
      <c r="C130" s="1532" t="s">
        <v>1117</v>
      </c>
      <c r="D130" s="1531">
        <v>66987042.899999999</v>
      </c>
      <c r="E130" s="1528">
        <v>74913856.800000027</v>
      </c>
      <c r="F130" s="1529">
        <f t="shared" si="4"/>
        <v>111.83335396941374</v>
      </c>
      <c r="G130" s="1528">
        <v>68894018.900000006</v>
      </c>
      <c r="H130" s="1528">
        <v>63939804.500000007</v>
      </c>
      <c r="I130" s="1529">
        <f t="shared" si="5"/>
        <v>92.808933955223225</v>
      </c>
      <c r="J130" s="1528">
        <f t="shared" si="6"/>
        <v>10974052.300000019</v>
      </c>
      <c r="K130" s="1528">
        <v>8100000</v>
      </c>
      <c r="L130" s="1527">
        <f t="shared" si="7"/>
        <v>10.812418884833063</v>
      </c>
    </row>
    <row r="131" spans="1:12">
      <c r="A131" s="1334" t="s">
        <v>14</v>
      </c>
      <c r="B131" s="1334" t="s">
        <v>13</v>
      </c>
      <c r="C131" s="1532" t="s">
        <v>1116</v>
      </c>
      <c r="D131" s="1531">
        <v>119472787.19</v>
      </c>
      <c r="E131" s="1528">
        <v>128556321.36999999</v>
      </c>
      <c r="F131" s="1529">
        <f t="shared" si="4"/>
        <v>107.6030152084376</v>
      </c>
      <c r="G131" s="1528">
        <v>122451807.67999996</v>
      </c>
      <c r="H131" s="1528">
        <v>115064679.88000007</v>
      </c>
      <c r="I131" s="1529">
        <f t="shared" si="5"/>
        <v>93.967318294471838</v>
      </c>
      <c r="J131" s="1528">
        <f t="shared" si="6"/>
        <v>13491641.48999992</v>
      </c>
      <c r="K131" s="1528">
        <v>3630649.77</v>
      </c>
      <c r="L131" s="1527">
        <f t="shared" si="7"/>
        <v>2.8241705513263478</v>
      </c>
    </row>
    <row r="132" spans="1:12">
      <c r="A132" s="1334" t="s">
        <v>14</v>
      </c>
      <c r="B132" s="1334" t="s">
        <v>272</v>
      </c>
      <c r="C132" s="1532" t="s">
        <v>1115</v>
      </c>
      <c r="D132" s="1531">
        <v>65586008.980000004</v>
      </c>
      <c r="E132" s="1528">
        <v>70480568.289999977</v>
      </c>
      <c r="F132" s="1529">
        <f t="shared" si="4"/>
        <v>107.46281011166961</v>
      </c>
      <c r="G132" s="1528">
        <v>66011430.979999989</v>
      </c>
      <c r="H132" s="1528">
        <v>64051697.590000026</v>
      </c>
      <c r="I132" s="1529">
        <f t="shared" si="5"/>
        <v>97.031221167446418</v>
      </c>
      <c r="J132" s="1528">
        <f t="shared" si="6"/>
        <v>6428870.6999999508</v>
      </c>
      <c r="K132" s="1528">
        <v>1696000</v>
      </c>
      <c r="L132" s="1527">
        <f t="shared" si="7"/>
        <v>2.4063370105383135</v>
      </c>
    </row>
    <row r="133" spans="1:12">
      <c r="A133" s="1334" t="s">
        <v>14</v>
      </c>
      <c r="B133" s="1334" t="s">
        <v>4</v>
      </c>
      <c r="C133" s="1532" t="s">
        <v>1114</v>
      </c>
      <c r="D133" s="1531">
        <v>41202338.449999996</v>
      </c>
      <c r="E133" s="1528">
        <v>46752231.829999983</v>
      </c>
      <c r="F133" s="1529">
        <f t="shared" si="4"/>
        <v>113.46985047155736</v>
      </c>
      <c r="G133" s="1528">
        <v>40367940.449999996</v>
      </c>
      <c r="H133" s="1528">
        <v>38581265.879999995</v>
      </c>
      <c r="I133" s="1529">
        <f t="shared" si="5"/>
        <v>95.574025947117647</v>
      </c>
      <c r="J133" s="1528">
        <f t="shared" si="6"/>
        <v>8170965.9499999881</v>
      </c>
      <c r="K133" s="1528">
        <v>7262942</v>
      </c>
      <c r="L133" s="1527">
        <f t="shared" si="7"/>
        <v>15.534963178676561</v>
      </c>
    </row>
    <row r="134" spans="1:12">
      <c r="A134" s="1334" t="s">
        <v>14</v>
      </c>
      <c r="B134" s="1334" t="s">
        <v>275</v>
      </c>
      <c r="C134" s="1532" t="s">
        <v>1113</v>
      </c>
      <c r="D134" s="1531">
        <v>63122372.759999998</v>
      </c>
      <c r="E134" s="1528">
        <v>62780596.610000007</v>
      </c>
      <c r="F134" s="1529">
        <f t="shared" si="4"/>
        <v>99.458549900683437</v>
      </c>
      <c r="G134" s="1528">
        <v>60417429.759999983</v>
      </c>
      <c r="H134" s="1528">
        <v>56324306.089999974</v>
      </c>
      <c r="I134" s="1529">
        <f t="shared" si="5"/>
        <v>93.225260183593733</v>
      </c>
      <c r="J134" s="1528">
        <f t="shared" si="6"/>
        <v>6456290.5200000331</v>
      </c>
      <c r="K134" s="1528">
        <v>11442799.99</v>
      </c>
      <c r="L134" s="1527">
        <f t="shared" si="7"/>
        <v>18.226650602070471</v>
      </c>
    </row>
    <row r="135" spans="1:12">
      <c r="A135" s="1334" t="s">
        <v>14</v>
      </c>
      <c r="B135" s="1334" t="s">
        <v>5</v>
      </c>
      <c r="C135" s="1532" t="s">
        <v>1112</v>
      </c>
      <c r="D135" s="1531">
        <v>176058556.35999998</v>
      </c>
      <c r="E135" s="1528">
        <v>186739700.87</v>
      </c>
      <c r="F135" s="1529">
        <f t="shared" ref="F135:F198" si="8">100*E135/D135</f>
        <v>106.06681363907101</v>
      </c>
      <c r="G135" s="1528">
        <v>181439290.35999998</v>
      </c>
      <c r="H135" s="1528">
        <v>168595256.10999981</v>
      </c>
      <c r="I135" s="1529">
        <f t="shared" ref="I135:I198" si="9">100*H135/G135</f>
        <v>92.921029274025557</v>
      </c>
      <c r="J135" s="1528">
        <f t="shared" ref="J135:J198" si="10">E135-H135</f>
        <v>18144444.760000199</v>
      </c>
      <c r="K135" s="1528">
        <v>19600000</v>
      </c>
      <c r="L135" s="1527">
        <f t="shared" ref="L135:L198" si="11">100*K135/E135</f>
        <v>10.495893432776066</v>
      </c>
    </row>
    <row r="136" spans="1:12">
      <c r="A136" s="1334" t="s">
        <v>14</v>
      </c>
      <c r="B136" s="1334" t="s">
        <v>278</v>
      </c>
      <c r="C136" s="1532" t="s">
        <v>1111</v>
      </c>
      <c r="D136" s="1531">
        <v>102997764.20999999</v>
      </c>
      <c r="E136" s="1528">
        <v>110380647.85999994</v>
      </c>
      <c r="F136" s="1529">
        <f t="shared" si="8"/>
        <v>107.16800379758452</v>
      </c>
      <c r="G136" s="1528">
        <v>108326003.52999997</v>
      </c>
      <c r="H136" s="1528">
        <v>100849438.22000001</v>
      </c>
      <c r="I136" s="1529">
        <f t="shared" si="9"/>
        <v>93.098088117014882</v>
      </c>
      <c r="J136" s="1528">
        <f t="shared" si="10"/>
        <v>9531209.6399999261</v>
      </c>
      <c r="K136" s="1528">
        <v>10867000</v>
      </c>
      <c r="L136" s="1527">
        <f t="shared" si="11"/>
        <v>9.8450228465618697</v>
      </c>
    </row>
    <row r="137" spans="1:12">
      <c r="A137" s="1334" t="s">
        <v>14</v>
      </c>
      <c r="B137" s="1334" t="s">
        <v>14</v>
      </c>
      <c r="C137" s="1532" t="s">
        <v>1034</v>
      </c>
      <c r="D137" s="1531">
        <v>73580018.690000013</v>
      </c>
      <c r="E137" s="1528">
        <v>74010576.479999989</v>
      </c>
      <c r="F137" s="1529">
        <f t="shared" si="8"/>
        <v>100.58515585843212</v>
      </c>
      <c r="G137" s="1528">
        <v>72250471.319999993</v>
      </c>
      <c r="H137" s="1528">
        <v>68546888.330000043</v>
      </c>
      <c r="I137" s="1529">
        <f t="shared" si="9"/>
        <v>94.873967017326919</v>
      </c>
      <c r="J137" s="1528">
        <f t="shared" si="10"/>
        <v>5463688.1499999464</v>
      </c>
      <c r="K137" s="1528">
        <v>19690292</v>
      </c>
      <c r="L137" s="1527">
        <f t="shared" si="11"/>
        <v>26.60470021513877</v>
      </c>
    </row>
    <row r="138" spans="1:12">
      <c r="A138" s="1334" t="s">
        <v>14</v>
      </c>
      <c r="B138" s="1334" t="s">
        <v>281</v>
      </c>
      <c r="C138" s="1532" t="s">
        <v>1110</v>
      </c>
      <c r="D138" s="1531">
        <v>105303456.75999999</v>
      </c>
      <c r="E138" s="1528">
        <v>114403779.81999999</v>
      </c>
      <c r="F138" s="1529">
        <f t="shared" si="8"/>
        <v>108.64199841106908</v>
      </c>
      <c r="G138" s="1528">
        <v>130361121.57999998</v>
      </c>
      <c r="H138" s="1528">
        <v>124605201.4799999</v>
      </c>
      <c r="I138" s="1529">
        <f t="shared" si="9"/>
        <v>95.584634413821163</v>
      </c>
      <c r="J138" s="1528">
        <f t="shared" si="10"/>
        <v>-10201421.659999907</v>
      </c>
      <c r="K138" s="1528">
        <v>39010000</v>
      </c>
      <c r="L138" s="1527">
        <f t="shared" si="11"/>
        <v>34.098523721311786</v>
      </c>
    </row>
    <row r="139" spans="1:12">
      <c r="A139" s="1334" t="s">
        <v>14</v>
      </c>
      <c r="B139" s="1334" t="s">
        <v>15</v>
      </c>
      <c r="C139" s="1532" t="s">
        <v>962</v>
      </c>
      <c r="D139" s="1531">
        <v>93427929.179999992</v>
      </c>
      <c r="E139" s="1528">
        <v>105688980.61</v>
      </c>
      <c r="F139" s="1529">
        <f t="shared" si="8"/>
        <v>113.12353975691533</v>
      </c>
      <c r="G139" s="1528">
        <v>105470486.05</v>
      </c>
      <c r="H139" s="1528">
        <v>95255833.490000069</v>
      </c>
      <c r="I139" s="1529">
        <f t="shared" si="9"/>
        <v>90.315155506956231</v>
      </c>
      <c r="J139" s="1528">
        <f t="shared" si="10"/>
        <v>10433147.11999993</v>
      </c>
      <c r="K139" s="1528">
        <v>18196416</v>
      </c>
      <c r="L139" s="1527">
        <f t="shared" si="11"/>
        <v>17.216947211503623</v>
      </c>
    </row>
    <row r="140" spans="1:12">
      <c r="A140" s="1334" t="s">
        <v>14</v>
      </c>
      <c r="B140" s="1334" t="s">
        <v>284</v>
      </c>
      <c r="C140" s="1532" t="s">
        <v>1109</v>
      </c>
      <c r="D140" s="1531">
        <v>160369596.34999999</v>
      </c>
      <c r="E140" s="1528">
        <v>167766095.43999988</v>
      </c>
      <c r="F140" s="1529">
        <f t="shared" si="8"/>
        <v>104.6121579515966</v>
      </c>
      <c r="G140" s="1528">
        <v>175191793.34999999</v>
      </c>
      <c r="H140" s="1528">
        <v>164103354.15999988</v>
      </c>
      <c r="I140" s="1529">
        <f t="shared" si="9"/>
        <v>93.670685722220156</v>
      </c>
      <c r="J140" s="1528">
        <f t="shared" si="10"/>
        <v>3662741.2800000012</v>
      </c>
      <c r="K140" s="1528">
        <v>53564762.049999997</v>
      </c>
      <c r="L140" s="1527">
        <f t="shared" si="11"/>
        <v>31.928240273766747</v>
      </c>
    </row>
    <row r="141" spans="1:12">
      <c r="A141" s="1334" t="s">
        <v>14</v>
      </c>
      <c r="B141" s="1334" t="s">
        <v>16</v>
      </c>
      <c r="C141" s="1532" t="s">
        <v>1108</v>
      </c>
      <c r="D141" s="1531">
        <v>305321736</v>
      </c>
      <c r="E141" s="1528">
        <v>310515292.99000007</v>
      </c>
      <c r="F141" s="1529">
        <f t="shared" si="8"/>
        <v>101.70101122115986</v>
      </c>
      <c r="G141" s="1528">
        <v>311868524</v>
      </c>
      <c r="H141" s="1528">
        <v>294187546.22000009</v>
      </c>
      <c r="I141" s="1529">
        <f t="shared" si="9"/>
        <v>94.330630884699374</v>
      </c>
      <c r="J141" s="1528">
        <f t="shared" si="10"/>
        <v>16327746.769999981</v>
      </c>
      <c r="K141" s="1528">
        <v>62101600</v>
      </c>
      <c r="L141" s="1527">
        <f t="shared" si="11"/>
        <v>19.999530265325753</v>
      </c>
    </row>
    <row r="142" spans="1:12">
      <c r="A142" s="1334" t="s">
        <v>14</v>
      </c>
      <c r="B142" s="1334" t="s">
        <v>287</v>
      </c>
      <c r="C142" s="1532" t="s">
        <v>1107</v>
      </c>
      <c r="D142" s="1531">
        <v>137302830.76999998</v>
      </c>
      <c r="E142" s="1528">
        <v>143702924.49999997</v>
      </c>
      <c r="F142" s="1529">
        <f t="shared" si="8"/>
        <v>104.66129772715391</v>
      </c>
      <c r="G142" s="1528">
        <v>145151542.28000003</v>
      </c>
      <c r="H142" s="1528">
        <v>142385988.83999994</v>
      </c>
      <c r="I142" s="1529">
        <f t="shared" si="9"/>
        <v>98.094713017471577</v>
      </c>
      <c r="J142" s="1528">
        <f t="shared" si="10"/>
        <v>1316935.6600000262</v>
      </c>
      <c r="K142" s="1528">
        <v>34000000</v>
      </c>
      <c r="L142" s="1527">
        <f t="shared" si="11"/>
        <v>23.659922105482277</v>
      </c>
    </row>
    <row r="143" spans="1:12">
      <c r="A143" s="1334" t="s">
        <v>14</v>
      </c>
      <c r="B143" s="1334" t="s">
        <v>17</v>
      </c>
      <c r="C143" s="1532" t="s">
        <v>1106</v>
      </c>
      <c r="D143" s="1531">
        <v>122902593.36999999</v>
      </c>
      <c r="E143" s="1528">
        <v>131332168.01000005</v>
      </c>
      <c r="F143" s="1529">
        <f t="shared" si="8"/>
        <v>106.85874431845609</v>
      </c>
      <c r="G143" s="1528">
        <v>131890764.36999999</v>
      </c>
      <c r="H143" s="1528">
        <v>127584969.56000005</v>
      </c>
      <c r="I143" s="1529">
        <f t="shared" si="9"/>
        <v>96.735332583318211</v>
      </c>
      <c r="J143" s="1528">
        <f t="shared" si="10"/>
        <v>3747198.450000003</v>
      </c>
      <c r="K143" s="1528">
        <v>26900000</v>
      </c>
      <c r="L143" s="1527">
        <f t="shared" si="11"/>
        <v>20.482415243424406</v>
      </c>
    </row>
    <row r="144" spans="1:12">
      <c r="A144" s="1334" t="s">
        <v>14</v>
      </c>
      <c r="B144" s="1334" t="s">
        <v>290</v>
      </c>
      <c r="C144" s="1532" t="s">
        <v>1105</v>
      </c>
      <c r="D144" s="1531">
        <v>194069767.96000001</v>
      </c>
      <c r="E144" s="1528">
        <v>202620706.74000001</v>
      </c>
      <c r="F144" s="1529">
        <f t="shared" si="8"/>
        <v>104.40611583652867</v>
      </c>
      <c r="G144" s="1528">
        <v>205358218.12999997</v>
      </c>
      <c r="H144" s="1528">
        <v>198102698.55000004</v>
      </c>
      <c r="I144" s="1529">
        <f t="shared" si="9"/>
        <v>96.466895921639278</v>
      </c>
      <c r="J144" s="1528">
        <f t="shared" si="10"/>
        <v>4518008.1899999678</v>
      </c>
      <c r="K144" s="1528">
        <v>6476667.0700000003</v>
      </c>
      <c r="L144" s="1527">
        <f t="shared" si="11"/>
        <v>3.1964487609406902</v>
      </c>
    </row>
    <row r="145" spans="1:12">
      <c r="A145" s="1334" t="s">
        <v>14</v>
      </c>
      <c r="B145" s="1334" t="s">
        <v>18</v>
      </c>
      <c r="C145" s="1532" t="s">
        <v>1104</v>
      </c>
      <c r="D145" s="1531">
        <v>158464228.02000004</v>
      </c>
      <c r="E145" s="1528">
        <v>102412833.79999995</v>
      </c>
      <c r="F145" s="1529">
        <f t="shared" si="8"/>
        <v>64.628361289889511</v>
      </c>
      <c r="G145" s="1528">
        <v>200102551.82000005</v>
      </c>
      <c r="H145" s="1528">
        <v>131061515.25999989</v>
      </c>
      <c r="I145" s="1529">
        <f t="shared" si="9"/>
        <v>65.497173358336156</v>
      </c>
      <c r="J145" s="1528">
        <f t="shared" si="10"/>
        <v>-28648681.459999934</v>
      </c>
      <c r="K145" s="1528">
        <v>53163116.229999997</v>
      </c>
      <c r="L145" s="1527">
        <f t="shared" si="11"/>
        <v>51.910599733839241</v>
      </c>
    </row>
    <row r="146" spans="1:12">
      <c r="A146" s="1334" t="s">
        <v>14</v>
      </c>
      <c r="B146" s="1334" t="s">
        <v>293</v>
      </c>
      <c r="C146" s="1532" t="s">
        <v>1103</v>
      </c>
      <c r="D146" s="1531">
        <v>86126938</v>
      </c>
      <c r="E146" s="1528">
        <v>95175337.299999952</v>
      </c>
      <c r="F146" s="1529">
        <f t="shared" si="8"/>
        <v>110.50588760046243</v>
      </c>
      <c r="G146" s="1528">
        <v>92588048</v>
      </c>
      <c r="H146" s="1528">
        <v>84054158.740000069</v>
      </c>
      <c r="I146" s="1529">
        <f t="shared" si="9"/>
        <v>90.782947211501934</v>
      </c>
      <c r="J146" s="1528">
        <f t="shared" si="10"/>
        <v>11121178.559999883</v>
      </c>
      <c r="K146" s="1528">
        <v>5600000</v>
      </c>
      <c r="L146" s="1527">
        <f t="shared" si="11"/>
        <v>5.8838772300311071</v>
      </c>
    </row>
    <row r="147" spans="1:12">
      <c r="A147" s="1334" t="s">
        <v>14</v>
      </c>
      <c r="B147" s="1334" t="s">
        <v>19</v>
      </c>
      <c r="C147" s="1532" t="s">
        <v>1102</v>
      </c>
      <c r="D147" s="1531">
        <v>94985540.100000009</v>
      </c>
      <c r="E147" s="1528">
        <v>95498156.629999965</v>
      </c>
      <c r="F147" s="1529">
        <f t="shared" si="8"/>
        <v>100.53967849154753</v>
      </c>
      <c r="G147" s="1528">
        <v>101640609.09999999</v>
      </c>
      <c r="H147" s="1528">
        <v>93493116.019999877</v>
      </c>
      <c r="I147" s="1529">
        <f t="shared" si="9"/>
        <v>91.984017852565088</v>
      </c>
      <c r="J147" s="1528">
        <f t="shared" si="10"/>
        <v>2005040.6100000888</v>
      </c>
      <c r="K147" s="1528">
        <v>45740161.43</v>
      </c>
      <c r="L147" s="1527">
        <f t="shared" si="11"/>
        <v>47.896381505264678</v>
      </c>
    </row>
    <row r="148" spans="1:12">
      <c r="A148" s="1334" t="s">
        <v>14</v>
      </c>
      <c r="B148" s="1334" t="s">
        <v>296</v>
      </c>
      <c r="C148" s="1532" t="s">
        <v>1101</v>
      </c>
      <c r="D148" s="1531">
        <v>181981902.50999999</v>
      </c>
      <c r="E148" s="1528">
        <v>216019764.2000002</v>
      </c>
      <c r="F148" s="1529">
        <f t="shared" si="8"/>
        <v>118.703981670996</v>
      </c>
      <c r="G148" s="1528">
        <v>188759366.27999991</v>
      </c>
      <c r="H148" s="1528">
        <v>170911037.74000013</v>
      </c>
      <c r="I148" s="1529">
        <f t="shared" si="9"/>
        <v>90.544401111453141</v>
      </c>
      <c r="J148" s="1528">
        <f t="shared" si="10"/>
        <v>45108726.460000068</v>
      </c>
      <c r="K148" s="1528">
        <v>12400000</v>
      </c>
      <c r="L148" s="1527">
        <f t="shared" si="11"/>
        <v>5.7402155057069493</v>
      </c>
    </row>
    <row r="149" spans="1:12">
      <c r="A149" s="1334" t="s">
        <v>14</v>
      </c>
      <c r="B149" s="1334" t="s">
        <v>20</v>
      </c>
      <c r="C149" s="1532" t="s">
        <v>1100</v>
      </c>
      <c r="D149" s="1531">
        <v>71566076</v>
      </c>
      <c r="E149" s="1528">
        <v>89320303.670000017</v>
      </c>
      <c r="F149" s="1529">
        <f t="shared" si="8"/>
        <v>124.80816143950665</v>
      </c>
      <c r="G149" s="1528">
        <v>80755819</v>
      </c>
      <c r="H149" s="1528">
        <v>73346064.160000011</v>
      </c>
      <c r="I149" s="1529">
        <f t="shared" si="9"/>
        <v>90.824494220038815</v>
      </c>
      <c r="J149" s="1528">
        <f t="shared" si="10"/>
        <v>15974239.510000005</v>
      </c>
      <c r="K149" s="1528">
        <v>6752771.5</v>
      </c>
      <c r="L149" s="1527">
        <f t="shared" si="11"/>
        <v>7.5601752597579353</v>
      </c>
    </row>
    <row r="150" spans="1:12">
      <c r="A150" s="1334" t="s">
        <v>14</v>
      </c>
      <c r="B150" s="1334" t="s">
        <v>414</v>
      </c>
      <c r="C150" s="1532" t="s">
        <v>1099</v>
      </c>
      <c r="D150" s="1531">
        <v>80347038</v>
      </c>
      <c r="E150" s="1528">
        <v>88125563.549999997</v>
      </c>
      <c r="F150" s="1529">
        <f t="shared" si="8"/>
        <v>109.68116030612106</v>
      </c>
      <c r="G150" s="1528">
        <v>81088531</v>
      </c>
      <c r="H150" s="1528">
        <v>76953888.910000086</v>
      </c>
      <c r="I150" s="1529">
        <f t="shared" si="9"/>
        <v>94.901076589980505</v>
      </c>
      <c r="J150" s="1528">
        <f t="shared" si="10"/>
        <v>11171674.639999911</v>
      </c>
      <c r="K150" s="1528">
        <v>16310000</v>
      </c>
      <c r="L150" s="1527">
        <f t="shared" si="11"/>
        <v>18.507683063775428</v>
      </c>
    </row>
    <row r="151" spans="1:12">
      <c r="A151" s="1334" t="s">
        <v>14</v>
      </c>
      <c r="B151" s="1334" t="s">
        <v>21</v>
      </c>
      <c r="C151" s="1532" t="s">
        <v>1098</v>
      </c>
      <c r="D151" s="1531">
        <v>106723957.12</v>
      </c>
      <c r="E151" s="1528">
        <v>114351000.85000005</v>
      </c>
      <c r="F151" s="1529">
        <f t="shared" si="8"/>
        <v>107.14651511789826</v>
      </c>
      <c r="G151" s="1528">
        <v>112546429.54000001</v>
      </c>
      <c r="H151" s="1528">
        <v>107254918.45000005</v>
      </c>
      <c r="I151" s="1529">
        <f t="shared" si="9"/>
        <v>95.298374980328163</v>
      </c>
      <c r="J151" s="1528">
        <f t="shared" si="10"/>
        <v>7096082.400000006</v>
      </c>
      <c r="K151" s="1528">
        <v>3749451.6</v>
      </c>
      <c r="L151" s="1527">
        <f t="shared" si="11"/>
        <v>3.27889705567015</v>
      </c>
    </row>
    <row r="152" spans="1:12">
      <c r="A152" s="1334" t="s">
        <v>14</v>
      </c>
      <c r="B152" s="1334" t="s">
        <v>417</v>
      </c>
      <c r="C152" s="1532" t="s">
        <v>1097</v>
      </c>
      <c r="D152" s="1531">
        <v>99306144.949999973</v>
      </c>
      <c r="E152" s="1528">
        <v>101034615.36999996</v>
      </c>
      <c r="F152" s="1529">
        <f t="shared" si="8"/>
        <v>101.74054729530611</v>
      </c>
      <c r="G152" s="1528">
        <v>103909367.04000001</v>
      </c>
      <c r="H152" s="1528">
        <v>89780594.560000062</v>
      </c>
      <c r="I152" s="1529">
        <f t="shared" si="9"/>
        <v>86.402792277080209</v>
      </c>
      <c r="J152" s="1528">
        <f t="shared" si="10"/>
        <v>11254020.809999898</v>
      </c>
      <c r="K152" s="1528">
        <v>20392133.5</v>
      </c>
      <c r="L152" s="1527">
        <f t="shared" si="11"/>
        <v>20.183313832909391</v>
      </c>
    </row>
    <row r="153" spans="1:12">
      <c r="A153" s="1334" t="s">
        <v>14</v>
      </c>
      <c r="B153" s="1334" t="s">
        <v>22</v>
      </c>
      <c r="C153" s="1532" t="s">
        <v>1096</v>
      </c>
      <c r="D153" s="1531">
        <v>55498838.170000009</v>
      </c>
      <c r="E153" s="1528">
        <v>57250786.810000017</v>
      </c>
      <c r="F153" s="1529">
        <f t="shared" si="8"/>
        <v>103.15673029881016</v>
      </c>
      <c r="G153" s="1528">
        <v>60496840.489999987</v>
      </c>
      <c r="H153" s="1528">
        <v>55343426.539999992</v>
      </c>
      <c r="I153" s="1529">
        <f t="shared" si="9"/>
        <v>91.481515549804882</v>
      </c>
      <c r="J153" s="1528">
        <f t="shared" si="10"/>
        <v>1907360.2700000256</v>
      </c>
      <c r="K153" s="1528">
        <v>3021225.54</v>
      </c>
      <c r="L153" s="1527">
        <f t="shared" si="11"/>
        <v>5.27717732513727</v>
      </c>
    </row>
    <row r="154" spans="1:12">
      <c r="A154" s="1334" t="s">
        <v>14</v>
      </c>
      <c r="B154" s="1334" t="s">
        <v>23</v>
      </c>
      <c r="C154" s="1532" t="s">
        <v>1095</v>
      </c>
      <c r="D154" s="1531">
        <v>187935270.25</v>
      </c>
      <c r="E154" s="1528">
        <v>189799672.81000003</v>
      </c>
      <c r="F154" s="1529">
        <f t="shared" si="8"/>
        <v>100.99204505759879</v>
      </c>
      <c r="G154" s="1528">
        <v>188927672.42999995</v>
      </c>
      <c r="H154" s="1528">
        <v>181256081.58000007</v>
      </c>
      <c r="I154" s="1529">
        <f t="shared" si="9"/>
        <v>95.939403290514633</v>
      </c>
      <c r="J154" s="1528">
        <f t="shared" si="10"/>
        <v>8543591.2299999595</v>
      </c>
      <c r="K154" s="1528">
        <v>9333334.0800000001</v>
      </c>
      <c r="L154" s="1527">
        <f t="shared" si="11"/>
        <v>4.9174658427062639</v>
      </c>
    </row>
    <row r="155" spans="1:12">
      <c r="A155" s="1334" t="s">
        <v>14</v>
      </c>
      <c r="B155" s="1334" t="s">
        <v>421</v>
      </c>
      <c r="C155" s="1532" t="s">
        <v>1094</v>
      </c>
      <c r="D155" s="1531">
        <v>92329235.549999997</v>
      </c>
      <c r="E155" s="1528">
        <v>99876408.560000032</v>
      </c>
      <c r="F155" s="1529">
        <f t="shared" si="8"/>
        <v>108.17419635832785</v>
      </c>
      <c r="G155" s="1528">
        <v>101103828.55</v>
      </c>
      <c r="H155" s="1528">
        <v>96731524.100000009</v>
      </c>
      <c r="I155" s="1529">
        <f t="shared" si="9"/>
        <v>95.675431373167328</v>
      </c>
      <c r="J155" s="1528">
        <f t="shared" si="10"/>
        <v>3144884.4600000232</v>
      </c>
      <c r="K155" s="1528">
        <v>38043764.759999998</v>
      </c>
      <c r="L155" s="1527">
        <f t="shared" si="11"/>
        <v>38.090841779863844</v>
      </c>
    </row>
    <row r="156" spans="1:12">
      <c r="A156" s="1334" t="s">
        <v>14</v>
      </c>
      <c r="B156" s="1334" t="s">
        <v>423</v>
      </c>
      <c r="C156" s="1532" t="s">
        <v>1093</v>
      </c>
      <c r="D156" s="1531">
        <v>259120814.79999998</v>
      </c>
      <c r="E156" s="1528">
        <v>296645102.50999993</v>
      </c>
      <c r="F156" s="1529">
        <f t="shared" si="8"/>
        <v>114.48138689242805</v>
      </c>
      <c r="G156" s="1528">
        <v>293579482.79999995</v>
      </c>
      <c r="H156" s="1528">
        <v>268276134.77999994</v>
      </c>
      <c r="I156" s="1529">
        <f t="shared" si="9"/>
        <v>91.381091151646373</v>
      </c>
      <c r="J156" s="1528">
        <f t="shared" si="10"/>
        <v>28368967.729999989</v>
      </c>
      <c r="K156" s="1528">
        <v>74326334</v>
      </c>
      <c r="L156" s="1527">
        <f t="shared" si="11"/>
        <v>25.055641698144825</v>
      </c>
    </row>
    <row r="157" spans="1:12">
      <c r="A157" s="1334" t="s">
        <v>14</v>
      </c>
      <c r="B157" s="1334" t="s">
        <v>425</v>
      </c>
      <c r="C157" s="1532" t="s">
        <v>1092</v>
      </c>
      <c r="D157" s="1531">
        <v>106721535.55</v>
      </c>
      <c r="E157" s="1528">
        <v>111416885.59</v>
      </c>
      <c r="F157" s="1529">
        <f t="shared" si="8"/>
        <v>104.39962751266842</v>
      </c>
      <c r="G157" s="1528">
        <v>103650320.33000001</v>
      </c>
      <c r="H157" s="1528">
        <v>97082647.960000083</v>
      </c>
      <c r="I157" s="1529">
        <f t="shared" si="9"/>
        <v>93.663625593157931</v>
      </c>
      <c r="J157" s="1528">
        <f t="shared" si="10"/>
        <v>14334237.629999921</v>
      </c>
      <c r="K157" s="1528">
        <v>9041800</v>
      </c>
      <c r="L157" s="1527">
        <f t="shared" si="11"/>
        <v>8.1152869711981328</v>
      </c>
    </row>
    <row r="158" spans="1:12">
      <c r="A158" s="1334" t="s">
        <v>14</v>
      </c>
      <c r="B158" s="1334" t="s">
        <v>427</v>
      </c>
      <c r="C158" s="1532" t="s">
        <v>1091</v>
      </c>
      <c r="D158" s="1531">
        <v>42415848</v>
      </c>
      <c r="E158" s="1528">
        <v>44116068.399999984</v>
      </c>
      <c r="F158" s="1529">
        <f t="shared" si="8"/>
        <v>104.00845551879567</v>
      </c>
      <c r="G158" s="1528">
        <v>45968859</v>
      </c>
      <c r="H158" s="1528">
        <v>43901560.280000001</v>
      </c>
      <c r="I158" s="1529">
        <f t="shared" si="9"/>
        <v>95.502827860051951</v>
      </c>
      <c r="J158" s="1528">
        <f t="shared" si="10"/>
        <v>214508.11999998242</v>
      </c>
      <c r="K158" s="1528">
        <v>10725000</v>
      </c>
      <c r="L158" s="1527">
        <f t="shared" si="11"/>
        <v>24.310869914237426</v>
      </c>
    </row>
    <row r="159" spans="1:12">
      <c r="A159" s="1334" t="s">
        <v>14</v>
      </c>
      <c r="B159" s="1334" t="s">
        <v>429</v>
      </c>
      <c r="C159" s="1532" t="s">
        <v>1090</v>
      </c>
      <c r="D159" s="1531">
        <v>61202824</v>
      </c>
      <c r="E159" s="1528">
        <v>60882312.009999976</v>
      </c>
      <c r="F159" s="1529">
        <f t="shared" si="8"/>
        <v>99.476311762999643</v>
      </c>
      <c r="G159" s="1528">
        <v>67498226</v>
      </c>
      <c r="H159" s="1528">
        <v>58852706.69000002</v>
      </c>
      <c r="I159" s="1529">
        <f t="shared" si="9"/>
        <v>87.191486617737212</v>
      </c>
      <c r="J159" s="1528">
        <f t="shared" si="10"/>
        <v>2029605.3199999556</v>
      </c>
      <c r="K159" s="1528">
        <v>15196275.4</v>
      </c>
      <c r="L159" s="1527">
        <f t="shared" si="11"/>
        <v>24.960082655047657</v>
      </c>
    </row>
    <row r="160" spans="1:12">
      <c r="A160" s="1334" t="s">
        <v>14</v>
      </c>
      <c r="B160" s="1334" t="s">
        <v>431</v>
      </c>
      <c r="C160" s="1532" t="s">
        <v>1089</v>
      </c>
      <c r="D160" s="1531">
        <v>100236328.55</v>
      </c>
      <c r="E160" s="1528">
        <v>112981122.55999994</v>
      </c>
      <c r="F160" s="1529">
        <f t="shared" si="8"/>
        <v>112.71474543647373</v>
      </c>
      <c r="G160" s="1528">
        <v>101860810.49000002</v>
      </c>
      <c r="H160" s="1528">
        <v>96110135.090000048</v>
      </c>
      <c r="I160" s="1529">
        <f t="shared" si="9"/>
        <v>94.354378909478115</v>
      </c>
      <c r="J160" s="1528">
        <f t="shared" si="10"/>
        <v>16870987.469999894</v>
      </c>
      <c r="K160" s="1528">
        <v>40110368.210000001</v>
      </c>
      <c r="L160" s="1527">
        <f t="shared" si="11"/>
        <v>35.501831900014025</v>
      </c>
    </row>
    <row r="161" spans="1:12">
      <c r="A161" s="1334" t="s">
        <v>15</v>
      </c>
      <c r="B161" s="1334" t="s">
        <v>260</v>
      </c>
      <c r="C161" s="1532" t="s">
        <v>1088</v>
      </c>
      <c r="D161" s="1531">
        <v>110746192.91999999</v>
      </c>
      <c r="E161" s="1528">
        <v>112551320.72999997</v>
      </c>
      <c r="F161" s="1529">
        <f t="shared" si="8"/>
        <v>101.62996827466924</v>
      </c>
      <c r="G161" s="1528">
        <v>112874739.51999998</v>
      </c>
      <c r="H161" s="1528">
        <v>103825033.58000003</v>
      </c>
      <c r="I161" s="1529">
        <f t="shared" si="9"/>
        <v>91.98252330106466</v>
      </c>
      <c r="J161" s="1528">
        <f t="shared" si="10"/>
        <v>8726287.1499999464</v>
      </c>
      <c r="K161" s="1528">
        <v>25875000</v>
      </c>
      <c r="L161" s="1527">
        <f t="shared" si="11"/>
        <v>22.989512546078149</v>
      </c>
    </row>
    <row r="162" spans="1:12">
      <c r="A162" s="1334" t="s">
        <v>15</v>
      </c>
      <c r="B162" s="1334" t="s">
        <v>10</v>
      </c>
      <c r="C162" s="1532" t="s">
        <v>1087</v>
      </c>
      <c r="D162" s="1531">
        <v>81579632</v>
      </c>
      <c r="E162" s="1528">
        <v>81163059.000000045</v>
      </c>
      <c r="F162" s="1529">
        <f t="shared" si="8"/>
        <v>99.489366414401147</v>
      </c>
      <c r="G162" s="1528">
        <v>81625212</v>
      </c>
      <c r="H162" s="1528">
        <v>76633819.539999977</v>
      </c>
      <c r="I162" s="1529">
        <f t="shared" si="9"/>
        <v>93.884986834704918</v>
      </c>
      <c r="J162" s="1528">
        <f t="shared" si="10"/>
        <v>4529239.4600000679</v>
      </c>
      <c r="K162" s="1528">
        <v>13255071.51</v>
      </c>
      <c r="L162" s="1527">
        <f t="shared" si="11"/>
        <v>16.331409477801955</v>
      </c>
    </row>
    <row r="163" spans="1:12">
      <c r="A163" s="1334" t="s">
        <v>15</v>
      </c>
      <c r="B163" s="1334" t="s">
        <v>263</v>
      </c>
      <c r="C163" s="1532" t="s">
        <v>1086</v>
      </c>
      <c r="D163" s="1531">
        <v>116277321</v>
      </c>
      <c r="E163" s="1528">
        <v>120672894.44999997</v>
      </c>
      <c r="F163" s="1529">
        <f t="shared" si="8"/>
        <v>103.78025001969213</v>
      </c>
      <c r="G163" s="1528">
        <v>124096560</v>
      </c>
      <c r="H163" s="1528">
        <v>116394936.28999996</v>
      </c>
      <c r="I163" s="1529">
        <f t="shared" si="9"/>
        <v>93.793845929331127</v>
      </c>
      <c r="J163" s="1528">
        <f t="shared" si="10"/>
        <v>4277958.1600000113</v>
      </c>
      <c r="K163" s="1528">
        <v>17146576.75</v>
      </c>
      <c r="L163" s="1527">
        <f t="shared" si="11"/>
        <v>14.209136880448801</v>
      </c>
    </row>
    <row r="164" spans="1:12">
      <c r="A164" s="1334" t="s">
        <v>15</v>
      </c>
      <c r="B164" s="1334" t="s">
        <v>11</v>
      </c>
      <c r="C164" s="1532" t="s">
        <v>1085</v>
      </c>
      <c r="D164" s="1531">
        <v>90891048.210000023</v>
      </c>
      <c r="E164" s="1528">
        <v>87086366.89000003</v>
      </c>
      <c r="F164" s="1529">
        <f t="shared" si="8"/>
        <v>95.814019757799002</v>
      </c>
      <c r="G164" s="1528">
        <v>90973134.169999972</v>
      </c>
      <c r="H164" s="1528">
        <v>84017333.670000017</v>
      </c>
      <c r="I164" s="1529">
        <f t="shared" si="9"/>
        <v>92.354005868367949</v>
      </c>
      <c r="J164" s="1528">
        <f t="shared" si="10"/>
        <v>3069033.2200000137</v>
      </c>
      <c r="K164" s="1528">
        <v>79607458.069999993</v>
      </c>
      <c r="L164" s="1527">
        <f t="shared" si="11"/>
        <v>91.412078506562622</v>
      </c>
    </row>
    <row r="165" spans="1:12">
      <c r="A165" s="1334" t="s">
        <v>15</v>
      </c>
      <c r="B165" s="1334" t="s">
        <v>266</v>
      </c>
      <c r="C165" s="1532" t="s">
        <v>1084</v>
      </c>
      <c r="D165" s="1531">
        <v>51474323</v>
      </c>
      <c r="E165" s="1528">
        <v>55253873.519999981</v>
      </c>
      <c r="F165" s="1529">
        <f t="shared" si="8"/>
        <v>107.34259393756375</v>
      </c>
      <c r="G165" s="1528">
        <v>54289556</v>
      </c>
      <c r="H165" s="1528">
        <v>52382783.489999935</v>
      </c>
      <c r="I165" s="1529">
        <f t="shared" si="9"/>
        <v>96.487772878451864</v>
      </c>
      <c r="J165" s="1528">
        <f t="shared" si="10"/>
        <v>2871090.0300000459</v>
      </c>
      <c r="K165" s="1528">
        <v>17266208</v>
      </c>
      <c r="L165" s="1527">
        <f t="shared" si="11"/>
        <v>31.248864378259803</v>
      </c>
    </row>
    <row r="166" spans="1:12">
      <c r="A166" s="1334" t="s">
        <v>15</v>
      </c>
      <c r="B166" s="1334" t="s">
        <v>12</v>
      </c>
      <c r="C166" s="1532" t="s">
        <v>1083</v>
      </c>
      <c r="D166" s="1531">
        <v>56458610.089999996</v>
      </c>
      <c r="E166" s="1528">
        <v>63711494.020000011</v>
      </c>
      <c r="F166" s="1529">
        <f t="shared" si="8"/>
        <v>112.84637350873193</v>
      </c>
      <c r="G166" s="1528">
        <v>57225200.089999996</v>
      </c>
      <c r="H166" s="1528">
        <v>52204784.199999996</v>
      </c>
      <c r="I166" s="1529">
        <f t="shared" si="9"/>
        <v>91.226914222922389</v>
      </c>
      <c r="J166" s="1528">
        <f t="shared" si="10"/>
        <v>11506709.820000015</v>
      </c>
      <c r="K166" s="1528">
        <v>4959360</v>
      </c>
      <c r="L166" s="1527">
        <f t="shared" si="11"/>
        <v>7.7840899452823713</v>
      </c>
    </row>
    <row r="167" spans="1:12">
      <c r="A167" s="1334" t="s">
        <v>15</v>
      </c>
      <c r="B167" s="1334" t="s">
        <v>269</v>
      </c>
      <c r="C167" s="1532" t="s">
        <v>1082</v>
      </c>
      <c r="D167" s="1531">
        <v>169646513.04000002</v>
      </c>
      <c r="E167" s="1528">
        <v>188558817.97999999</v>
      </c>
      <c r="F167" s="1529">
        <f t="shared" si="8"/>
        <v>111.14806582292719</v>
      </c>
      <c r="G167" s="1528">
        <v>184919331.37</v>
      </c>
      <c r="H167" s="1528">
        <v>177908869.74000031</v>
      </c>
      <c r="I167" s="1529">
        <f t="shared" si="9"/>
        <v>96.208908188201988</v>
      </c>
      <c r="J167" s="1528">
        <f t="shared" si="10"/>
        <v>10649948.239999682</v>
      </c>
      <c r="K167" s="1528">
        <v>60150000</v>
      </c>
      <c r="L167" s="1527">
        <f t="shared" si="11"/>
        <v>31.899860555118657</v>
      </c>
    </row>
    <row r="168" spans="1:12">
      <c r="A168" s="1334" t="s">
        <v>15</v>
      </c>
      <c r="B168" s="1334" t="s">
        <v>13</v>
      </c>
      <c r="C168" s="1532" t="s">
        <v>1081</v>
      </c>
      <c r="D168" s="1531">
        <v>74354666</v>
      </c>
      <c r="E168" s="1528">
        <v>76356620.689999923</v>
      </c>
      <c r="F168" s="1529">
        <f t="shared" si="8"/>
        <v>102.6924398934156</v>
      </c>
      <c r="G168" s="1528">
        <v>75021946</v>
      </c>
      <c r="H168" s="1528">
        <v>68892565.390000001</v>
      </c>
      <c r="I168" s="1529">
        <f t="shared" si="9"/>
        <v>91.82988320510907</v>
      </c>
      <c r="J168" s="1528">
        <f t="shared" si="10"/>
        <v>7464055.2999999225</v>
      </c>
      <c r="K168" s="1528">
        <v>7520202.4100000001</v>
      </c>
      <c r="L168" s="1527">
        <f t="shared" si="11"/>
        <v>9.8487889354496883</v>
      </c>
    </row>
    <row r="169" spans="1:12">
      <c r="A169" s="1334" t="s">
        <v>15</v>
      </c>
      <c r="B169" s="1334" t="s">
        <v>272</v>
      </c>
      <c r="C169" s="1532" t="s">
        <v>1080</v>
      </c>
      <c r="D169" s="1531">
        <v>96968860.189999998</v>
      </c>
      <c r="E169" s="1528">
        <v>92117134.089999989</v>
      </c>
      <c r="F169" s="1529">
        <f t="shared" si="8"/>
        <v>94.996614283705526</v>
      </c>
      <c r="G169" s="1528">
        <v>100043638.63999999</v>
      </c>
      <c r="H169" s="1528">
        <v>89813043.119999915</v>
      </c>
      <c r="I169" s="1529">
        <f t="shared" si="9"/>
        <v>89.773867025354662</v>
      </c>
      <c r="J169" s="1528">
        <f t="shared" si="10"/>
        <v>2304090.9700000733</v>
      </c>
      <c r="K169" s="1528">
        <v>482885.92</v>
      </c>
      <c r="L169" s="1527">
        <f t="shared" si="11"/>
        <v>0.52420857940305909</v>
      </c>
    </row>
    <row r="170" spans="1:12">
      <c r="A170" s="1334" t="s">
        <v>15</v>
      </c>
      <c r="B170" s="1334" t="s">
        <v>4</v>
      </c>
      <c r="C170" s="1532" t="s">
        <v>1079</v>
      </c>
      <c r="D170" s="1531">
        <v>77713383.789999992</v>
      </c>
      <c r="E170" s="1528">
        <v>77283694.660000011</v>
      </c>
      <c r="F170" s="1529">
        <f t="shared" si="8"/>
        <v>99.447084776077816</v>
      </c>
      <c r="G170" s="1528">
        <v>83126586.049999952</v>
      </c>
      <c r="H170" s="1528">
        <v>75429612.039999962</v>
      </c>
      <c r="I170" s="1529">
        <f t="shared" si="9"/>
        <v>90.740659064994773</v>
      </c>
      <c r="J170" s="1528">
        <f t="shared" si="10"/>
        <v>1854082.6200000495</v>
      </c>
      <c r="K170" s="1528">
        <v>23747916</v>
      </c>
      <c r="L170" s="1527">
        <f t="shared" si="11"/>
        <v>30.72823589047599</v>
      </c>
    </row>
    <row r="171" spans="1:12">
      <c r="A171" s="1334" t="s">
        <v>15</v>
      </c>
      <c r="B171" s="1334" t="s">
        <v>275</v>
      </c>
      <c r="C171" s="1532" t="s">
        <v>1078</v>
      </c>
      <c r="D171" s="1531">
        <v>87788901</v>
      </c>
      <c r="E171" s="1528">
        <v>88071249.319999963</v>
      </c>
      <c r="F171" s="1529">
        <f t="shared" si="8"/>
        <v>100.32162188703099</v>
      </c>
      <c r="G171" s="1528">
        <v>92001744</v>
      </c>
      <c r="H171" s="1528">
        <v>88779721.60999997</v>
      </c>
      <c r="I171" s="1529">
        <f t="shared" si="9"/>
        <v>96.497868138238729</v>
      </c>
      <c r="J171" s="1528">
        <f t="shared" si="10"/>
        <v>-708472.29000000656</v>
      </c>
      <c r="K171" s="1528">
        <v>19145542.460000001</v>
      </c>
      <c r="L171" s="1527">
        <f t="shared" si="11"/>
        <v>21.738697483938459</v>
      </c>
    </row>
    <row r="172" spans="1:12">
      <c r="A172" s="1334" t="s">
        <v>16</v>
      </c>
      <c r="B172" s="1334" t="s">
        <v>260</v>
      </c>
      <c r="C172" s="1532" t="s">
        <v>1077</v>
      </c>
      <c r="D172" s="1531">
        <v>48838441.850000001</v>
      </c>
      <c r="E172" s="1528">
        <v>50484691.070000015</v>
      </c>
      <c r="F172" s="1529">
        <f t="shared" si="8"/>
        <v>103.37080618799475</v>
      </c>
      <c r="G172" s="1528">
        <v>53981722.579999976</v>
      </c>
      <c r="H172" s="1528">
        <v>47527941.010000005</v>
      </c>
      <c r="I172" s="1529">
        <f t="shared" si="9"/>
        <v>88.044506063259519</v>
      </c>
      <c r="J172" s="1528">
        <f t="shared" si="10"/>
        <v>2956750.0600000098</v>
      </c>
      <c r="K172" s="1528">
        <v>16580458.210000001</v>
      </c>
      <c r="L172" s="1527">
        <f t="shared" si="11"/>
        <v>32.842546638564578</v>
      </c>
    </row>
    <row r="173" spans="1:12">
      <c r="A173" s="1334" t="s">
        <v>16</v>
      </c>
      <c r="B173" s="1334" t="s">
        <v>10</v>
      </c>
      <c r="C173" s="1532" t="s">
        <v>1076</v>
      </c>
      <c r="D173" s="1531">
        <v>84387270.87999998</v>
      </c>
      <c r="E173" s="1528">
        <v>87140303.720000014</v>
      </c>
      <c r="F173" s="1529">
        <f t="shared" si="8"/>
        <v>103.26237927982633</v>
      </c>
      <c r="G173" s="1528">
        <v>88082438.269999996</v>
      </c>
      <c r="H173" s="1528">
        <v>78879911.720000044</v>
      </c>
      <c r="I173" s="1529">
        <f t="shared" si="9"/>
        <v>89.552370789519529</v>
      </c>
      <c r="J173" s="1528">
        <f t="shared" si="10"/>
        <v>8260391.9999999702</v>
      </c>
      <c r="K173" s="1528">
        <v>4670000</v>
      </c>
      <c r="L173" s="1527">
        <f t="shared" si="11"/>
        <v>5.3591734256581027</v>
      </c>
    </row>
    <row r="174" spans="1:12">
      <c r="A174" s="1334" t="s">
        <v>16</v>
      </c>
      <c r="B174" s="1334" t="s">
        <v>263</v>
      </c>
      <c r="C174" s="1532" t="s">
        <v>1075</v>
      </c>
      <c r="D174" s="1531">
        <v>153712417</v>
      </c>
      <c r="E174" s="1528">
        <v>171314326.5399999</v>
      </c>
      <c r="F174" s="1529">
        <f t="shared" si="8"/>
        <v>111.4511956051019</v>
      </c>
      <c r="G174" s="1528">
        <v>159002164.58999997</v>
      </c>
      <c r="H174" s="1528">
        <v>148465435.44000018</v>
      </c>
      <c r="I174" s="1529">
        <f t="shared" si="9"/>
        <v>93.373216536284517</v>
      </c>
      <c r="J174" s="1528">
        <f t="shared" si="10"/>
        <v>22848891.099999726</v>
      </c>
      <c r="K174" s="1528">
        <v>0</v>
      </c>
      <c r="L174" s="1527">
        <f t="shared" si="11"/>
        <v>0</v>
      </c>
    </row>
    <row r="175" spans="1:12">
      <c r="A175" s="1334" t="s">
        <v>16</v>
      </c>
      <c r="B175" s="1334" t="s">
        <v>11</v>
      </c>
      <c r="C175" s="1532" t="s">
        <v>1074</v>
      </c>
      <c r="D175" s="1531">
        <v>207896597.97000003</v>
      </c>
      <c r="E175" s="1528">
        <v>212296304.35000002</v>
      </c>
      <c r="F175" s="1529">
        <f t="shared" si="8"/>
        <v>102.11629551563652</v>
      </c>
      <c r="G175" s="1528">
        <v>208061223.97000003</v>
      </c>
      <c r="H175" s="1528">
        <v>194938381.73999998</v>
      </c>
      <c r="I175" s="1529">
        <f t="shared" si="9"/>
        <v>93.692797735395317</v>
      </c>
      <c r="J175" s="1528">
        <f t="shared" si="10"/>
        <v>17357922.610000044</v>
      </c>
      <c r="K175" s="1528">
        <v>40040000.020000003</v>
      </c>
      <c r="L175" s="1527">
        <f t="shared" si="11"/>
        <v>18.860431952686511</v>
      </c>
    </row>
    <row r="176" spans="1:12">
      <c r="A176" s="1334" t="s">
        <v>16</v>
      </c>
      <c r="B176" s="1334" t="s">
        <v>266</v>
      </c>
      <c r="C176" s="1532" t="s">
        <v>1073</v>
      </c>
      <c r="D176" s="1531">
        <v>145733995.75</v>
      </c>
      <c r="E176" s="1528">
        <v>153117940.44000003</v>
      </c>
      <c r="F176" s="1529">
        <f t="shared" si="8"/>
        <v>105.06672767187887</v>
      </c>
      <c r="G176" s="1528">
        <v>155068995.75000006</v>
      </c>
      <c r="H176" s="1528">
        <v>145194234.92000008</v>
      </c>
      <c r="I176" s="1529">
        <f t="shared" si="9"/>
        <v>93.632021164359685</v>
      </c>
      <c r="J176" s="1528">
        <f t="shared" si="10"/>
        <v>7923705.5199999511</v>
      </c>
      <c r="K176" s="1528">
        <v>28100000</v>
      </c>
      <c r="L176" s="1527">
        <f t="shared" si="11"/>
        <v>18.351866488833238</v>
      </c>
    </row>
    <row r="177" spans="1:12">
      <c r="A177" s="1334" t="s">
        <v>16</v>
      </c>
      <c r="B177" s="1334" t="s">
        <v>12</v>
      </c>
      <c r="C177" s="1532" t="s">
        <v>1072</v>
      </c>
      <c r="D177" s="1531">
        <v>54164116.819999993</v>
      </c>
      <c r="E177" s="1528">
        <v>58788181.970000014</v>
      </c>
      <c r="F177" s="1529">
        <f t="shared" si="8"/>
        <v>108.53713753953907</v>
      </c>
      <c r="G177" s="1528">
        <v>55510116.82</v>
      </c>
      <c r="H177" s="1528">
        <v>51038287.989999957</v>
      </c>
      <c r="I177" s="1529">
        <f t="shared" si="9"/>
        <v>91.944119223346931</v>
      </c>
      <c r="J177" s="1528">
        <f t="shared" si="10"/>
        <v>7749893.9800000563</v>
      </c>
      <c r="K177" s="1528">
        <v>11340777</v>
      </c>
      <c r="L177" s="1527">
        <f t="shared" si="11"/>
        <v>19.290912935166581</v>
      </c>
    </row>
    <row r="178" spans="1:12">
      <c r="A178" s="1334" t="s">
        <v>16</v>
      </c>
      <c r="B178" s="1334" t="s">
        <v>269</v>
      </c>
      <c r="C178" s="1532" t="s">
        <v>1071</v>
      </c>
      <c r="D178" s="1531">
        <v>91156385.379999995</v>
      </c>
      <c r="E178" s="1528">
        <v>98454064.169999942</v>
      </c>
      <c r="F178" s="1529">
        <f t="shared" si="8"/>
        <v>108.00566933361651</v>
      </c>
      <c r="G178" s="1528">
        <v>102144932.38000001</v>
      </c>
      <c r="H178" s="1528">
        <v>92915752.029999971</v>
      </c>
      <c r="I178" s="1529">
        <f t="shared" si="9"/>
        <v>90.964622390011854</v>
      </c>
      <c r="J178" s="1528">
        <f t="shared" si="10"/>
        <v>5538312.1399999708</v>
      </c>
      <c r="K178" s="1528">
        <v>15596778</v>
      </c>
      <c r="L178" s="1527">
        <f t="shared" si="11"/>
        <v>15.841680210447334</v>
      </c>
    </row>
    <row r="179" spans="1:12">
      <c r="A179" s="1334" t="s">
        <v>16</v>
      </c>
      <c r="B179" s="1334" t="s">
        <v>13</v>
      </c>
      <c r="C179" s="1532" t="s">
        <v>1070</v>
      </c>
      <c r="D179" s="1531">
        <v>137283151.15999997</v>
      </c>
      <c r="E179" s="1528">
        <v>134867671.24999997</v>
      </c>
      <c r="F179" s="1529">
        <f t="shared" si="8"/>
        <v>98.240512481255024</v>
      </c>
      <c r="G179" s="1528">
        <v>146700324.59000009</v>
      </c>
      <c r="H179" s="1528">
        <v>132076030.32000002</v>
      </c>
      <c r="I179" s="1529">
        <f t="shared" si="9"/>
        <v>90.031177973960027</v>
      </c>
      <c r="J179" s="1528">
        <f t="shared" si="10"/>
        <v>2791640.9299999475</v>
      </c>
      <c r="K179" s="1528">
        <v>727935</v>
      </c>
      <c r="L179" s="1527">
        <f t="shared" si="11"/>
        <v>0.53974017142377262</v>
      </c>
    </row>
    <row r="180" spans="1:12">
      <c r="A180" s="1334" t="s">
        <v>16</v>
      </c>
      <c r="B180" s="1334" t="s">
        <v>272</v>
      </c>
      <c r="C180" s="1532" t="s">
        <v>1069</v>
      </c>
      <c r="D180" s="1531">
        <v>94997400.290000007</v>
      </c>
      <c r="E180" s="1528">
        <v>96780309.509999976</v>
      </c>
      <c r="F180" s="1529">
        <f t="shared" si="8"/>
        <v>101.87679790663456</v>
      </c>
      <c r="G180" s="1528">
        <v>94497400.289999992</v>
      </c>
      <c r="H180" s="1528">
        <v>83622403.160000011</v>
      </c>
      <c r="I180" s="1529">
        <f t="shared" si="9"/>
        <v>88.491749935314559</v>
      </c>
      <c r="J180" s="1528">
        <f t="shared" si="10"/>
        <v>13157906.349999964</v>
      </c>
      <c r="K180" s="1528">
        <v>22230691.399999999</v>
      </c>
      <c r="L180" s="1527">
        <f t="shared" si="11"/>
        <v>22.970262765798427</v>
      </c>
    </row>
    <row r="181" spans="1:12">
      <c r="A181" s="1334" t="s">
        <v>16</v>
      </c>
      <c r="B181" s="1334" t="s">
        <v>4</v>
      </c>
      <c r="C181" s="1532" t="s">
        <v>1068</v>
      </c>
      <c r="D181" s="1531">
        <v>102709980.69999999</v>
      </c>
      <c r="E181" s="1528">
        <v>114308907.13999994</v>
      </c>
      <c r="F181" s="1529">
        <f t="shared" si="8"/>
        <v>111.29289126621359</v>
      </c>
      <c r="G181" s="1528">
        <v>109525332.04999997</v>
      </c>
      <c r="H181" s="1528">
        <v>94590329.699999943</v>
      </c>
      <c r="I181" s="1529">
        <f t="shared" si="9"/>
        <v>86.363883066629768</v>
      </c>
      <c r="J181" s="1528">
        <f t="shared" si="10"/>
        <v>19718577.439999998</v>
      </c>
      <c r="K181" s="1528">
        <v>8693539.9299999997</v>
      </c>
      <c r="L181" s="1527">
        <f t="shared" si="11"/>
        <v>7.605304037552016</v>
      </c>
    </row>
    <row r="182" spans="1:12">
      <c r="A182" s="1334" t="s">
        <v>16</v>
      </c>
      <c r="B182" s="1334" t="s">
        <v>275</v>
      </c>
      <c r="C182" s="1532" t="s">
        <v>1067</v>
      </c>
      <c r="D182" s="1531">
        <v>165005195.90999997</v>
      </c>
      <c r="E182" s="1528">
        <v>170416579.04000008</v>
      </c>
      <c r="F182" s="1529">
        <f t="shared" si="8"/>
        <v>103.2795228660264</v>
      </c>
      <c r="G182" s="1528">
        <v>186505195.90999994</v>
      </c>
      <c r="H182" s="1528">
        <v>174228025.98999995</v>
      </c>
      <c r="I182" s="1529">
        <f t="shared" si="9"/>
        <v>93.417250463132163</v>
      </c>
      <c r="J182" s="1528">
        <f t="shared" si="10"/>
        <v>-3811446.9499998689</v>
      </c>
      <c r="K182" s="1528">
        <v>17967153</v>
      </c>
      <c r="L182" s="1527">
        <f t="shared" si="11"/>
        <v>10.543078086189466</v>
      </c>
    </row>
    <row r="183" spans="1:12">
      <c r="A183" s="1334" t="s">
        <v>16</v>
      </c>
      <c r="B183" s="1334" t="s">
        <v>5</v>
      </c>
      <c r="C183" s="1532" t="s">
        <v>1066</v>
      </c>
      <c r="D183" s="1531">
        <v>86277710.159999996</v>
      </c>
      <c r="E183" s="1528">
        <v>92881884.520000055</v>
      </c>
      <c r="F183" s="1529">
        <f t="shared" si="8"/>
        <v>107.6545545167492</v>
      </c>
      <c r="G183" s="1528">
        <v>88415884.099999994</v>
      </c>
      <c r="H183" s="1528">
        <v>78395086.489999935</v>
      </c>
      <c r="I183" s="1529">
        <f t="shared" si="9"/>
        <v>88.666292587578099</v>
      </c>
      <c r="J183" s="1528">
        <f t="shared" si="10"/>
        <v>14486798.03000012</v>
      </c>
      <c r="K183" s="1528">
        <v>440000</v>
      </c>
      <c r="L183" s="1527">
        <f t="shared" si="11"/>
        <v>0.47371993179709415</v>
      </c>
    </row>
    <row r="184" spans="1:12">
      <c r="A184" s="1334" t="s">
        <v>16</v>
      </c>
      <c r="B184" s="1334" t="s">
        <v>278</v>
      </c>
      <c r="C184" s="1532" t="s">
        <v>1065</v>
      </c>
      <c r="D184" s="1531">
        <v>67033220.710000001</v>
      </c>
      <c r="E184" s="1528">
        <v>71751734.729999974</v>
      </c>
      <c r="F184" s="1529">
        <f t="shared" si="8"/>
        <v>107.03906804719001</v>
      </c>
      <c r="G184" s="1528">
        <v>69854045.710000008</v>
      </c>
      <c r="H184" s="1528">
        <v>59013571.499999948</v>
      </c>
      <c r="I184" s="1529">
        <f t="shared" si="9"/>
        <v>84.481250728118994</v>
      </c>
      <c r="J184" s="1528">
        <f t="shared" si="10"/>
        <v>12738163.230000027</v>
      </c>
      <c r="K184" s="1528">
        <v>0</v>
      </c>
      <c r="L184" s="1527">
        <f t="shared" si="11"/>
        <v>0</v>
      </c>
    </row>
    <row r="185" spans="1:12">
      <c r="A185" s="1334" t="s">
        <v>16</v>
      </c>
      <c r="B185" s="1334" t="s">
        <v>14</v>
      </c>
      <c r="C185" s="1532" t="s">
        <v>1064</v>
      </c>
      <c r="D185" s="1531">
        <v>106599041.82000002</v>
      </c>
      <c r="E185" s="1528">
        <v>109912092.04000005</v>
      </c>
      <c r="F185" s="1529">
        <f t="shared" si="8"/>
        <v>103.10795497167258</v>
      </c>
      <c r="G185" s="1528">
        <v>107886785.81999999</v>
      </c>
      <c r="H185" s="1528">
        <v>95696373.339999959</v>
      </c>
      <c r="I185" s="1529">
        <f t="shared" si="9"/>
        <v>88.700736251111692</v>
      </c>
      <c r="J185" s="1528">
        <f t="shared" si="10"/>
        <v>14215718.700000092</v>
      </c>
      <c r="K185" s="1528">
        <v>13920511</v>
      </c>
      <c r="L185" s="1527">
        <f t="shared" si="11"/>
        <v>12.665131507945405</v>
      </c>
    </row>
    <row r="186" spans="1:12">
      <c r="A186" s="1334" t="s">
        <v>16</v>
      </c>
      <c r="B186" s="1334" t="s">
        <v>281</v>
      </c>
      <c r="C186" s="1532" t="s">
        <v>1063</v>
      </c>
      <c r="D186" s="1531">
        <v>107031261.92000002</v>
      </c>
      <c r="E186" s="1528">
        <v>106842558.52999999</v>
      </c>
      <c r="F186" s="1529">
        <f t="shared" si="8"/>
        <v>99.823693202700838</v>
      </c>
      <c r="G186" s="1528">
        <v>110078525.34000002</v>
      </c>
      <c r="H186" s="1528">
        <v>92947922.409999996</v>
      </c>
      <c r="I186" s="1529">
        <f t="shared" si="9"/>
        <v>84.437833921658509</v>
      </c>
      <c r="J186" s="1528">
        <f t="shared" si="10"/>
        <v>13894636.11999999</v>
      </c>
      <c r="K186" s="1528">
        <v>16035757.93</v>
      </c>
      <c r="L186" s="1527">
        <f t="shared" si="11"/>
        <v>15.008773798221398</v>
      </c>
    </row>
    <row r="187" spans="1:12">
      <c r="A187" s="1334" t="s">
        <v>16</v>
      </c>
      <c r="B187" s="1334" t="s">
        <v>15</v>
      </c>
      <c r="C187" s="1532" t="s">
        <v>1062</v>
      </c>
      <c r="D187" s="1531">
        <v>198297197.05000007</v>
      </c>
      <c r="E187" s="1528">
        <v>219524065.23999995</v>
      </c>
      <c r="F187" s="1529">
        <f t="shared" si="8"/>
        <v>110.70457298730632</v>
      </c>
      <c r="G187" s="1528">
        <v>197708526.05000001</v>
      </c>
      <c r="H187" s="1528">
        <v>174140999.57000002</v>
      </c>
      <c r="I187" s="1529">
        <f t="shared" si="9"/>
        <v>88.079661028862361</v>
      </c>
      <c r="J187" s="1528">
        <f t="shared" si="10"/>
        <v>45383065.669999927</v>
      </c>
      <c r="K187" s="1528">
        <v>20212299</v>
      </c>
      <c r="L187" s="1527">
        <f t="shared" si="11"/>
        <v>9.2073272139445947</v>
      </c>
    </row>
    <row r="188" spans="1:12">
      <c r="A188" s="1334" t="s">
        <v>16</v>
      </c>
      <c r="B188" s="1334" t="s">
        <v>284</v>
      </c>
      <c r="C188" s="1532" t="s">
        <v>1061</v>
      </c>
      <c r="D188" s="1531">
        <v>121823770.59000003</v>
      </c>
      <c r="E188" s="1528">
        <v>125917877.08000003</v>
      </c>
      <c r="F188" s="1529">
        <f t="shared" si="8"/>
        <v>103.36067950464181</v>
      </c>
      <c r="G188" s="1528">
        <v>126074518.59</v>
      </c>
      <c r="H188" s="1528">
        <v>114487666.15999997</v>
      </c>
      <c r="I188" s="1529">
        <f t="shared" si="9"/>
        <v>90.809520782164554</v>
      </c>
      <c r="J188" s="1528">
        <f t="shared" si="10"/>
        <v>11430210.920000061</v>
      </c>
      <c r="K188" s="1528">
        <v>23732977.800000001</v>
      </c>
      <c r="L188" s="1527">
        <f t="shared" si="11"/>
        <v>18.847981200414942</v>
      </c>
    </row>
    <row r="189" spans="1:12">
      <c r="A189" s="1334" t="s">
        <v>16</v>
      </c>
      <c r="B189" s="1334" t="s">
        <v>16</v>
      </c>
      <c r="C189" s="1532" t="s">
        <v>1060</v>
      </c>
      <c r="D189" s="1531">
        <v>136536824.70000002</v>
      </c>
      <c r="E189" s="1528">
        <v>134242553.41999999</v>
      </c>
      <c r="F189" s="1529">
        <f t="shared" si="8"/>
        <v>98.319668495996567</v>
      </c>
      <c r="G189" s="1528">
        <v>136536824.69999999</v>
      </c>
      <c r="H189" s="1528">
        <v>123246836.80999996</v>
      </c>
      <c r="I189" s="1529">
        <f t="shared" si="9"/>
        <v>90.266371054694645</v>
      </c>
      <c r="J189" s="1528">
        <f t="shared" si="10"/>
        <v>10995716.610000029</v>
      </c>
      <c r="K189" s="1528">
        <v>43519100.479999997</v>
      </c>
      <c r="L189" s="1527">
        <f t="shared" si="11"/>
        <v>32.418260358802407</v>
      </c>
    </row>
    <row r="190" spans="1:12">
      <c r="A190" s="1334" t="s">
        <v>16</v>
      </c>
      <c r="B190" s="1334" t="s">
        <v>287</v>
      </c>
      <c r="C190" s="1532" t="s">
        <v>1059</v>
      </c>
      <c r="D190" s="1531">
        <v>92323953.760000005</v>
      </c>
      <c r="E190" s="1528">
        <v>93797945.329999954</v>
      </c>
      <c r="F190" s="1529">
        <f t="shared" si="8"/>
        <v>101.59654294467464</v>
      </c>
      <c r="G190" s="1528">
        <v>90079690.629999965</v>
      </c>
      <c r="H190" s="1528">
        <v>84828399.699999943</v>
      </c>
      <c r="I190" s="1529">
        <f t="shared" si="9"/>
        <v>94.170394132935513</v>
      </c>
      <c r="J190" s="1528">
        <f t="shared" si="10"/>
        <v>8969545.6300000101</v>
      </c>
      <c r="K190" s="1528">
        <v>34671325</v>
      </c>
      <c r="L190" s="1527">
        <f t="shared" si="11"/>
        <v>36.963842734528285</v>
      </c>
    </row>
    <row r="191" spans="1:12">
      <c r="A191" s="1334" t="s">
        <v>16</v>
      </c>
      <c r="B191" s="1334" t="s">
        <v>17</v>
      </c>
      <c r="C191" s="1532" t="s">
        <v>1058</v>
      </c>
      <c r="D191" s="1531">
        <v>52657761</v>
      </c>
      <c r="E191" s="1528">
        <v>52076287.779999971</v>
      </c>
      <c r="F191" s="1529">
        <f t="shared" si="8"/>
        <v>98.895750201000709</v>
      </c>
      <c r="G191" s="1528">
        <v>53575871</v>
      </c>
      <c r="H191" s="1528">
        <v>50434314.579999976</v>
      </c>
      <c r="I191" s="1529">
        <f t="shared" si="9"/>
        <v>94.136247602955393</v>
      </c>
      <c r="J191" s="1528">
        <f t="shared" si="10"/>
        <v>1641973.1999999955</v>
      </c>
      <c r="K191" s="1528">
        <v>8407500</v>
      </c>
      <c r="L191" s="1527">
        <f t="shared" si="11"/>
        <v>16.144583952523824</v>
      </c>
    </row>
    <row r="192" spans="1:12">
      <c r="A192" s="1334" t="s">
        <v>16</v>
      </c>
      <c r="B192" s="1334" t="s">
        <v>290</v>
      </c>
      <c r="C192" s="1532" t="s">
        <v>1057</v>
      </c>
      <c r="D192" s="1531">
        <v>37111011.520000003</v>
      </c>
      <c r="E192" s="1528">
        <v>45647233.63000001</v>
      </c>
      <c r="F192" s="1529">
        <f t="shared" si="8"/>
        <v>123.00185783241083</v>
      </c>
      <c r="G192" s="1528">
        <v>34345196.979999989</v>
      </c>
      <c r="H192" s="1528">
        <v>34098365.509999983</v>
      </c>
      <c r="I192" s="1529">
        <f t="shared" si="9"/>
        <v>99.281321722674221</v>
      </c>
      <c r="J192" s="1528">
        <f t="shared" si="10"/>
        <v>11548868.120000027</v>
      </c>
      <c r="K192" s="1528">
        <v>8822423.9700000007</v>
      </c>
      <c r="L192" s="1527">
        <f t="shared" si="11"/>
        <v>19.327401177279182</v>
      </c>
    </row>
    <row r="193" spans="1:12">
      <c r="A193" s="1334" t="s">
        <v>17</v>
      </c>
      <c r="B193" s="1334" t="s">
        <v>260</v>
      </c>
      <c r="C193" s="1532" t="s">
        <v>1056</v>
      </c>
      <c r="D193" s="1531">
        <v>83421243</v>
      </c>
      <c r="E193" s="1528">
        <v>83497363.840000048</v>
      </c>
      <c r="F193" s="1529">
        <f t="shared" si="8"/>
        <v>100.09124874823556</v>
      </c>
      <c r="G193" s="1528">
        <v>83488522</v>
      </c>
      <c r="H193" s="1528">
        <v>78297140.980000004</v>
      </c>
      <c r="I193" s="1529">
        <f t="shared" si="9"/>
        <v>93.781922477918584</v>
      </c>
      <c r="J193" s="1528">
        <f t="shared" si="10"/>
        <v>5200222.8600000441</v>
      </c>
      <c r="K193" s="1528">
        <v>2000008</v>
      </c>
      <c r="L193" s="1527">
        <f t="shared" si="11"/>
        <v>2.3952947829975453</v>
      </c>
    </row>
    <row r="194" spans="1:12">
      <c r="A194" s="1334" t="s">
        <v>17</v>
      </c>
      <c r="B194" s="1334" t="s">
        <v>10</v>
      </c>
      <c r="C194" s="1532" t="s">
        <v>1055</v>
      </c>
      <c r="D194" s="1531">
        <v>174611686.79999998</v>
      </c>
      <c r="E194" s="1528">
        <v>186751491.11000001</v>
      </c>
      <c r="F194" s="1529">
        <f t="shared" si="8"/>
        <v>106.95245806994862</v>
      </c>
      <c r="G194" s="1528">
        <v>197072404.82000011</v>
      </c>
      <c r="H194" s="1528">
        <v>181996956.73999995</v>
      </c>
      <c r="I194" s="1529">
        <f t="shared" si="9"/>
        <v>92.350299833317806</v>
      </c>
      <c r="J194" s="1528">
        <f t="shared" si="10"/>
        <v>4754534.3700000644</v>
      </c>
      <c r="K194" s="1528">
        <v>33093783.84</v>
      </c>
      <c r="L194" s="1527">
        <f t="shared" si="11"/>
        <v>17.720760162770084</v>
      </c>
    </row>
    <row r="195" spans="1:12">
      <c r="A195" s="1334" t="s">
        <v>17</v>
      </c>
      <c r="B195" s="1334" t="s">
        <v>263</v>
      </c>
      <c r="C195" s="1532" t="s">
        <v>1026</v>
      </c>
      <c r="D195" s="1531">
        <v>67666839.310000002</v>
      </c>
      <c r="E195" s="1528">
        <v>68833373.090000004</v>
      </c>
      <c r="F195" s="1529">
        <f t="shared" si="8"/>
        <v>101.72393714838046</v>
      </c>
      <c r="G195" s="1528">
        <v>70566897.379999995</v>
      </c>
      <c r="H195" s="1528">
        <v>65476236.600000054</v>
      </c>
      <c r="I195" s="1529">
        <f t="shared" si="9"/>
        <v>92.786049877484444</v>
      </c>
      <c r="J195" s="1528">
        <f t="shared" si="10"/>
        <v>3357136.4899999499</v>
      </c>
      <c r="K195" s="1528">
        <v>446000</v>
      </c>
      <c r="L195" s="1527">
        <f t="shared" si="11"/>
        <v>0.64794151438264203</v>
      </c>
    </row>
    <row r="196" spans="1:12">
      <c r="A196" s="1334" t="s">
        <v>17</v>
      </c>
      <c r="B196" s="1334" t="s">
        <v>11</v>
      </c>
      <c r="C196" s="1532" t="s">
        <v>1054</v>
      </c>
      <c r="D196" s="1531">
        <v>69741088</v>
      </c>
      <c r="E196" s="1528">
        <v>76008879.01000008</v>
      </c>
      <c r="F196" s="1529">
        <f t="shared" si="8"/>
        <v>108.9872286047503</v>
      </c>
      <c r="G196" s="1528">
        <v>74031877</v>
      </c>
      <c r="H196" s="1528">
        <v>69891701.250000045</v>
      </c>
      <c r="I196" s="1529">
        <f t="shared" si="9"/>
        <v>94.407576954992038</v>
      </c>
      <c r="J196" s="1528">
        <f t="shared" si="10"/>
        <v>6117177.7600000352</v>
      </c>
      <c r="K196" s="1528">
        <v>2731</v>
      </c>
      <c r="L196" s="1527">
        <f t="shared" si="11"/>
        <v>3.5930012856007216E-3</v>
      </c>
    </row>
    <row r="197" spans="1:12">
      <c r="A197" s="1334" t="s">
        <v>17</v>
      </c>
      <c r="B197" s="1334" t="s">
        <v>266</v>
      </c>
      <c r="C197" s="1532" t="s">
        <v>1053</v>
      </c>
      <c r="D197" s="1531">
        <v>59619408.690000005</v>
      </c>
      <c r="E197" s="1528">
        <v>58809007.890000001</v>
      </c>
      <c r="F197" s="1529">
        <f t="shared" si="8"/>
        <v>98.640709765818372</v>
      </c>
      <c r="G197" s="1528">
        <v>64331227.280000001</v>
      </c>
      <c r="H197" s="1528">
        <v>59870190.799999952</v>
      </c>
      <c r="I197" s="1529">
        <f t="shared" si="9"/>
        <v>93.065519392963694</v>
      </c>
      <c r="J197" s="1528">
        <f t="shared" si="10"/>
        <v>-1061182.9099999517</v>
      </c>
      <c r="K197" s="1528">
        <v>14749867.890000001</v>
      </c>
      <c r="L197" s="1527">
        <f t="shared" si="11"/>
        <v>25.080967047750683</v>
      </c>
    </row>
    <row r="198" spans="1:12">
      <c r="A198" s="1334" t="s">
        <v>17</v>
      </c>
      <c r="B198" s="1334" t="s">
        <v>12</v>
      </c>
      <c r="C198" s="1532" t="s">
        <v>1052</v>
      </c>
      <c r="D198" s="1531">
        <v>46168577.289999999</v>
      </c>
      <c r="E198" s="1528">
        <v>49448359.539999992</v>
      </c>
      <c r="F198" s="1529">
        <f t="shared" si="8"/>
        <v>107.10392748166919</v>
      </c>
      <c r="G198" s="1528">
        <v>45778713.039999999</v>
      </c>
      <c r="H198" s="1528">
        <v>40049807.980000004</v>
      </c>
      <c r="I198" s="1529">
        <f t="shared" si="9"/>
        <v>87.48565724205865</v>
      </c>
      <c r="J198" s="1528">
        <f t="shared" si="10"/>
        <v>9398551.5599999875</v>
      </c>
      <c r="K198" s="1528">
        <v>1201200</v>
      </c>
      <c r="L198" s="1527">
        <f t="shared" si="11"/>
        <v>2.4292009101501533</v>
      </c>
    </row>
    <row r="199" spans="1:12">
      <c r="A199" s="1334" t="s">
        <v>17</v>
      </c>
      <c r="B199" s="1334" t="s">
        <v>269</v>
      </c>
      <c r="C199" s="1532" t="s">
        <v>1051</v>
      </c>
      <c r="D199" s="1531">
        <v>47631268.950000003</v>
      </c>
      <c r="E199" s="1528">
        <v>58053487.599999987</v>
      </c>
      <c r="F199" s="1529">
        <f t="shared" ref="F199:F262" si="12">100*E199/D199</f>
        <v>121.88104344005723</v>
      </c>
      <c r="G199" s="1528">
        <v>50354155.750000007</v>
      </c>
      <c r="H199" s="1528">
        <v>45930055.480000019</v>
      </c>
      <c r="I199" s="1529">
        <f t="shared" ref="I199:I262" si="13">100*H199/G199</f>
        <v>91.214031485375486</v>
      </c>
      <c r="J199" s="1528">
        <f t="shared" ref="J199:J262" si="14">E199-H199</f>
        <v>12123432.119999968</v>
      </c>
      <c r="K199" s="1528">
        <v>0</v>
      </c>
      <c r="L199" s="1527">
        <f t="shared" ref="L199:L262" si="15">100*K199/E199</f>
        <v>0</v>
      </c>
    </row>
    <row r="200" spans="1:12">
      <c r="A200" s="1334" t="s">
        <v>17</v>
      </c>
      <c r="B200" s="1334" t="s">
        <v>13</v>
      </c>
      <c r="C200" s="1532" t="s">
        <v>1050</v>
      </c>
      <c r="D200" s="1531">
        <v>59524975</v>
      </c>
      <c r="E200" s="1528">
        <v>60517794.579999976</v>
      </c>
      <c r="F200" s="1529">
        <f t="shared" si="12"/>
        <v>101.667904236835</v>
      </c>
      <c r="G200" s="1528">
        <v>64017418</v>
      </c>
      <c r="H200" s="1528">
        <v>60104783.189999975</v>
      </c>
      <c r="I200" s="1529">
        <f t="shared" si="13"/>
        <v>93.888171481705143</v>
      </c>
      <c r="J200" s="1528">
        <f t="shared" si="14"/>
        <v>413011.3900000006</v>
      </c>
      <c r="K200" s="1528">
        <v>13287639.199999999</v>
      </c>
      <c r="L200" s="1527">
        <f t="shared" si="15"/>
        <v>21.956582013964073</v>
      </c>
    </row>
    <row r="201" spans="1:12">
      <c r="A201" s="1334" t="s">
        <v>17</v>
      </c>
      <c r="B201" s="1334" t="s">
        <v>272</v>
      </c>
      <c r="C201" s="1532" t="s">
        <v>1049</v>
      </c>
      <c r="D201" s="1531">
        <v>31769124</v>
      </c>
      <c r="E201" s="1528">
        <v>34955113.390000001</v>
      </c>
      <c r="F201" s="1529">
        <f t="shared" si="12"/>
        <v>110.02857173524835</v>
      </c>
      <c r="G201" s="1528">
        <v>33310892</v>
      </c>
      <c r="H201" s="1528">
        <v>28978496.900000017</v>
      </c>
      <c r="I201" s="1529">
        <f t="shared" si="13"/>
        <v>86.994058579998452</v>
      </c>
      <c r="J201" s="1528">
        <f t="shared" si="14"/>
        <v>5976616.4899999835</v>
      </c>
      <c r="K201" s="1528">
        <v>1449359</v>
      </c>
      <c r="L201" s="1527">
        <f t="shared" si="15"/>
        <v>4.1463432941248426</v>
      </c>
    </row>
    <row r="202" spans="1:12">
      <c r="A202" s="1334" t="s">
        <v>17</v>
      </c>
      <c r="B202" s="1334" t="s">
        <v>4</v>
      </c>
      <c r="C202" s="1532" t="s">
        <v>1048</v>
      </c>
      <c r="D202" s="1531">
        <v>54373340.529999994</v>
      </c>
      <c r="E202" s="1528">
        <v>60272024.480000012</v>
      </c>
      <c r="F202" s="1529">
        <f t="shared" si="12"/>
        <v>110.84848547560816</v>
      </c>
      <c r="G202" s="1528">
        <v>58549340.530000001</v>
      </c>
      <c r="H202" s="1528">
        <v>55421418.049999997</v>
      </c>
      <c r="I202" s="1529">
        <f t="shared" si="13"/>
        <v>94.657629869635699</v>
      </c>
      <c r="J202" s="1528">
        <f t="shared" si="14"/>
        <v>4850606.4300000146</v>
      </c>
      <c r="K202" s="1528">
        <v>7800000</v>
      </c>
      <c r="L202" s="1527">
        <f t="shared" si="15"/>
        <v>12.941327369198067</v>
      </c>
    </row>
    <row r="203" spans="1:12">
      <c r="A203" s="1334" t="s">
        <v>17</v>
      </c>
      <c r="B203" s="1334" t="s">
        <v>275</v>
      </c>
      <c r="C203" s="1532" t="s">
        <v>1047</v>
      </c>
      <c r="D203" s="1531">
        <v>105672551.09999996</v>
      </c>
      <c r="E203" s="1528">
        <v>102025292.64999998</v>
      </c>
      <c r="F203" s="1529">
        <f t="shared" si="12"/>
        <v>96.548528059525594</v>
      </c>
      <c r="G203" s="1528">
        <v>126873440.53999995</v>
      </c>
      <c r="H203" s="1528">
        <v>110913425.23000012</v>
      </c>
      <c r="I203" s="1529">
        <f t="shared" si="13"/>
        <v>87.420522969921308</v>
      </c>
      <c r="J203" s="1528">
        <f t="shared" si="14"/>
        <v>-8888132.5800001472</v>
      </c>
      <c r="K203" s="1528">
        <v>27200000</v>
      </c>
      <c r="L203" s="1527">
        <f t="shared" si="15"/>
        <v>26.660055848416139</v>
      </c>
    </row>
    <row r="204" spans="1:12">
      <c r="A204" s="1334" t="s">
        <v>17</v>
      </c>
      <c r="B204" s="1334" t="s">
        <v>5</v>
      </c>
      <c r="C204" s="1532" t="s">
        <v>1046</v>
      </c>
      <c r="D204" s="1531">
        <v>45314823</v>
      </c>
      <c r="E204" s="1528">
        <v>50316960.760000013</v>
      </c>
      <c r="F204" s="1529">
        <f t="shared" si="12"/>
        <v>111.03863466486455</v>
      </c>
      <c r="G204" s="1528">
        <v>46210891</v>
      </c>
      <c r="H204" s="1528">
        <v>40662471.269999988</v>
      </c>
      <c r="I204" s="1529">
        <f t="shared" si="13"/>
        <v>87.993263903957171</v>
      </c>
      <c r="J204" s="1528">
        <f t="shared" si="14"/>
        <v>9654489.4900000244</v>
      </c>
      <c r="K204" s="1528">
        <v>4521139</v>
      </c>
      <c r="L204" s="1527">
        <f t="shared" si="15"/>
        <v>8.9853181347036486</v>
      </c>
    </row>
    <row r="205" spans="1:12">
      <c r="A205" s="1334" t="s">
        <v>17</v>
      </c>
      <c r="B205" s="1334" t="s">
        <v>278</v>
      </c>
      <c r="C205" s="1532" t="s">
        <v>1045</v>
      </c>
      <c r="D205" s="1531">
        <v>111518264</v>
      </c>
      <c r="E205" s="1528">
        <v>90420578.87000002</v>
      </c>
      <c r="F205" s="1529">
        <f t="shared" si="12"/>
        <v>81.081408216684594</v>
      </c>
      <c r="G205" s="1528">
        <v>113318264</v>
      </c>
      <c r="H205" s="1528">
        <v>99414778.690000027</v>
      </c>
      <c r="I205" s="1529">
        <f t="shared" si="13"/>
        <v>87.730587445285977</v>
      </c>
      <c r="J205" s="1528">
        <f t="shared" si="14"/>
        <v>-8994199.8200000077</v>
      </c>
      <c r="K205" s="1528">
        <v>2455385</v>
      </c>
      <c r="L205" s="1527">
        <f t="shared" si="15"/>
        <v>2.7155156831390892</v>
      </c>
    </row>
    <row r="206" spans="1:12">
      <c r="A206" s="1334" t="s">
        <v>17</v>
      </c>
      <c r="B206" s="1334" t="s">
        <v>14</v>
      </c>
      <c r="C206" s="1532" t="s">
        <v>1044</v>
      </c>
      <c r="D206" s="1531">
        <v>57005429</v>
      </c>
      <c r="E206" s="1528">
        <v>57051579.760000005</v>
      </c>
      <c r="F206" s="1529">
        <f t="shared" si="12"/>
        <v>100.08095853466871</v>
      </c>
      <c r="G206" s="1528">
        <v>59059837</v>
      </c>
      <c r="H206" s="1528">
        <v>52356917.149999991</v>
      </c>
      <c r="I206" s="1529">
        <f t="shared" si="13"/>
        <v>88.650629276203375</v>
      </c>
      <c r="J206" s="1528">
        <f t="shared" si="14"/>
        <v>4694662.6100000143</v>
      </c>
      <c r="K206" s="1528">
        <v>8350000</v>
      </c>
      <c r="L206" s="1527">
        <f t="shared" si="15"/>
        <v>14.635878682283835</v>
      </c>
    </row>
    <row r="207" spans="1:12">
      <c r="A207" s="1334" t="s">
        <v>18</v>
      </c>
      <c r="B207" s="1334" t="s">
        <v>260</v>
      </c>
      <c r="C207" s="1532" t="s">
        <v>1043</v>
      </c>
      <c r="D207" s="1531">
        <v>125377034.83</v>
      </c>
      <c r="E207" s="1528">
        <v>119388759.50000007</v>
      </c>
      <c r="F207" s="1529">
        <f t="shared" si="12"/>
        <v>95.223786127882605</v>
      </c>
      <c r="G207" s="1528">
        <v>129297978.82999998</v>
      </c>
      <c r="H207" s="1528">
        <v>116485258.00999998</v>
      </c>
      <c r="I207" s="1529">
        <f t="shared" si="13"/>
        <v>90.090548254550782</v>
      </c>
      <c r="J207" s="1528">
        <f t="shared" si="14"/>
        <v>2903501.4900000989</v>
      </c>
      <c r="K207" s="1528">
        <v>45470319.630000003</v>
      </c>
      <c r="L207" s="1527">
        <f t="shared" si="15"/>
        <v>38.085930216906199</v>
      </c>
    </row>
    <row r="208" spans="1:12">
      <c r="A208" s="1334" t="s">
        <v>18</v>
      </c>
      <c r="B208" s="1334" t="s">
        <v>10</v>
      </c>
      <c r="C208" s="1532" t="s">
        <v>1042</v>
      </c>
      <c r="D208" s="1531">
        <v>176872128</v>
      </c>
      <c r="E208" s="1528">
        <v>179936017.07000008</v>
      </c>
      <c r="F208" s="1529">
        <f t="shared" si="12"/>
        <v>101.73226223071171</v>
      </c>
      <c r="G208" s="1528">
        <v>174472128</v>
      </c>
      <c r="H208" s="1528">
        <v>161753517.44999999</v>
      </c>
      <c r="I208" s="1529">
        <f t="shared" si="13"/>
        <v>92.710233608201293</v>
      </c>
      <c r="J208" s="1528">
        <f t="shared" si="14"/>
        <v>18182499.620000094</v>
      </c>
      <c r="K208" s="1528">
        <v>26300000</v>
      </c>
      <c r="L208" s="1527">
        <f t="shared" si="15"/>
        <v>14.616306634023456</v>
      </c>
    </row>
    <row r="209" spans="1:12">
      <c r="A209" s="1334" t="s">
        <v>18</v>
      </c>
      <c r="B209" s="1334" t="s">
        <v>263</v>
      </c>
      <c r="C209" s="1532" t="s">
        <v>1041</v>
      </c>
      <c r="D209" s="1531">
        <v>120333839.5</v>
      </c>
      <c r="E209" s="1528">
        <v>112396190.67</v>
      </c>
      <c r="F209" s="1529">
        <f t="shared" si="12"/>
        <v>93.403643677471123</v>
      </c>
      <c r="G209" s="1528">
        <v>129989643.5</v>
      </c>
      <c r="H209" s="1528">
        <v>108515932.32000005</v>
      </c>
      <c r="I209" s="1529">
        <f t="shared" si="13"/>
        <v>83.480444594034182</v>
      </c>
      <c r="J209" s="1528">
        <f t="shared" si="14"/>
        <v>3880258.3499999493</v>
      </c>
      <c r="K209" s="1528">
        <v>58119360</v>
      </c>
      <c r="L209" s="1527">
        <f t="shared" si="15"/>
        <v>51.709368132093473</v>
      </c>
    </row>
    <row r="210" spans="1:12">
      <c r="A210" s="1334" t="s">
        <v>18</v>
      </c>
      <c r="B210" s="1334" t="s">
        <v>11</v>
      </c>
      <c r="C210" s="1532" t="s">
        <v>1040</v>
      </c>
      <c r="D210" s="1531">
        <v>112840474.25</v>
      </c>
      <c r="E210" s="1528">
        <v>121080693.28</v>
      </c>
      <c r="F210" s="1529">
        <f t="shared" si="12"/>
        <v>107.30253845951025</v>
      </c>
      <c r="G210" s="1528">
        <v>121777550.25</v>
      </c>
      <c r="H210" s="1528">
        <v>106767148.89999998</v>
      </c>
      <c r="I210" s="1529">
        <f t="shared" si="13"/>
        <v>87.673917467394602</v>
      </c>
      <c r="J210" s="1528">
        <f t="shared" si="14"/>
        <v>14313544.380000025</v>
      </c>
      <c r="K210" s="1528">
        <v>1600000</v>
      </c>
      <c r="L210" s="1527">
        <f t="shared" si="15"/>
        <v>1.3214328037418717</v>
      </c>
    </row>
    <row r="211" spans="1:12">
      <c r="A211" s="1334" t="s">
        <v>18</v>
      </c>
      <c r="B211" s="1334" t="s">
        <v>266</v>
      </c>
      <c r="C211" s="1532" t="s">
        <v>1039</v>
      </c>
      <c r="D211" s="1531">
        <v>168944252</v>
      </c>
      <c r="E211" s="1528">
        <v>167428733.00000015</v>
      </c>
      <c r="F211" s="1529">
        <f t="shared" si="12"/>
        <v>99.10294728464639</v>
      </c>
      <c r="G211" s="1528">
        <v>168385252</v>
      </c>
      <c r="H211" s="1528">
        <v>153017092.92000005</v>
      </c>
      <c r="I211" s="1529">
        <f t="shared" si="13"/>
        <v>90.873215499894272</v>
      </c>
      <c r="J211" s="1528">
        <f t="shared" si="14"/>
        <v>14411640.080000103</v>
      </c>
      <c r="K211" s="1528">
        <v>44400000</v>
      </c>
      <c r="L211" s="1527">
        <f t="shared" si="15"/>
        <v>26.51874574001582</v>
      </c>
    </row>
    <row r="212" spans="1:12">
      <c r="A212" s="1334" t="s">
        <v>18</v>
      </c>
      <c r="B212" s="1334" t="s">
        <v>12</v>
      </c>
      <c r="C212" s="1532" t="s">
        <v>1038</v>
      </c>
      <c r="D212" s="1531">
        <v>106791876.82000001</v>
      </c>
      <c r="E212" s="1528">
        <v>111618895.20000008</v>
      </c>
      <c r="F212" s="1529">
        <f t="shared" si="12"/>
        <v>104.52002392292076</v>
      </c>
      <c r="G212" s="1528">
        <v>105978142.70999996</v>
      </c>
      <c r="H212" s="1528">
        <v>99755296.519999996</v>
      </c>
      <c r="I212" s="1529">
        <f t="shared" si="13"/>
        <v>94.128179612443063</v>
      </c>
      <c r="J212" s="1528">
        <f t="shared" si="14"/>
        <v>11863598.680000082</v>
      </c>
      <c r="K212" s="1528">
        <v>21472788.559999999</v>
      </c>
      <c r="L212" s="1527">
        <f t="shared" si="15"/>
        <v>19.237592812153174</v>
      </c>
    </row>
    <row r="213" spans="1:12">
      <c r="A213" s="1334" t="s">
        <v>18</v>
      </c>
      <c r="B213" s="1334" t="s">
        <v>269</v>
      </c>
      <c r="C213" s="1532" t="s">
        <v>1037</v>
      </c>
      <c r="D213" s="1531">
        <v>107390614</v>
      </c>
      <c r="E213" s="1528">
        <v>108134503.21999998</v>
      </c>
      <c r="F213" s="1529">
        <f t="shared" si="12"/>
        <v>100.69269481967947</v>
      </c>
      <c r="G213" s="1528">
        <v>106347991</v>
      </c>
      <c r="H213" s="1528">
        <v>101229142.08000009</v>
      </c>
      <c r="I213" s="1529">
        <f t="shared" si="13"/>
        <v>95.186698994624251</v>
      </c>
      <c r="J213" s="1528">
        <f t="shared" si="14"/>
        <v>6905361.1399998963</v>
      </c>
      <c r="K213" s="1528">
        <v>12842150</v>
      </c>
      <c r="L213" s="1527">
        <f t="shared" si="15"/>
        <v>11.876089146007917</v>
      </c>
    </row>
    <row r="214" spans="1:12">
      <c r="A214" s="1334" t="s">
        <v>18</v>
      </c>
      <c r="B214" s="1334" t="s">
        <v>13</v>
      </c>
      <c r="C214" s="1532" t="s">
        <v>1036</v>
      </c>
      <c r="D214" s="1531">
        <v>92269274</v>
      </c>
      <c r="E214" s="1528">
        <v>102531591.04000002</v>
      </c>
      <c r="F214" s="1529">
        <f t="shared" si="12"/>
        <v>111.12213914244087</v>
      </c>
      <c r="G214" s="1528">
        <v>101143277</v>
      </c>
      <c r="H214" s="1528">
        <v>91688857.849999994</v>
      </c>
      <c r="I214" s="1529">
        <f t="shared" si="13"/>
        <v>90.652449247813081</v>
      </c>
      <c r="J214" s="1528">
        <f t="shared" si="14"/>
        <v>10842733.190000027</v>
      </c>
      <c r="K214" s="1528">
        <v>12950624</v>
      </c>
      <c r="L214" s="1527">
        <f t="shared" si="15"/>
        <v>12.630862223670803</v>
      </c>
    </row>
    <row r="215" spans="1:12">
      <c r="A215" s="1334" t="s">
        <v>18</v>
      </c>
      <c r="B215" s="1334" t="s">
        <v>272</v>
      </c>
      <c r="C215" s="1532" t="s">
        <v>1035</v>
      </c>
      <c r="D215" s="1531">
        <v>98861336</v>
      </c>
      <c r="E215" s="1528">
        <v>97148104.019999996</v>
      </c>
      <c r="F215" s="1529">
        <f t="shared" si="12"/>
        <v>98.267035375690256</v>
      </c>
      <c r="G215" s="1528">
        <v>102703524</v>
      </c>
      <c r="H215" s="1528">
        <v>96373745.680000022</v>
      </c>
      <c r="I215" s="1529">
        <f t="shared" si="13"/>
        <v>93.836844079468989</v>
      </c>
      <c r="J215" s="1528">
        <f t="shared" si="14"/>
        <v>774358.33999997377</v>
      </c>
      <c r="K215" s="1528">
        <v>35446819.340000004</v>
      </c>
      <c r="L215" s="1527">
        <f t="shared" si="15"/>
        <v>36.487402093511292</v>
      </c>
    </row>
    <row r="216" spans="1:12">
      <c r="A216" s="1334" t="s">
        <v>18</v>
      </c>
      <c r="B216" s="1334" t="s">
        <v>4</v>
      </c>
      <c r="C216" s="1532" t="s">
        <v>1034</v>
      </c>
      <c r="D216" s="1531">
        <v>58133694.140000008</v>
      </c>
      <c r="E216" s="1528">
        <v>58188992.339999989</v>
      </c>
      <c r="F216" s="1529">
        <f t="shared" si="12"/>
        <v>100.09512246007765</v>
      </c>
      <c r="G216" s="1528">
        <v>58523776.139999993</v>
      </c>
      <c r="H216" s="1528">
        <v>54762358.719999991</v>
      </c>
      <c r="I216" s="1529">
        <f t="shared" si="13"/>
        <v>93.572838821948238</v>
      </c>
      <c r="J216" s="1528">
        <f t="shared" si="14"/>
        <v>3426633.6199999973</v>
      </c>
      <c r="K216" s="1528">
        <v>14338301.109999999</v>
      </c>
      <c r="L216" s="1527">
        <f t="shared" si="15"/>
        <v>24.640916663792503</v>
      </c>
    </row>
    <row r="217" spans="1:12">
      <c r="A217" s="1334" t="s">
        <v>18</v>
      </c>
      <c r="B217" s="1334" t="s">
        <v>275</v>
      </c>
      <c r="C217" s="1532" t="s">
        <v>1033</v>
      </c>
      <c r="D217" s="1531">
        <v>98941302</v>
      </c>
      <c r="E217" s="1528">
        <v>105334607.94999997</v>
      </c>
      <c r="F217" s="1529">
        <f t="shared" si="12"/>
        <v>106.46171600814388</v>
      </c>
      <c r="G217" s="1528">
        <v>102347219</v>
      </c>
      <c r="H217" s="1528">
        <v>95268746.680000007</v>
      </c>
      <c r="I217" s="1529">
        <f t="shared" si="13"/>
        <v>93.083864525913498</v>
      </c>
      <c r="J217" s="1528">
        <f t="shared" si="14"/>
        <v>10065861.269999966</v>
      </c>
      <c r="K217" s="1528">
        <v>15200000</v>
      </c>
      <c r="L217" s="1527">
        <f t="shared" si="15"/>
        <v>14.430205129937073</v>
      </c>
    </row>
    <row r="218" spans="1:12">
      <c r="A218" s="1334" t="s">
        <v>18</v>
      </c>
      <c r="B218" s="1334" t="s">
        <v>5</v>
      </c>
      <c r="C218" s="1532" t="s">
        <v>1032</v>
      </c>
      <c r="D218" s="1531">
        <v>123888326.5</v>
      </c>
      <c r="E218" s="1528">
        <v>136438161.34999999</v>
      </c>
      <c r="F218" s="1529">
        <f t="shared" si="12"/>
        <v>110.12995752267264</v>
      </c>
      <c r="G218" s="1528">
        <v>135809026.5</v>
      </c>
      <c r="H218" s="1528">
        <v>129999171.05999994</v>
      </c>
      <c r="I218" s="1529">
        <f t="shared" si="13"/>
        <v>95.722040287211641</v>
      </c>
      <c r="J218" s="1528">
        <f t="shared" si="14"/>
        <v>6438990.2900000513</v>
      </c>
      <c r="K218" s="1528">
        <v>16515099</v>
      </c>
      <c r="L218" s="1527">
        <f t="shared" si="15"/>
        <v>12.104457313547638</v>
      </c>
    </row>
    <row r="219" spans="1:12">
      <c r="A219" s="1334" t="s">
        <v>18</v>
      </c>
      <c r="B219" s="1334" t="s">
        <v>278</v>
      </c>
      <c r="C219" s="1532" t="s">
        <v>1031</v>
      </c>
      <c r="D219" s="1531">
        <v>193141262.92999998</v>
      </c>
      <c r="E219" s="1528">
        <v>187777910.49999994</v>
      </c>
      <c r="F219" s="1529">
        <f t="shared" si="12"/>
        <v>97.223093424658884</v>
      </c>
      <c r="G219" s="1528">
        <v>216942687.6099999</v>
      </c>
      <c r="H219" s="1528">
        <v>193371809.83999997</v>
      </c>
      <c r="I219" s="1529">
        <f t="shared" si="13"/>
        <v>89.134974757769413</v>
      </c>
      <c r="J219" s="1528">
        <f t="shared" si="14"/>
        <v>-5593899.3400000334</v>
      </c>
      <c r="K219" s="1528">
        <v>44831269.229999997</v>
      </c>
      <c r="L219" s="1527">
        <f t="shared" si="15"/>
        <v>23.874623543646265</v>
      </c>
    </row>
    <row r="220" spans="1:12">
      <c r="A220" s="1334" t="s">
        <v>18</v>
      </c>
      <c r="B220" s="1334" t="s">
        <v>14</v>
      </c>
      <c r="C220" s="1532" t="s">
        <v>1030</v>
      </c>
      <c r="D220" s="1531">
        <v>183003549.5</v>
      </c>
      <c r="E220" s="1528">
        <v>177483642.87000003</v>
      </c>
      <c r="F220" s="1529">
        <f t="shared" si="12"/>
        <v>96.983716083605273</v>
      </c>
      <c r="G220" s="1528">
        <v>200438850.5</v>
      </c>
      <c r="H220" s="1528">
        <v>184268553.56999987</v>
      </c>
      <c r="I220" s="1529">
        <f t="shared" si="13"/>
        <v>91.932553549542476</v>
      </c>
      <c r="J220" s="1528">
        <f t="shared" si="14"/>
        <v>-6784910.6999998391</v>
      </c>
      <c r="K220" s="1528">
        <v>43700000</v>
      </c>
      <c r="L220" s="1527">
        <f t="shared" si="15"/>
        <v>24.621987296039769</v>
      </c>
    </row>
    <row r="221" spans="1:12">
      <c r="A221" s="1334" t="s">
        <v>18</v>
      </c>
      <c r="B221" s="1334" t="s">
        <v>281</v>
      </c>
      <c r="C221" s="1532" t="s">
        <v>1029</v>
      </c>
      <c r="D221" s="1531">
        <v>248482141.40000001</v>
      </c>
      <c r="E221" s="1528">
        <v>261741400.47000006</v>
      </c>
      <c r="F221" s="1529">
        <f t="shared" si="12"/>
        <v>105.3361014177094</v>
      </c>
      <c r="G221" s="1528">
        <v>265218260.40000001</v>
      </c>
      <c r="H221" s="1528">
        <v>233688582.17000014</v>
      </c>
      <c r="I221" s="1529">
        <f t="shared" si="13"/>
        <v>88.111799624035299</v>
      </c>
      <c r="J221" s="1528">
        <f t="shared" si="14"/>
        <v>28052818.299999923</v>
      </c>
      <c r="K221" s="1528">
        <v>23188000</v>
      </c>
      <c r="L221" s="1527">
        <f t="shared" si="15"/>
        <v>8.8591258235655896</v>
      </c>
    </row>
    <row r="222" spans="1:12">
      <c r="A222" s="1334" t="s">
        <v>18</v>
      </c>
      <c r="B222" s="1334" t="s">
        <v>15</v>
      </c>
      <c r="C222" s="1532" t="s">
        <v>1028</v>
      </c>
      <c r="D222" s="1531">
        <v>60906888</v>
      </c>
      <c r="E222" s="1528">
        <v>80974801.950000018</v>
      </c>
      <c r="F222" s="1529">
        <f t="shared" si="12"/>
        <v>132.94851306472927</v>
      </c>
      <c r="G222" s="1528">
        <v>59841888</v>
      </c>
      <c r="H222" s="1528">
        <v>55212247.330000006</v>
      </c>
      <c r="I222" s="1529">
        <f t="shared" si="13"/>
        <v>92.263545110742513</v>
      </c>
      <c r="J222" s="1528">
        <f t="shared" si="14"/>
        <v>25762554.620000012</v>
      </c>
      <c r="K222" s="1528">
        <v>7449224</v>
      </c>
      <c r="L222" s="1527">
        <f t="shared" si="15"/>
        <v>9.1994346643783285</v>
      </c>
    </row>
    <row r="223" spans="1:12">
      <c r="A223" s="1334" t="s">
        <v>19</v>
      </c>
      <c r="B223" s="1334" t="s">
        <v>260</v>
      </c>
      <c r="C223" s="1532" t="s">
        <v>1027</v>
      </c>
      <c r="D223" s="1531">
        <v>142011446.69000003</v>
      </c>
      <c r="E223" s="1528">
        <v>145079508.73999992</v>
      </c>
      <c r="F223" s="1529">
        <f t="shared" si="12"/>
        <v>102.16043292390172</v>
      </c>
      <c r="G223" s="1528">
        <v>154281568.89999998</v>
      </c>
      <c r="H223" s="1528">
        <v>140303700.52000001</v>
      </c>
      <c r="I223" s="1529">
        <f t="shared" si="13"/>
        <v>90.940027068910652</v>
      </c>
      <c r="J223" s="1528">
        <f t="shared" si="14"/>
        <v>4775808.2199999094</v>
      </c>
      <c r="K223" s="1528">
        <v>8013000</v>
      </c>
      <c r="L223" s="1527">
        <f t="shared" si="15"/>
        <v>5.5231783382726141</v>
      </c>
    </row>
    <row r="224" spans="1:12">
      <c r="A224" s="1334" t="s">
        <v>19</v>
      </c>
      <c r="B224" s="1334" t="s">
        <v>10</v>
      </c>
      <c r="C224" s="1532" t="s">
        <v>1026</v>
      </c>
      <c r="D224" s="1531">
        <v>135563772.29999998</v>
      </c>
      <c r="E224" s="1528">
        <v>146950581.74999997</v>
      </c>
      <c r="F224" s="1529">
        <f t="shared" si="12"/>
        <v>108.39959618769032</v>
      </c>
      <c r="G224" s="1528">
        <v>142938660.15999994</v>
      </c>
      <c r="H224" s="1528">
        <v>132410333.16000003</v>
      </c>
      <c r="I224" s="1529">
        <f t="shared" si="13"/>
        <v>92.634374081711044</v>
      </c>
      <c r="J224" s="1528">
        <f t="shared" si="14"/>
        <v>14540248.589999944</v>
      </c>
      <c r="K224" s="1528">
        <v>5469330</v>
      </c>
      <c r="L224" s="1527">
        <f t="shared" si="15"/>
        <v>3.7218838706638881</v>
      </c>
    </row>
    <row r="225" spans="1:12">
      <c r="A225" s="1334" t="s">
        <v>19</v>
      </c>
      <c r="B225" s="1334" t="s">
        <v>263</v>
      </c>
      <c r="C225" s="1532" t="s">
        <v>1025</v>
      </c>
      <c r="D225" s="1531">
        <v>260855976</v>
      </c>
      <c r="E225" s="1528">
        <v>246402813.88</v>
      </c>
      <c r="F225" s="1529">
        <f t="shared" si="12"/>
        <v>94.459332562885194</v>
      </c>
      <c r="G225" s="1528">
        <v>262725869</v>
      </c>
      <c r="H225" s="1528">
        <v>229240605.41000009</v>
      </c>
      <c r="I225" s="1529">
        <f t="shared" si="13"/>
        <v>87.254675865207659</v>
      </c>
      <c r="J225" s="1528">
        <f t="shared" si="14"/>
        <v>17162208.469999909</v>
      </c>
      <c r="K225" s="1528">
        <v>19399350.93</v>
      </c>
      <c r="L225" s="1527">
        <f t="shared" si="15"/>
        <v>7.8730232924400081</v>
      </c>
    </row>
    <row r="226" spans="1:12">
      <c r="A226" s="1334" t="s">
        <v>19</v>
      </c>
      <c r="B226" s="1334" t="s">
        <v>11</v>
      </c>
      <c r="C226" s="1532" t="s">
        <v>1024</v>
      </c>
      <c r="D226" s="1531">
        <v>126109735.92</v>
      </c>
      <c r="E226" s="1528">
        <v>128611789.55999999</v>
      </c>
      <c r="F226" s="1529">
        <f t="shared" si="12"/>
        <v>101.98402892667002</v>
      </c>
      <c r="G226" s="1528">
        <v>134344450.91999999</v>
      </c>
      <c r="H226" s="1528">
        <v>125631283.43999998</v>
      </c>
      <c r="I226" s="1529">
        <f t="shared" si="13"/>
        <v>93.514307870305288</v>
      </c>
      <c r="J226" s="1528">
        <f t="shared" si="14"/>
        <v>2980506.1200000048</v>
      </c>
      <c r="K226" s="1528">
        <v>30427284.219999999</v>
      </c>
      <c r="L226" s="1527">
        <f t="shared" si="15"/>
        <v>23.658238738529533</v>
      </c>
    </row>
    <row r="227" spans="1:12">
      <c r="A227" s="1334" t="s">
        <v>19</v>
      </c>
      <c r="B227" s="1334" t="s">
        <v>266</v>
      </c>
      <c r="C227" s="1532" t="s">
        <v>1023</v>
      </c>
      <c r="D227" s="1531">
        <v>108706327</v>
      </c>
      <c r="E227" s="1528">
        <v>121949673.86999995</v>
      </c>
      <c r="F227" s="1529">
        <f t="shared" si="12"/>
        <v>112.18268267862638</v>
      </c>
      <c r="G227" s="1528">
        <v>112549052</v>
      </c>
      <c r="H227" s="1528">
        <v>101645143.58000006</v>
      </c>
      <c r="I227" s="1529">
        <f t="shared" si="13"/>
        <v>90.311861160767535</v>
      </c>
      <c r="J227" s="1528">
        <f t="shared" si="14"/>
        <v>20304530.289999887</v>
      </c>
      <c r="K227" s="1528">
        <v>0</v>
      </c>
      <c r="L227" s="1527">
        <f t="shared" si="15"/>
        <v>0</v>
      </c>
    </row>
    <row r="228" spans="1:12">
      <c r="A228" s="1334" t="s">
        <v>19</v>
      </c>
      <c r="B228" s="1334" t="s">
        <v>12</v>
      </c>
      <c r="C228" s="1532" t="s">
        <v>1022</v>
      </c>
      <c r="D228" s="1531">
        <v>74165955.560000002</v>
      </c>
      <c r="E228" s="1528">
        <v>75657974.429999977</v>
      </c>
      <c r="F228" s="1529">
        <f t="shared" si="12"/>
        <v>102.01173012433304</v>
      </c>
      <c r="G228" s="1528">
        <v>69691348.560000002</v>
      </c>
      <c r="H228" s="1528">
        <v>66787980.230000012</v>
      </c>
      <c r="I228" s="1529">
        <f t="shared" si="13"/>
        <v>95.833961617918234</v>
      </c>
      <c r="J228" s="1528">
        <f t="shared" si="14"/>
        <v>8869994.1999999657</v>
      </c>
      <c r="K228" s="1528">
        <v>8709000.8300000001</v>
      </c>
      <c r="L228" s="1527">
        <f t="shared" si="15"/>
        <v>11.511015059037449</v>
      </c>
    </row>
    <row r="229" spans="1:12">
      <c r="A229" s="1334" t="s">
        <v>19</v>
      </c>
      <c r="B229" s="1334" t="s">
        <v>269</v>
      </c>
      <c r="C229" s="1532" t="s">
        <v>1021</v>
      </c>
      <c r="D229" s="1531">
        <v>112591492.91</v>
      </c>
      <c r="E229" s="1528">
        <v>109611623.85999995</v>
      </c>
      <c r="F229" s="1529">
        <f t="shared" si="12"/>
        <v>97.35337992863991</v>
      </c>
      <c r="G229" s="1528">
        <v>113460512.07999998</v>
      </c>
      <c r="H229" s="1528">
        <v>103236314.14000002</v>
      </c>
      <c r="I229" s="1529">
        <f t="shared" si="13"/>
        <v>90.98876097721913</v>
      </c>
      <c r="J229" s="1528">
        <f t="shared" si="14"/>
        <v>6375309.7199999392</v>
      </c>
      <c r="K229" s="1528">
        <v>12132150.189999999</v>
      </c>
      <c r="L229" s="1527">
        <f t="shared" si="15"/>
        <v>11.068306227718725</v>
      </c>
    </row>
    <row r="230" spans="1:12">
      <c r="A230" s="1334" t="s">
        <v>19</v>
      </c>
      <c r="B230" s="1334" t="s">
        <v>13</v>
      </c>
      <c r="C230" s="1532" t="s">
        <v>1020</v>
      </c>
      <c r="D230" s="1531">
        <v>122934941.05000003</v>
      </c>
      <c r="E230" s="1528">
        <v>121257189.46999998</v>
      </c>
      <c r="F230" s="1529">
        <f t="shared" si="12"/>
        <v>98.63525246307502</v>
      </c>
      <c r="G230" s="1528">
        <v>131498242.82999995</v>
      </c>
      <c r="H230" s="1528">
        <v>119223172.32999995</v>
      </c>
      <c r="I230" s="1529">
        <f t="shared" si="13"/>
        <v>90.665220891301857</v>
      </c>
      <c r="J230" s="1528">
        <f t="shared" si="14"/>
        <v>2034017.1400000304</v>
      </c>
      <c r="K230" s="1528">
        <v>20991082.940000001</v>
      </c>
      <c r="L230" s="1527">
        <f t="shared" si="15"/>
        <v>17.311206891524868</v>
      </c>
    </row>
    <row r="231" spans="1:12">
      <c r="A231" s="1334" t="s">
        <v>19</v>
      </c>
      <c r="B231" s="1334" t="s">
        <v>272</v>
      </c>
      <c r="C231" s="1532" t="s">
        <v>1019</v>
      </c>
      <c r="D231" s="1531">
        <v>81710447.25</v>
      </c>
      <c r="E231" s="1528">
        <v>103175771.39999995</v>
      </c>
      <c r="F231" s="1529">
        <f t="shared" si="12"/>
        <v>126.26998734240797</v>
      </c>
      <c r="G231" s="1528">
        <v>89557147.469999999</v>
      </c>
      <c r="H231" s="1528">
        <v>83931498.290000066</v>
      </c>
      <c r="I231" s="1529">
        <f t="shared" si="13"/>
        <v>93.718369399958362</v>
      </c>
      <c r="J231" s="1528">
        <f t="shared" si="14"/>
        <v>19244273.10999988</v>
      </c>
      <c r="K231" s="1528">
        <v>10374570</v>
      </c>
      <c r="L231" s="1527">
        <f t="shared" si="15"/>
        <v>10.055238608082755</v>
      </c>
    </row>
    <row r="232" spans="1:12">
      <c r="A232" s="1334" t="s">
        <v>19</v>
      </c>
      <c r="B232" s="1334" t="s">
        <v>4</v>
      </c>
      <c r="C232" s="1532" t="s">
        <v>1018</v>
      </c>
      <c r="D232" s="1531">
        <v>121061006.12</v>
      </c>
      <c r="E232" s="1528">
        <v>121767278.47999997</v>
      </c>
      <c r="F232" s="1529">
        <f t="shared" si="12"/>
        <v>100.58340202401746</v>
      </c>
      <c r="G232" s="1528">
        <v>124094833.12</v>
      </c>
      <c r="H232" s="1528">
        <v>112041957.3800001</v>
      </c>
      <c r="I232" s="1529">
        <f t="shared" si="13"/>
        <v>90.287366978168421</v>
      </c>
      <c r="J232" s="1528">
        <f t="shared" si="14"/>
        <v>9725321.0999998748</v>
      </c>
      <c r="K232" s="1528">
        <v>19247403</v>
      </c>
      <c r="L232" s="1527">
        <f t="shared" si="15"/>
        <v>15.806711983927066</v>
      </c>
    </row>
    <row r="233" spans="1:12">
      <c r="A233" s="1334" t="s">
        <v>19</v>
      </c>
      <c r="B233" s="1334" t="s">
        <v>275</v>
      </c>
      <c r="C233" s="1532" t="s">
        <v>1017</v>
      </c>
      <c r="D233" s="1531">
        <v>163951510.99000001</v>
      </c>
      <c r="E233" s="1528">
        <v>166490980.00999996</v>
      </c>
      <c r="F233" s="1529">
        <f t="shared" si="12"/>
        <v>101.54891467889847</v>
      </c>
      <c r="G233" s="1528">
        <v>166803508.99000004</v>
      </c>
      <c r="H233" s="1528">
        <v>150474980.90000018</v>
      </c>
      <c r="I233" s="1529">
        <f t="shared" si="13"/>
        <v>90.210920508285739</v>
      </c>
      <c r="J233" s="1528">
        <f t="shared" si="14"/>
        <v>16015999.109999776</v>
      </c>
      <c r="K233" s="1528">
        <v>15269912</v>
      </c>
      <c r="L233" s="1527">
        <f t="shared" si="15"/>
        <v>9.1716151824458247</v>
      </c>
    </row>
    <row r="234" spans="1:12">
      <c r="A234" s="1334" t="s">
        <v>19</v>
      </c>
      <c r="B234" s="1334" t="s">
        <v>5</v>
      </c>
      <c r="C234" s="1532" t="s">
        <v>1016</v>
      </c>
      <c r="D234" s="1531">
        <v>56275355.70000001</v>
      </c>
      <c r="E234" s="1528">
        <v>64304085.999999985</v>
      </c>
      <c r="F234" s="1529">
        <f t="shared" si="12"/>
        <v>114.26686726388824</v>
      </c>
      <c r="G234" s="1528">
        <v>61877787.519999988</v>
      </c>
      <c r="H234" s="1528">
        <v>55694393.179999992</v>
      </c>
      <c r="I234" s="1529">
        <f t="shared" si="13"/>
        <v>90.007085599171731</v>
      </c>
      <c r="J234" s="1528">
        <f t="shared" si="14"/>
        <v>8609692.8199999928</v>
      </c>
      <c r="K234" s="1528">
        <v>0</v>
      </c>
      <c r="L234" s="1527">
        <f t="shared" si="15"/>
        <v>0</v>
      </c>
    </row>
    <row r="235" spans="1:12">
      <c r="A235" s="1334" t="s">
        <v>19</v>
      </c>
      <c r="B235" s="1334" t="s">
        <v>278</v>
      </c>
      <c r="C235" s="1532" t="s">
        <v>1015</v>
      </c>
      <c r="D235" s="1531">
        <v>201210387.25</v>
      </c>
      <c r="E235" s="1528">
        <v>199076733.26999995</v>
      </c>
      <c r="F235" s="1529">
        <f t="shared" si="12"/>
        <v>98.93959054044808</v>
      </c>
      <c r="G235" s="1528">
        <v>209497785.25</v>
      </c>
      <c r="H235" s="1528">
        <v>183090690.75000015</v>
      </c>
      <c r="I235" s="1529">
        <f t="shared" si="13"/>
        <v>87.395048368417136</v>
      </c>
      <c r="J235" s="1528">
        <f t="shared" si="14"/>
        <v>15986042.519999802</v>
      </c>
      <c r="K235" s="1528">
        <v>17868766.219999999</v>
      </c>
      <c r="L235" s="1527">
        <f t="shared" si="15"/>
        <v>8.9758184828988998</v>
      </c>
    </row>
    <row r="236" spans="1:12">
      <c r="A236" s="1334" t="s">
        <v>19</v>
      </c>
      <c r="B236" s="1334" t="s">
        <v>14</v>
      </c>
      <c r="C236" s="1532" t="s">
        <v>1014</v>
      </c>
      <c r="D236" s="1531">
        <v>54269105.479999997</v>
      </c>
      <c r="E236" s="1528">
        <v>54976769.479999989</v>
      </c>
      <c r="F236" s="1529">
        <f t="shared" si="12"/>
        <v>101.30399053704836</v>
      </c>
      <c r="G236" s="1528">
        <v>55909642.130000018</v>
      </c>
      <c r="H236" s="1528">
        <v>52078651.939999968</v>
      </c>
      <c r="I236" s="1529">
        <f t="shared" si="13"/>
        <v>93.147889980958382</v>
      </c>
      <c r="J236" s="1528">
        <f t="shared" si="14"/>
        <v>2898117.5400000215</v>
      </c>
      <c r="K236" s="1528">
        <v>3285008</v>
      </c>
      <c r="L236" s="1527">
        <f t="shared" si="15"/>
        <v>5.9752656095863435</v>
      </c>
    </row>
    <row r="237" spans="1:12">
      <c r="A237" s="1334" t="s">
        <v>19</v>
      </c>
      <c r="B237" s="1334" t="s">
        <v>281</v>
      </c>
      <c r="C237" s="1532" t="s">
        <v>1013</v>
      </c>
      <c r="D237" s="1531">
        <v>196620015.64000002</v>
      </c>
      <c r="E237" s="1528">
        <v>193833844.61000013</v>
      </c>
      <c r="F237" s="1529">
        <f t="shared" si="12"/>
        <v>98.582966733610078</v>
      </c>
      <c r="G237" s="1528">
        <v>216218425.64000002</v>
      </c>
      <c r="H237" s="1528">
        <v>195928425.23999983</v>
      </c>
      <c r="I237" s="1529">
        <f t="shared" si="13"/>
        <v>90.615970706500903</v>
      </c>
      <c r="J237" s="1528">
        <f t="shared" si="14"/>
        <v>-2094580.6299996972</v>
      </c>
      <c r="K237" s="1528">
        <v>46843131</v>
      </c>
      <c r="L237" s="1527">
        <f t="shared" si="15"/>
        <v>24.166641844333157</v>
      </c>
    </row>
    <row r="238" spans="1:12">
      <c r="A238" s="1334" t="s">
        <v>19</v>
      </c>
      <c r="B238" s="1334" t="s">
        <v>15</v>
      </c>
      <c r="C238" s="1532" t="s">
        <v>1012</v>
      </c>
      <c r="D238" s="1531">
        <v>151577795.53999999</v>
      </c>
      <c r="E238" s="1528">
        <v>149576290.34</v>
      </c>
      <c r="F238" s="1529">
        <f t="shared" si="12"/>
        <v>98.679552507760405</v>
      </c>
      <c r="G238" s="1528">
        <v>141429934.54000002</v>
      </c>
      <c r="H238" s="1528">
        <v>123277051.21000007</v>
      </c>
      <c r="I238" s="1529">
        <f t="shared" si="13"/>
        <v>87.16475165668281</v>
      </c>
      <c r="J238" s="1528">
        <f t="shared" si="14"/>
        <v>26299239.129999936</v>
      </c>
      <c r="K238" s="1528">
        <v>14610531.9</v>
      </c>
      <c r="L238" s="1527">
        <f t="shared" si="15"/>
        <v>9.767946421714953</v>
      </c>
    </row>
    <row r="239" spans="1:12">
      <c r="A239" s="1334" t="s">
        <v>19</v>
      </c>
      <c r="B239" s="1334" t="s">
        <v>284</v>
      </c>
      <c r="C239" s="1532" t="s">
        <v>1011</v>
      </c>
      <c r="D239" s="1531">
        <v>207825142.27999997</v>
      </c>
      <c r="E239" s="1528">
        <v>210877251.5699999</v>
      </c>
      <c r="F239" s="1529">
        <f t="shared" si="12"/>
        <v>101.4685948276113</v>
      </c>
      <c r="G239" s="1528">
        <v>213591695.28</v>
      </c>
      <c r="H239" s="1528">
        <v>192395661.15999994</v>
      </c>
      <c r="I239" s="1529">
        <f t="shared" si="13"/>
        <v>90.07637722421093</v>
      </c>
      <c r="J239" s="1528">
        <f t="shared" si="14"/>
        <v>18481590.409999967</v>
      </c>
      <c r="K239" s="1528">
        <v>34110758</v>
      </c>
      <c r="L239" s="1527">
        <f t="shared" si="15"/>
        <v>16.175646138235571</v>
      </c>
    </row>
    <row r="240" spans="1:12">
      <c r="A240" s="1334" t="s">
        <v>20</v>
      </c>
      <c r="B240" s="1334" t="s">
        <v>260</v>
      </c>
      <c r="C240" s="1532" t="s">
        <v>1010</v>
      </c>
      <c r="D240" s="1531">
        <v>107821207.75</v>
      </c>
      <c r="E240" s="1528">
        <v>111782776.36999995</v>
      </c>
      <c r="F240" s="1529">
        <f t="shared" si="12"/>
        <v>103.67420167392805</v>
      </c>
      <c r="G240" s="1528">
        <v>116277077.75</v>
      </c>
      <c r="H240" s="1528">
        <v>110361518.87000009</v>
      </c>
      <c r="I240" s="1529">
        <f t="shared" si="13"/>
        <v>94.912532208008727</v>
      </c>
      <c r="J240" s="1528">
        <f t="shared" si="14"/>
        <v>1421257.499999851</v>
      </c>
      <c r="K240" s="1528">
        <v>23391425.52</v>
      </c>
      <c r="L240" s="1527">
        <f t="shared" si="15"/>
        <v>20.925786851611736</v>
      </c>
    </row>
    <row r="241" spans="1:12">
      <c r="A241" s="1334" t="s">
        <v>20</v>
      </c>
      <c r="B241" s="1334" t="s">
        <v>10</v>
      </c>
      <c r="C241" s="1532" t="s">
        <v>1009</v>
      </c>
      <c r="D241" s="1531">
        <v>122156288.22000001</v>
      </c>
      <c r="E241" s="1528">
        <v>124219456.94000001</v>
      </c>
      <c r="F241" s="1529">
        <f t="shared" si="12"/>
        <v>101.68895825999911</v>
      </c>
      <c r="G241" s="1528">
        <v>125243516.22</v>
      </c>
      <c r="H241" s="1528">
        <v>120829250.88999994</v>
      </c>
      <c r="I241" s="1529">
        <f t="shared" si="13"/>
        <v>96.475454008935642</v>
      </c>
      <c r="J241" s="1528">
        <f t="shared" si="14"/>
        <v>3390206.0500000715</v>
      </c>
      <c r="K241" s="1528">
        <v>22901280</v>
      </c>
      <c r="L241" s="1527">
        <f t="shared" si="15"/>
        <v>18.436145644286373</v>
      </c>
    </row>
    <row r="242" spans="1:12">
      <c r="A242" s="1334" t="s">
        <v>20</v>
      </c>
      <c r="B242" s="1334" t="s">
        <v>263</v>
      </c>
      <c r="C242" s="1532" t="s">
        <v>1008</v>
      </c>
      <c r="D242" s="1531">
        <v>85703157.140000001</v>
      </c>
      <c r="E242" s="1528">
        <v>73844557.890000001</v>
      </c>
      <c r="F242" s="1529">
        <f t="shared" si="12"/>
        <v>86.163171059581344</v>
      </c>
      <c r="G242" s="1528">
        <v>86256137.539999977</v>
      </c>
      <c r="H242" s="1528">
        <v>71983590.090000018</v>
      </c>
      <c r="I242" s="1529">
        <f t="shared" si="13"/>
        <v>83.453296360063334</v>
      </c>
      <c r="J242" s="1528">
        <f t="shared" si="14"/>
        <v>1860967.7999999821</v>
      </c>
      <c r="K242" s="1528">
        <v>13150271.699999999</v>
      </c>
      <c r="L242" s="1527">
        <f t="shared" si="15"/>
        <v>17.808044459537356</v>
      </c>
    </row>
    <row r="243" spans="1:12">
      <c r="A243" s="1334" t="s">
        <v>20</v>
      </c>
      <c r="B243" s="1334" t="s">
        <v>11</v>
      </c>
      <c r="C243" s="1532" t="s">
        <v>1007</v>
      </c>
      <c r="D243" s="1531">
        <v>202045354.77000001</v>
      </c>
      <c r="E243" s="1528">
        <v>211533254.21000001</v>
      </c>
      <c r="F243" s="1529">
        <f t="shared" si="12"/>
        <v>104.6959255513697</v>
      </c>
      <c r="G243" s="1528">
        <v>239619152.77000001</v>
      </c>
      <c r="H243" s="1528">
        <v>188472549.31999996</v>
      </c>
      <c r="I243" s="1529">
        <f t="shared" si="13"/>
        <v>78.655043697991275</v>
      </c>
      <c r="J243" s="1528">
        <f t="shared" si="14"/>
        <v>23060704.890000045</v>
      </c>
      <c r="K243" s="1528">
        <v>48453447.740000002</v>
      </c>
      <c r="L243" s="1527">
        <f t="shared" si="15"/>
        <v>22.90583006485484</v>
      </c>
    </row>
    <row r="244" spans="1:12">
      <c r="A244" s="1334" t="s">
        <v>20</v>
      </c>
      <c r="B244" s="1334" t="s">
        <v>266</v>
      </c>
      <c r="C244" s="1532" t="s">
        <v>1006</v>
      </c>
      <c r="D244" s="1531">
        <v>115069343.13999999</v>
      </c>
      <c r="E244" s="1528">
        <v>120452615.52000001</v>
      </c>
      <c r="F244" s="1529">
        <f t="shared" si="12"/>
        <v>104.6782854869089</v>
      </c>
      <c r="G244" s="1528">
        <v>119389673.14</v>
      </c>
      <c r="H244" s="1528">
        <v>108690683.55000004</v>
      </c>
      <c r="I244" s="1529">
        <f t="shared" si="13"/>
        <v>91.038597134398714</v>
      </c>
      <c r="J244" s="1528">
        <f t="shared" si="14"/>
        <v>11761931.969999969</v>
      </c>
      <c r="K244" s="1528">
        <v>2400000</v>
      </c>
      <c r="L244" s="1527">
        <f t="shared" si="15"/>
        <v>1.9924847539748962</v>
      </c>
    </row>
    <row r="245" spans="1:12">
      <c r="A245" s="1334" t="s">
        <v>20</v>
      </c>
      <c r="B245" s="1334" t="s">
        <v>12</v>
      </c>
      <c r="C245" s="1532" t="s">
        <v>1005</v>
      </c>
      <c r="D245" s="1531">
        <v>114797872.75</v>
      </c>
      <c r="E245" s="1528">
        <v>114435998.35000001</v>
      </c>
      <c r="F245" s="1529">
        <f t="shared" si="12"/>
        <v>99.684772556031533</v>
      </c>
      <c r="G245" s="1528">
        <v>123561226.74999999</v>
      </c>
      <c r="H245" s="1528">
        <v>105950256.85000001</v>
      </c>
      <c r="I245" s="1529">
        <f t="shared" si="13"/>
        <v>85.747171371459388</v>
      </c>
      <c r="J245" s="1528">
        <f t="shared" si="14"/>
        <v>8485741.5</v>
      </c>
      <c r="K245" s="1528">
        <v>53577.74</v>
      </c>
      <c r="L245" s="1527">
        <f t="shared" si="15"/>
        <v>4.6818956248481924E-2</v>
      </c>
    </row>
    <row r="246" spans="1:12">
      <c r="A246" s="1334" t="s">
        <v>20</v>
      </c>
      <c r="B246" s="1334" t="s">
        <v>269</v>
      </c>
      <c r="C246" s="1532" t="s">
        <v>1004</v>
      </c>
      <c r="D246" s="1531">
        <v>166710099.5</v>
      </c>
      <c r="E246" s="1528">
        <v>162845126.03999996</v>
      </c>
      <c r="F246" s="1529">
        <f t="shared" si="12"/>
        <v>97.681620086850202</v>
      </c>
      <c r="G246" s="1528">
        <v>176833695.62000003</v>
      </c>
      <c r="H246" s="1528">
        <v>161547963.11999997</v>
      </c>
      <c r="I246" s="1529">
        <f t="shared" si="13"/>
        <v>91.355871149779205</v>
      </c>
      <c r="J246" s="1528">
        <f t="shared" si="14"/>
        <v>1297162.9199999869</v>
      </c>
      <c r="K246" s="1528">
        <v>54365302.57</v>
      </c>
      <c r="L246" s="1527">
        <f t="shared" si="15"/>
        <v>33.384666702671929</v>
      </c>
    </row>
    <row r="247" spans="1:12">
      <c r="A247" s="1334" t="s">
        <v>20</v>
      </c>
      <c r="B247" s="1334" t="s">
        <v>13</v>
      </c>
      <c r="C247" s="1532" t="s">
        <v>1003</v>
      </c>
      <c r="D247" s="1531">
        <v>64084427.70000001</v>
      </c>
      <c r="E247" s="1528">
        <v>62443685.819999985</v>
      </c>
      <c r="F247" s="1529">
        <f t="shared" si="12"/>
        <v>97.439718292124141</v>
      </c>
      <c r="G247" s="1528">
        <v>67789981.900000006</v>
      </c>
      <c r="H247" s="1528">
        <v>59159888.149999969</v>
      </c>
      <c r="I247" s="1529">
        <f t="shared" si="13"/>
        <v>87.269367083279846</v>
      </c>
      <c r="J247" s="1528">
        <f t="shared" si="14"/>
        <v>3283797.6700000167</v>
      </c>
      <c r="K247" s="1528">
        <v>12108691.439999999</v>
      </c>
      <c r="L247" s="1527">
        <f t="shared" si="15"/>
        <v>19.391378457230221</v>
      </c>
    </row>
    <row r="248" spans="1:12">
      <c r="A248" s="1334" t="s">
        <v>20</v>
      </c>
      <c r="B248" s="1334" t="s">
        <v>272</v>
      </c>
      <c r="C248" s="1532" t="s">
        <v>1002</v>
      </c>
      <c r="D248" s="1531">
        <v>99416542.870000005</v>
      </c>
      <c r="E248" s="1528">
        <v>101309016.11000004</v>
      </c>
      <c r="F248" s="1529">
        <f t="shared" si="12"/>
        <v>101.9035798121392</v>
      </c>
      <c r="G248" s="1528">
        <v>99573604.870000005</v>
      </c>
      <c r="H248" s="1528">
        <v>89973526.769999906</v>
      </c>
      <c r="I248" s="1529">
        <f t="shared" si="13"/>
        <v>90.358812345366388</v>
      </c>
      <c r="J248" s="1528">
        <f t="shared" si="14"/>
        <v>11335489.340000138</v>
      </c>
      <c r="K248" s="1528">
        <v>23600000</v>
      </c>
      <c r="L248" s="1527">
        <f t="shared" si="15"/>
        <v>23.295063861221809</v>
      </c>
    </row>
    <row r="249" spans="1:12">
      <c r="A249" s="1334" t="s">
        <v>20</v>
      </c>
      <c r="B249" s="1334" t="s">
        <v>4</v>
      </c>
      <c r="C249" s="1532" t="s">
        <v>1001</v>
      </c>
      <c r="D249" s="1531">
        <v>121753639.19999999</v>
      </c>
      <c r="E249" s="1528">
        <v>121439232.77000001</v>
      </c>
      <c r="F249" s="1529">
        <f t="shared" si="12"/>
        <v>99.741768351183737</v>
      </c>
      <c r="G249" s="1528">
        <v>124635691.79000001</v>
      </c>
      <c r="H249" s="1528">
        <v>119230522.67999995</v>
      </c>
      <c r="I249" s="1529">
        <f t="shared" si="13"/>
        <v>95.663225331065448</v>
      </c>
      <c r="J249" s="1528">
        <f t="shared" si="14"/>
        <v>2208710.0900000632</v>
      </c>
      <c r="K249" s="1528">
        <v>36766533</v>
      </c>
      <c r="L249" s="1527">
        <f t="shared" si="15"/>
        <v>30.275663112623597</v>
      </c>
    </row>
    <row r="250" spans="1:12">
      <c r="A250" s="1334" t="s">
        <v>20</v>
      </c>
      <c r="B250" s="1334" t="s">
        <v>275</v>
      </c>
      <c r="C250" s="1532" t="s">
        <v>1000</v>
      </c>
      <c r="D250" s="1531">
        <v>112118664.68000001</v>
      </c>
      <c r="E250" s="1528">
        <v>121047675.82000002</v>
      </c>
      <c r="F250" s="1529">
        <f t="shared" si="12"/>
        <v>107.96389358139831</v>
      </c>
      <c r="G250" s="1528">
        <v>119025615.53000002</v>
      </c>
      <c r="H250" s="1528">
        <v>109519294.15999992</v>
      </c>
      <c r="I250" s="1529">
        <f t="shared" si="13"/>
        <v>92.013213855126793</v>
      </c>
      <c r="J250" s="1528">
        <f t="shared" si="14"/>
        <v>11528381.660000101</v>
      </c>
      <c r="K250" s="1528">
        <v>32888008</v>
      </c>
      <c r="L250" s="1527">
        <f t="shared" si="15"/>
        <v>27.16946672227316</v>
      </c>
    </row>
    <row r="251" spans="1:12">
      <c r="A251" s="1334" t="s">
        <v>20</v>
      </c>
      <c r="B251" s="1334" t="s">
        <v>5</v>
      </c>
      <c r="C251" s="1532" t="s">
        <v>999</v>
      </c>
      <c r="D251" s="1531">
        <v>85716017.969999984</v>
      </c>
      <c r="E251" s="1528">
        <v>81661141.290000007</v>
      </c>
      <c r="F251" s="1529">
        <f t="shared" si="12"/>
        <v>95.269406143646151</v>
      </c>
      <c r="G251" s="1528">
        <v>86052429.669999927</v>
      </c>
      <c r="H251" s="1528">
        <v>71590108.979999974</v>
      </c>
      <c r="I251" s="1529">
        <f t="shared" si="13"/>
        <v>83.193594015344942</v>
      </c>
      <c r="J251" s="1528">
        <f t="shared" si="14"/>
        <v>10071032.310000032</v>
      </c>
      <c r="K251" s="1528">
        <v>18464715</v>
      </c>
      <c r="L251" s="1527">
        <f t="shared" si="15"/>
        <v>22.611384935739487</v>
      </c>
    </row>
    <row r="252" spans="1:12">
      <c r="A252" s="1334" t="s">
        <v>20</v>
      </c>
      <c r="B252" s="1334" t="s">
        <v>278</v>
      </c>
      <c r="C252" s="1532" t="s">
        <v>998</v>
      </c>
      <c r="D252" s="1531">
        <v>69050295.370000005</v>
      </c>
      <c r="E252" s="1528">
        <v>71408503.689999968</v>
      </c>
      <c r="F252" s="1529">
        <f t="shared" si="12"/>
        <v>103.4152038124728</v>
      </c>
      <c r="G252" s="1528">
        <v>75365278.280000001</v>
      </c>
      <c r="H252" s="1528">
        <v>64570868.199999958</v>
      </c>
      <c r="I252" s="1529">
        <f t="shared" si="13"/>
        <v>85.677210611634408</v>
      </c>
      <c r="J252" s="1528">
        <f t="shared" si="14"/>
        <v>6837635.4900000095</v>
      </c>
      <c r="K252" s="1528">
        <v>4845000</v>
      </c>
      <c r="L252" s="1527">
        <f t="shared" si="15"/>
        <v>6.7849062081362348</v>
      </c>
    </row>
    <row r="253" spans="1:12">
      <c r="A253" s="1334" t="s">
        <v>21</v>
      </c>
      <c r="B253" s="1334" t="s">
        <v>260</v>
      </c>
      <c r="C253" s="1532" t="s">
        <v>997</v>
      </c>
      <c r="D253" s="1531">
        <v>94009216.100000009</v>
      </c>
      <c r="E253" s="1528">
        <v>96407899.779999986</v>
      </c>
      <c r="F253" s="1529">
        <f t="shared" si="12"/>
        <v>102.55154098662884</v>
      </c>
      <c r="G253" s="1528">
        <v>99668191.25999999</v>
      </c>
      <c r="H253" s="1528">
        <v>88430654.450000063</v>
      </c>
      <c r="I253" s="1529">
        <f t="shared" si="13"/>
        <v>88.725051926862932</v>
      </c>
      <c r="J253" s="1528">
        <f t="shared" si="14"/>
        <v>7977245.3299999237</v>
      </c>
      <c r="K253" s="1528">
        <v>28424200</v>
      </c>
      <c r="L253" s="1527">
        <f t="shared" si="15"/>
        <v>29.483268554613463</v>
      </c>
    </row>
    <row r="254" spans="1:12">
      <c r="A254" s="1334" t="s">
        <v>21</v>
      </c>
      <c r="B254" s="1334" t="s">
        <v>10</v>
      </c>
      <c r="C254" s="1532" t="s">
        <v>996</v>
      </c>
      <c r="D254" s="1531">
        <v>69216499.890000001</v>
      </c>
      <c r="E254" s="1528">
        <v>70791658.659999996</v>
      </c>
      <c r="F254" s="1529">
        <f t="shared" si="12"/>
        <v>102.27569838478291</v>
      </c>
      <c r="G254" s="1528">
        <v>73974594.889999986</v>
      </c>
      <c r="H254" s="1528">
        <v>69254691.520000055</v>
      </c>
      <c r="I254" s="1529">
        <f t="shared" si="13"/>
        <v>93.619561719779057</v>
      </c>
      <c r="J254" s="1528">
        <f t="shared" si="14"/>
        <v>1536967.139999941</v>
      </c>
      <c r="K254" s="1528">
        <v>11991981</v>
      </c>
      <c r="L254" s="1527">
        <f t="shared" si="15"/>
        <v>16.939822045412718</v>
      </c>
    </row>
    <row r="255" spans="1:12">
      <c r="A255" s="1334" t="s">
        <v>21</v>
      </c>
      <c r="B255" s="1334" t="s">
        <v>263</v>
      </c>
      <c r="C255" s="1532" t="s">
        <v>995</v>
      </c>
      <c r="D255" s="1531">
        <v>104579406.08999999</v>
      </c>
      <c r="E255" s="1528">
        <v>100635312.23999999</v>
      </c>
      <c r="F255" s="1529">
        <f t="shared" si="12"/>
        <v>96.228613263871722</v>
      </c>
      <c r="G255" s="1528">
        <v>97828172.920000002</v>
      </c>
      <c r="H255" s="1528">
        <v>87382477.749999985</v>
      </c>
      <c r="I255" s="1529">
        <f t="shared" si="13"/>
        <v>89.322405950950255</v>
      </c>
      <c r="J255" s="1528">
        <f t="shared" si="14"/>
        <v>13252834.49000001</v>
      </c>
      <c r="K255" s="1528">
        <v>0</v>
      </c>
      <c r="L255" s="1527">
        <f t="shared" si="15"/>
        <v>0</v>
      </c>
    </row>
    <row r="256" spans="1:12">
      <c r="A256" s="1334" t="s">
        <v>21</v>
      </c>
      <c r="B256" s="1334" t="s">
        <v>11</v>
      </c>
      <c r="C256" s="1532" t="s">
        <v>994</v>
      </c>
      <c r="D256" s="1531">
        <v>104997555.75999999</v>
      </c>
      <c r="E256" s="1528">
        <v>102554252.50999999</v>
      </c>
      <c r="F256" s="1529">
        <f t="shared" si="12"/>
        <v>97.672990354570913</v>
      </c>
      <c r="G256" s="1528">
        <v>91284822.719999984</v>
      </c>
      <c r="H256" s="1528">
        <v>89259622.299999982</v>
      </c>
      <c r="I256" s="1529">
        <f t="shared" si="13"/>
        <v>97.781448920362209</v>
      </c>
      <c r="J256" s="1528">
        <f t="shared" si="14"/>
        <v>13294630.210000008</v>
      </c>
      <c r="K256" s="1528">
        <v>20382505.77</v>
      </c>
      <c r="L256" s="1527">
        <f t="shared" si="15"/>
        <v>19.874851867320196</v>
      </c>
    </row>
    <row r="257" spans="1:12">
      <c r="A257" s="1334" t="s">
        <v>21</v>
      </c>
      <c r="B257" s="1334" t="s">
        <v>266</v>
      </c>
      <c r="C257" s="1532" t="s">
        <v>993</v>
      </c>
      <c r="D257" s="1531">
        <v>162220646</v>
      </c>
      <c r="E257" s="1528">
        <v>161219604.09999999</v>
      </c>
      <c r="F257" s="1529">
        <f t="shared" si="12"/>
        <v>99.382913380828228</v>
      </c>
      <c r="G257" s="1528">
        <v>160470437</v>
      </c>
      <c r="H257" s="1528">
        <v>143924019.9600001</v>
      </c>
      <c r="I257" s="1529">
        <f t="shared" si="13"/>
        <v>89.688806642933301</v>
      </c>
      <c r="J257" s="1528">
        <f t="shared" si="14"/>
        <v>17295584.139999896</v>
      </c>
      <c r="K257" s="1528">
        <v>28000000</v>
      </c>
      <c r="L257" s="1527">
        <f t="shared" si="15"/>
        <v>17.3676149103011</v>
      </c>
    </row>
    <row r="258" spans="1:12">
      <c r="A258" s="1334" t="s">
        <v>21</v>
      </c>
      <c r="B258" s="1334" t="s">
        <v>12</v>
      </c>
      <c r="C258" s="1532" t="s">
        <v>992</v>
      </c>
      <c r="D258" s="1531">
        <v>100997250</v>
      </c>
      <c r="E258" s="1528">
        <v>97782041.900000066</v>
      </c>
      <c r="F258" s="1529">
        <f t="shared" si="12"/>
        <v>96.816538965169897</v>
      </c>
      <c r="G258" s="1528">
        <v>109803044</v>
      </c>
      <c r="H258" s="1528">
        <v>100383996.17999992</v>
      </c>
      <c r="I258" s="1529">
        <f t="shared" si="13"/>
        <v>91.421870034859808</v>
      </c>
      <c r="J258" s="1528">
        <f t="shared" si="14"/>
        <v>-2601954.2799998522</v>
      </c>
      <c r="K258" s="1528">
        <v>15990192.390000001</v>
      </c>
      <c r="L258" s="1527">
        <f t="shared" si="15"/>
        <v>16.352892698183663</v>
      </c>
    </row>
    <row r="259" spans="1:12">
      <c r="A259" s="1334" t="s">
        <v>21</v>
      </c>
      <c r="B259" s="1334" t="s">
        <v>269</v>
      </c>
      <c r="C259" s="1532" t="s">
        <v>991</v>
      </c>
      <c r="D259" s="1531">
        <v>128049582.33</v>
      </c>
      <c r="E259" s="1528">
        <v>127045620.61000001</v>
      </c>
      <c r="F259" s="1529">
        <f t="shared" si="12"/>
        <v>99.21595861405261</v>
      </c>
      <c r="G259" s="1528">
        <v>139617441.24000001</v>
      </c>
      <c r="H259" s="1528">
        <v>125064795.50000004</v>
      </c>
      <c r="I259" s="1529">
        <f t="shared" si="13"/>
        <v>89.576770917192064</v>
      </c>
      <c r="J259" s="1528">
        <f t="shared" si="14"/>
        <v>1980825.1099999696</v>
      </c>
      <c r="K259" s="1528">
        <v>17496398.879999999</v>
      </c>
      <c r="L259" s="1527">
        <f t="shared" si="15"/>
        <v>13.771744981048819</v>
      </c>
    </row>
    <row r="260" spans="1:12">
      <c r="A260" s="1334" t="s">
        <v>21</v>
      </c>
      <c r="B260" s="1334" t="s">
        <v>13</v>
      </c>
      <c r="C260" s="1532" t="s">
        <v>990</v>
      </c>
      <c r="D260" s="1531">
        <v>102318825</v>
      </c>
      <c r="E260" s="1528">
        <v>107519263.71999997</v>
      </c>
      <c r="F260" s="1529">
        <f t="shared" si="12"/>
        <v>105.0825825257473</v>
      </c>
      <c r="G260" s="1528">
        <v>121765300</v>
      </c>
      <c r="H260" s="1528">
        <v>97636140.509999946</v>
      </c>
      <c r="I260" s="1529">
        <f t="shared" si="13"/>
        <v>80.183878748707514</v>
      </c>
      <c r="J260" s="1528">
        <f t="shared" si="14"/>
        <v>9883123.2100000232</v>
      </c>
      <c r="K260" s="1528">
        <v>27973902.850000001</v>
      </c>
      <c r="L260" s="1527">
        <f t="shared" si="15"/>
        <v>26.017572928000337</v>
      </c>
    </row>
    <row r="261" spans="1:12">
      <c r="A261" s="1334" t="s">
        <v>21</v>
      </c>
      <c r="B261" s="1334" t="s">
        <v>272</v>
      </c>
      <c r="C261" s="1532" t="s">
        <v>989</v>
      </c>
      <c r="D261" s="1531">
        <v>69717781.310000002</v>
      </c>
      <c r="E261" s="1528">
        <v>69209313.459999979</v>
      </c>
      <c r="F261" s="1529">
        <f t="shared" si="12"/>
        <v>99.270676948626459</v>
      </c>
      <c r="G261" s="1528">
        <v>79912767.310000002</v>
      </c>
      <c r="H261" s="1528">
        <v>70402761.020000026</v>
      </c>
      <c r="I261" s="1529">
        <f t="shared" si="13"/>
        <v>88.0995157468287</v>
      </c>
      <c r="J261" s="1528">
        <f t="shared" si="14"/>
        <v>-1193447.5600000471</v>
      </c>
      <c r="K261" s="1528">
        <v>26977039.600000001</v>
      </c>
      <c r="L261" s="1527">
        <f t="shared" si="15"/>
        <v>38.978915194111231</v>
      </c>
    </row>
    <row r="262" spans="1:12">
      <c r="A262" s="1334" t="s">
        <v>21</v>
      </c>
      <c r="B262" s="1334" t="s">
        <v>4</v>
      </c>
      <c r="C262" s="1532" t="s">
        <v>988</v>
      </c>
      <c r="D262" s="1531">
        <v>69738784</v>
      </c>
      <c r="E262" s="1528">
        <v>68194074.379999995</v>
      </c>
      <c r="F262" s="1529">
        <f t="shared" si="12"/>
        <v>97.785006374645135</v>
      </c>
      <c r="G262" s="1528">
        <v>69976034</v>
      </c>
      <c r="H262" s="1528">
        <v>64867084.619999975</v>
      </c>
      <c r="I262" s="1529">
        <f t="shared" si="13"/>
        <v>92.699001232336158</v>
      </c>
      <c r="J262" s="1528">
        <f t="shared" si="14"/>
        <v>3326989.7600000203</v>
      </c>
      <c r="K262" s="1528">
        <v>22420400</v>
      </c>
      <c r="L262" s="1527">
        <f t="shared" si="15"/>
        <v>32.877343381869366</v>
      </c>
    </row>
    <row r="263" spans="1:12">
      <c r="A263" s="1334" t="s">
        <v>21</v>
      </c>
      <c r="B263" s="1334" t="s">
        <v>275</v>
      </c>
      <c r="C263" s="1532" t="s">
        <v>987</v>
      </c>
      <c r="D263" s="1531">
        <v>85400419.560000002</v>
      </c>
      <c r="E263" s="1528">
        <v>77192563.719999984</v>
      </c>
      <c r="F263" s="1529">
        <f t="shared" ref="F263:F321" si="16">100*E263/D263</f>
        <v>90.388974805640842</v>
      </c>
      <c r="G263" s="1528">
        <v>93413585.189999968</v>
      </c>
      <c r="H263" s="1528">
        <v>85835115.240000039</v>
      </c>
      <c r="I263" s="1529">
        <f t="shared" ref="I263:I321" si="17">100*H263/G263</f>
        <v>91.887186500137446</v>
      </c>
      <c r="J263" s="1528">
        <f t="shared" ref="J263:J320" si="18">E263-H263</f>
        <v>-8642551.5200000554</v>
      </c>
      <c r="K263" s="1528">
        <v>16306114.279999999</v>
      </c>
      <c r="L263" s="1527">
        <f t="shared" ref="L263:L321" si="19">100*K263/E263</f>
        <v>21.12394445033209</v>
      </c>
    </row>
    <row r="264" spans="1:12">
      <c r="A264" s="1334" t="s">
        <v>21</v>
      </c>
      <c r="B264" s="1334" t="s">
        <v>5</v>
      </c>
      <c r="C264" s="1532" t="s">
        <v>986</v>
      </c>
      <c r="D264" s="1531">
        <v>49343892.420000002</v>
      </c>
      <c r="E264" s="1528">
        <v>52072467.660000004</v>
      </c>
      <c r="F264" s="1529">
        <f t="shared" si="16"/>
        <v>105.52971220181661</v>
      </c>
      <c r="G264" s="1528">
        <v>50132792.420000002</v>
      </c>
      <c r="H264" s="1528">
        <v>47995726.479999974</v>
      </c>
      <c r="I264" s="1529">
        <f t="shared" si="17"/>
        <v>95.737189498449979</v>
      </c>
      <c r="J264" s="1528">
        <f t="shared" si="18"/>
        <v>4076741.1800000295</v>
      </c>
      <c r="K264" s="1528">
        <v>15049200</v>
      </c>
      <c r="L264" s="1527">
        <f t="shared" si="19"/>
        <v>28.900493247720995</v>
      </c>
    </row>
    <row r="265" spans="1:12">
      <c r="A265" s="1334" t="s">
        <v>21</v>
      </c>
      <c r="B265" s="1334" t="s">
        <v>278</v>
      </c>
      <c r="C265" s="1532" t="s">
        <v>985</v>
      </c>
      <c r="D265" s="1531">
        <v>66343452.789999984</v>
      </c>
      <c r="E265" s="1528">
        <v>67503348.809999973</v>
      </c>
      <c r="F265" s="1529">
        <f t="shared" si="16"/>
        <v>101.7483202504872</v>
      </c>
      <c r="G265" s="1528">
        <v>72399133.070000023</v>
      </c>
      <c r="H265" s="1528">
        <v>67989712.389999971</v>
      </c>
      <c r="I265" s="1529">
        <f t="shared" si="17"/>
        <v>93.909567016863662</v>
      </c>
      <c r="J265" s="1528">
        <f t="shared" si="18"/>
        <v>-486363.57999999821</v>
      </c>
      <c r="K265" s="1528">
        <v>20380000</v>
      </c>
      <c r="L265" s="1527">
        <f t="shared" si="19"/>
        <v>30.191094751999767</v>
      </c>
    </row>
    <row r="266" spans="1:12">
      <c r="A266" s="1334" t="s">
        <v>21</v>
      </c>
      <c r="B266" s="1334" t="s">
        <v>14</v>
      </c>
      <c r="C266" s="1532" t="s">
        <v>984</v>
      </c>
      <c r="D266" s="1531">
        <v>179463838.72999996</v>
      </c>
      <c r="E266" s="1528">
        <v>177530217.26000002</v>
      </c>
      <c r="F266" s="1529">
        <f t="shared" si="16"/>
        <v>98.922556497351522</v>
      </c>
      <c r="G266" s="1528">
        <v>189483197.73000002</v>
      </c>
      <c r="H266" s="1528">
        <v>172392840.60999992</v>
      </c>
      <c r="I266" s="1529">
        <f t="shared" si="17"/>
        <v>90.980542166935223</v>
      </c>
      <c r="J266" s="1528">
        <f t="shared" si="18"/>
        <v>5137376.6500000954</v>
      </c>
      <c r="K266" s="1528">
        <v>44190823.119999997</v>
      </c>
      <c r="L266" s="1527">
        <f t="shared" si="19"/>
        <v>24.892000810927186</v>
      </c>
    </row>
    <row r="267" spans="1:12">
      <c r="A267" s="1334" t="s">
        <v>21</v>
      </c>
      <c r="B267" s="1334" t="s">
        <v>281</v>
      </c>
      <c r="C267" s="1532" t="s">
        <v>983</v>
      </c>
      <c r="D267" s="1531">
        <v>160200541.53999999</v>
      </c>
      <c r="E267" s="1528">
        <v>161404347.15999997</v>
      </c>
      <c r="F267" s="1529">
        <f t="shared" si="16"/>
        <v>100.75143667332698</v>
      </c>
      <c r="G267" s="1528">
        <v>163900541.54000002</v>
      </c>
      <c r="H267" s="1528">
        <v>154293629.75</v>
      </c>
      <c r="I267" s="1529">
        <f t="shared" si="17"/>
        <v>94.138572270882065</v>
      </c>
      <c r="J267" s="1528">
        <f t="shared" si="18"/>
        <v>7110717.4099999666</v>
      </c>
      <c r="K267" s="1528">
        <v>45724128.450000003</v>
      </c>
      <c r="L267" s="1527">
        <f t="shared" si="19"/>
        <v>28.328932432454074</v>
      </c>
    </row>
    <row r="268" spans="1:12">
      <c r="A268" s="1334" t="s">
        <v>21</v>
      </c>
      <c r="B268" s="1334" t="s">
        <v>15</v>
      </c>
      <c r="C268" s="1532" t="s">
        <v>982</v>
      </c>
      <c r="D268" s="1531">
        <v>91195024</v>
      </c>
      <c r="E268" s="1528">
        <v>89196527.25</v>
      </c>
      <c r="F268" s="1529">
        <f t="shared" si="16"/>
        <v>97.808546275507311</v>
      </c>
      <c r="G268" s="1528">
        <v>95873990</v>
      </c>
      <c r="H268" s="1528">
        <v>80630965.660000071</v>
      </c>
      <c r="I268" s="1529">
        <f t="shared" si="17"/>
        <v>84.100980526626742</v>
      </c>
      <c r="J268" s="1528">
        <f t="shared" si="18"/>
        <v>8565561.5899999291</v>
      </c>
      <c r="K268" s="1528">
        <v>11599996</v>
      </c>
      <c r="L268" s="1527">
        <f t="shared" si="19"/>
        <v>13.004986133022348</v>
      </c>
    </row>
    <row r="269" spans="1:12">
      <c r="A269" s="1334" t="s">
        <v>21</v>
      </c>
      <c r="B269" s="1334" t="s">
        <v>284</v>
      </c>
      <c r="C269" s="1532" t="s">
        <v>981</v>
      </c>
      <c r="D269" s="1531">
        <v>113303068.86999999</v>
      </c>
      <c r="E269" s="1528">
        <v>113532736.79999998</v>
      </c>
      <c r="F269" s="1529">
        <f t="shared" si="16"/>
        <v>100.20270230302721</v>
      </c>
      <c r="G269" s="1528">
        <v>113329068.86999999</v>
      </c>
      <c r="H269" s="1528">
        <v>103086807.44999994</v>
      </c>
      <c r="I269" s="1529">
        <f t="shared" si="17"/>
        <v>90.962370447295413</v>
      </c>
      <c r="J269" s="1528">
        <f t="shared" si="18"/>
        <v>10445929.350000039</v>
      </c>
      <c r="K269" s="1528">
        <v>27928000</v>
      </c>
      <c r="L269" s="1527">
        <f t="shared" si="19"/>
        <v>24.599072291543671</v>
      </c>
    </row>
    <row r="270" spans="1:12">
      <c r="A270" s="1334" t="s">
        <v>21</v>
      </c>
      <c r="B270" s="1334" t="s">
        <v>16</v>
      </c>
      <c r="C270" s="1532" t="s">
        <v>980</v>
      </c>
      <c r="D270" s="1531">
        <v>41548486.850000001</v>
      </c>
      <c r="E270" s="1528">
        <v>44371170.419999972</v>
      </c>
      <c r="F270" s="1529">
        <f t="shared" si="16"/>
        <v>106.79370967272655</v>
      </c>
      <c r="G270" s="1528">
        <v>47868151.319999993</v>
      </c>
      <c r="H270" s="1528">
        <v>44718885.030000016</v>
      </c>
      <c r="I270" s="1529">
        <f t="shared" si="17"/>
        <v>93.420956934503195</v>
      </c>
      <c r="J270" s="1528">
        <f t="shared" si="18"/>
        <v>-347714.61000004411</v>
      </c>
      <c r="K270" s="1528">
        <v>13441586.32</v>
      </c>
      <c r="L270" s="1527">
        <f t="shared" si="19"/>
        <v>30.293513091422319</v>
      </c>
    </row>
    <row r="271" spans="1:12">
      <c r="A271" s="1334" t="s">
        <v>21</v>
      </c>
      <c r="B271" s="1334" t="s">
        <v>287</v>
      </c>
      <c r="C271" s="1532" t="s">
        <v>979</v>
      </c>
      <c r="D271" s="1531">
        <v>51900431.110000007</v>
      </c>
      <c r="E271" s="1528">
        <v>52858374.090000004</v>
      </c>
      <c r="F271" s="1529">
        <f t="shared" si="16"/>
        <v>101.84573222131756</v>
      </c>
      <c r="G271" s="1528">
        <v>51101058.409999974</v>
      </c>
      <c r="H271" s="1528">
        <v>49208112.209999979</v>
      </c>
      <c r="I271" s="1529">
        <f t="shared" si="17"/>
        <v>96.295681031081031</v>
      </c>
      <c r="J271" s="1528">
        <f t="shared" si="18"/>
        <v>3650261.880000025</v>
      </c>
      <c r="K271" s="1528">
        <v>7000000</v>
      </c>
      <c r="L271" s="1527">
        <f t="shared" si="19"/>
        <v>13.242934767689521</v>
      </c>
    </row>
    <row r="272" spans="1:12">
      <c r="A272" s="1334" t="s">
        <v>22</v>
      </c>
      <c r="B272" s="1334" t="s">
        <v>260</v>
      </c>
      <c r="C272" s="1532" t="s">
        <v>978</v>
      </c>
      <c r="D272" s="1531">
        <v>60498591.600000001</v>
      </c>
      <c r="E272" s="1528">
        <v>59906482.820000023</v>
      </c>
      <c r="F272" s="1529">
        <f t="shared" si="16"/>
        <v>99.021285017815217</v>
      </c>
      <c r="G272" s="1528">
        <v>61659252.650000021</v>
      </c>
      <c r="H272" s="1528">
        <v>59206784.880000003</v>
      </c>
      <c r="I272" s="1529">
        <f t="shared" si="17"/>
        <v>96.022547039418228</v>
      </c>
      <c r="J272" s="1528">
        <f t="shared" si="18"/>
        <v>699697.94000001997</v>
      </c>
      <c r="K272" s="1528">
        <v>7350000</v>
      </c>
      <c r="L272" s="1527">
        <f t="shared" si="19"/>
        <v>12.269122896238823</v>
      </c>
    </row>
    <row r="273" spans="1:12">
      <c r="A273" s="1334" t="s">
        <v>22</v>
      </c>
      <c r="B273" s="1334" t="s">
        <v>10</v>
      </c>
      <c r="C273" s="1532" t="s">
        <v>977</v>
      </c>
      <c r="D273" s="1531">
        <v>118161733.3</v>
      </c>
      <c r="E273" s="1528">
        <v>117498524.12999997</v>
      </c>
      <c r="F273" s="1529">
        <f t="shared" si="16"/>
        <v>99.438727622320656</v>
      </c>
      <c r="G273" s="1528">
        <v>119616828.87</v>
      </c>
      <c r="H273" s="1528">
        <v>113730938.93000001</v>
      </c>
      <c r="I273" s="1529">
        <f t="shared" si="17"/>
        <v>95.079379719724216</v>
      </c>
      <c r="J273" s="1528">
        <f t="shared" si="18"/>
        <v>3767585.1999999583</v>
      </c>
      <c r="K273" s="1528">
        <v>21702238.899999999</v>
      </c>
      <c r="L273" s="1527">
        <f t="shared" si="19"/>
        <v>18.470222550190261</v>
      </c>
    </row>
    <row r="274" spans="1:12">
      <c r="A274" s="1334" t="s">
        <v>22</v>
      </c>
      <c r="B274" s="1334" t="s">
        <v>263</v>
      </c>
      <c r="C274" s="1532" t="s">
        <v>976</v>
      </c>
      <c r="D274" s="1531">
        <v>176900159.7899999</v>
      </c>
      <c r="E274" s="1528">
        <v>178096998.02999985</v>
      </c>
      <c r="F274" s="1529">
        <f t="shared" si="16"/>
        <v>100.6765614239245</v>
      </c>
      <c r="G274" s="1528">
        <v>172429247.88000005</v>
      </c>
      <c r="H274" s="1528">
        <v>160594290.94000021</v>
      </c>
      <c r="I274" s="1529">
        <f t="shared" si="17"/>
        <v>93.136340217504028</v>
      </c>
      <c r="J274" s="1528">
        <f t="shared" si="18"/>
        <v>17502707.089999646</v>
      </c>
      <c r="K274" s="1528">
        <v>25100000</v>
      </c>
      <c r="L274" s="1527">
        <f t="shared" si="19"/>
        <v>14.093443616479144</v>
      </c>
    </row>
    <row r="275" spans="1:12">
      <c r="A275" s="1334" t="s">
        <v>22</v>
      </c>
      <c r="B275" s="1334" t="s">
        <v>11</v>
      </c>
      <c r="C275" s="1532" t="s">
        <v>975</v>
      </c>
      <c r="D275" s="1531">
        <v>111021071.01000001</v>
      </c>
      <c r="E275" s="1528">
        <v>111080146.48999999</v>
      </c>
      <c r="F275" s="1529">
        <f t="shared" si="16"/>
        <v>100.05321105215664</v>
      </c>
      <c r="G275" s="1528">
        <v>121180261.71000004</v>
      </c>
      <c r="H275" s="1528">
        <v>104430877.01999998</v>
      </c>
      <c r="I275" s="1529">
        <f t="shared" si="17"/>
        <v>86.178124676703959</v>
      </c>
      <c r="J275" s="1528">
        <f t="shared" si="18"/>
        <v>6649269.4700000137</v>
      </c>
      <c r="K275" s="1528">
        <v>28078240.5</v>
      </c>
      <c r="L275" s="1527">
        <f t="shared" si="19"/>
        <v>25.277460812970524</v>
      </c>
    </row>
    <row r="276" spans="1:12">
      <c r="A276" s="1334" t="s">
        <v>22</v>
      </c>
      <c r="B276" s="1334" t="s">
        <v>266</v>
      </c>
      <c r="C276" s="1532" t="s">
        <v>974</v>
      </c>
      <c r="D276" s="1531">
        <v>75723194.13000001</v>
      </c>
      <c r="E276" s="1528">
        <v>75357635.169999987</v>
      </c>
      <c r="F276" s="1529">
        <f t="shared" si="16"/>
        <v>99.517243079613849</v>
      </c>
      <c r="G276" s="1528">
        <v>84022369.51000002</v>
      </c>
      <c r="H276" s="1528">
        <v>76753925.180000052</v>
      </c>
      <c r="I276" s="1529">
        <f t="shared" si="17"/>
        <v>91.349393771696825</v>
      </c>
      <c r="J276" s="1528">
        <f t="shared" si="18"/>
        <v>-1396290.010000065</v>
      </c>
      <c r="K276" s="1528">
        <v>18593932.329999998</v>
      </c>
      <c r="L276" s="1527">
        <f t="shared" si="19"/>
        <v>24.674251372211685</v>
      </c>
    </row>
    <row r="277" spans="1:12">
      <c r="A277" s="1334" t="s">
        <v>22</v>
      </c>
      <c r="B277" s="1334" t="s">
        <v>12</v>
      </c>
      <c r="C277" s="1532" t="s">
        <v>973</v>
      </c>
      <c r="D277" s="1531">
        <v>97529946.830000028</v>
      </c>
      <c r="E277" s="1528">
        <v>100134655.67000002</v>
      </c>
      <c r="F277" s="1529">
        <f t="shared" si="16"/>
        <v>102.67067595611442</v>
      </c>
      <c r="G277" s="1528">
        <v>100521946.83</v>
      </c>
      <c r="H277" s="1528">
        <v>94342269.940000027</v>
      </c>
      <c r="I277" s="1529">
        <f t="shared" si="17"/>
        <v>93.852410259770551</v>
      </c>
      <c r="J277" s="1528">
        <f t="shared" si="18"/>
        <v>5792385.7299999893</v>
      </c>
      <c r="K277" s="1528">
        <v>16697957.5</v>
      </c>
      <c r="L277" s="1527">
        <f t="shared" si="19"/>
        <v>16.675502989723316</v>
      </c>
    </row>
    <row r="278" spans="1:12">
      <c r="A278" s="1334" t="s">
        <v>22</v>
      </c>
      <c r="B278" s="1334" t="s">
        <v>269</v>
      </c>
      <c r="C278" s="1532" t="s">
        <v>972</v>
      </c>
      <c r="D278" s="1531">
        <v>81016182.689999983</v>
      </c>
      <c r="E278" s="1528">
        <v>74560020.909999996</v>
      </c>
      <c r="F278" s="1529">
        <f t="shared" si="16"/>
        <v>92.031021993835708</v>
      </c>
      <c r="G278" s="1528">
        <v>75936358.300000027</v>
      </c>
      <c r="H278" s="1528">
        <v>64518472.530000031</v>
      </c>
      <c r="I278" s="1529">
        <f t="shared" si="17"/>
        <v>84.963874979503728</v>
      </c>
      <c r="J278" s="1528">
        <f t="shared" si="18"/>
        <v>10041548.379999965</v>
      </c>
      <c r="K278" s="1528">
        <v>13677547</v>
      </c>
      <c r="L278" s="1527">
        <f t="shared" si="19"/>
        <v>18.344344372582608</v>
      </c>
    </row>
    <row r="279" spans="1:12">
      <c r="A279" s="1334" t="s">
        <v>22</v>
      </c>
      <c r="B279" s="1334" t="s">
        <v>13</v>
      </c>
      <c r="C279" s="1532" t="s">
        <v>971</v>
      </c>
      <c r="D279" s="1531">
        <v>85701214.62000002</v>
      </c>
      <c r="E279" s="1528">
        <v>86314455.420000017</v>
      </c>
      <c r="F279" s="1529">
        <f t="shared" si="16"/>
        <v>100.71555671960907</v>
      </c>
      <c r="G279" s="1528">
        <v>87757777.25</v>
      </c>
      <c r="H279" s="1528">
        <v>84133358.380000025</v>
      </c>
      <c r="I279" s="1529">
        <f t="shared" si="17"/>
        <v>95.869974168016014</v>
      </c>
      <c r="J279" s="1528">
        <f t="shared" si="18"/>
        <v>2181097.0399999917</v>
      </c>
      <c r="K279" s="1528">
        <v>25295645</v>
      </c>
      <c r="L279" s="1527">
        <f t="shared" si="19"/>
        <v>29.306383127731255</v>
      </c>
    </row>
    <row r="280" spans="1:12">
      <c r="A280" s="1334" t="s">
        <v>22</v>
      </c>
      <c r="B280" s="1334" t="s">
        <v>272</v>
      </c>
      <c r="C280" s="1532" t="s">
        <v>970</v>
      </c>
      <c r="D280" s="1531">
        <v>113204120.41</v>
      </c>
      <c r="E280" s="1528">
        <v>116497625.73000002</v>
      </c>
      <c r="F280" s="1529">
        <f t="shared" si="16"/>
        <v>102.90935109788556</v>
      </c>
      <c r="G280" s="1528">
        <v>118354522.45</v>
      </c>
      <c r="H280" s="1528">
        <v>110238243.84000014</v>
      </c>
      <c r="I280" s="1529">
        <f t="shared" si="17"/>
        <v>93.142400947603278</v>
      </c>
      <c r="J280" s="1528">
        <f t="shared" si="18"/>
        <v>6259381.8899998814</v>
      </c>
      <c r="K280" s="1528">
        <v>3222734.5</v>
      </c>
      <c r="L280" s="1527">
        <f t="shared" si="19"/>
        <v>2.7663520864100271</v>
      </c>
    </row>
    <row r="281" spans="1:12">
      <c r="A281" s="1334" t="s">
        <v>22</v>
      </c>
      <c r="B281" s="1334" t="s">
        <v>4</v>
      </c>
      <c r="C281" s="1532" t="s">
        <v>969</v>
      </c>
      <c r="D281" s="1531">
        <v>127009048.95999998</v>
      </c>
      <c r="E281" s="1528">
        <v>128031383.85999997</v>
      </c>
      <c r="F281" s="1529">
        <f t="shared" si="16"/>
        <v>100.80493075758874</v>
      </c>
      <c r="G281" s="1528">
        <v>123044747.06999999</v>
      </c>
      <c r="H281" s="1528">
        <v>118157063.05999991</v>
      </c>
      <c r="I281" s="1529">
        <f t="shared" si="17"/>
        <v>96.027718268038299</v>
      </c>
      <c r="J281" s="1528">
        <f t="shared" si="18"/>
        <v>9874320.8000000566</v>
      </c>
      <c r="K281" s="1528">
        <v>17169446.120000001</v>
      </c>
      <c r="L281" s="1527">
        <f t="shared" si="19"/>
        <v>13.410341747750287</v>
      </c>
    </row>
    <row r="282" spans="1:12">
      <c r="A282" s="1334" t="s">
        <v>22</v>
      </c>
      <c r="B282" s="1334" t="s">
        <v>275</v>
      </c>
      <c r="C282" s="1532" t="s">
        <v>968</v>
      </c>
      <c r="D282" s="1531">
        <v>92043126.469999999</v>
      </c>
      <c r="E282" s="1528">
        <v>92652449.610000014</v>
      </c>
      <c r="F282" s="1529">
        <f t="shared" si="16"/>
        <v>100.66199743899249</v>
      </c>
      <c r="G282" s="1528">
        <v>94894525.219999984</v>
      </c>
      <c r="H282" s="1528">
        <v>83039086.999999925</v>
      </c>
      <c r="I282" s="1529">
        <f t="shared" si="17"/>
        <v>87.506720548403763</v>
      </c>
      <c r="J282" s="1528">
        <f t="shared" si="18"/>
        <v>9613362.6100000888</v>
      </c>
      <c r="K282" s="1528">
        <v>21250790.359999999</v>
      </c>
      <c r="L282" s="1527">
        <f t="shared" si="19"/>
        <v>22.936026461740084</v>
      </c>
    </row>
    <row r="283" spans="1:12">
      <c r="A283" s="1334" t="s">
        <v>22</v>
      </c>
      <c r="B283" s="1334" t="s">
        <v>5</v>
      </c>
      <c r="C283" s="1532" t="s">
        <v>967</v>
      </c>
      <c r="D283" s="1531">
        <v>108797275.47</v>
      </c>
      <c r="E283" s="1528">
        <v>108734952.35000001</v>
      </c>
      <c r="F283" s="1529">
        <f t="shared" si="16"/>
        <v>99.942716286110326</v>
      </c>
      <c r="G283" s="1528">
        <v>123217807.72999999</v>
      </c>
      <c r="H283" s="1528">
        <v>115616505.18000002</v>
      </c>
      <c r="I283" s="1529">
        <f t="shared" si="17"/>
        <v>93.831003253477562</v>
      </c>
      <c r="J283" s="1528">
        <f t="shared" si="18"/>
        <v>-6881552.8300000131</v>
      </c>
      <c r="K283" s="1528">
        <v>35439559.68</v>
      </c>
      <c r="L283" s="1527">
        <f t="shared" si="19"/>
        <v>32.592610668486671</v>
      </c>
    </row>
    <row r="284" spans="1:12">
      <c r="A284" s="1334" t="s">
        <v>22</v>
      </c>
      <c r="B284" s="1334" t="s">
        <v>278</v>
      </c>
      <c r="C284" s="1532" t="s">
        <v>966</v>
      </c>
      <c r="D284" s="1531">
        <v>48962452.560000002</v>
      </c>
      <c r="E284" s="1528">
        <v>51796409.520000018</v>
      </c>
      <c r="F284" s="1529">
        <f t="shared" si="16"/>
        <v>105.78802084419118</v>
      </c>
      <c r="G284" s="1528">
        <v>55284838.559999995</v>
      </c>
      <c r="H284" s="1528">
        <v>45932423.990000002</v>
      </c>
      <c r="I284" s="1529">
        <f t="shared" si="17"/>
        <v>83.083219896084302</v>
      </c>
      <c r="J284" s="1528">
        <f t="shared" si="18"/>
        <v>5863985.5300000161</v>
      </c>
      <c r="K284" s="1528">
        <v>0</v>
      </c>
      <c r="L284" s="1527">
        <f t="shared" si="19"/>
        <v>0</v>
      </c>
    </row>
    <row r="285" spans="1:12">
      <c r="A285" s="1334" t="s">
        <v>22</v>
      </c>
      <c r="B285" s="1334" t="s">
        <v>14</v>
      </c>
      <c r="C285" s="1532" t="s">
        <v>965</v>
      </c>
      <c r="D285" s="1531">
        <v>56336318.409999989</v>
      </c>
      <c r="E285" s="1528">
        <v>57913449.659999989</v>
      </c>
      <c r="F285" s="1529">
        <f t="shared" si="16"/>
        <v>102.79949292838428</v>
      </c>
      <c r="G285" s="1528">
        <v>68711293.209999993</v>
      </c>
      <c r="H285" s="1528">
        <v>64183865.500000022</v>
      </c>
      <c r="I285" s="1529">
        <f t="shared" si="17"/>
        <v>93.410940911615569</v>
      </c>
      <c r="J285" s="1528">
        <f t="shared" si="18"/>
        <v>-6270415.8400000334</v>
      </c>
      <c r="K285" s="1528">
        <v>2800000</v>
      </c>
      <c r="L285" s="1527">
        <f t="shared" si="19"/>
        <v>4.8348009252398603</v>
      </c>
    </row>
    <row r="286" spans="1:12">
      <c r="A286" s="1334" t="s">
        <v>22</v>
      </c>
      <c r="B286" s="1334" t="s">
        <v>281</v>
      </c>
      <c r="C286" s="1532" t="s">
        <v>964</v>
      </c>
      <c r="D286" s="1531">
        <v>90633765.080000013</v>
      </c>
      <c r="E286" s="1528">
        <v>87585563.650000051</v>
      </c>
      <c r="F286" s="1529">
        <f t="shared" si="16"/>
        <v>96.636792670690241</v>
      </c>
      <c r="G286" s="1528">
        <v>102651800.95000003</v>
      </c>
      <c r="H286" s="1528">
        <v>92530101.3699999</v>
      </c>
      <c r="I286" s="1529">
        <f t="shared" si="17"/>
        <v>90.139773987082563</v>
      </c>
      <c r="J286" s="1528">
        <f t="shared" si="18"/>
        <v>-4944537.7199998498</v>
      </c>
      <c r="K286" s="1528">
        <v>27658067.84</v>
      </c>
      <c r="L286" s="1527">
        <f t="shared" si="19"/>
        <v>31.578340867365057</v>
      </c>
    </row>
    <row r="287" spans="1:12">
      <c r="A287" s="1334" t="s">
        <v>22</v>
      </c>
      <c r="B287" s="1334" t="s">
        <v>15</v>
      </c>
      <c r="C287" s="1532" t="s">
        <v>963</v>
      </c>
      <c r="D287" s="1531">
        <v>64100895.859999999</v>
      </c>
      <c r="E287" s="1528">
        <v>62987835.790000014</v>
      </c>
      <c r="F287" s="1529">
        <f t="shared" si="16"/>
        <v>98.263581101220524</v>
      </c>
      <c r="G287" s="1528">
        <v>70396381.219999984</v>
      </c>
      <c r="H287" s="1528">
        <v>64438206.939999983</v>
      </c>
      <c r="I287" s="1529">
        <f t="shared" si="17"/>
        <v>91.536249198123187</v>
      </c>
      <c r="J287" s="1528">
        <f t="shared" si="18"/>
        <v>-1450371.1499999687</v>
      </c>
      <c r="K287" s="1528">
        <v>16270337.960000001</v>
      </c>
      <c r="L287" s="1527">
        <f t="shared" si="19"/>
        <v>25.830920773726739</v>
      </c>
    </row>
    <row r="288" spans="1:12">
      <c r="A288" s="1334" t="s">
        <v>22</v>
      </c>
      <c r="B288" s="1334" t="s">
        <v>284</v>
      </c>
      <c r="C288" s="1532" t="s">
        <v>962</v>
      </c>
      <c r="D288" s="1531">
        <v>203897015.51999998</v>
      </c>
      <c r="E288" s="1528">
        <v>204935612.00999999</v>
      </c>
      <c r="F288" s="1529">
        <f t="shared" si="16"/>
        <v>100.5093730711807</v>
      </c>
      <c r="G288" s="1528">
        <v>189506887.80000007</v>
      </c>
      <c r="H288" s="1528">
        <v>186834578.61000025</v>
      </c>
      <c r="I288" s="1529">
        <f t="shared" si="17"/>
        <v>98.589861708446151</v>
      </c>
      <c r="J288" s="1528">
        <f t="shared" si="18"/>
        <v>18101033.399999738</v>
      </c>
      <c r="K288" s="1528">
        <v>37000000</v>
      </c>
      <c r="L288" s="1527">
        <f t="shared" si="19"/>
        <v>18.054451169860393</v>
      </c>
    </row>
    <row r="289" spans="1:12">
      <c r="A289" s="1334" t="s">
        <v>22</v>
      </c>
      <c r="B289" s="1334" t="s">
        <v>16</v>
      </c>
      <c r="C289" s="1532" t="s">
        <v>961</v>
      </c>
      <c r="D289" s="1531">
        <v>87782138.5</v>
      </c>
      <c r="E289" s="1528">
        <v>87483531.419999972</v>
      </c>
      <c r="F289" s="1529">
        <f t="shared" si="16"/>
        <v>99.659831618251104</v>
      </c>
      <c r="G289" s="1528">
        <v>89500917.659999982</v>
      </c>
      <c r="H289" s="1528">
        <v>86069619.220000044</v>
      </c>
      <c r="I289" s="1529">
        <f t="shared" si="17"/>
        <v>96.1661863032121</v>
      </c>
      <c r="J289" s="1528">
        <f t="shared" si="18"/>
        <v>1413912.1999999285</v>
      </c>
      <c r="K289" s="1528">
        <v>464568</v>
      </c>
      <c r="L289" s="1527">
        <f t="shared" si="19"/>
        <v>0.53103480444754103</v>
      </c>
    </row>
    <row r="290" spans="1:12">
      <c r="A290" s="1334" t="s">
        <v>22</v>
      </c>
      <c r="B290" s="1334" t="s">
        <v>287</v>
      </c>
      <c r="C290" s="1532" t="s">
        <v>960</v>
      </c>
      <c r="D290" s="1531">
        <v>210335109.41999996</v>
      </c>
      <c r="E290" s="1528">
        <v>206773591.47000009</v>
      </c>
      <c r="F290" s="1529">
        <f t="shared" si="16"/>
        <v>98.306741104791882</v>
      </c>
      <c r="G290" s="1528">
        <v>229243952.97000012</v>
      </c>
      <c r="H290" s="1528">
        <v>204439017.16999987</v>
      </c>
      <c r="I290" s="1529">
        <f t="shared" si="17"/>
        <v>89.179677161104308</v>
      </c>
      <c r="J290" s="1528">
        <f t="shared" si="18"/>
        <v>2334574.3000002205</v>
      </c>
      <c r="K290" s="1528">
        <v>53024628.219999999</v>
      </c>
      <c r="L290" s="1527">
        <f t="shared" si="19"/>
        <v>25.643810625445909</v>
      </c>
    </row>
    <row r="291" spans="1:12">
      <c r="A291" s="1334" t="s">
        <v>22</v>
      </c>
      <c r="B291" s="1334" t="s">
        <v>17</v>
      </c>
      <c r="C291" s="1532" t="s">
        <v>959</v>
      </c>
      <c r="D291" s="1531">
        <v>97820776.640000001</v>
      </c>
      <c r="E291" s="1528">
        <v>96784637.999999985</v>
      </c>
      <c r="F291" s="1529">
        <f t="shared" si="16"/>
        <v>98.940778558921878</v>
      </c>
      <c r="G291" s="1528">
        <v>100445845.66</v>
      </c>
      <c r="H291" s="1528">
        <v>96133843.359999955</v>
      </c>
      <c r="I291" s="1529">
        <f t="shared" si="17"/>
        <v>95.707137242294948</v>
      </c>
      <c r="J291" s="1528">
        <f t="shared" si="18"/>
        <v>650794.6400000304</v>
      </c>
      <c r="K291" s="1528">
        <v>37801076.850000001</v>
      </c>
      <c r="L291" s="1527">
        <f t="shared" si="19"/>
        <v>39.056897490281472</v>
      </c>
    </row>
    <row r="292" spans="1:12">
      <c r="A292" s="1334" t="s">
        <v>22</v>
      </c>
      <c r="B292" s="1334" t="s">
        <v>290</v>
      </c>
      <c r="C292" s="1532" t="s">
        <v>958</v>
      </c>
      <c r="D292" s="1531">
        <v>374547620.9799999</v>
      </c>
      <c r="E292" s="1528">
        <v>404516866.06</v>
      </c>
      <c r="F292" s="1529">
        <f t="shared" si="16"/>
        <v>108.0014511910624</v>
      </c>
      <c r="G292" s="1528">
        <v>438334664.97999996</v>
      </c>
      <c r="H292" s="1528">
        <v>400892337.18000054</v>
      </c>
      <c r="I292" s="1529">
        <f t="shared" si="17"/>
        <v>91.458050026294899</v>
      </c>
      <c r="J292" s="1528">
        <f t="shared" si="18"/>
        <v>3624528.8799994588</v>
      </c>
      <c r="K292" s="1528">
        <v>128000000</v>
      </c>
      <c r="L292" s="1527">
        <f t="shared" si="19"/>
        <v>31.642685568767952</v>
      </c>
    </row>
    <row r="293" spans="1:12">
      <c r="A293" s="1334" t="s">
        <v>22</v>
      </c>
      <c r="B293" s="1334" t="s">
        <v>18</v>
      </c>
      <c r="C293" s="1532" t="s">
        <v>957</v>
      </c>
      <c r="D293" s="1531">
        <v>74255038.429999992</v>
      </c>
      <c r="E293" s="1528">
        <v>80844977.840000004</v>
      </c>
      <c r="F293" s="1529">
        <f t="shared" si="16"/>
        <v>108.87473705398769</v>
      </c>
      <c r="G293" s="1528">
        <v>74882670.160000056</v>
      </c>
      <c r="H293" s="1528">
        <v>69492244.060000062</v>
      </c>
      <c r="I293" s="1529">
        <f t="shared" si="17"/>
        <v>92.80150388803925</v>
      </c>
      <c r="J293" s="1528">
        <f t="shared" si="18"/>
        <v>11352733.779999942</v>
      </c>
      <c r="K293" s="1528">
        <v>4497600</v>
      </c>
      <c r="L293" s="1527">
        <f t="shared" si="19"/>
        <v>5.5632398204143039</v>
      </c>
    </row>
    <row r="294" spans="1:12">
      <c r="A294" s="1334" t="s">
        <v>22</v>
      </c>
      <c r="B294" s="1334" t="s">
        <v>293</v>
      </c>
      <c r="C294" s="1532" t="s">
        <v>956</v>
      </c>
      <c r="D294" s="1531">
        <v>92749139.220000014</v>
      </c>
      <c r="E294" s="1528">
        <v>110715187.81999995</v>
      </c>
      <c r="F294" s="1529">
        <f t="shared" si="16"/>
        <v>119.37058257477155</v>
      </c>
      <c r="G294" s="1528">
        <v>99275442.920000017</v>
      </c>
      <c r="H294" s="1528">
        <v>94749524.579999894</v>
      </c>
      <c r="I294" s="1529">
        <f t="shared" si="17"/>
        <v>95.44104946109654</v>
      </c>
      <c r="J294" s="1528">
        <f t="shared" si="18"/>
        <v>15965663.240000054</v>
      </c>
      <c r="K294" s="1528">
        <v>31187904</v>
      </c>
      <c r="L294" s="1527">
        <f t="shared" si="19"/>
        <v>28.169490215475314</v>
      </c>
    </row>
    <row r="295" spans="1:12">
      <c r="A295" s="1334" t="s">
        <v>22</v>
      </c>
      <c r="B295" s="1334" t="s">
        <v>19</v>
      </c>
      <c r="C295" s="1532" t="s">
        <v>955</v>
      </c>
      <c r="D295" s="1531">
        <v>92932368.960000023</v>
      </c>
      <c r="E295" s="1528">
        <v>94459989.929999977</v>
      </c>
      <c r="F295" s="1529">
        <f t="shared" si="16"/>
        <v>101.64379858933486</v>
      </c>
      <c r="G295" s="1528">
        <v>93945361.510000005</v>
      </c>
      <c r="H295" s="1528">
        <v>87039366.400000051</v>
      </c>
      <c r="I295" s="1529">
        <f t="shared" si="17"/>
        <v>92.648923801027863</v>
      </c>
      <c r="J295" s="1528">
        <f t="shared" si="18"/>
        <v>7420623.5299999267</v>
      </c>
      <c r="K295" s="1528">
        <v>24181469</v>
      </c>
      <c r="L295" s="1527">
        <f t="shared" si="19"/>
        <v>25.599694662173679</v>
      </c>
    </row>
    <row r="296" spans="1:12">
      <c r="A296" s="1334" t="s">
        <v>22</v>
      </c>
      <c r="B296" s="1334" t="s">
        <v>296</v>
      </c>
      <c r="C296" s="1532" t="s">
        <v>954</v>
      </c>
      <c r="D296" s="1531">
        <v>94423289.829999998</v>
      </c>
      <c r="E296" s="1528">
        <v>97138431.479999945</v>
      </c>
      <c r="F296" s="1529">
        <f t="shared" si="16"/>
        <v>102.87549994804067</v>
      </c>
      <c r="G296" s="1528">
        <v>94126968.429999977</v>
      </c>
      <c r="H296" s="1528">
        <v>84820382.949999988</v>
      </c>
      <c r="I296" s="1529">
        <f t="shared" si="17"/>
        <v>90.112732158243176</v>
      </c>
      <c r="J296" s="1528">
        <f t="shared" si="18"/>
        <v>12318048.529999956</v>
      </c>
      <c r="K296" s="1528">
        <v>32351395.629999999</v>
      </c>
      <c r="L296" s="1527">
        <f t="shared" si="19"/>
        <v>33.304424558945968</v>
      </c>
    </row>
    <row r="297" spans="1:12">
      <c r="A297" s="1334" t="s">
        <v>22</v>
      </c>
      <c r="B297" s="1334" t="s">
        <v>20</v>
      </c>
      <c r="C297" s="1532" t="s">
        <v>953</v>
      </c>
      <c r="D297" s="1531">
        <v>80331013.269999996</v>
      </c>
      <c r="E297" s="1528">
        <v>80300876.420000017</v>
      </c>
      <c r="F297" s="1529">
        <f t="shared" si="16"/>
        <v>99.962484165488263</v>
      </c>
      <c r="G297" s="1528">
        <v>77792047.270000026</v>
      </c>
      <c r="H297" s="1528">
        <v>73490523.630000055</v>
      </c>
      <c r="I297" s="1529">
        <f t="shared" si="17"/>
        <v>94.470484077800037</v>
      </c>
      <c r="J297" s="1528">
        <f t="shared" si="18"/>
        <v>6810352.7899999619</v>
      </c>
      <c r="K297" s="1528">
        <v>89586175.359999999</v>
      </c>
      <c r="L297" s="1527">
        <f t="shared" si="19"/>
        <v>111.5631352408096</v>
      </c>
    </row>
    <row r="298" spans="1:12">
      <c r="A298" s="1334" t="s">
        <v>22</v>
      </c>
      <c r="B298" s="1334" t="s">
        <v>414</v>
      </c>
      <c r="C298" s="1532" t="s">
        <v>952</v>
      </c>
      <c r="D298" s="1531">
        <v>118542877.28000003</v>
      </c>
      <c r="E298" s="1528">
        <v>115611737.68999998</v>
      </c>
      <c r="F298" s="1529">
        <f t="shared" si="16"/>
        <v>97.527359165513886</v>
      </c>
      <c r="G298" s="1528">
        <v>108478606.27999997</v>
      </c>
      <c r="H298" s="1528">
        <v>101476268.53000002</v>
      </c>
      <c r="I298" s="1529">
        <f t="shared" si="17"/>
        <v>93.544959702076326</v>
      </c>
      <c r="J298" s="1528">
        <f t="shared" si="18"/>
        <v>14135469.159999967</v>
      </c>
      <c r="K298" s="1528">
        <v>6200000</v>
      </c>
      <c r="L298" s="1527">
        <f t="shared" si="19"/>
        <v>5.3627772783976404</v>
      </c>
    </row>
    <row r="299" spans="1:12">
      <c r="A299" s="1334" t="s">
        <v>22</v>
      </c>
      <c r="B299" s="1334" t="s">
        <v>21</v>
      </c>
      <c r="C299" s="1532" t="s">
        <v>951</v>
      </c>
      <c r="D299" s="1531">
        <v>97365422.980000019</v>
      </c>
      <c r="E299" s="1528">
        <v>95286806.070000052</v>
      </c>
      <c r="F299" s="1529">
        <f t="shared" si="16"/>
        <v>97.86513852004019</v>
      </c>
      <c r="G299" s="1528">
        <v>104654726.20999998</v>
      </c>
      <c r="H299" s="1528">
        <v>92121815.459999934</v>
      </c>
      <c r="I299" s="1529">
        <f t="shared" si="17"/>
        <v>88.024515276212639</v>
      </c>
      <c r="J299" s="1528">
        <f t="shared" si="18"/>
        <v>3164990.6100001186</v>
      </c>
      <c r="K299" s="1528">
        <v>25050570</v>
      </c>
      <c r="L299" s="1527">
        <f t="shared" si="19"/>
        <v>26.289652296244697</v>
      </c>
    </row>
    <row r="300" spans="1:12">
      <c r="A300" s="1334" t="s">
        <v>22</v>
      </c>
      <c r="B300" s="1334" t="s">
        <v>417</v>
      </c>
      <c r="C300" s="1532" t="s">
        <v>950</v>
      </c>
      <c r="D300" s="1531">
        <v>78907291.439999983</v>
      </c>
      <c r="E300" s="1528">
        <v>77577708.259999976</v>
      </c>
      <c r="F300" s="1529">
        <f t="shared" si="16"/>
        <v>98.315005931979044</v>
      </c>
      <c r="G300" s="1528">
        <v>102920915.59999998</v>
      </c>
      <c r="H300" s="1528">
        <v>89948732.99999994</v>
      </c>
      <c r="I300" s="1529">
        <f t="shared" si="17"/>
        <v>87.395970464918761</v>
      </c>
      <c r="J300" s="1528">
        <f t="shared" si="18"/>
        <v>-12371024.739999965</v>
      </c>
      <c r="K300" s="1528">
        <v>16294493.869999999</v>
      </c>
      <c r="L300" s="1527">
        <f t="shared" si="19"/>
        <v>21.004092845059773</v>
      </c>
    </row>
    <row r="301" spans="1:12">
      <c r="A301" s="1334" t="s">
        <v>22</v>
      </c>
      <c r="B301" s="1334" t="s">
        <v>22</v>
      </c>
      <c r="C301" s="1532" t="s">
        <v>949</v>
      </c>
      <c r="D301" s="1531">
        <v>107420445.95999999</v>
      </c>
      <c r="E301" s="1528">
        <v>103729935.80000004</v>
      </c>
      <c r="F301" s="1529">
        <f t="shared" si="16"/>
        <v>96.564424838289924</v>
      </c>
      <c r="G301" s="1528">
        <v>115264690.75000003</v>
      </c>
      <c r="H301" s="1528">
        <v>106028816.59000005</v>
      </c>
      <c r="I301" s="1529">
        <f t="shared" si="17"/>
        <v>91.987247699269972</v>
      </c>
      <c r="J301" s="1528">
        <f t="shared" si="18"/>
        <v>-2298880.7900000066</v>
      </c>
      <c r="K301" s="1528">
        <v>29980907.350000001</v>
      </c>
      <c r="L301" s="1527">
        <f t="shared" si="19"/>
        <v>28.902849614990302</v>
      </c>
    </row>
    <row r="302" spans="1:12">
      <c r="A302" s="1334" t="s">
        <v>22</v>
      </c>
      <c r="B302" s="1334" t="s">
        <v>566</v>
      </c>
      <c r="C302" s="1532" t="s">
        <v>948</v>
      </c>
      <c r="D302" s="1531">
        <v>91331265.030000016</v>
      </c>
      <c r="E302" s="1528">
        <v>86074121.929999948</v>
      </c>
      <c r="F302" s="1529">
        <f t="shared" si="16"/>
        <v>94.243873553844637</v>
      </c>
      <c r="G302" s="1528">
        <v>90980516.150000006</v>
      </c>
      <c r="H302" s="1528">
        <v>83485540.76000002</v>
      </c>
      <c r="I302" s="1529">
        <f t="shared" si="17"/>
        <v>91.761999483886214</v>
      </c>
      <c r="J302" s="1528">
        <f t="shared" si="18"/>
        <v>2588581.1699999273</v>
      </c>
      <c r="K302" s="1528">
        <v>16079072</v>
      </c>
      <c r="L302" s="1527">
        <f t="shared" si="19"/>
        <v>18.68049494954634</v>
      </c>
    </row>
    <row r="303" spans="1:12">
      <c r="A303" s="1334" t="s">
        <v>23</v>
      </c>
      <c r="B303" s="1334" t="s">
        <v>260</v>
      </c>
      <c r="C303" s="1532" t="s">
        <v>947</v>
      </c>
      <c r="D303" s="1531">
        <v>67411550.109999985</v>
      </c>
      <c r="E303" s="1528">
        <v>73073512.179999948</v>
      </c>
      <c r="F303" s="1529">
        <f t="shared" si="16"/>
        <v>108.39909787085588</v>
      </c>
      <c r="G303" s="1528">
        <v>65475365.890000008</v>
      </c>
      <c r="H303" s="1528">
        <v>62343635.239999965</v>
      </c>
      <c r="I303" s="1529">
        <f t="shared" si="17"/>
        <v>95.216932952675023</v>
      </c>
      <c r="J303" s="1528">
        <f t="shared" si="18"/>
        <v>10729876.939999983</v>
      </c>
      <c r="K303" s="1528">
        <v>9526133.1300000008</v>
      </c>
      <c r="L303" s="1527">
        <f t="shared" si="19"/>
        <v>13.036369603440631</v>
      </c>
    </row>
    <row r="304" spans="1:12">
      <c r="A304" s="1334" t="s">
        <v>23</v>
      </c>
      <c r="B304" s="1334" t="s">
        <v>10</v>
      </c>
      <c r="C304" s="1532" t="s">
        <v>946</v>
      </c>
      <c r="D304" s="1531">
        <v>69969938.319999993</v>
      </c>
      <c r="E304" s="1528">
        <v>70900035.049999982</v>
      </c>
      <c r="F304" s="1529">
        <f t="shared" si="16"/>
        <v>101.32928047720478</v>
      </c>
      <c r="G304" s="1528">
        <v>72801737.320000082</v>
      </c>
      <c r="H304" s="1528">
        <v>66242891.499999993</v>
      </c>
      <c r="I304" s="1529">
        <f t="shared" si="17"/>
        <v>90.990811398949617</v>
      </c>
      <c r="J304" s="1528">
        <f t="shared" si="18"/>
        <v>4657143.5499999896</v>
      </c>
      <c r="K304" s="1528">
        <v>9170466.8200000003</v>
      </c>
      <c r="L304" s="1527">
        <f t="shared" si="19"/>
        <v>12.93436147603146</v>
      </c>
    </row>
    <row r="305" spans="1:12">
      <c r="A305" s="1334" t="s">
        <v>23</v>
      </c>
      <c r="B305" s="1334" t="s">
        <v>263</v>
      </c>
      <c r="C305" s="1532" t="s">
        <v>945</v>
      </c>
      <c r="D305" s="1531">
        <v>111221237.73</v>
      </c>
      <c r="E305" s="1528">
        <v>108603251.34999996</v>
      </c>
      <c r="F305" s="1529">
        <f t="shared" si="16"/>
        <v>97.646145256578194</v>
      </c>
      <c r="G305" s="1528">
        <v>119323412.39</v>
      </c>
      <c r="H305" s="1528">
        <v>106936787.37</v>
      </c>
      <c r="I305" s="1529">
        <f t="shared" si="17"/>
        <v>89.619283615930115</v>
      </c>
      <c r="J305" s="1528">
        <f t="shared" si="18"/>
        <v>1666463.9799999595</v>
      </c>
      <c r="K305" s="1528">
        <v>26792894</v>
      </c>
      <c r="L305" s="1527">
        <f t="shared" si="19"/>
        <v>24.670434509970136</v>
      </c>
    </row>
    <row r="306" spans="1:12">
      <c r="A306" s="1334" t="s">
        <v>23</v>
      </c>
      <c r="B306" s="1334" t="s">
        <v>11</v>
      </c>
      <c r="C306" s="1532" t="s">
        <v>944</v>
      </c>
      <c r="D306" s="1531">
        <v>114865856.97000001</v>
      </c>
      <c r="E306" s="1528">
        <v>118910803.07000002</v>
      </c>
      <c r="F306" s="1529">
        <f t="shared" si="16"/>
        <v>103.52145207174699</v>
      </c>
      <c r="G306" s="1528">
        <v>119757240.97000007</v>
      </c>
      <c r="H306" s="1528">
        <v>115902391.34</v>
      </c>
      <c r="I306" s="1529">
        <f t="shared" si="17"/>
        <v>96.781113527017766</v>
      </c>
      <c r="J306" s="1528">
        <f t="shared" si="18"/>
        <v>3008411.7300000191</v>
      </c>
      <c r="K306" s="1528">
        <v>30000535.359999999</v>
      </c>
      <c r="L306" s="1527">
        <f t="shared" si="19"/>
        <v>25.229444748043104</v>
      </c>
    </row>
    <row r="307" spans="1:12">
      <c r="A307" s="1334" t="s">
        <v>23</v>
      </c>
      <c r="B307" s="1334" t="s">
        <v>266</v>
      </c>
      <c r="C307" s="1532" t="s">
        <v>943</v>
      </c>
      <c r="D307" s="1531">
        <v>106330799.58999999</v>
      </c>
      <c r="E307" s="1528">
        <v>95622945.969999999</v>
      </c>
      <c r="F307" s="1529">
        <f t="shared" si="16"/>
        <v>89.929678266985377</v>
      </c>
      <c r="G307" s="1528">
        <v>110980162.50000001</v>
      </c>
      <c r="H307" s="1528">
        <v>95009902.410000056</v>
      </c>
      <c r="I307" s="1529">
        <f t="shared" si="17"/>
        <v>85.609806536370897</v>
      </c>
      <c r="J307" s="1528">
        <f t="shared" si="18"/>
        <v>613043.55999994278</v>
      </c>
      <c r="K307" s="1528">
        <v>9447978.4499999993</v>
      </c>
      <c r="L307" s="1527">
        <f t="shared" si="19"/>
        <v>9.8804511345677781</v>
      </c>
    </row>
    <row r="308" spans="1:12">
      <c r="A308" s="1334" t="s">
        <v>23</v>
      </c>
      <c r="B308" s="1334" t="s">
        <v>12</v>
      </c>
      <c r="C308" s="1532" t="s">
        <v>942</v>
      </c>
      <c r="D308" s="1531">
        <v>114963801.74000001</v>
      </c>
      <c r="E308" s="1528">
        <v>110737036.13999999</v>
      </c>
      <c r="F308" s="1529">
        <f t="shared" si="16"/>
        <v>96.323394376293152</v>
      </c>
      <c r="G308" s="1528">
        <v>123872832.51999991</v>
      </c>
      <c r="H308" s="1528">
        <v>109121012.51999991</v>
      </c>
      <c r="I308" s="1529">
        <f t="shared" si="17"/>
        <v>88.091157923898891</v>
      </c>
      <c r="J308" s="1528">
        <f t="shared" si="18"/>
        <v>1616023.6200000793</v>
      </c>
      <c r="K308" s="1528">
        <v>12692500</v>
      </c>
      <c r="L308" s="1527">
        <f t="shared" si="19"/>
        <v>11.461838281416009</v>
      </c>
    </row>
    <row r="309" spans="1:12">
      <c r="A309" s="1334" t="s">
        <v>23</v>
      </c>
      <c r="B309" s="1334" t="s">
        <v>269</v>
      </c>
      <c r="C309" s="1532" t="s">
        <v>941</v>
      </c>
      <c r="D309" s="1531">
        <v>71395667.849999994</v>
      </c>
      <c r="E309" s="1528">
        <v>72671210.020000011</v>
      </c>
      <c r="F309" s="1529">
        <f t="shared" si="16"/>
        <v>101.78658202718951</v>
      </c>
      <c r="G309" s="1528">
        <v>71960415.100000009</v>
      </c>
      <c r="H309" s="1528">
        <v>64319660.919999994</v>
      </c>
      <c r="I309" s="1529">
        <f t="shared" si="17"/>
        <v>89.382003745556474</v>
      </c>
      <c r="J309" s="1528">
        <f t="shared" si="18"/>
        <v>8351549.1000000164</v>
      </c>
      <c r="K309" s="1528">
        <v>11146666.220000001</v>
      </c>
      <c r="L309" s="1527">
        <f t="shared" si="19"/>
        <v>15.338489914963986</v>
      </c>
    </row>
    <row r="310" spans="1:12">
      <c r="A310" s="1334" t="s">
        <v>23</v>
      </c>
      <c r="B310" s="1334" t="s">
        <v>13</v>
      </c>
      <c r="C310" s="1532" t="s">
        <v>940</v>
      </c>
      <c r="D310" s="1531">
        <v>128083230.57000001</v>
      </c>
      <c r="E310" s="1528">
        <v>130530809.31</v>
      </c>
      <c r="F310" s="1529">
        <f t="shared" si="16"/>
        <v>101.91092833082652</v>
      </c>
      <c r="G310" s="1528">
        <v>130871124.56999996</v>
      </c>
      <c r="H310" s="1528">
        <v>123546263.70999998</v>
      </c>
      <c r="I310" s="1529">
        <f t="shared" si="17"/>
        <v>94.402996929943797</v>
      </c>
      <c r="J310" s="1528">
        <f t="shared" si="18"/>
        <v>6984545.6000000238</v>
      </c>
      <c r="K310" s="1528">
        <v>18056000</v>
      </c>
      <c r="L310" s="1527">
        <f t="shared" si="19"/>
        <v>13.832749597927089</v>
      </c>
    </row>
    <row r="311" spans="1:12">
      <c r="A311" s="1334" t="s">
        <v>23</v>
      </c>
      <c r="B311" s="1334" t="s">
        <v>272</v>
      </c>
      <c r="C311" s="1532" t="s">
        <v>939</v>
      </c>
      <c r="D311" s="1531">
        <v>110193410.11000003</v>
      </c>
      <c r="E311" s="1528">
        <v>107474658.82000002</v>
      </c>
      <c r="F311" s="1529">
        <f t="shared" si="16"/>
        <v>97.532746026022764</v>
      </c>
      <c r="G311" s="1528">
        <v>120023743.79999998</v>
      </c>
      <c r="H311" s="1528">
        <v>113834366.96999988</v>
      </c>
      <c r="I311" s="1529">
        <f t="shared" si="17"/>
        <v>94.843206323980624</v>
      </c>
      <c r="J311" s="1528">
        <f t="shared" si="18"/>
        <v>-6359708.1499998569</v>
      </c>
      <c r="K311" s="1528">
        <v>17029435.850000001</v>
      </c>
      <c r="L311" s="1527">
        <f t="shared" si="19"/>
        <v>15.845070863189365</v>
      </c>
    </row>
    <row r="312" spans="1:12">
      <c r="A312" s="1334" t="s">
        <v>23</v>
      </c>
      <c r="B312" s="1334" t="s">
        <v>4</v>
      </c>
      <c r="C312" s="1532" t="s">
        <v>938</v>
      </c>
      <c r="D312" s="1531">
        <v>97897376.879999965</v>
      </c>
      <c r="E312" s="1528">
        <v>103109645.24999997</v>
      </c>
      <c r="F312" s="1529">
        <f t="shared" si="16"/>
        <v>105.32421657874353</v>
      </c>
      <c r="G312" s="1528">
        <v>108602212.85000005</v>
      </c>
      <c r="H312" s="1528">
        <v>95542535.729999974</v>
      </c>
      <c r="I312" s="1529">
        <f t="shared" si="17"/>
        <v>87.974759650581035</v>
      </c>
      <c r="J312" s="1528">
        <f t="shared" si="18"/>
        <v>7567109.5199999958</v>
      </c>
      <c r="K312" s="1528">
        <v>32813095.969999999</v>
      </c>
      <c r="L312" s="1527">
        <f t="shared" si="19"/>
        <v>31.823498073765325</v>
      </c>
    </row>
    <row r="313" spans="1:12">
      <c r="A313" s="1334" t="s">
        <v>23</v>
      </c>
      <c r="B313" s="1334" t="s">
        <v>275</v>
      </c>
      <c r="C313" s="1532" t="s">
        <v>937</v>
      </c>
      <c r="D313" s="1531">
        <v>131489705.81000002</v>
      </c>
      <c r="E313" s="1528">
        <v>133072311.86000007</v>
      </c>
      <c r="F313" s="1529">
        <f t="shared" si="16"/>
        <v>101.2035969205733</v>
      </c>
      <c r="G313" s="1528">
        <v>143474926.95000002</v>
      </c>
      <c r="H313" s="1528">
        <v>130084536.00999987</v>
      </c>
      <c r="I313" s="1529">
        <f t="shared" si="17"/>
        <v>90.667086420844385</v>
      </c>
      <c r="J313" s="1528">
        <f t="shared" si="18"/>
        <v>2987775.8500002027</v>
      </c>
      <c r="K313" s="1528">
        <v>4000000</v>
      </c>
      <c r="L313" s="1527">
        <f t="shared" si="19"/>
        <v>3.0058845030123442</v>
      </c>
    </row>
    <row r="314" spans="1:12">
      <c r="A314" s="1334" t="s">
        <v>23</v>
      </c>
      <c r="B314" s="1334" t="s">
        <v>5</v>
      </c>
      <c r="C314" s="1532" t="s">
        <v>936</v>
      </c>
      <c r="D314" s="1531">
        <v>57957692.879999995</v>
      </c>
      <c r="E314" s="1528">
        <v>60673821.410000004</v>
      </c>
      <c r="F314" s="1529">
        <f t="shared" si="16"/>
        <v>104.68639863844078</v>
      </c>
      <c r="G314" s="1528">
        <v>60574070.489999987</v>
      </c>
      <c r="H314" s="1528">
        <v>53987426.56000001</v>
      </c>
      <c r="I314" s="1529">
        <f t="shared" si="17"/>
        <v>89.126297974168097</v>
      </c>
      <c r="J314" s="1528">
        <f t="shared" si="18"/>
        <v>6686394.849999994</v>
      </c>
      <c r="K314" s="1528">
        <v>12990000</v>
      </c>
      <c r="L314" s="1527">
        <f t="shared" si="19"/>
        <v>21.409562968221156</v>
      </c>
    </row>
    <row r="315" spans="1:12">
      <c r="A315" s="1334" t="s">
        <v>23</v>
      </c>
      <c r="B315" s="1334" t="s">
        <v>278</v>
      </c>
      <c r="C315" s="1532" t="s">
        <v>935</v>
      </c>
      <c r="D315" s="1531">
        <v>75972502</v>
      </c>
      <c r="E315" s="1528">
        <v>75257071.140000015</v>
      </c>
      <c r="F315" s="1529">
        <f t="shared" si="16"/>
        <v>99.058302884377852</v>
      </c>
      <c r="G315" s="1528">
        <v>75247502</v>
      </c>
      <c r="H315" s="1528">
        <v>65435757.560000032</v>
      </c>
      <c r="I315" s="1529">
        <f t="shared" si="17"/>
        <v>86.96070410417083</v>
      </c>
      <c r="J315" s="1528">
        <f t="shared" si="18"/>
        <v>9821313.5799999833</v>
      </c>
      <c r="K315" s="1528">
        <v>19960370.25</v>
      </c>
      <c r="L315" s="1527">
        <f t="shared" si="19"/>
        <v>26.522916647749835</v>
      </c>
    </row>
    <row r="316" spans="1:12">
      <c r="A316" s="1334" t="s">
        <v>23</v>
      </c>
      <c r="B316" s="1334" t="s">
        <v>14</v>
      </c>
      <c r="C316" s="1532" t="s">
        <v>934</v>
      </c>
      <c r="D316" s="1531">
        <v>143610029.31999999</v>
      </c>
      <c r="E316" s="1528">
        <v>149990594.74000004</v>
      </c>
      <c r="F316" s="1529">
        <f t="shared" si="16"/>
        <v>104.44298037554363</v>
      </c>
      <c r="G316" s="1528">
        <v>151648300.40999997</v>
      </c>
      <c r="H316" s="1528">
        <v>141441208.29000002</v>
      </c>
      <c r="I316" s="1529">
        <f t="shared" si="17"/>
        <v>93.269234081487355</v>
      </c>
      <c r="J316" s="1528">
        <f t="shared" si="18"/>
        <v>8549386.4500000179</v>
      </c>
      <c r="K316" s="1528">
        <v>24099428.870000001</v>
      </c>
      <c r="L316" s="1527">
        <f t="shared" si="19"/>
        <v>16.067293360477006</v>
      </c>
    </row>
    <row r="317" spans="1:12">
      <c r="A317" s="1334" t="s">
        <v>23</v>
      </c>
      <c r="B317" s="1334" t="s">
        <v>281</v>
      </c>
      <c r="C317" s="1532" t="s">
        <v>933</v>
      </c>
      <c r="D317" s="1531">
        <v>137663417.41</v>
      </c>
      <c r="E317" s="1528">
        <v>126665197.80000001</v>
      </c>
      <c r="F317" s="1529">
        <f t="shared" si="16"/>
        <v>92.010789927403721</v>
      </c>
      <c r="G317" s="1528">
        <v>141470658.71999997</v>
      </c>
      <c r="H317" s="1528">
        <v>130546283.10999997</v>
      </c>
      <c r="I317" s="1529">
        <f t="shared" si="17"/>
        <v>92.277991981629469</v>
      </c>
      <c r="J317" s="1528">
        <f t="shared" si="18"/>
        <v>-3881085.3099999577</v>
      </c>
      <c r="K317" s="1528">
        <v>50814348.140000001</v>
      </c>
      <c r="L317" s="1527">
        <f t="shared" si="19"/>
        <v>40.117055846890246</v>
      </c>
    </row>
    <row r="318" spans="1:12">
      <c r="A318" s="1334" t="s">
        <v>23</v>
      </c>
      <c r="B318" s="1334" t="s">
        <v>15</v>
      </c>
      <c r="C318" s="1532" t="s">
        <v>932</v>
      </c>
      <c r="D318" s="1531">
        <v>85237605</v>
      </c>
      <c r="E318" s="1528">
        <v>86306723.230000034</v>
      </c>
      <c r="F318" s="1529">
        <f t="shared" si="16"/>
        <v>101.2542799976607</v>
      </c>
      <c r="G318" s="1528">
        <v>84077605</v>
      </c>
      <c r="H318" s="1528">
        <v>78442805.50000006</v>
      </c>
      <c r="I318" s="1529">
        <f t="shared" si="17"/>
        <v>93.2980970378498</v>
      </c>
      <c r="J318" s="1528">
        <f t="shared" si="18"/>
        <v>7863917.7299999744</v>
      </c>
      <c r="K318" s="1528">
        <v>6520000</v>
      </c>
      <c r="L318" s="1527">
        <f t="shared" si="19"/>
        <v>7.5544520241195556</v>
      </c>
    </row>
    <row r="319" spans="1:12">
      <c r="A319" s="1334" t="s">
        <v>23</v>
      </c>
      <c r="B319" s="1334" t="s">
        <v>284</v>
      </c>
      <c r="C319" s="1532" t="s">
        <v>931</v>
      </c>
      <c r="D319" s="1531">
        <v>78179498</v>
      </c>
      <c r="E319" s="1528">
        <v>67591490.569999993</v>
      </c>
      <c r="F319" s="1529">
        <f t="shared" si="16"/>
        <v>86.456797880692449</v>
      </c>
      <c r="G319" s="1528">
        <v>82479348</v>
      </c>
      <c r="H319" s="1528">
        <v>67255337.75000003</v>
      </c>
      <c r="I319" s="1529">
        <f t="shared" si="17"/>
        <v>81.542033710062825</v>
      </c>
      <c r="J319" s="1528">
        <f t="shared" si="18"/>
        <v>336152.81999996305</v>
      </c>
      <c r="K319" s="1528">
        <v>31973721.050000001</v>
      </c>
      <c r="L319" s="1527">
        <f t="shared" si="19"/>
        <v>47.304358552186315</v>
      </c>
    </row>
    <row r="320" spans="1:12" ht="13.5" thickBot="1">
      <c r="A320" s="1334" t="s">
        <v>23</v>
      </c>
      <c r="B320" s="1334" t="s">
        <v>16</v>
      </c>
      <c r="C320" s="1532" t="s">
        <v>930</v>
      </c>
      <c r="D320" s="1531">
        <v>61491283.799999997</v>
      </c>
      <c r="E320" s="1528">
        <v>63054736.410000026</v>
      </c>
      <c r="F320" s="1530">
        <f t="shared" si="16"/>
        <v>102.54255971478031</v>
      </c>
      <c r="G320" s="1528">
        <v>64866343.640000008</v>
      </c>
      <c r="H320" s="1528">
        <v>59037604.780000024</v>
      </c>
      <c r="I320" s="1529">
        <f t="shared" si="17"/>
        <v>91.014232446415122</v>
      </c>
      <c r="J320" s="1528">
        <f t="shared" si="18"/>
        <v>4017131.6300000027</v>
      </c>
      <c r="K320" s="1528">
        <v>4445552.6399999997</v>
      </c>
      <c r="L320" s="1527">
        <f t="shared" si="19"/>
        <v>7.0503072300449219</v>
      </c>
    </row>
    <row r="321" spans="1:12" ht="13.5" thickBot="1">
      <c r="A321" s="2685" t="s">
        <v>24</v>
      </c>
      <c r="B321" s="2686"/>
      <c r="C321" s="2687"/>
      <c r="D321" s="1526">
        <f>SUM(D7:D320)</f>
        <v>33681523053.669998</v>
      </c>
      <c r="E321" s="1526">
        <f>SUM(E7:E320)</f>
        <v>34568621829.829994</v>
      </c>
      <c r="F321" s="1525">
        <f t="shared" si="16"/>
        <v>102.63378462650411</v>
      </c>
      <c r="G321" s="1526">
        <f>SUM(G7:G320)</f>
        <v>35257925771.480003</v>
      </c>
      <c r="H321" s="1526">
        <f>SUM(H7:H320)</f>
        <v>32313926351.190014</v>
      </c>
      <c r="I321" s="1525">
        <f t="shared" si="17"/>
        <v>91.650106023334544</v>
      </c>
      <c r="J321" s="1526">
        <f>SUM(J7:J320)</f>
        <v>2254695478.6399989</v>
      </c>
      <c r="K321" s="1526">
        <f>SUM(K7:K320)</f>
        <v>6505460482.5200014</v>
      </c>
      <c r="L321" s="1525">
        <f t="shared" si="19"/>
        <v>18.818975527992563</v>
      </c>
    </row>
    <row r="322" spans="1:12">
      <c r="A322" s="1522"/>
      <c r="B322" s="1524"/>
      <c r="C322" s="1523"/>
      <c r="D322" s="1522"/>
      <c r="E322" s="1522"/>
      <c r="F322" s="1522"/>
      <c r="G322" s="1522"/>
      <c r="H322" s="1522"/>
      <c r="I322" s="1522"/>
      <c r="J322" s="1522"/>
      <c r="K322" s="1522"/>
      <c r="L322" s="1521"/>
    </row>
    <row r="323" spans="1:12">
      <c r="A323" s="2679" t="s">
        <v>929</v>
      </c>
      <c r="B323" s="2680"/>
      <c r="C323" s="2680"/>
      <c r="D323" s="2680"/>
      <c r="E323" s="2680"/>
      <c r="F323" s="2680"/>
      <c r="G323" s="2680"/>
      <c r="H323" s="2680"/>
      <c r="I323" s="2680"/>
      <c r="J323" s="1522"/>
      <c r="K323" s="1522"/>
      <c r="L323" s="1521"/>
    </row>
  </sheetData>
  <mergeCells count="15">
    <mergeCell ref="A323:I323"/>
    <mergeCell ref="J3:J4"/>
    <mergeCell ref="K3:K4"/>
    <mergeCell ref="L3:L4"/>
    <mergeCell ref="D5:E5"/>
    <mergeCell ref="J5:K5"/>
    <mergeCell ref="A321:C321"/>
    <mergeCell ref="A1:I1"/>
    <mergeCell ref="A3:A5"/>
    <mergeCell ref="B3:B5"/>
    <mergeCell ref="C3:C5"/>
    <mergeCell ref="D3:E3"/>
    <mergeCell ref="F3:F4"/>
    <mergeCell ref="G3:H3"/>
    <mergeCell ref="I3:I4"/>
  </mergeCells>
  <pageMargins left="0.70866141732283472" right="0.31496062992125984" top="0.74803149606299213" bottom="0.74803149606299213" header="0.31496062992125984" footer="0.31496062992125984"/>
  <pageSetup paperSize="9" scale="60" orientation="portrait" r:id="rId1"/>
  <rowBreaks count="3" manualBreakCount="3">
    <brk id="83" max="16383" man="1"/>
    <brk id="171" max="16383" man="1"/>
    <brk id="25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27"/>
  <sheetViews>
    <sheetView workbookViewId="0">
      <selection activeCell="B3" sqref="B3:B4"/>
    </sheetView>
  </sheetViews>
  <sheetFormatPr defaultColWidth="8.85546875" defaultRowHeight="12.75"/>
  <cols>
    <col min="1" max="2" width="5.5703125" style="2000" customWidth="1"/>
    <col min="3" max="3" width="22.7109375" style="2001" customWidth="1"/>
    <col min="4" max="4" width="18.85546875" style="1971" customWidth="1"/>
    <col min="5" max="5" width="19.42578125" style="1971" customWidth="1"/>
    <col min="6" max="6" width="16.7109375" style="1971" customWidth="1"/>
    <col min="7" max="7" width="19.42578125" style="1971" customWidth="1"/>
    <col min="8" max="8" width="34.7109375" style="1971" customWidth="1"/>
    <col min="9" max="9" width="10.85546875" style="1971" customWidth="1"/>
    <col min="10" max="16384" width="8.85546875" style="1971"/>
  </cols>
  <sheetData>
    <row r="1" spans="1:9" ht="35.450000000000003" customHeight="1" thickBot="1">
      <c r="A1" s="2692" t="s">
        <v>1388</v>
      </c>
      <c r="B1" s="2692"/>
      <c r="C1" s="2692"/>
      <c r="D1" s="2692"/>
      <c r="E1" s="2692"/>
      <c r="F1" s="2692"/>
      <c r="G1" s="2692"/>
      <c r="H1" s="2692"/>
      <c r="I1" s="2692"/>
    </row>
    <row r="2" spans="1:9" ht="13.5" thickBot="1">
      <c r="A2" s="2693" t="s">
        <v>52</v>
      </c>
      <c r="B2" s="2696" t="s">
        <v>85</v>
      </c>
      <c r="C2" s="2699" t="s">
        <v>51</v>
      </c>
      <c r="D2" s="2523" t="s">
        <v>1421</v>
      </c>
      <c r="E2" s="2524"/>
      <c r="F2" s="2524"/>
      <c r="G2" s="2524"/>
      <c r="H2" s="2524"/>
      <c r="I2" s="2525"/>
    </row>
    <row r="3" spans="1:9" ht="12.75" customHeight="1">
      <c r="A3" s="2694"/>
      <c r="B3" s="2697"/>
      <c r="C3" s="2700"/>
      <c r="D3" s="2526" t="s">
        <v>1352</v>
      </c>
      <c r="E3" s="1972" t="s">
        <v>1353</v>
      </c>
      <c r="F3" s="2528" t="s">
        <v>898</v>
      </c>
      <c r="G3" s="2529"/>
      <c r="H3" s="2532" t="s">
        <v>1389</v>
      </c>
      <c r="I3" s="2704" t="s">
        <v>1390</v>
      </c>
    </row>
    <row r="4" spans="1:9" ht="12.75" customHeight="1">
      <c r="A4" s="2694"/>
      <c r="B4" s="2697"/>
      <c r="C4" s="2700"/>
      <c r="D4" s="2702"/>
      <c r="E4" s="2707" t="s">
        <v>1391</v>
      </c>
      <c r="F4" s="2709" t="s">
        <v>31</v>
      </c>
      <c r="G4" s="2707" t="s">
        <v>1357</v>
      </c>
      <c r="H4" s="2703"/>
      <c r="I4" s="2705"/>
    </row>
    <row r="5" spans="1:9" ht="48.75" customHeight="1" thickBot="1">
      <c r="A5" s="2694"/>
      <c r="B5" s="2697"/>
      <c r="C5" s="2700"/>
      <c r="D5" s="2527"/>
      <c r="E5" s="2708"/>
      <c r="F5" s="2710"/>
      <c r="G5" s="2708"/>
      <c r="H5" s="2533"/>
      <c r="I5" s="2706"/>
    </row>
    <row r="6" spans="1:9" ht="17.25" customHeight="1" thickBot="1">
      <c r="A6" s="2695"/>
      <c r="B6" s="2698"/>
      <c r="C6" s="2701"/>
      <c r="D6" s="2534" t="s">
        <v>8</v>
      </c>
      <c r="E6" s="2535"/>
      <c r="F6" s="2535"/>
      <c r="G6" s="2535"/>
      <c r="H6" s="2536"/>
      <c r="I6" s="1902" t="s">
        <v>9</v>
      </c>
    </row>
    <row r="7" spans="1:9" ht="10.9" customHeight="1" thickBot="1">
      <c r="A7" s="1973">
        <v>1</v>
      </c>
      <c r="B7" s="1974">
        <v>2</v>
      </c>
      <c r="C7" s="1973">
        <v>3</v>
      </c>
      <c r="D7" s="1974">
        <v>4</v>
      </c>
      <c r="E7" s="1973">
        <v>5</v>
      </c>
      <c r="F7" s="1974">
        <v>6</v>
      </c>
      <c r="G7" s="1973">
        <v>7</v>
      </c>
      <c r="H7" s="1974">
        <v>8</v>
      </c>
      <c r="I7" s="1975">
        <v>9</v>
      </c>
    </row>
    <row r="8" spans="1:9" s="1984" customFormat="1" ht="12.6" customHeight="1">
      <c r="A8" s="1976">
        <v>2</v>
      </c>
      <c r="B8" s="1977">
        <v>1</v>
      </c>
      <c r="C8" s="1978" t="s">
        <v>1233</v>
      </c>
      <c r="D8" s="1979">
        <v>41259636</v>
      </c>
      <c r="E8" s="1980">
        <v>0</v>
      </c>
      <c r="F8" s="1980">
        <v>307642.68</v>
      </c>
      <c r="G8" s="1981">
        <v>0</v>
      </c>
      <c r="H8" s="1982">
        <v>41567278.68</v>
      </c>
      <c r="I8" s="1983">
        <f>E8/D8*100</f>
        <v>0</v>
      </c>
    </row>
    <row r="9" spans="1:9" s="1984" customFormat="1" ht="12.6" customHeight="1">
      <c r="A9" s="1985">
        <v>2</v>
      </c>
      <c r="B9" s="1986">
        <v>2</v>
      </c>
      <c r="C9" s="1987" t="s">
        <v>1232</v>
      </c>
      <c r="D9" s="1988">
        <v>40826782</v>
      </c>
      <c r="E9" s="1982">
        <v>0</v>
      </c>
      <c r="F9" s="1982">
        <v>457079.7</v>
      </c>
      <c r="G9" s="1989">
        <v>0</v>
      </c>
      <c r="H9" s="1982">
        <v>41283861.700000003</v>
      </c>
      <c r="I9" s="1990">
        <f>E9/D9*100</f>
        <v>0</v>
      </c>
    </row>
    <row r="10" spans="1:9" s="1984" customFormat="1" ht="12.6" customHeight="1">
      <c r="A10" s="1985">
        <v>2</v>
      </c>
      <c r="B10" s="1986">
        <v>3</v>
      </c>
      <c r="C10" s="1987" t="s">
        <v>1231</v>
      </c>
      <c r="D10" s="1988">
        <v>59851864</v>
      </c>
      <c r="E10" s="1982">
        <v>4555.1387642144318</v>
      </c>
      <c r="F10" s="1982">
        <v>693425.27</v>
      </c>
      <c r="G10" s="1989">
        <v>100000</v>
      </c>
      <c r="H10" s="1982">
        <v>60645289.270000003</v>
      </c>
      <c r="I10" s="1990">
        <f t="shared" ref="I10:I73" si="0">E10/D10*100</f>
        <v>7.6106882221987802E-3</v>
      </c>
    </row>
    <row r="11" spans="1:9" s="1984" customFormat="1" ht="12.6" customHeight="1">
      <c r="A11" s="1985">
        <v>2</v>
      </c>
      <c r="B11" s="1986">
        <v>4</v>
      </c>
      <c r="C11" s="1987" t="s">
        <v>1230</v>
      </c>
      <c r="D11" s="1988">
        <v>11622187</v>
      </c>
      <c r="E11" s="1982">
        <v>0</v>
      </c>
      <c r="F11" s="1982">
        <v>122150.58</v>
      </c>
      <c r="G11" s="1989">
        <v>0</v>
      </c>
      <c r="H11" s="1982">
        <v>11744337.58</v>
      </c>
      <c r="I11" s="1990">
        <f t="shared" si="0"/>
        <v>0</v>
      </c>
    </row>
    <row r="12" spans="1:9" s="1984" customFormat="1" ht="12.6" customHeight="1">
      <c r="A12" s="1985">
        <v>2</v>
      </c>
      <c r="B12" s="1986">
        <v>5</v>
      </c>
      <c r="C12" s="1987" t="s">
        <v>1229</v>
      </c>
      <c r="D12" s="1988">
        <v>16269506</v>
      </c>
      <c r="E12" s="1982">
        <v>49413.707878753077</v>
      </c>
      <c r="F12" s="1982">
        <v>15051.67</v>
      </c>
      <c r="G12" s="1989">
        <v>244786.35</v>
      </c>
      <c r="H12" s="1982">
        <v>16529344.02</v>
      </c>
      <c r="I12" s="1990">
        <f t="shared" si="0"/>
        <v>0.30371978029789642</v>
      </c>
    </row>
    <row r="13" spans="1:9" s="1984" customFormat="1" ht="12.6" customHeight="1">
      <c r="A13" s="1985">
        <v>2</v>
      </c>
      <c r="B13" s="1986">
        <v>6</v>
      </c>
      <c r="C13" s="1987" t="s">
        <v>1427</v>
      </c>
      <c r="D13" s="1988">
        <v>15950347</v>
      </c>
      <c r="E13" s="1982">
        <v>0</v>
      </c>
      <c r="F13" s="1982">
        <v>47774.9</v>
      </c>
      <c r="G13" s="1989">
        <v>0</v>
      </c>
      <c r="H13" s="1982">
        <v>15998121.9</v>
      </c>
      <c r="I13" s="1990">
        <f t="shared" si="0"/>
        <v>0</v>
      </c>
    </row>
    <row r="14" spans="1:9" s="1984" customFormat="1" ht="12.6" customHeight="1">
      <c r="A14" s="1985">
        <v>2</v>
      </c>
      <c r="B14" s="1986">
        <v>7</v>
      </c>
      <c r="C14" s="1987" t="s">
        <v>1227</v>
      </c>
      <c r="D14" s="1988">
        <v>15671347</v>
      </c>
      <c r="E14" s="1982">
        <v>9051.427272025885</v>
      </c>
      <c r="F14" s="1982">
        <v>165215.42000000001</v>
      </c>
      <c r="G14" s="1989">
        <v>0</v>
      </c>
      <c r="H14" s="1982">
        <v>15836562.42</v>
      </c>
      <c r="I14" s="1990">
        <f t="shared" si="0"/>
        <v>5.7757812854414399E-2</v>
      </c>
    </row>
    <row r="15" spans="1:9" s="1984" customFormat="1" ht="12.6" customHeight="1">
      <c r="A15" s="1985">
        <v>2</v>
      </c>
      <c r="B15" s="1986">
        <v>8</v>
      </c>
      <c r="C15" s="1987" t="s">
        <v>1226</v>
      </c>
      <c r="D15" s="1988">
        <v>74202417</v>
      </c>
      <c r="E15" s="1982">
        <v>15505.509078207497</v>
      </c>
      <c r="F15" s="1982">
        <v>425025.62</v>
      </c>
      <c r="G15" s="1989">
        <v>0</v>
      </c>
      <c r="H15" s="1982">
        <v>74627442.620000005</v>
      </c>
      <c r="I15" s="1990">
        <f t="shared" si="0"/>
        <v>2.0896231827876303E-2</v>
      </c>
    </row>
    <row r="16" spans="1:9" s="1984" customFormat="1" ht="12.6" customHeight="1">
      <c r="A16" s="1985">
        <v>2</v>
      </c>
      <c r="B16" s="1986">
        <v>9</v>
      </c>
      <c r="C16" s="1987" t="s">
        <v>1225</v>
      </c>
      <c r="D16" s="1988">
        <v>5830900</v>
      </c>
      <c r="E16" s="1982">
        <v>33966.957063656351</v>
      </c>
      <c r="F16" s="1982">
        <v>5681.42</v>
      </c>
      <c r="G16" s="1989">
        <v>0</v>
      </c>
      <c r="H16" s="1982">
        <v>5836581.4199999999</v>
      </c>
      <c r="I16" s="1990">
        <f t="shared" si="0"/>
        <v>0.58253369228860641</v>
      </c>
    </row>
    <row r="17" spans="1:9" s="1984" customFormat="1" ht="12.6" customHeight="1">
      <c r="A17" s="1985">
        <v>2</v>
      </c>
      <c r="B17" s="1986">
        <v>10</v>
      </c>
      <c r="C17" s="1987" t="s">
        <v>1224</v>
      </c>
      <c r="D17" s="1988">
        <v>23534456</v>
      </c>
      <c r="E17" s="1982">
        <v>0</v>
      </c>
      <c r="F17" s="1982">
        <v>276677.59000000003</v>
      </c>
      <c r="G17" s="1989">
        <v>0</v>
      </c>
      <c r="H17" s="1982">
        <v>23811133.59</v>
      </c>
      <c r="I17" s="1990">
        <f t="shared" si="0"/>
        <v>0</v>
      </c>
    </row>
    <row r="18" spans="1:9" s="1984" customFormat="1" ht="12.6" customHeight="1">
      <c r="A18" s="1985">
        <v>2</v>
      </c>
      <c r="B18" s="1986">
        <v>11</v>
      </c>
      <c r="C18" s="1987" t="s">
        <v>1223</v>
      </c>
      <c r="D18" s="1988">
        <v>57714846</v>
      </c>
      <c r="E18" s="1982">
        <v>0</v>
      </c>
      <c r="F18" s="1982">
        <v>132779.35999999999</v>
      </c>
      <c r="G18" s="1989">
        <v>0</v>
      </c>
      <c r="H18" s="1982">
        <v>57847625.359999999</v>
      </c>
      <c r="I18" s="1990">
        <f t="shared" si="0"/>
        <v>0</v>
      </c>
    </row>
    <row r="19" spans="1:9" s="1984" customFormat="1" ht="12.6" customHeight="1">
      <c r="A19" s="1985">
        <v>2</v>
      </c>
      <c r="B19" s="1986">
        <v>12</v>
      </c>
      <c r="C19" s="1987" t="s">
        <v>1222</v>
      </c>
      <c r="D19" s="1988">
        <v>22940144</v>
      </c>
      <c r="E19" s="1982">
        <v>27469.495910619873</v>
      </c>
      <c r="F19" s="1982">
        <v>151885.92000000001</v>
      </c>
      <c r="G19" s="1989">
        <v>0</v>
      </c>
      <c r="H19" s="1982">
        <v>23092029.920000002</v>
      </c>
      <c r="I19" s="1990">
        <f t="shared" si="0"/>
        <v>0.1197442174322004</v>
      </c>
    </row>
    <row r="20" spans="1:9" s="1984" customFormat="1" ht="12.6" customHeight="1">
      <c r="A20" s="1985">
        <v>2</v>
      </c>
      <c r="B20" s="1986">
        <v>13</v>
      </c>
      <c r="C20" s="1987" t="s">
        <v>1221</v>
      </c>
      <c r="D20" s="1988">
        <v>19611390</v>
      </c>
      <c r="E20" s="1982">
        <v>0</v>
      </c>
      <c r="F20" s="1982">
        <v>195236.9</v>
      </c>
      <c r="G20" s="1989">
        <v>0</v>
      </c>
      <c r="H20" s="1982">
        <v>19806626.899999999</v>
      </c>
      <c r="I20" s="1990">
        <f t="shared" si="0"/>
        <v>0</v>
      </c>
    </row>
    <row r="21" spans="1:9" s="1984" customFormat="1" ht="12.6" customHeight="1">
      <c r="A21" s="1985">
        <v>2</v>
      </c>
      <c r="B21" s="1986">
        <v>14</v>
      </c>
      <c r="C21" s="1987" t="s">
        <v>1220</v>
      </c>
      <c r="D21" s="1988">
        <v>41260913</v>
      </c>
      <c r="E21" s="1982">
        <v>35764.544436085169</v>
      </c>
      <c r="F21" s="1982">
        <v>419924.87</v>
      </c>
      <c r="G21" s="1989">
        <v>0</v>
      </c>
      <c r="H21" s="1982">
        <v>41680837.869999997</v>
      </c>
      <c r="I21" s="1990">
        <f t="shared" si="0"/>
        <v>8.6678994321054331E-2</v>
      </c>
    </row>
    <row r="22" spans="1:9" s="1984" customFormat="1" ht="12.6" customHeight="1">
      <c r="A22" s="1985">
        <v>2</v>
      </c>
      <c r="B22" s="1986">
        <v>15</v>
      </c>
      <c r="C22" s="1987" t="s">
        <v>1219</v>
      </c>
      <c r="D22" s="1988">
        <v>30527439</v>
      </c>
      <c r="E22" s="1982">
        <v>34330.233886172209</v>
      </c>
      <c r="F22" s="1982">
        <v>327409.64</v>
      </c>
      <c r="G22" s="1989">
        <v>0</v>
      </c>
      <c r="H22" s="1982">
        <v>30854848.640000001</v>
      </c>
      <c r="I22" s="1990">
        <f t="shared" si="0"/>
        <v>0.11245697317148748</v>
      </c>
    </row>
    <row r="23" spans="1:9" s="1984" customFormat="1" ht="12.6" customHeight="1">
      <c r="A23" s="1985">
        <v>2</v>
      </c>
      <c r="B23" s="1986">
        <v>16</v>
      </c>
      <c r="C23" s="1987" t="s">
        <v>1218</v>
      </c>
      <c r="D23" s="1988">
        <v>13208316</v>
      </c>
      <c r="E23" s="1982">
        <v>0</v>
      </c>
      <c r="F23" s="1982">
        <v>272938.32</v>
      </c>
      <c r="G23" s="1989">
        <v>0</v>
      </c>
      <c r="H23" s="1982">
        <v>13481254.32</v>
      </c>
      <c r="I23" s="1990">
        <f t="shared" si="0"/>
        <v>0</v>
      </c>
    </row>
    <row r="24" spans="1:9" s="1984" customFormat="1" ht="12.6" customHeight="1">
      <c r="A24" s="1985">
        <v>2</v>
      </c>
      <c r="B24" s="1986">
        <v>17</v>
      </c>
      <c r="C24" s="1987" t="s">
        <v>1217</v>
      </c>
      <c r="D24" s="1988">
        <v>21279963</v>
      </c>
      <c r="E24" s="1982">
        <v>0</v>
      </c>
      <c r="F24" s="1982">
        <v>159724.13</v>
      </c>
      <c r="G24" s="1989">
        <v>0</v>
      </c>
      <c r="H24" s="1982">
        <v>21439687.129999999</v>
      </c>
      <c r="I24" s="1990">
        <f t="shared" si="0"/>
        <v>0</v>
      </c>
    </row>
    <row r="25" spans="1:9" s="1984" customFormat="1" ht="12.6" customHeight="1">
      <c r="A25" s="1985">
        <v>2</v>
      </c>
      <c r="B25" s="1986">
        <v>18</v>
      </c>
      <c r="C25" s="1987" t="s">
        <v>954</v>
      </c>
      <c r="D25" s="1988">
        <v>11066658</v>
      </c>
      <c r="E25" s="1982">
        <v>0</v>
      </c>
      <c r="F25" s="1982">
        <v>34631.56</v>
      </c>
      <c r="G25" s="1989">
        <v>0</v>
      </c>
      <c r="H25" s="1982">
        <v>11101289.560000001</v>
      </c>
      <c r="I25" s="1990">
        <f t="shared" si="0"/>
        <v>0</v>
      </c>
    </row>
    <row r="26" spans="1:9" s="1984" customFormat="1" ht="12.6" customHeight="1">
      <c r="A26" s="1985">
        <v>2</v>
      </c>
      <c r="B26" s="1986">
        <v>19</v>
      </c>
      <c r="C26" s="1987" t="s">
        <v>1175</v>
      </c>
      <c r="D26" s="1988">
        <v>78680576</v>
      </c>
      <c r="E26" s="1982">
        <v>49637.724268286525</v>
      </c>
      <c r="F26" s="1982">
        <v>550760.91</v>
      </c>
      <c r="G26" s="1989">
        <v>0</v>
      </c>
      <c r="H26" s="1982">
        <v>79231336.909999996</v>
      </c>
      <c r="I26" s="1990">
        <f t="shared" si="0"/>
        <v>6.3087647284491816E-2</v>
      </c>
    </row>
    <row r="27" spans="1:9" s="1984" customFormat="1" ht="12.6" customHeight="1">
      <c r="A27" s="1985">
        <v>2</v>
      </c>
      <c r="B27" s="1986">
        <v>20</v>
      </c>
      <c r="C27" s="1987" t="s">
        <v>1216</v>
      </c>
      <c r="D27" s="1988">
        <v>25499567</v>
      </c>
      <c r="E27" s="1982">
        <v>0</v>
      </c>
      <c r="F27" s="1982">
        <v>237628.16</v>
      </c>
      <c r="G27" s="1989">
        <v>0</v>
      </c>
      <c r="H27" s="1982">
        <v>25737195.16</v>
      </c>
      <c r="I27" s="1990">
        <f t="shared" si="0"/>
        <v>0</v>
      </c>
    </row>
    <row r="28" spans="1:9" s="1984" customFormat="1" ht="12.6" customHeight="1">
      <c r="A28" s="1985">
        <v>2</v>
      </c>
      <c r="B28" s="1986">
        <v>21</v>
      </c>
      <c r="C28" s="1987" t="s">
        <v>1215</v>
      </c>
      <c r="D28" s="1988">
        <v>12297838</v>
      </c>
      <c r="E28" s="1982">
        <v>0</v>
      </c>
      <c r="F28" s="1982">
        <v>55767.07</v>
      </c>
      <c r="G28" s="1989">
        <v>0</v>
      </c>
      <c r="H28" s="1982">
        <v>12353605.07</v>
      </c>
      <c r="I28" s="1990">
        <f t="shared" si="0"/>
        <v>0</v>
      </c>
    </row>
    <row r="29" spans="1:9" s="1984" customFormat="1" ht="12.6" customHeight="1">
      <c r="A29" s="1985">
        <v>2</v>
      </c>
      <c r="B29" s="1986">
        <v>22</v>
      </c>
      <c r="C29" s="1987" t="s">
        <v>1214</v>
      </c>
      <c r="D29" s="1988">
        <v>24433108</v>
      </c>
      <c r="E29" s="1982">
        <v>0</v>
      </c>
      <c r="F29" s="1982">
        <v>242563.07</v>
      </c>
      <c r="G29" s="1989">
        <v>0</v>
      </c>
      <c r="H29" s="1982">
        <v>24675671.07</v>
      </c>
      <c r="I29" s="1990">
        <f t="shared" si="0"/>
        <v>0</v>
      </c>
    </row>
    <row r="30" spans="1:9" s="1984" customFormat="1" ht="12.6" customHeight="1">
      <c r="A30" s="1985">
        <v>2</v>
      </c>
      <c r="B30" s="1986">
        <v>23</v>
      </c>
      <c r="C30" s="1987" t="s">
        <v>1213</v>
      </c>
      <c r="D30" s="1988">
        <v>23091671</v>
      </c>
      <c r="E30" s="1982">
        <v>9974.9651588285215</v>
      </c>
      <c r="F30" s="1982">
        <v>242151.53</v>
      </c>
      <c r="G30" s="1989">
        <v>0</v>
      </c>
      <c r="H30" s="1982">
        <v>23333822.530000001</v>
      </c>
      <c r="I30" s="1990">
        <f t="shared" si="0"/>
        <v>4.3197242671734415E-2</v>
      </c>
    </row>
    <row r="31" spans="1:9" s="1984" customFormat="1" ht="12.6" customHeight="1">
      <c r="A31" s="1985">
        <v>2</v>
      </c>
      <c r="B31" s="1986">
        <v>24</v>
      </c>
      <c r="C31" s="1987" t="s">
        <v>1212</v>
      </c>
      <c r="D31" s="1988">
        <v>28943042</v>
      </c>
      <c r="E31" s="1982">
        <v>36375.407033937321</v>
      </c>
      <c r="F31" s="1982">
        <v>168938.31</v>
      </c>
      <c r="G31" s="1989">
        <v>0</v>
      </c>
      <c r="H31" s="1982">
        <v>29111980.309999999</v>
      </c>
      <c r="I31" s="1990">
        <f t="shared" si="0"/>
        <v>0.12567928082313298</v>
      </c>
    </row>
    <row r="32" spans="1:9" s="1984" customFormat="1" ht="12.6" customHeight="1">
      <c r="A32" s="1985">
        <v>2</v>
      </c>
      <c r="B32" s="1986">
        <v>25</v>
      </c>
      <c r="C32" s="1987" t="s">
        <v>1211</v>
      </c>
      <c r="D32" s="1988">
        <v>35863130</v>
      </c>
      <c r="E32" s="1982">
        <v>0</v>
      </c>
      <c r="F32" s="1982">
        <v>86033.64</v>
      </c>
      <c r="G32" s="1989">
        <v>0</v>
      </c>
      <c r="H32" s="1982">
        <v>35949163.640000001</v>
      </c>
      <c r="I32" s="1990">
        <f t="shared" si="0"/>
        <v>0</v>
      </c>
    </row>
    <row r="33" spans="1:9" s="1984" customFormat="1" ht="12.6" customHeight="1">
      <c r="A33" s="1985">
        <v>2</v>
      </c>
      <c r="B33" s="1986">
        <v>26</v>
      </c>
      <c r="C33" s="1987" t="s">
        <v>1210</v>
      </c>
      <c r="D33" s="1988">
        <v>13987559</v>
      </c>
      <c r="E33" s="1982">
        <v>9277.7694896926114</v>
      </c>
      <c r="F33" s="1982">
        <v>204177.18</v>
      </c>
      <c r="G33" s="1989">
        <v>0</v>
      </c>
      <c r="H33" s="1982">
        <v>14191736.18</v>
      </c>
      <c r="I33" s="1990">
        <f t="shared" si="0"/>
        <v>6.632872461658687E-2</v>
      </c>
    </row>
    <row r="34" spans="1:9" s="1984" customFormat="1" ht="12.6" customHeight="1">
      <c r="A34" s="1985">
        <v>4</v>
      </c>
      <c r="B34" s="1986">
        <v>1</v>
      </c>
      <c r="C34" s="1987" t="s">
        <v>1209</v>
      </c>
      <c r="D34" s="1988">
        <v>18245305</v>
      </c>
      <c r="E34" s="1982">
        <v>0</v>
      </c>
      <c r="F34" s="1982">
        <v>160922.78</v>
      </c>
      <c r="G34" s="1989">
        <v>0</v>
      </c>
      <c r="H34" s="1982">
        <v>18406227.780000001</v>
      </c>
      <c r="I34" s="1990">
        <f t="shared" si="0"/>
        <v>0</v>
      </c>
    </row>
    <row r="35" spans="1:9" s="1984" customFormat="1" ht="12.6" customHeight="1">
      <c r="A35" s="1985">
        <v>4</v>
      </c>
      <c r="B35" s="1986">
        <v>2</v>
      </c>
      <c r="C35" s="1987" t="s">
        <v>1208</v>
      </c>
      <c r="D35" s="1988">
        <v>35233209</v>
      </c>
      <c r="E35" s="1982">
        <v>0</v>
      </c>
      <c r="F35" s="1982">
        <v>79077.119999999995</v>
      </c>
      <c r="G35" s="1989">
        <v>0</v>
      </c>
      <c r="H35" s="1982">
        <v>35312286.119999997</v>
      </c>
      <c r="I35" s="1990">
        <f t="shared" si="0"/>
        <v>0</v>
      </c>
    </row>
    <row r="36" spans="1:9" s="1984" customFormat="1" ht="12.6" customHeight="1">
      <c r="A36" s="1985">
        <v>4</v>
      </c>
      <c r="B36" s="1986">
        <v>3</v>
      </c>
      <c r="C36" s="1987" t="s">
        <v>1207</v>
      </c>
      <c r="D36" s="1988">
        <v>15028484</v>
      </c>
      <c r="E36" s="1982">
        <v>0</v>
      </c>
      <c r="F36" s="1982">
        <v>276031.52</v>
      </c>
      <c r="G36" s="1989">
        <v>0</v>
      </c>
      <c r="H36" s="1982">
        <v>15304515.52</v>
      </c>
      <c r="I36" s="1990">
        <f t="shared" si="0"/>
        <v>0</v>
      </c>
    </row>
    <row r="37" spans="1:9" s="1984" customFormat="1" ht="12.6" customHeight="1">
      <c r="A37" s="1985">
        <v>4</v>
      </c>
      <c r="B37" s="1986">
        <v>4</v>
      </c>
      <c r="C37" s="1987" t="s">
        <v>1206</v>
      </c>
      <c r="D37" s="1988">
        <v>25537030</v>
      </c>
      <c r="E37" s="1982">
        <v>46571.323305559592</v>
      </c>
      <c r="F37" s="1982">
        <v>154155.87</v>
      </c>
      <c r="G37" s="1989">
        <v>1634600</v>
      </c>
      <c r="H37" s="1982">
        <v>27325785.870000001</v>
      </c>
      <c r="I37" s="1990">
        <f t="shared" si="0"/>
        <v>0.18236781374169037</v>
      </c>
    </row>
    <row r="38" spans="1:9" s="1984" customFormat="1" ht="12.6" customHeight="1">
      <c r="A38" s="1985">
        <v>4</v>
      </c>
      <c r="B38" s="1986">
        <v>5</v>
      </c>
      <c r="C38" s="1987" t="s">
        <v>1205</v>
      </c>
      <c r="D38" s="1988">
        <v>17980629</v>
      </c>
      <c r="E38" s="1982">
        <v>0</v>
      </c>
      <c r="F38" s="1982">
        <v>118824.13</v>
      </c>
      <c r="G38" s="1989">
        <v>0</v>
      </c>
      <c r="H38" s="1982">
        <v>18099453.129999999</v>
      </c>
      <c r="I38" s="1990">
        <f t="shared" si="0"/>
        <v>0</v>
      </c>
    </row>
    <row r="39" spans="1:9" s="1984" customFormat="1" ht="12.6" customHeight="1">
      <c r="A39" s="1985">
        <v>4</v>
      </c>
      <c r="B39" s="1986">
        <v>6</v>
      </c>
      <c r="C39" s="1987" t="s">
        <v>1204</v>
      </c>
      <c r="D39" s="1988">
        <v>3025832</v>
      </c>
      <c r="E39" s="1982">
        <v>0</v>
      </c>
      <c r="F39" s="1982">
        <v>22859.95</v>
      </c>
      <c r="G39" s="1989">
        <v>0</v>
      </c>
      <c r="H39" s="1982">
        <v>3048691.95</v>
      </c>
      <c r="I39" s="1990">
        <f t="shared" si="0"/>
        <v>0</v>
      </c>
    </row>
    <row r="40" spans="1:9" s="1984" customFormat="1" ht="12.6" customHeight="1">
      <c r="A40" s="1985">
        <v>4</v>
      </c>
      <c r="B40" s="1986">
        <v>7</v>
      </c>
      <c r="C40" s="1987" t="s">
        <v>1203</v>
      </c>
      <c r="D40" s="1988">
        <v>70030813</v>
      </c>
      <c r="E40" s="1982">
        <v>0</v>
      </c>
      <c r="F40" s="1982">
        <v>523796.76</v>
      </c>
      <c r="G40" s="1989">
        <v>0</v>
      </c>
      <c r="H40" s="1982">
        <v>70554609.760000005</v>
      </c>
      <c r="I40" s="1990">
        <f t="shared" si="0"/>
        <v>0</v>
      </c>
    </row>
    <row r="41" spans="1:9" s="1984" customFormat="1" ht="12.6" customHeight="1">
      <c r="A41" s="1985">
        <v>4</v>
      </c>
      <c r="B41" s="1986">
        <v>8</v>
      </c>
      <c r="C41" s="1987" t="s">
        <v>1202</v>
      </c>
      <c r="D41" s="1988">
        <v>22111977</v>
      </c>
      <c r="E41" s="1982">
        <v>0</v>
      </c>
      <c r="F41" s="1982">
        <v>103002.75</v>
      </c>
      <c r="G41" s="1989">
        <v>0</v>
      </c>
      <c r="H41" s="1982">
        <v>22214979.75</v>
      </c>
      <c r="I41" s="1990">
        <f t="shared" si="0"/>
        <v>0</v>
      </c>
    </row>
    <row r="42" spans="1:9" s="1984" customFormat="1" ht="12.6" customHeight="1">
      <c r="A42" s="1985">
        <v>4</v>
      </c>
      <c r="B42" s="1986">
        <v>9</v>
      </c>
      <c r="C42" s="1987" t="s">
        <v>1201</v>
      </c>
      <c r="D42" s="1988">
        <v>32368815</v>
      </c>
      <c r="E42" s="1982">
        <v>0</v>
      </c>
      <c r="F42" s="1982">
        <v>46665.760000000002</v>
      </c>
      <c r="G42" s="1989">
        <v>0</v>
      </c>
      <c r="H42" s="1982">
        <v>32415480.760000002</v>
      </c>
      <c r="I42" s="1990">
        <f t="shared" si="0"/>
        <v>0</v>
      </c>
    </row>
    <row r="43" spans="1:9" s="1984" customFormat="1" ht="12.6" customHeight="1">
      <c r="A43" s="1985">
        <v>4</v>
      </c>
      <c r="B43" s="1986">
        <v>10</v>
      </c>
      <c r="C43" s="1987" t="s">
        <v>1200</v>
      </c>
      <c r="D43" s="1988">
        <v>42749398</v>
      </c>
      <c r="E43" s="1982">
        <v>0</v>
      </c>
      <c r="F43" s="1982">
        <v>187385.21</v>
      </c>
      <c r="G43" s="1989">
        <v>0</v>
      </c>
      <c r="H43" s="1982">
        <v>42936783.210000001</v>
      </c>
      <c r="I43" s="1990">
        <f t="shared" si="0"/>
        <v>0</v>
      </c>
    </row>
    <row r="44" spans="1:9" s="1984" customFormat="1" ht="12.6" customHeight="1">
      <c r="A44" s="1985">
        <v>4</v>
      </c>
      <c r="B44" s="1986">
        <v>11</v>
      </c>
      <c r="C44" s="1987" t="s">
        <v>1199</v>
      </c>
      <c r="D44" s="1988">
        <v>20610632</v>
      </c>
      <c r="E44" s="1982">
        <v>0</v>
      </c>
      <c r="F44" s="1982">
        <v>210085.04</v>
      </c>
      <c r="G44" s="1989">
        <v>0</v>
      </c>
      <c r="H44" s="1982">
        <v>20820717.039999999</v>
      </c>
      <c r="I44" s="1990">
        <f t="shared" si="0"/>
        <v>0</v>
      </c>
    </row>
    <row r="45" spans="1:9" s="1984" customFormat="1" ht="12.6" customHeight="1">
      <c r="A45" s="1985">
        <v>4</v>
      </c>
      <c r="B45" s="1986">
        <v>12</v>
      </c>
      <c r="C45" s="1987" t="s">
        <v>1198</v>
      </c>
      <c r="D45" s="1988">
        <v>25091654</v>
      </c>
      <c r="E45" s="1982">
        <v>32309.788272016762</v>
      </c>
      <c r="F45" s="1982">
        <v>129552.92</v>
      </c>
      <c r="G45" s="1989">
        <v>0</v>
      </c>
      <c r="H45" s="1982">
        <v>25221206.920000002</v>
      </c>
      <c r="I45" s="1990">
        <f t="shared" si="0"/>
        <v>0.12876707239792468</v>
      </c>
    </row>
    <row r="46" spans="1:9" s="1984" customFormat="1" ht="12.6" customHeight="1">
      <c r="A46" s="1985">
        <v>4</v>
      </c>
      <c r="B46" s="1986">
        <v>13</v>
      </c>
      <c r="C46" s="1987" t="s">
        <v>1197</v>
      </c>
      <c r="D46" s="1988">
        <v>14074044</v>
      </c>
      <c r="E46" s="1982">
        <v>0</v>
      </c>
      <c r="F46" s="1982">
        <v>57411.12</v>
      </c>
      <c r="G46" s="1989">
        <v>0</v>
      </c>
      <c r="H46" s="1982">
        <v>14131455.119999999</v>
      </c>
      <c r="I46" s="1990">
        <f t="shared" si="0"/>
        <v>0</v>
      </c>
    </row>
    <row r="47" spans="1:9" s="1984" customFormat="1" ht="12.6" customHeight="1">
      <c r="A47" s="1985">
        <v>4</v>
      </c>
      <c r="B47" s="1986">
        <v>14</v>
      </c>
      <c r="C47" s="1987" t="s">
        <v>1196</v>
      </c>
      <c r="D47" s="1988">
        <v>39262490</v>
      </c>
      <c r="E47" s="1982">
        <v>73945.2348775992</v>
      </c>
      <c r="F47" s="1982">
        <v>2903161.6</v>
      </c>
      <c r="G47" s="1989">
        <v>0</v>
      </c>
      <c r="H47" s="1982">
        <v>42165651.600000001</v>
      </c>
      <c r="I47" s="1990">
        <f t="shared" si="0"/>
        <v>0.18833557137511961</v>
      </c>
    </row>
    <row r="48" spans="1:9" s="1984" customFormat="1" ht="12.6" customHeight="1">
      <c r="A48" s="1985">
        <v>4</v>
      </c>
      <c r="B48" s="1986">
        <v>15</v>
      </c>
      <c r="C48" s="1987" t="s">
        <v>1195</v>
      </c>
      <c r="D48" s="1988">
        <v>20489969</v>
      </c>
      <c r="E48" s="1982">
        <v>20200.083926457806</v>
      </c>
      <c r="F48" s="1982">
        <v>109349.18</v>
      </c>
      <c r="G48" s="1989">
        <v>0</v>
      </c>
      <c r="H48" s="1982">
        <v>20599318.18</v>
      </c>
      <c r="I48" s="1990">
        <f t="shared" si="0"/>
        <v>9.8585234201466129E-2</v>
      </c>
    </row>
    <row r="49" spans="1:9" s="1984" customFormat="1" ht="12.6" customHeight="1">
      <c r="A49" s="1985">
        <v>4</v>
      </c>
      <c r="B49" s="1986">
        <v>16</v>
      </c>
      <c r="C49" s="1987" t="s">
        <v>1194</v>
      </c>
      <c r="D49" s="1988">
        <v>26220597</v>
      </c>
      <c r="E49" s="1982">
        <v>65133.065803817815</v>
      </c>
      <c r="F49" s="1982">
        <v>140100.10999999999</v>
      </c>
      <c r="G49" s="1989">
        <v>0</v>
      </c>
      <c r="H49" s="1982">
        <v>26360697.109999999</v>
      </c>
      <c r="I49" s="1990">
        <f t="shared" si="0"/>
        <v>0.24840420606677191</v>
      </c>
    </row>
    <row r="50" spans="1:9" s="1984" customFormat="1" ht="12.6" customHeight="1">
      <c r="A50" s="1985">
        <v>4</v>
      </c>
      <c r="B50" s="1986">
        <v>17</v>
      </c>
      <c r="C50" s="1987" t="s">
        <v>1193</v>
      </c>
      <c r="D50" s="1988">
        <v>12911758</v>
      </c>
      <c r="E50" s="1982">
        <v>0</v>
      </c>
      <c r="F50" s="1982">
        <v>17439.240000000002</v>
      </c>
      <c r="G50" s="1989">
        <v>0</v>
      </c>
      <c r="H50" s="1982">
        <v>12929197.24</v>
      </c>
      <c r="I50" s="1990">
        <f t="shared" si="0"/>
        <v>0</v>
      </c>
    </row>
    <row r="51" spans="1:9" s="1984" customFormat="1" ht="12.6" customHeight="1">
      <c r="A51" s="1985">
        <v>4</v>
      </c>
      <c r="B51" s="1986">
        <v>18</v>
      </c>
      <c r="C51" s="1987" t="s">
        <v>1192</v>
      </c>
      <c r="D51" s="1988">
        <v>11709074</v>
      </c>
      <c r="E51" s="1982">
        <v>0</v>
      </c>
      <c r="F51" s="1982">
        <v>493432.18</v>
      </c>
      <c r="G51" s="1989">
        <v>0</v>
      </c>
      <c r="H51" s="1982">
        <v>12202506.18</v>
      </c>
      <c r="I51" s="1990">
        <f t="shared" si="0"/>
        <v>0</v>
      </c>
    </row>
    <row r="52" spans="1:9" s="1984" customFormat="1" ht="12.6" customHeight="1">
      <c r="A52" s="1985">
        <v>4</v>
      </c>
      <c r="B52" s="1986">
        <v>19</v>
      </c>
      <c r="C52" s="1987" t="s">
        <v>1191</v>
      </c>
      <c r="D52" s="1988">
        <v>26981792</v>
      </c>
      <c r="E52" s="1982">
        <v>0</v>
      </c>
      <c r="F52" s="1982">
        <v>144419.14000000001</v>
      </c>
      <c r="G52" s="1989">
        <v>0</v>
      </c>
      <c r="H52" s="1982">
        <v>27126211.140000001</v>
      </c>
      <c r="I52" s="1990">
        <f t="shared" si="0"/>
        <v>0</v>
      </c>
    </row>
    <row r="53" spans="1:9" s="1984" customFormat="1" ht="12.6" customHeight="1">
      <c r="A53" s="1985">
        <v>6</v>
      </c>
      <c r="B53" s="1986">
        <v>1</v>
      </c>
      <c r="C53" s="1987" t="s">
        <v>1190</v>
      </c>
      <c r="D53" s="1988">
        <v>23634443</v>
      </c>
      <c r="E53" s="1982">
        <v>0</v>
      </c>
      <c r="F53" s="1982">
        <v>135115.03</v>
      </c>
      <c r="G53" s="1989">
        <v>0</v>
      </c>
      <c r="H53" s="1982">
        <v>23769558.030000001</v>
      </c>
      <c r="I53" s="1990">
        <f t="shared" si="0"/>
        <v>0</v>
      </c>
    </row>
    <row r="54" spans="1:9" s="1984" customFormat="1" ht="12.6" customHeight="1">
      <c r="A54" s="1985">
        <v>6</v>
      </c>
      <c r="B54" s="1986">
        <v>2</v>
      </c>
      <c r="C54" s="1987" t="s">
        <v>1189</v>
      </c>
      <c r="D54" s="1988">
        <v>44060768</v>
      </c>
      <c r="E54" s="1982">
        <v>0</v>
      </c>
      <c r="F54" s="1982">
        <v>77102.649999999994</v>
      </c>
      <c r="G54" s="1989">
        <v>0</v>
      </c>
      <c r="H54" s="1982">
        <v>44137870.649999999</v>
      </c>
      <c r="I54" s="1990">
        <f t="shared" si="0"/>
        <v>0</v>
      </c>
    </row>
    <row r="55" spans="1:9" s="1984" customFormat="1" ht="12.6" customHeight="1">
      <c r="A55" s="1985">
        <v>6</v>
      </c>
      <c r="B55" s="1986">
        <v>3</v>
      </c>
      <c r="C55" s="1987" t="s">
        <v>1188</v>
      </c>
      <c r="D55" s="1988">
        <v>9150916</v>
      </c>
      <c r="E55" s="1982">
        <v>57146.210743320822</v>
      </c>
      <c r="F55" s="1982">
        <v>5522.57</v>
      </c>
      <c r="G55" s="1989">
        <v>0</v>
      </c>
      <c r="H55" s="1982">
        <v>9156438.5700000003</v>
      </c>
      <c r="I55" s="1990">
        <f t="shared" si="0"/>
        <v>0.6244862344198201</v>
      </c>
    </row>
    <row r="56" spans="1:9" s="1984" customFormat="1" ht="12.6" customHeight="1">
      <c r="A56" s="1985">
        <v>6</v>
      </c>
      <c r="B56" s="1986">
        <v>4</v>
      </c>
      <c r="C56" s="1987" t="s">
        <v>1187</v>
      </c>
      <c r="D56" s="1988">
        <v>24007514</v>
      </c>
      <c r="E56" s="1982">
        <v>0</v>
      </c>
      <c r="F56" s="1982">
        <v>53115.67</v>
      </c>
      <c r="G56" s="1989">
        <v>0</v>
      </c>
      <c r="H56" s="1982">
        <v>24060629.670000002</v>
      </c>
      <c r="I56" s="1990">
        <f t="shared" si="0"/>
        <v>0</v>
      </c>
    </row>
    <row r="57" spans="1:9" s="1984" customFormat="1" ht="12.6" customHeight="1">
      <c r="A57" s="1985">
        <v>6</v>
      </c>
      <c r="B57" s="1986">
        <v>5</v>
      </c>
      <c r="C57" s="1987" t="s">
        <v>1186</v>
      </c>
      <c r="D57" s="1988">
        <v>17448378</v>
      </c>
      <c r="E57" s="1982">
        <v>0</v>
      </c>
      <c r="F57" s="1982">
        <v>47624.02</v>
      </c>
      <c r="G57" s="1989">
        <v>0</v>
      </c>
      <c r="H57" s="1982">
        <v>17496002.02</v>
      </c>
      <c r="I57" s="1990">
        <f t="shared" si="0"/>
        <v>0</v>
      </c>
    </row>
    <row r="58" spans="1:9" s="1984" customFormat="1" ht="12.6" customHeight="1">
      <c r="A58" s="1985">
        <v>6</v>
      </c>
      <c r="B58" s="1986">
        <v>6</v>
      </c>
      <c r="C58" s="1987" t="s">
        <v>1185</v>
      </c>
      <c r="D58" s="1988">
        <v>20488878</v>
      </c>
      <c r="E58" s="1982">
        <v>0</v>
      </c>
      <c r="F58" s="1982">
        <v>57907.08</v>
      </c>
      <c r="G58" s="1989">
        <v>0</v>
      </c>
      <c r="H58" s="1982">
        <v>20546785.079999998</v>
      </c>
      <c r="I58" s="1990">
        <f t="shared" si="0"/>
        <v>0</v>
      </c>
    </row>
    <row r="59" spans="1:9" s="1984" customFormat="1" ht="12.6" customHeight="1">
      <c r="A59" s="1985">
        <v>6</v>
      </c>
      <c r="B59" s="1986">
        <v>7</v>
      </c>
      <c r="C59" s="1987" t="s">
        <v>1184</v>
      </c>
      <c r="D59" s="1988">
        <v>40988512</v>
      </c>
      <c r="E59" s="1982">
        <v>0</v>
      </c>
      <c r="F59" s="1982">
        <v>203767.96</v>
      </c>
      <c r="G59" s="1989">
        <v>0</v>
      </c>
      <c r="H59" s="1982">
        <v>41192279.960000001</v>
      </c>
      <c r="I59" s="1990">
        <f t="shared" si="0"/>
        <v>0</v>
      </c>
    </row>
    <row r="60" spans="1:9" s="1984" customFormat="1" ht="12.6" customHeight="1">
      <c r="A60" s="1985">
        <v>6</v>
      </c>
      <c r="B60" s="1986">
        <v>8</v>
      </c>
      <c r="C60" s="1987" t="s">
        <v>1183</v>
      </c>
      <c r="D60" s="1988">
        <v>25630276</v>
      </c>
      <c r="E60" s="1982">
        <v>0</v>
      </c>
      <c r="F60" s="1982">
        <v>138815.24</v>
      </c>
      <c r="G60" s="1989">
        <v>0</v>
      </c>
      <c r="H60" s="1982">
        <v>25769091.239999998</v>
      </c>
      <c r="I60" s="1990">
        <f t="shared" si="0"/>
        <v>0</v>
      </c>
    </row>
    <row r="61" spans="1:9" s="1984" customFormat="1" ht="12.6" customHeight="1">
      <c r="A61" s="1985">
        <v>6</v>
      </c>
      <c r="B61" s="1986">
        <v>9</v>
      </c>
      <c r="C61" s="1987" t="s">
        <v>1182</v>
      </c>
      <c r="D61" s="1988">
        <v>39608294</v>
      </c>
      <c r="E61" s="1982">
        <v>20606.233388273999</v>
      </c>
      <c r="F61" s="1982">
        <v>386600.81</v>
      </c>
      <c r="G61" s="1989">
        <v>0</v>
      </c>
      <c r="H61" s="1982">
        <v>39994894.810000002</v>
      </c>
      <c r="I61" s="1990">
        <f t="shared" si="0"/>
        <v>5.2025046542711478E-2</v>
      </c>
    </row>
    <row r="62" spans="1:9" s="1984" customFormat="1" ht="12.6" customHeight="1">
      <c r="A62" s="1985">
        <v>6</v>
      </c>
      <c r="B62" s="1986">
        <v>10</v>
      </c>
      <c r="C62" s="1987" t="s">
        <v>1181</v>
      </c>
      <c r="D62" s="1988">
        <v>21732244</v>
      </c>
      <c r="E62" s="1982">
        <v>0</v>
      </c>
      <c r="F62" s="1982">
        <v>162539.04</v>
      </c>
      <c r="G62" s="1989">
        <v>0</v>
      </c>
      <c r="H62" s="1982">
        <v>21894783.039999999</v>
      </c>
      <c r="I62" s="1990">
        <f t="shared" si="0"/>
        <v>0</v>
      </c>
    </row>
    <row r="63" spans="1:9" s="1984" customFormat="1" ht="12.6" customHeight="1">
      <c r="A63" s="1985">
        <v>6</v>
      </c>
      <c r="B63" s="1986">
        <v>11</v>
      </c>
      <c r="C63" s="1987" t="s">
        <v>1180</v>
      </c>
      <c r="D63" s="1988">
        <v>55238729</v>
      </c>
      <c r="E63" s="1982">
        <v>0</v>
      </c>
      <c r="F63" s="1982">
        <v>412996.98</v>
      </c>
      <c r="G63" s="1989">
        <v>0</v>
      </c>
      <c r="H63" s="1982">
        <v>55651725.979999997</v>
      </c>
      <c r="I63" s="1990">
        <f t="shared" si="0"/>
        <v>0</v>
      </c>
    </row>
    <row r="64" spans="1:9" s="1984" customFormat="1" ht="12.6" customHeight="1">
      <c r="A64" s="1985">
        <v>6</v>
      </c>
      <c r="B64" s="1986">
        <v>12</v>
      </c>
      <c r="C64" s="1987" t="s">
        <v>1080</v>
      </c>
      <c r="D64" s="1988">
        <v>15514270</v>
      </c>
      <c r="E64" s="1982">
        <v>0</v>
      </c>
      <c r="F64" s="1982">
        <v>306896.3</v>
      </c>
      <c r="G64" s="1989">
        <v>0</v>
      </c>
      <c r="H64" s="1982">
        <v>15821166.300000001</v>
      </c>
      <c r="I64" s="1990">
        <f t="shared" si="0"/>
        <v>0</v>
      </c>
    </row>
    <row r="65" spans="1:9" s="1984" customFormat="1" ht="12.6" customHeight="1">
      <c r="A65" s="1985">
        <v>6</v>
      </c>
      <c r="B65" s="1986">
        <v>13</v>
      </c>
      <c r="C65" s="1987" t="s">
        <v>1179</v>
      </c>
      <c r="D65" s="1988">
        <v>7728138</v>
      </c>
      <c r="E65" s="1982">
        <v>0</v>
      </c>
      <c r="F65" s="1982">
        <v>576311.43000000005</v>
      </c>
      <c r="G65" s="1989">
        <v>0</v>
      </c>
      <c r="H65" s="1982">
        <v>8304449.4299999997</v>
      </c>
      <c r="I65" s="1990">
        <f t="shared" si="0"/>
        <v>0</v>
      </c>
    </row>
    <row r="66" spans="1:9" s="1984" customFormat="1" ht="12.6" customHeight="1">
      <c r="A66" s="1985">
        <v>6</v>
      </c>
      <c r="B66" s="1986">
        <v>14</v>
      </c>
      <c r="C66" s="1987" t="s">
        <v>1178</v>
      </c>
      <c r="D66" s="1988">
        <v>72037060</v>
      </c>
      <c r="E66" s="1982">
        <v>11830.129689062831</v>
      </c>
      <c r="F66" s="1982">
        <v>405776.35</v>
      </c>
      <c r="G66" s="1989">
        <v>0</v>
      </c>
      <c r="H66" s="1982">
        <v>72442836.349999994</v>
      </c>
      <c r="I66" s="1990">
        <f t="shared" si="0"/>
        <v>1.6422282765374975E-2</v>
      </c>
    </row>
    <row r="67" spans="1:9" s="1984" customFormat="1" ht="12.6" customHeight="1">
      <c r="A67" s="1985">
        <v>6</v>
      </c>
      <c r="B67" s="1986">
        <v>15</v>
      </c>
      <c r="C67" s="1987" t="s">
        <v>1177</v>
      </c>
      <c r="D67" s="1988">
        <v>25938814</v>
      </c>
      <c r="E67" s="1982">
        <v>53369.457753188784</v>
      </c>
      <c r="F67" s="1982">
        <v>140208.81</v>
      </c>
      <c r="G67" s="1989">
        <v>0</v>
      </c>
      <c r="H67" s="1982">
        <v>26079022.809999999</v>
      </c>
      <c r="I67" s="1990">
        <f t="shared" si="0"/>
        <v>0.20575134141903628</v>
      </c>
    </row>
    <row r="68" spans="1:9" s="1984" customFormat="1" ht="12.6" customHeight="1">
      <c r="A68" s="1985">
        <v>6</v>
      </c>
      <c r="B68" s="1986">
        <v>16</v>
      </c>
      <c r="C68" s="1987" t="s">
        <v>1176</v>
      </c>
      <c r="D68" s="1988">
        <v>26727941</v>
      </c>
      <c r="E68" s="1982">
        <v>0</v>
      </c>
      <c r="F68" s="1982">
        <v>127864</v>
      </c>
      <c r="G68" s="1989">
        <v>0</v>
      </c>
      <c r="H68" s="1982">
        <v>26855805</v>
      </c>
      <c r="I68" s="1990">
        <f t="shared" si="0"/>
        <v>0</v>
      </c>
    </row>
    <row r="69" spans="1:9" s="1984" customFormat="1" ht="12.6" customHeight="1">
      <c r="A69" s="1985">
        <v>6</v>
      </c>
      <c r="B69" s="1986">
        <v>17</v>
      </c>
      <c r="C69" s="1987" t="s">
        <v>1175</v>
      </c>
      <c r="D69" s="1988">
        <v>24092623</v>
      </c>
      <c r="E69" s="1982">
        <v>18050.211129123261</v>
      </c>
      <c r="F69" s="1982">
        <v>194814.33</v>
      </c>
      <c r="G69" s="1989">
        <v>0</v>
      </c>
      <c r="H69" s="1982">
        <v>24287437.329999998</v>
      </c>
      <c r="I69" s="1990">
        <f t="shared" si="0"/>
        <v>7.4920074618372856E-2</v>
      </c>
    </row>
    <row r="70" spans="1:9" s="1984" customFormat="1" ht="12.6" customHeight="1">
      <c r="A70" s="1985">
        <v>6</v>
      </c>
      <c r="B70" s="1986">
        <v>18</v>
      </c>
      <c r="C70" s="1987" t="s">
        <v>1146</v>
      </c>
      <c r="D70" s="1988">
        <v>33621847</v>
      </c>
      <c r="E70" s="1982">
        <v>0</v>
      </c>
      <c r="F70" s="1982">
        <v>114936.47</v>
      </c>
      <c r="G70" s="1989">
        <v>0</v>
      </c>
      <c r="H70" s="1982">
        <v>33736783.469999999</v>
      </c>
      <c r="I70" s="1990">
        <f t="shared" si="0"/>
        <v>0</v>
      </c>
    </row>
    <row r="71" spans="1:9" s="1984" customFormat="1" ht="12.6" customHeight="1">
      <c r="A71" s="1985">
        <v>6</v>
      </c>
      <c r="B71" s="1986">
        <v>19</v>
      </c>
      <c r="C71" s="1987" t="s">
        <v>1174</v>
      </c>
      <c r="D71" s="1988">
        <v>17706198</v>
      </c>
      <c r="E71" s="1982">
        <v>18541.543422119128</v>
      </c>
      <c r="F71" s="1982">
        <v>876544.32</v>
      </c>
      <c r="G71" s="1989">
        <v>0</v>
      </c>
      <c r="H71" s="1982">
        <v>18582742.32</v>
      </c>
      <c r="I71" s="1990">
        <f t="shared" si="0"/>
        <v>0.104717813627291</v>
      </c>
    </row>
    <row r="72" spans="1:9" s="1984" customFormat="1" ht="12.6" customHeight="1">
      <c r="A72" s="1985">
        <v>6</v>
      </c>
      <c r="B72" s="1986">
        <v>20</v>
      </c>
      <c r="C72" s="1987" t="s">
        <v>1173</v>
      </c>
      <c r="D72" s="1988">
        <v>4688370</v>
      </c>
      <c r="E72" s="1982">
        <v>0</v>
      </c>
      <c r="F72" s="1982">
        <v>38860</v>
      </c>
      <c r="G72" s="1989">
        <v>0</v>
      </c>
      <c r="H72" s="1982">
        <v>4727230</v>
      </c>
      <c r="I72" s="1990">
        <f t="shared" si="0"/>
        <v>0</v>
      </c>
    </row>
    <row r="73" spans="1:9" s="1984" customFormat="1" ht="12.6" customHeight="1">
      <c r="A73" s="1985">
        <v>8</v>
      </c>
      <c r="B73" s="1986">
        <v>1</v>
      </c>
      <c r="C73" s="1987" t="s">
        <v>1172</v>
      </c>
      <c r="D73" s="1988">
        <v>9522820</v>
      </c>
      <c r="E73" s="1982">
        <v>0</v>
      </c>
      <c r="F73" s="1982">
        <v>81839.570000000007</v>
      </c>
      <c r="G73" s="1989">
        <v>0</v>
      </c>
      <c r="H73" s="1982">
        <v>9604659.5700000003</v>
      </c>
      <c r="I73" s="1990">
        <f t="shared" si="0"/>
        <v>0</v>
      </c>
    </row>
    <row r="74" spans="1:9" s="1984" customFormat="1" ht="12.6" customHeight="1">
      <c r="A74" s="1985">
        <v>8</v>
      </c>
      <c r="B74" s="1986">
        <v>2</v>
      </c>
      <c r="C74" s="1987" t="s">
        <v>1071</v>
      </c>
      <c r="D74" s="1988">
        <v>15486495</v>
      </c>
      <c r="E74" s="1982">
        <v>15550.081308017847</v>
      </c>
      <c r="F74" s="1982">
        <v>73340.67</v>
      </c>
      <c r="G74" s="1989">
        <v>0</v>
      </c>
      <c r="H74" s="1982">
        <v>15559835.67</v>
      </c>
      <c r="I74" s="1990">
        <f t="shared" ref="I74:I137" si="1">E74/D74*100</f>
        <v>0.10041059199010394</v>
      </c>
    </row>
    <row r="75" spans="1:9" s="1984" customFormat="1" ht="12.6" customHeight="1">
      <c r="A75" s="1985">
        <v>8</v>
      </c>
      <c r="B75" s="1986">
        <v>3</v>
      </c>
      <c r="C75" s="1987" t="s">
        <v>1171</v>
      </c>
      <c r="D75" s="1988">
        <v>15984248</v>
      </c>
      <c r="E75" s="1982">
        <v>51979.729875180194</v>
      </c>
      <c r="F75" s="1982">
        <v>158744.63</v>
      </c>
      <c r="G75" s="1989">
        <v>0</v>
      </c>
      <c r="H75" s="1982">
        <v>16142992.630000001</v>
      </c>
      <c r="I75" s="1990">
        <f t="shared" si="1"/>
        <v>0.32519346468585941</v>
      </c>
    </row>
    <row r="76" spans="1:9" s="1984" customFormat="1" ht="12.6" customHeight="1">
      <c r="A76" s="1985">
        <v>8</v>
      </c>
      <c r="B76" s="1986">
        <v>4</v>
      </c>
      <c r="C76" s="1987" t="s">
        <v>1170</v>
      </c>
      <c r="D76" s="1988">
        <v>31960778</v>
      </c>
      <c r="E76" s="1982">
        <v>19563.047845917255</v>
      </c>
      <c r="F76" s="1982">
        <v>196031.54</v>
      </c>
      <c r="G76" s="1989">
        <v>1660101.83</v>
      </c>
      <c r="H76" s="1982">
        <v>33816911.369999997</v>
      </c>
      <c r="I76" s="1990">
        <f t="shared" si="1"/>
        <v>6.120954829671936E-2</v>
      </c>
    </row>
    <row r="77" spans="1:9" s="1984" customFormat="1" ht="12.6" customHeight="1">
      <c r="A77" s="1985">
        <v>8</v>
      </c>
      <c r="B77" s="1986">
        <v>5</v>
      </c>
      <c r="C77" s="1987" t="s">
        <v>1169</v>
      </c>
      <c r="D77" s="1988">
        <v>17236665</v>
      </c>
      <c r="E77" s="1982">
        <v>15560.154355837129</v>
      </c>
      <c r="F77" s="1982">
        <v>54329.61</v>
      </c>
      <c r="G77" s="1989">
        <v>0</v>
      </c>
      <c r="H77" s="1982">
        <v>17290994.609999999</v>
      </c>
      <c r="I77" s="1990">
        <f t="shared" si="1"/>
        <v>9.0273578768498022E-2</v>
      </c>
    </row>
    <row r="78" spans="1:9" s="1984" customFormat="1" ht="12.6" customHeight="1">
      <c r="A78" s="1985">
        <v>8</v>
      </c>
      <c r="B78" s="1986">
        <v>6</v>
      </c>
      <c r="C78" s="1987" t="s">
        <v>1168</v>
      </c>
      <c r="D78" s="1988">
        <v>18143965</v>
      </c>
      <c r="E78" s="1982">
        <v>13637.994441916042</v>
      </c>
      <c r="F78" s="1982">
        <v>171146.56</v>
      </c>
      <c r="G78" s="1989">
        <v>230041</v>
      </c>
      <c r="H78" s="1982">
        <v>18545152.559999999</v>
      </c>
      <c r="I78" s="1990">
        <f t="shared" si="1"/>
        <v>7.516545827726212E-2</v>
      </c>
    </row>
    <row r="79" spans="1:9" s="1984" customFormat="1" ht="12.6" customHeight="1">
      <c r="A79" s="1985">
        <v>8</v>
      </c>
      <c r="B79" s="1986">
        <v>7</v>
      </c>
      <c r="C79" s="1987" t="s">
        <v>1167</v>
      </c>
      <c r="D79" s="1988">
        <v>13350561</v>
      </c>
      <c r="E79" s="1982">
        <v>23162.730649514084</v>
      </c>
      <c r="F79" s="1982">
        <v>132119.57</v>
      </c>
      <c r="G79" s="1989">
        <v>0</v>
      </c>
      <c r="H79" s="1982">
        <v>13482680.57</v>
      </c>
      <c r="I79" s="1990">
        <f t="shared" si="1"/>
        <v>0.1734963096270942</v>
      </c>
    </row>
    <row r="80" spans="1:9" s="1984" customFormat="1" ht="12.6" customHeight="1">
      <c r="A80" s="1985">
        <v>8</v>
      </c>
      <c r="B80" s="1986">
        <v>8</v>
      </c>
      <c r="C80" s="1987" t="s">
        <v>1166</v>
      </c>
      <c r="D80" s="1988">
        <v>19146464</v>
      </c>
      <c r="E80" s="1982">
        <v>44558.69182048997</v>
      </c>
      <c r="F80" s="1982">
        <v>95921.3</v>
      </c>
      <c r="G80" s="1989">
        <v>0</v>
      </c>
      <c r="H80" s="1982">
        <v>19242385.300000001</v>
      </c>
      <c r="I80" s="1990">
        <f t="shared" si="1"/>
        <v>0.23272543598906811</v>
      </c>
    </row>
    <row r="81" spans="1:9" s="1984" customFormat="1" ht="12.6" customHeight="1">
      <c r="A81" s="1985">
        <v>8</v>
      </c>
      <c r="B81" s="1986">
        <v>9</v>
      </c>
      <c r="C81" s="1987" t="s">
        <v>1165</v>
      </c>
      <c r="D81" s="1988">
        <v>23089825</v>
      </c>
      <c r="E81" s="1982">
        <v>13590.785677859451</v>
      </c>
      <c r="F81" s="1982">
        <v>104880.79</v>
      </c>
      <c r="G81" s="1989">
        <v>454887.42</v>
      </c>
      <c r="H81" s="1982">
        <v>23649593.210000001</v>
      </c>
      <c r="I81" s="1990">
        <f t="shared" si="1"/>
        <v>5.8860496681371346E-2</v>
      </c>
    </row>
    <row r="82" spans="1:9" s="1984" customFormat="1" ht="12.6" customHeight="1">
      <c r="A82" s="1985">
        <v>8</v>
      </c>
      <c r="B82" s="1986">
        <v>10</v>
      </c>
      <c r="C82" s="1987" t="s">
        <v>1164</v>
      </c>
      <c r="D82" s="1988">
        <v>27305365</v>
      </c>
      <c r="E82" s="1982">
        <v>0</v>
      </c>
      <c r="F82" s="1982">
        <v>246070.73</v>
      </c>
      <c r="G82" s="1989">
        <v>0</v>
      </c>
      <c r="H82" s="1982">
        <v>27551435.73</v>
      </c>
      <c r="I82" s="1990">
        <f t="shared" si="1"/>
        <v>0</v>
      </c>
    </row>
    <row r="83" spans="1:9" s="1984" customFormat="1" ht="12.6" customHeight="1">
      <c r="A83" s="1985">
        <v>8</v>
      </c>
      <c r="B83" s="1986">
        <v>11</v>
      </c>
      <c r="C83" s="1987" t="s">
        <v>1163</v>
      </c>
      <c r="D83" s="1988">
        <v>46460572</v>
      </c>
      <c r="E83" s="1982">
        <v>0</v>
      </c>
      <c r="F83" s="1982">
        <v>341408.73</v>
      </c>
      <c r="G83" s="1989">
        <v>0</v>
      </c>
      <c r="H83" s="1982">
        <v>46801980.729999997</v>
      </c>
      <c r="I83" s="1990">
        <f t="shared" si="1"/>
        <v>0</v>
      </c>
    </row>
    <row r="84" spans="1:9" s="1984" customFormat="1" ht="12.6" customHeight="1">
      <c r="A84" s="1985">
        <v>8</v>
      </c>
      <c r="B84" s="1986">
        <v>12</v>
      </c>
      <c r="C84" s="1987" t="s">
        <v>1162</v>
      </c>
      <c r="D84" s="1988">
        <v>18266366</v>
      </c>
      <c r="E84" s="1982">
        <v>13407.662300061897</v>
      </c>
      <c r="F84" s="1982">
        <v>142487.51</v>
      </c>
      <c r="G84" s="1989">
        <v>0</v>
      </c>
      <c r="H84" s="1982">
        <v>18408853.510000002</v>
      </c>
      <c r="I84" s="1990">
        <f t="shared" si="1"/>
        <v>7.3400819298495915E-2</v>
      </c>
    </row>
    <row r="85" spans="1:9" s="1984" customFormat="1" ht="12.6" customHeight="1">
      <c r="A85" s="1985">
        <v>10</v>
      </c>
      <c r="B85" s="1986">
        <v>1</v>
      </c>
      <c r="C85" s="1987" t="s">
        <v>1161</v>
      </c>
      <c r="D85" s="1988">
        <v>44886721</v>
      </c>
      <c r="E85" s="1982">
        <v>0</v>
      </c>
      <c r="F85" s="1982">
        <v>106542.83</v>
      </c>
      <c r="G85" s="1989">
        <v>0</v>
      </c>
      <c r="H85" s="1982">
        <v>44993263.829999998</v>
      </c>
      <c r="I85" s="1990">
        <f t="shared" si="1"/>
        <v>0</v>
      </c>
    </row>
    <row r="86" spans="1:9" s="1984" customFormat="1" ht="12.6" customHeight="1">
      <c r="A86" s="1985">
        <v>10</v>
      </c>
      <c r="B86" s="1986">
        <v>2</v>
      </c>
      <c r="C86" s="1987" t="s">
        <v>1160</v>
      </c>
      <c r="D86" s="1988">
        <v>45767540</v>
      </c>
      <c r="E86" s="1982">
        <v>0</v>
      </c>
      <c r="F86" s="1982">
        <v>692074.6</v>
      </c>
      <c r="G86" s="1989">
        <v>0</v>
      </c>
      <c r="H86" s="1982">
        <v>46459614.600000001</v>
      </c>
      <c r="I86" s="1990">
        <f t="shared" si="1"/>
        <v>0</v>
      </c>
    </row>
    <row r="87" spans="1:9" s="1984" customFormat="1" ht="12.6" customHeight="1">
      <c r="A87" s="1985">
        <v>10</v>
      </c>
      <c r="B87" s="1986">
        <v>3</v>
      </c>
      <c r="C87" s="1987" t="s">
        <v>1159</v>
      </c>
      <c r="D87" s="1988">
        <v>16071393</v>
      </c>
      <c r="E87" s="1982">
        <v>36846.211030964645</v>
      </c>
      <c r="F87" s="1982">
        <v>70056.52</v>
      </c>
      <c r="G87" s="1989">
        <v>0</v>
      </c>
      <c r="H87" s="1982">
        <v>16141449.52</v>
      </c>
      <c r="I87" s="1990">
        <f t="shared" si="1"/>
        <v>0.22926582052324057</v>
      </c>
    </row>
    <row r="88" spans="1:9" s="1984" customFormat="1" ht="12.6" customHeight="1">
      <c r="A88" s="1985">
        <v>10</v>
      </c>
      <c r="B88" s="1986">
        <v>4</v>
      </c>
      <c r="C88" s="1987" t="s">
        <v>1158</v>
      </c>
      <c r="D88" s="1988">
        <v>26083501</v>
      </c>
      <c r="E88" s="1982">
        <v>68259.211359055829</v>
      </c>
      <c r="F88" s="1982">
        <v>302322.33</v>
      </c>
      <c r="G88" s="1989">
        <v>0</v>
      </c>
      <c r="H88" s="1982">
        <v>26385823.329999998</v>
      </c>
      <c r="I88" s="1990">
        <f t="shared" si="1"/>
        <v>0.2616949747622293</v>
      </c>
    </row>
    <row r="89" spans="1:9" s="1984" customFormat="1" ht="12.6" customHeight="1">
      <c r="A89" s="1985">
        <v>10</v>
      </c>
      <c r="B89" s="1986">
        <v>5</v>
      </c>
      <c r="C89" s="1987" t="s">
        <v>1157</v>
      </c>
      <c r="D89" s="1988">
        <v>36728768</v>
      </c>
      <c r="E89" s="1982">
        <v>53758.463877049675</v>
      </c>
      <c r="F89" s="1982">
        <v>336028.38</v>
      </c>
      <c r="G89" s="1989">
        <v>0</v>
      </c>
      <c r="H89" s="1982">
        <v>37064796.380000003</v>
      </c>
      <c r="I89" s="1990">
        <f t="shared" si="1"/>
        <v>0.14636609612674642</v>
      </c>
    </row>
    <row r="90" spans="1:9" s="1984" customFormat="1" ht="12.6" customHeight="1">
      <c r="A90" s="1985">
        <v>10</v>
      </c>
      <c r="B90" s="1986">
        <v>6</v>
      </c>
      <c r="C90" s="1987" t="s">
        <v>1156</v>
      </c>
      <c r="D90" s="1988">
        <v>11972074</v>
      </c>
      <c r="E90" s="1982">
        <v>0</v>
      </c>
      <c r="F90" s="1982">
        <v>62119.02</v>
      </c>
      <c r="G90" s="1989">
        <v>0</v>
      </c>
      <c r="H90" s="1982">
        <v>12034193.02</v>
      </c>
      <c r="I90" s="1990">
        <f t="shared" si="1"/>
        <v>0</v>
      </c>
    </row>
    <row r="91" spans="1:9" s="1984" customFormat="1" ht="12.6" customHeight="1">
      <c r="A91" s="1985">
        <v>10</v>
      </c>
      <c r="B91" s="1986">
        <v>7</v>
      </c>
      <c r="C91" s="1987" t="s">
        <v>1155</v>
      </c>
      <c r="D91" s="1988">
        <v>29911869</v>
      </c>
      <c r="E91" s="1982">
        <v>32370.198825143318</v>
      </c>
      <c r="F91" s="1982">
        <v>187381.35</v>
      </c>
      <c r="G91" s="1989">
        <v>0</v>
      </c>
      <c r="H91" s="1982">
        <v>30099250.350000001</v>
      </c>
      <c r="I91" s="1990">
        <f t="shared" si="1"/>
        <v>0.10821857646255177</v>
      </c>
    </row>
    <row r="92" spans="1:9" s="1984" customFormat="1" ht="12.6" customHeight="1">
      <c r="A92" s="1985">
        <v>10</v>
      </c>
      <c r="B92" s="1986">
        <v>8</v>
      </c>
      <c r="C92" s="1987" t="s">
        <v>1154</v>
      </c>
      <c r="D92" s="1988">
        <v>31249179</v>
      </c>
      <c r="E92" s="1982">
        <v>0</v>
      </c>
      <c r="F92" s="1982">
        <v>131279.93</v>
      </c>
      <c r="G92" s="1989">
        <v>0</v>
      </c>
      <c r="H92" s="1982">
        <v>31380458.93</v>
      </c>
      <c r="I92" s="1990">
        <f t="shared" si="1"/>
        <v>0</v>
      </c>
    </row>
    <row r="93" spans="1:9" s="1984" customFormat="1" ht="12.6" customHeight="1">
      <c r="A93" s="1985">
        <v>10</v>
      </c>
      <c r="B93" s="1986">
        <v>9</v>
      </c>
      <c r="C93" s="1987" t="s">
        <v>1153</v>
      </c>
      <c r="D93" s="1988">
        <v>13466882</v>
      </c>
      <c r="E93" s="1982">
        <v>9295.3083453338822</v>
      </c>
      <c r="F93" s="1982">
        <v>145228.6</v>
      </c>
      <c r="G93" s="1989">
        <v>0</v>
      </c>
      <c r="H93" s="1982">
        <v>13612110.6</v>
      </c>
      <c r="I93" s="1990">
        <f t="shared" si="1"/>
        <v>6.9023463228785123E-2</v>
      </c>
    </row>
    <row r="94" spans="1:9" s="1984" customFormat="1" ht="12.6" customHeight="1">
      <c r="A94" s="1985">
        <v>10</v>
      </c>
      <c r="B94" s="1986">
        <v>10</v>
      </c>
      <c r="C94" s="1987" t="s">
        <v>1152</v>
      </c>
      <c r="D94" s="1988">
        <v>15761302</v>
      </c>
      <c r="E94" s="1982">
        <v>0</v>
      </c>
      <c r="F94" s="1982">
        <v>75661.11</v>
      </c>
      <c r="G94" s="1989">
        <v>0</v>
      </c>
      <c r="H94" s="1982">
        <v>15836963.109999999</v>
      </c>
      <c r="I94" s="1990">
        <f t="shared" si="1"/>
        <v>0</v>
      </c>
    </row>
    <row r="95" spans="1:9" s="1984" customFormat="1" ht="12.6" customHeight="1">
      <c r="A95" s="1985">
        <v>10</v>
      </c>
      <c r="B95" s="1986">
        <v>11</v>
      </c>
      <c r="C95" s="1987" t="s">
        <v>1151</v>
      </c>
      <c r="D95" s="1988">
        <v>11979227</v>
      </c>
      <c r="E95" s="1982">
        <v>0</v>
      </c>
      <c r="F95" s="1982">
        <v>42000</v>
      </c>
      <c r="G95" s="1989">
        <v>80000</v>
      </c>
      <c r="H95" s="1982">
        <v>12101227</v>
      </c>
      <c r="I95" s="1990">
        <f t="shared" si="1"/>
        <v>0</v>
      </c>
    </row>
    <row r="96" spans="1:9" s="1984" customFormat="1" ht="12.6" customHeight="1">
      <c r="A96" s="1985">
        <v>10</v>
      </c>
      <c r="B96" s="1986">
        <v>12</v>
      </c>
      <c r="C96" s="1987" t="s">
        <v>1150</v>
      </c>
      <c r="D96" s="1988">
        <v>48559152</v>
      </c>
      <c r="E96" s="1982">
        <v>0</v>
      </c>
      <c r="F96" s="1982">
        <v>525644.93000000005</v>
      </c>
      <c r="G96" s="1989">
        <v>0</v>
      </c>
      <c r="H96" s="1982">
        <v>49084796.93</v>
      </c>
      <c r="I96" s="1990">
        <f t="shared" si="1"/>
        <v>0</v>
      </c>
    </row>
    <row r="97" spans="1:9" s="1984" customFormat="1" ht="12.6" customHeight="1">
      <c r="A97" s="1985">
        <v>10</v>
      </c>
      <c r="B97" s="1986">
        <v>13</v>
      </c>
      <c r="C97" s="1987" t="s">
        <v>1149</v>
      </c>
      <c r="D97" s="1988">
        <v>28568263</v>
      </c>
      <c r="E97" s="1982">
        <v>0</v>
      </c>
      <c r="F97" s="1982">
        <v>321584.67</v>
      </c>
      <c r="G97" s="1989">
        <v>0</v>
      </c>
      <c r="H97" s="1982">
        <v>28889847.670000002</v>
      </c>
      <c r="I97" s="1990">
        <f t="shared" si="1"/>
        <v>0</v>
      </c>
    </row>
    <row r="98" spans="1:9" s="1984" customFormat="1" ht="12.6" customHeight="1">
      <c r="A98" s="1985">
        <v>10</v>
      </c>
      <c r="B98" s="1986">
        <v>14</v>
      </c>
      <c r="C98" s="1987" t="s">
        <v>1148</v>
      </c>
      <c r="D98" s="1988">
        <v>49392380</v>
      </c>
      <c r="E98" s="1982">
        <v>64917.394439019612</v>
      </c>
      <c r="F98" s="1982">
        <v>640459.87</v>
      </c>
      <c r="G98" s="1989">
        <v>0</v>
      </c>
      <c r="H98" s="1982">
        <v>50032839.869999997</v>
      </c>
      <c r="I98" s="1990">
        <f t="shared" si="1"/>
        <v>0.13143200315315764</v>
      </c>
    </row>
    <row r="99" spans="1:9" s="1984" customFormat="1" ht="12.6" customHeight="1">
      <c r="A99" s="1985">
        <v>10</v>
      </c>
      <c r="B99" s="1986">
        <v>15</v>
      </c>
      <c r="C99" s="1987" t="s">
        <v>1147</v>
      </c>
      <c r="D99" s="1988">
        <v>3615934</v>
      </c>
      <c r="E99" s="1982">
        <v>0</v>
      </c>
      <c r="F99" s="1982">
        <v>28000</v>
      </c>
      <c r="G99" s="1989">
        <v>0</v>
      </c>
      <c r="H99" s="1982">
        <v>3643934</v>
      </c>
      <c r="I99" s="1990">
        <f t="shared" si="1"/>
        <v>0</v>
      </c>
    </row>
    <row r="100" spans="1:9" s="1984" customFormat="1" ht="12.6" customHeight="1">
      <c r="A100" s="1985">
        <v>10</v>
      </c>
      <c r="B100" s="1986">
        <v>16</v>
      </c>
      <c r="C100" s="1987" t="s">
        <v>1146</v>
      </c>
      <c r="D100" s="1988">
        <v>50798951</v>
      </c>
      <c r="E100" s="1982">
        <v>0</v>
      </c>
      <c r="F100" s="1982">
        <v>246237.04</v>
      </c>
      <c r="G100" s="1989">
        <v>0</v>
      </c>
      <c r="H100" s="1982">
        <v>51045188.039999999</v>
      </c>
      <c r="I100" s="1990">
        <f t="shared" si="1"/>
        <v>0</v>
      </c>
    </row>
    <row r="101" spans="1:9" s="1984" customFormat="1" ht="12.6" customHeight="1">
      <c r="A101" s="1985">
        <v>10</v>
      </c>
      <c r="B101" s="1986">
        <v>17</v>
      </c>
      <c r="C101" s="1987" t="s">
        <v>1145</v>
      </c>
      <c r="D101" s="1988">
        <v>44191485</v>
      </c>
      <c r="E101" s="1982">
        <v>0</v>
      </c>
      <c r="F101" s="1982">
        <v>64462.53</v>
      </c>
      <c r="G101" s="1989">
        <v>0</v>
      </c>
      <c r="H101" s="1982">
        <v>44255947.530000001</v>
      </c>
      <c r="I101" s="1990">
        <f t="shared" si="1"/>
        <v>0</v>
      </c>
    </row>
    <row r="102" spans="1:9" s="1984" customFormat="1" ht="12.6" customHeight="1">
      <c r="A102" s="1985">
        <v>10</v>
      </c>
      <c r="B102" s="1986">
        <v>18</v>
      </c>
      <c r="C102" s="1987" t="s">
        <v>1144</v>
      </c>
      <c r="D102" s="1988">
        <v>11444717</v>
      </c>
      <c r="E102" s="1982">
        <v>0</v>
      </c>
      <c r="F102" s="1982">
        <v>49399.35</v>
      </c>
      <c r="G102" s="1989">
        <v>3708047.63</v>
      </c>
      <c r="H102" s="1982">
        <v>15202163.98</v>
      </c>
      <c r="I102" s="1990">
        <f t="shared" si="1"/>
        <v>0</v>
      </c>
    </row>
    <row r="103" spans="1:9" s="1984" customFormat="1" ht="12.6" customHeight="1">
      <c r="A103" s="1985">
        <v>10</v>
      </c>
      <c r="B103" s="1986">
        <v>19</v>
      </c>
      <c r="C103" s="1987" t="s">
        <v>1143</v>
      </c>
      <c r="D103" s="1988">
        <v>41807930</v>
      </c>
      <c r="E103" s="1982">
        <v>26955.157671495388</v>
      </c>
      <c r="F103" s="1982">
        <v>261802.71</v>
      </c>
      <c r="G103" s="1989">
        <v>0</v>
      </c>
      <c r="H103" s="1982">
        <v>42069732.710000001</v>
      </c>
      <c r="I103" s="1990">
        <f t="shared" si="1"/>
        <v>6.4473791626362242E-2</v>
      </c>
    </row>
    <row r="104" spans="1:9" s="1984" customFormat="1" ht="12.6" customHeight="1">
      <c r="A104" s="1985">
        <v>10</v>
      </c>
      <c r="B104" s="1986">
        <v>20</v>
      </c>
      <c r="C104" s="1987" t="s">
        <v>1142</v>
      </c>
      <c r="D104" s="1988">
        <v>50528900</v>
      </c>
      <c r="E104" s="1982">
        <v>95550.77931207075</v>
      </c>
      <c r="F104" s="1982">
        <v>521837.32</v>
      </c>
      <c r="G104" s="1989">
        <v>0</v>
      </c>
      <c r="H104" s="1982">
        <v>51050737.32</v>
      </c>
      <c r="I104" s="1990">
        <f t="shared" si="1"/>
        <v>0.18910124564768035</v>
      </c>
    </row>
    <row r="105" spans="1:9" s="1984" customFormat="1" ht="12.6" customHeight="1">
      <c r="A105" s="1985">
        <v>10</v>
      </c>
      <c r="B105" s="1986">
        <v>21</v>
      </c>
      <c r="C105" s="1987" t="s">
        <v>1141</v>
      </c>
      <c r="D105" s="1988">
        <v>5625668</v>
      </c>
      <c r="E105" s="1982">
        <v>11193.015071668387</v>
      </c>
      <c r="F105" s="1982">
        <v>38331.589999999997</v>
      </c>
      <c r="G105" s="1989">
        <v>0</v>
      </c>
      <c r="H105" s="1982">
        <v>5663999.5899999999</v>
      </c>
      <c r="I105" s="1990">
        <f t="shared" si="1"/>
        <v>0.19896330660942643</v>
      </c>
    </row>
    <row r="106" spans="1:9" s="1984" customFormat="1" ht="12.6" customHeight="1">
      <c r="A106" s="1985">
        <v>12</v>
      </c>
      <c r="B106" s="1986">
        <v>1</v>
      </c>
      <c r="C106" s="1987" t="s">
        <v>1140</v>
      </c>
      <c r="D106" s="1988">
        <v>52385894</v>
      </c>
      <c r="E106" s="1982">
        <v>37086.710913874645</v>
      </c>
      <c r="F106" s="1982">
        <v>147268.18</v>
      </c>
      <c r="G106" s="1989">
        <v>0</v>
      </c>
      <c r="H106" s="1982">
        <v>52533162.18</v>
      </c>
      <c r="I106" s="1990">
        <f t="shared" si="1"/>
        <v>7.0795223832344337E-2</v>
      </c>
    </row>
    <row r="107" spans="1:9" s="1984" customFormat="1" ht="12.6" customHeight="1">
      <c r="A107" s="1985">
        <v>12</v>
      </c>
      <c r="B107" s="1986">
        <v>2</v>
      </c>
      <c r="C107" s="1987" t="s">
        <v>1088</v>
      </c>
      <c r="D107" s="1988">
        <v>36565839</v>
      </c>
      <c r="E107" s="1982">
        <v>0</v>
      </c>
      <c r="F107" s="1982">
        <v>367359.32</v>
      </c>
      <c r="G107" s="1989">
        <v>0</v>
      </c>
      <c r="H107" s="1982">
        <v>36933198.32</v>
      </c>
      <c r="I107" s="1990">
        <f t="shared" si="1"/>
        <v>0</v>
      </c>
    </row>
    <row r="108" spans="1:9" s="1984" customFormat="1" ht="12.6" customHeight="1">
      <c r="A108" s="1985">
        <v>12</v>
      </c>
      <c r="B108" s="1986">
        <v>3</v>
      </c>
      <c r="C108" s="1987" t="s">
        <v>1139</v>
      </c>
      <c r="D108" s="1988">
        <v>43999511</v>
      </c>
      <c r="E108" s="1982">
        <v>0</v>
      </c>
      <c r="F108" s="1982">
        <v>202982.02</v>
      </c>
      <c r="G108" s="1989">
        <v>0</v>
      </c>
      <c r="H108" s="1982">
        <v>44202493.020000003</v>
      </c>
      <c r="I108" s="1990">
        <f t="shared" si="1"/>
        <v>0</v>
      </c>
    </row>
    <row r="109" spans="1:9" s="1984" customFormat="1" ht="12.6" customHeight="1">
      <c r="A109" s="1985">
        <v>12</v>
      </c>
      <c r="B109" s="1986">
        <v>4</v>
      </c>
      <c r="C109" s="1987" t="s">
        <v>1138</v>
      </c>
      <c r="D109" s="1988">
        <v>16472779</v>
      </c>
      <c r="E109" s="1982">
        <v>0</v>
      </c>
      <c r="F109" s="1982">
        <v>120580.97</v>
      </c>
      <c r="G109" s="1989">
        <v>0</v>
      </c>
      <c r="H109" s="1982">
        <v>16593359.970000001</v>
      </c>
      <c r="I109" s="1990">
        <f t="shared" si="1"/>
        <v>0</v>
      </c>
    </row>
    <row r="110" spans="1:9" s="1984" customFormat="1" ht="12.6" customHeight="1">
      <c r="A110" s="1985">
        <v>12</v>
      </c>
      <c r="B110" s="1986">
        <v>5</v>
      </c>
      <c r="C110" s="1987" t="s">
        <v>1137</v>
      </c>
      <c r="D110" s="1988">
        <v>51740778</v>
      </c>
      <c r="E110" s="1982">
        <v>15183.837183163243</v>
      </c>
      <c r="F110" s="1982">
        <v>434422.57</v>
      </c>
      <c r="G110" s="1989">
        <v>0</v>
      </c>
      <c r="H110" s="1982">
        <v>52175200.57</v>
      </c>
      <c r="I110" s="1990">
        <f t="shared" si="1"/>
        <v>2.9345977718315798E-2</v>
      </c>
    </row>
    <row r="111" spans="1:9" s="1984" customFormat="1" ht="12.6" customHeight="1">
      <c r="A111" s="1985">
        <v>12</v>
      </c>
      <c r="B111" s="1986">
        <v>6</v>
      </c>
      <c r="C111" s="1987" t="s">
        <v>1136</v>
      </c>
      <c r="D111" s="1988">
        <v>49081782</v>
      </c>
      <c r="E111" s="1982">
        <v>0</v>
      </c>
      <c r="F111" s="1982">
        <v>372477.57</v>
      </c>
      <c r="G111" s="1989">
        <v>320337</v>
      </c>
      <c r="H111" s="1982">
        <v>49774596.57</v>
      </c>
      <c r="I111" s="1990">
        <f t="shared" si="1"/>
        <v>0</v>
      </c>
    </row>
    <row r="112" spans="1:9" s="1984" customFormat="1" ht="12.6" customHeight="1">
      <c r="A112" s="1985">
        <v>12</v>
      </c>
      <c r="B112" s="1986">
        <v>7</v>
      </c>
      <c r="C112" s="1987" t="s">
        <v>1135</v>
      </c>
      <c r="D112" s="1988">
        <v>65585543</v>
      </c>
      <c r="E112" s="1982">
        <v>0</v>
      </c>
      <c r="F112" s="1982">
        <v>115636.56</v>
      </c>
      <c r="G112" s="1989">
        <v>0</v>
      </c>
      <c r="H112" s="1982">
        <v>65701179.560000002</v>
      </c>
      <c r="I112" s="1990">
        <f t="shared" si="1"/>
        <v>0</v>
      </c>
    </row>
    <row r="113" spans="1:9" s="1984" customFormat="1" ht="12.6" customHeight="1">
      <c r="A113" s="1985">
        <v>12</v>
      </c>
      <c r="B113" s="1986">
        <v>8</v>
      </c>
      <c r="C113" s="1987" t="s">
        <v>1134</v>
      </c>
      <c r="D113" s="1988">
        <v>26923232</v>
      </c>
      <c r="E113" s="1982">
        <v>0</v>
      </c>
      <c r="F113" s="1982">
        <v>96677.36</v>
      </c>
      <c r="G113" s="1989">
        <v>0</v>
      </c>
      <c r="H113" s="1982">
        <v>27019909.359999999</v>
      </c>
      <c r="I113" s="1990">
        <f t="shared" si="1"/>
        <v>0</v>
      </c>
    </row>
    <row r="114" spans="1:9" s="1984" customFormat="1" ht="12.6" customHeight="1">
      <c r="A114" s="1985">
        <v>12</v>
      </c>
      <c r="B114" s="1986">
        <v>9</v>
      </c>
      <c r="C114" s="1987" t="s">
        <v>1133</v>
      </c>
      <c r="D114" s="1988">
        <v>51304636</v>
      </c>
      <c r="E114" s="1982">
        <v>0</v>
      </c>
      <c r="F114" s="1982">
        <v>318844.71000000002</v>
      </c>
      <c r="G114" s="1989">
        <v>0</v>
      </c>
      <c r="H114" s="1982">
        <v>51623480.710000001</v>
      </c>
      <c r="I114" s="1990">
        <f t="shared" si="1"/>
        <v>0</v>
      </c>
    </row>
    <row r="115" spans="1:9" s="1984" customFormat="1" ht="12.6" customHeight="1">
      <c r="A115" s="1985">
        <v>12</v>
      </c>
      <c r="B115" s="1986">
        <v>10</v>
      </c>
      <c r="C115" s="1987" t="s">
        <v>1132</v>
      </c>
      <c r="D115" s="1988">
        <v>44326073</v>
      </c>
      <c r="E115" s="1982">
        <v>0</v>
      </c>
      <c r="F115" s="1982">
        <v>222108.69</v>
      </c>
      <c r="G115" s="1989">
        <v>0</v>
      </c>
      <c r="H115" s="1982">
        <v>44548181.689999998</v>
      </c>
      <c r="I115" s="1990">
        <f t="shared" si="1"/>
        <v>0</v>
      </c>
    </row>
    <row r="116" spans="1:9" s="1984" customFormat="1" ht="12.6" customHeight="1">
      <c r="A116" s="1985">
        <v>12</v>
      </c>
      <c r="B116" s="1986">
        <v>11</v>
      </c>
      <c r="C116" s="1987" t="s">
        <v>1131</v>
      </c>
      <c r="D116" s="1988">
        <v>93063766</v>
      </c>
      <c r="E116" s="1982">
        <v>67454.628303120058</v>
      </c>
      <c r="F116" s="1982">
        <v>169024.96</v>
      </c>
      <c r="G116" s="1989">
        <v>0</v>
      </c>
      <c r="H116" s="1982">
        <v>93232790.959999993</v>
      </c>
      <c r="I116" s="1990">
        <f t="shared" si="1"/>
        <v>7.2482160568400011E-2</v>
      </c>
    </row>
    <row r="117" spans="1:9" s="1984" customFormat="1" ht="12.6" customHeight="1">
      <c r="A117" s="1985">
        <v>12</v>
      </c>
      <c r="B117" s="1986">
        <v>12</v>
      </c>
      <c r="C117" s="1987" t="s">
        <v>1130</v>
      </c>
      <c r="D117" s="1988">
        <v>52685211</v>
      </c>
      <c r="E117" s="1982">
        <v>0</v>
      </c>
      <c r="F117" s="1982">
        <v>108700.79</v>
      </c>
      <c r="G117" s="1989">
        <v>0</v>
      </c>
      <c r="H117" s="1982">
        <v>52793911.789999999</v>
      </c>
      <c r="I117" s="1990">
        <f t="shared" si="1"/>
        <v>0</v>
      </c>
    </row>
    <row r="118" spans="1:9" s="1984" customFormat="1" ht="12.6" customHeight="1">
      <c r="A118" s="1985">
        <v>12</v>
      </c>
      <c r="B118" s="1986">
        <v>13</v>
      </c>
      <c r="C118" s="1987" t="s">
        <v>1129</v>
      </c>
      <c r="D118" s="1988">
        <v>85483496</v>
      </c>
      <c r="E118" s="1982">
        <v>0</v>
      </c>
      <c r="F118" s="1982">
        <v>192306.4</v>
      </c>
      <c r="G118" s="1989">
        <v>0</v>
      </c>
      <c r="H118" s="1982">
        <v>85675802.400000006</v>
      </c>
      <c r="I118" s="1990">
        <f t="shared" si="1"/>
        <v>0</v>
      </c>
    </row>
    <row r="119" spans="1:9" s="1984" customFormat="1" ht="12.6" customHeight="1">
      <c r="A119" s="1985">
        <v>12</v>
      </c>
      <c r="B119" s="1986">
        <v>14</v>
      </c>
      <c r="C119" s="1987" t="s">
        <v>1128</v>
      </c>
      <c r="D119" s="1988">
        <v>9653808</v>
      </c>
      <c r="E119" s="1982">
        <v>0</v>
      </c>
      <c r="F119" s="1982">
        <v>77355.509999999995</v>
      </c>
      <c r="G119" s="1989">
        <v>0</v>
      </c>
      <c r="H119" s="1982">
        <v>9731163.5099999998</v>
      </c>
      <c r="I119" s="1990">
        <f t="shared" si="1"/>
        <v>0</v>
      </c>
    </row>
    <row r="120" spans="1:9" s="1984" customFormat="1" ht="12.6" customHeight="1">
      <c r="A120" s="1985">
        <v>12</v>
      </c>
      <c r="B120" s="1986">
        <v>15</v>
      </c>
      <c r="C120" s="1987" t="s">
        <v>1127</v>
      </c>
      <c r="D120" s="1988">
        <v>42063491</v>
      </c>
      <c r="E120" s="1982">
        <v>0</v>
      </c>
      <c r="F120" s="1982">
        <v>143287.53</v>
      </c>
      <c r="G120" s="1989">
        <v>0</v>
      </c>
      <c r="H120" s="1982">
        <v>42206778.530000001</v>
      </c>
      <c r="I120" s="1990">
        <f t="shared" si="1"/>
        <v>0</v>
      </c>
    </row>
    <row r="121" spans="1:9" s="1984" customFormat="1" ht="12.6" customHeight="1">
      <c r="A121" s="1985">
        <v>12</v>
      </c>
      <c r="B121" s="1986">
        <v>16</v>
      </c>
      <c r="C121" s="1987" t="s">
        <v>1126</v>
      </c>
      <c r="D121" s="1988">
        <v>43410464</v>
      </c>
      <c r="E121" s="1982">
        <v>0</v>
      </c>
      <c r="F121" s="1982">
        <v>591026.93999999994</v>
      </c>
      <c r="G121" s="1989">
        <v>0</v>
      </c>
      <c r="H121" s="1982">
        <v>44001490.939999998</v>
      </c>
      <c r="I121" s="1990">
        <f t="shared" si="1"/>
        <v>0</v>
      </c>
    </row>
    <row r="122" spans="1:9" s="1984" customFormat="1" ht="12.6" customHeight="1">
      <c r="A122" s="1985">
        <v>12</v>
      </c>
      <c r="B122" s="1986">
        <v>17</v>
      </c>
      <c r="C122" s="1987" t="s">
        <v>1125</v>
      </c>
      <c r="D122" s="1988">
        <v>22766186</v>
      </c>
      <c r="E122" s="1982">
        <v>0</v>
      </c>
      <c r="F122" s="1982">
        <v>359576.2</v>
      </c>
      <c r="G122" s="1989">
        <v>0</v>
      </c>
      <c r="H122" s="1982">
        <v>23125762.199999999</v>
      </c>
      <c r="I122" s="1990">
        <f t="shared" si="1"/>
        <v>0</v>
      </c>
    </row>
    <row r="123" spans="1:9" s="1984" customFormat="1" ht="12.6" customHeight="1">
      <c r="A123" s="1985">
        <v>12</v>
      </c>
      <c r="B123" s="1986">
        <v>18</v>
      </c>
      <c r="C123" s="1987" t="s">
        <v>1124</v>
      </c>
      <c r="D123" s="1988">
        <v>69138815</v>
      </c>
      <c r="E123" s="1982">
        <v>0</v>
      </c>
      <c r="F123" s="1982">
        <v>49954.79</v>
      </c>
      <c r="G123" s="1989">
        <v>0</v>
      </c>
      <c r="H123" s="1982">
        <v>69188769.790000007</v>
      </c>
      <c r="I123" s="1990">
        <f t="shared" si="1"/>
        <v>0</v>
      </c>
    </row>
    <row r="124" spans="1:9" s="1984" customFormat="1" ht="12.6" customHeight="1">
      <c r="A124" s="1985">
        <v>12</v>
      </c>
      <c r="B124" s="1986">
        <v>19</v>
      </c>
      <c r="C124" s="1987" t="s">
        <v>1123</v>
      </c>
      <c r="D124" s="1988">
        <v>30553323</v>
      </c>
      <c r="E124" s="1982">
        <v>0</v>
      </c>
      <c r="F124" s="1982">
        <v>47921.02</v>
      </c>
      <c r="G124" s="1989">
        <v>0</v>
      </c>
      <c r="H124" s="1982">
        <v>30601244.02</v>
      </c>
      <c r="I124" s="1990">
        <f t="shared" si="1"/>
        <v>0</v>
      </c>
    </row>
    <row r="125" spans="1:9" s="1984" customFormat="1" ht="12.6" customHeight="1">
      <c r="A125" s="1985">
        <v>14</v>
      </c>
      <c r="B125" s="1986">
        <v>1</v>
      </c>
      <c r="C125" s="1987" t="s">
        <v>1122</v>
      </c>
      <c r="D125" s="1988">
        <v>11862573</v>
      </c>
      <c r="E125" s="1982">
        <v>0</v>
      </c>
      <c r="F125" s="1982">
        <v>13428.75</v>
      </c>
      <c r="G125" s="1989">
        <v>0</v>
      </c>
      <c r="H125" s="1982">
        <v>11876001.75</v>
      </c>
      <c r="I125" s="1990">
        <f t="shared" si="1"/>
        <v>0</v>
      </c>
    </row>
    <row r="126" spans="1:9" s="1984" customFormat="1" ht="12.6" customHeight="1">
      <c r="A126" s="1985">
        <v>14</v>
      </c>
      <c r="B126" s="1986">
        <v>2</v>
      </c>
      <c r="C126" s="1987" t="s">
        <v>1121</v>
      </c>
      <c r="D126" s="1988">
        <v>43825192</v>
      </c>
      <c r="E126" s="1982">
        <v>42050.221889560715</v>
      </c>
      <c r="F126" s="1982">
        <v>251329.2</v>
      </c>
      <c r="G126" s="1989">
        <v>0</v>
      </c>
      <c r="H126" s="1982">
        <v>44076521.200000003</v>
      </c>
      <c r="I126" s="1990">
        <f t="shared" si="1"/>
        <v>9.5949886288143854E-2</v>
      </c>
    </row>
    <row r="127" spans="1:9" s="1984" customFormat="1" ht="12.6" customHeight="1">
      <c r="A127" s="1985">
        <v>14</v>
      </c>
      <c r="B127" s="1986">
        <v>3</v>
      </c>
      <c r="C127" s="1987" t="s">
        <v>1120</v>
      </c>
      <c r="D127" s="1988">
        <v>67404361</v>
      </c>
      <c r="E127" s="1982">
        <v>0</v>
      </c>
      <c r="F127" s="1982">
        <v>1500331.31</v>
      </c>
      <c r="G127" s="1989">
        <v>0</v>
      </c>
      <c r="H127" s="1982">
        <v>68904692.310000002</v>
      </c>
      <c r="I127" s="1990">
        <f t="shared" si="1"/>
        <v>0</v>
      </c>
    </row>
    <row r="128" spans="1:9" s="1984" customFormat="1" ht="12.6" customHeight="1">
      <c r="A128" s="1985">
        <v>14</v>
      </c>
      <c r="B128" s="1986">
        <v>4</v>
      </c>
      <c r="C128" s="1987" t="s">
        <v>1119</v>
      </c>
      <c r="D128" s="1988">
        <v>19115763</v>
      </c>
      <c r="E128" s="1982">
        <v>21296.97085927867</v>
      </c>
      <c r="F128" s="1982">
        <v>103942.56</v>
      </c>
      <c r="G128" s="1989">
        <v>0</v>
      </c>
      <c r="H128" s="1982">
        <v>19219705.559999999</v>
      </c>
      <c r="I128" s="1990">
        <f t="shared" si="1"/>
        <v>0.11141051947169815</v>
      </c>
    </row>
    <row r="129" spans="1:9" s="1984" customFormat="1" ht="12.6" customHeight="1">
      <c r="A129" s="1985">
        <v>14</v>
      </c>
      <c r="B129" s="1986">
        <v>5</v>
      </c>
      <c r="C129" s="1987" t="s">
        <v>974</v>
      </c>
      <c r="D129" s="1988">
        <v>32901433</v>
      </c>
      <c r="E129" s="1982">
        <v>0</v>
      </c>
      <c r="F129" s="1982">
        <v>300802.78000000003</v>
      </c>
      <c r="G129" s="1989">
        <v>0</v>
      </c>
      <c r="H129" s="1982">
        <v>33202235.780000001</v>
      </c>
      <c r="I129" s="1990">
        <f t="shared" si="1"/>
        <v>0</v>
      </c>
    </row>
    <row r="130" spans="1:9" s="1984" customFormat="1" ht="12.6" customHeight="1">
      <c r="A130" s="1985">
        <v>14</v>
      </c>
      <c r="B130" s="1986">
        <v>6</v>
      </c>
      <c r="C130" s="1987" t="s">
        <v>1118</v>
      </c>
      <c r="D130" s="1988">
        <v>43172136</v>
      </c>
      <c r="E130" s="1982">
        <v>91276.320598497521</v>
      </c>
      <c r="F130" s="1982">
        <v>621616.37</v>
      </c>
      <c r="G130" s="1989">
        <v>0</v>
      </c>
      <c r="H130" s="1982">
        <v>43793752.369999997</v>
      </c>
      <c r="I130" s="1990">
        <f t="shared" si="1"/>
        <v>0.21142414773848003</v>
      </c>
    </row>
    <row r="131" spans="1:9" s="1984" customFormat="1" ht="12.6" customHeight="1">
      <c r="A131" s="1985">
        <v>14</v>
      </c>
      <c r="B131" s="1986">
        <v>7</v>
      </c>
      <c r="C131" s="1987" t="s">
        <v>1117</v>
      </c>
      <c r="D131" s="1988">
        <v>20816786</v>
      </c>
      <c r="E131" s="1982">
        <v>0</v>
      </c>
      <c r="F131" s="1982">
        <v>35278.230000000003</v>
      </c>
      <c r="G131" s="1989">
        <v>0</v>
      </c>
      <c r="H131" s="1982">
        <v>20852064.23</v>
      </c>
      <c r="I131" s="1990">
        <f t="shared" si="1"/>
        <v>0</v>
      </c>
    </row>
    <row r="132" spans="1:9" s="1984" customFormat="1" ht="12.6" customHeight="1">
      <c r="A132" s="1985">
        <v>14</v>
      </c>
      <c r="B132" s="1986">
        <v>8</v>
      </c>
      <c r="C132" s="1987" t="s">
        <v>1116</v>
      </c>
      <c r="D132" s="1988">
        <v>27551324</v>
      </c>
      <c r="E132" s="1982">
        <v>49121.266708832685</v>
      </c>
      <c r="F132" s="1982">
        <v>43227</v>
      </c>
      <c r="G132" s="1989">
        <v>0</v>
      </c>
      <c r="H132" s="1982">
        <v>27594551</v>
      </c>
      <c r="I132" s="1990">
        <f t="shared" si="1"/>
        <v>0.17829004046713939</v>
      </c>
    </row>
    <row r="133" spans="1:9" s="1984" customFormat="1" ht="12.6" customHeight="1">
      <c r="A133" s="1985">
        <v>14</v>
      </c>
      <c r="B133" s="1986">
        <v>9</v>
      </c>
      <c r="C133" s="1987" t="s">
        <v>1115</v>
      </c>
      <c r="D133" s="1988">
        <v>22462495</v>
      </c>
      <c r="E133" s="1982">
        <v>5397.6000814667696</v>
      </c>
      <c r="F133" s="1982">
        <v>95377.04</v>
      </c>
      <c r="G133" s="1989">
        <v>578058</v>
      </c>
      <c r="H133" s="1982">
        <v>23135930.039999999</v>
      </c>
      <c r="I133" s="1990">
        <f t="shared" si="1"/>
        <v>2.4029388015297363E-2</v>
      </c>
    </row>
    <row r="134" spans="1:9" s="1984" customFormat="1" ht="12.6" customHeight="1">
      <c r="A134" s="1985">
        <v>14</v>
      </c>
      <c r="B134" s="1986">
        <v>10</v>
      </c>
      <c r="C134" s="1987" t="s">
        <v>1114</v>
      </c>
      <c r="D134" s="1988">
        <v>16399890</v>
      </c>
      <c r="E134" s="1982">
        <v>0</v>
      </c>
      <c r="F134" s="1982">
        <v>349856.51</v>
      </c>
      <c r="G134" s="1989">
        <v>0</v>
      </c>
      <c r="H134" s="1982">
        <v>16749746.51</v>
      </c>
      <c r="I134" s="1990">
        <f t="shared" si="1"/>
        <v>0</v>
      </c>
    </row>
    <row r="135" spans="1:9" s="1984" customFormat="1" ht="12.6" customHeight="1">
      <c r="A135" s="1985">
        <v>14</v>
      </c>
      <c r="B135" s="1986">
        <v>11</v>
      </c>
      <c r="C135" s="1987" t="s">
        <v>1113</v>
      </c>
      <c r="D135" s="1988">
        <v>17280619</v>
      </c>
      <c r="E135" s="1982">
        <v>50170.160037141337</v>
      </c>
      <c r="F135" s="1982">
        <v>78768.009999999995</v>
      </c>
      <c r="G135" s="1989">
        <v>0</v>
      </c>
      <c r="H135" s="1982">
        <v>17359387.010000002</v>
      </c>
      <c r="I135" s="1990">
        <f t="shared" si="1"/>
        <v>0.29032617429469015</v>
      </c>
    </row>
    <row r="136" spans="1:9" s="1984" customFormat="1" ht="12.6" customHeight="1">
      <c r="A136" s="1985">
        <v>14</v>
      </c>
      <c r="B136" s="1986">
        <v>12</v>
      </c>
      <c r="C136" s="1987" t="s">
        <v>1112</v>
      </c>
      <c r="D136" s="1988">
        <v>68975334</v>
      </c>
      <c r="E136" s="1982">
        <v>45420.753939265029</v>
      </c>
      <c r="F136" s="1982">
        <v>908392.56</v>
      </c>
      <c r="G136" s="1989">
        <v>0</v>
      </c>
      <c r="H136" s="1982">
        <v>69883726.560000002</v>
      </c>
      <c r="I136" s="1990">
        <f t="shared" si="1"/>
        <v>6.5850719822922538E-2</v>
      </c>
    </row>
    <row r="137" spans="1:9" s="1984" customFormat="1" ht="12.6" customHeight="1">
      <c r="A137" s="1985">
        <v>14</v>
      </c>
      <c r="B137" s="1986">
        <v>13</v>
      </c>
      <c r="C137" s="1987" t="s">
        <v>1111</v>
      </c>
      <c r="D137" s="1988">
        <v>34127868</v>
      </c>
      <c r="E137" s="1982">
        <v>31741.192187265216</v>
      </c>
      <c r="F137" s="1982">
        <v>436296.7</v>
      </c>
      <c r="G137" s="1989">
        <v>0</v>
      </c>
      <c r="H137" s="1982">
        <v>34564164.700000003</v>
      </c>
      <c r="I137" s="1990">
        <f t="shared" si="1"/>
        <v>9.3006665951899534E-2</v>
      </c>
    </row>
    <row r="138" spans="1:9" s="1984" customFormat="1" ht="12.6" customHeight="1">
      <c r="A138" s="1985">
        <v>14</v>
      </c>
      <c r="B138" s="1986">
        <v>14</v>
      </c>
      <c r="C138" s="1987" t="s">
        <v>1034</v>
      </c>
      <c r="D138" s="1988">
        <v>17715708</v>
      </c>
      <c r="E138" s="1982">
        <v>0</v>
      </c>
      <c r="F138" s="1982">
        <v>760879.34</v>
      </c>
      <c r="G138" s="1989">
        <v>0</v>
      </c>
      <c r="H138" s="1982">
        <v>18476587.34</v>
      </c>
      <c r="I138" s="1990">
        <f t="shared" ref="I138:I201" si="2">E138/D138*100</f>
        <v>0</v>
      </c>
    </row>
    <row r="139" spans="1:9" s="1984" customFormat="1" ht="12.6" customHeight="1">
      <c r="A139" s="1985">
        <v>14</v>
      </c>
      <c r="B139" s="1986">
        <v>15</v>
      </c>
      <c r="C139" s="1987" t="s">
        <v>1110</v>
      </c>
      <c r="D139" s="1988">
        <v>17365824</v>
      </c>
      <c r="E139" s="1982">
        <v>0</v>
      </c>
      <c r="F139" s="1982">
        <v>273501.74</v>
      </c>
      <c r="G139" s="1989">
        <v>0</v>
      </c>
      <c r="H139" s="1982">
        <v>17639325.739999998</v>
      </c>
      <c r="I139" s="1990">
        <f t="shared" si="2"/>
        <v>0</v>
      </c>
    </row>
    <row r="140" spans="1:9" s="1984" customFormat="1" ht="12.6" customHeight="1">
      <c r="A140" s="1985">
        <v>14</v>
      </c>
      <c r="B140" s="1986">
        <v>16</v>
      </c>
      <c r="C140" s="1987" t="s">
        <v>962</v>
      </c>
      <c r="D140" s="1988">
        <v>30072074</v>
      </c>
      <c r="E140" s="1982">
        <v>0</v>
      </c>
      <c r="F140" s="1982">
        <v>1032492.07</v>
      </c>
      <c r="G140" s="1989">
        <v>30226.67</v>
      </c>
      <c r="H140" s="1982">
        <v>31134792.740000002</v>
      </c>
      <c r="I140" s="1990">
        <f t="shared" si="2"/>
        <v>0</v>
      </c>
    </row>
    <row r="141" spans="1:9" s="1984" customFormat="1" ht="12.6" customHeight="1">
      <c r="A141" s="1985">
        <v>14</v>
      </c>
      <c r="B141" s="1986">
        <v>17</v>
      </c>
      <c r="C141" s="1987" t="s">
        <v>1109</v>
      </c>
      <c r="D141" s="1988">
        <v>56217948</v>
      </c>
      <c r="E141" s="1982">
        <v>128364.6466136095</v>
      </c>
      <c r="F141" s="1982">
        <v>273700.59000000003</v>
      </c>
      <c r="G141" s="1989">
        <v>2499564</v>
      </c>
      <c r="H141" s="1982">
        <v>58991212.590000004</v>
      </c>
      <c r="I141" s="1990">
        <f t="shared" si="2"/>
        <v>0.22833392391627222</v>
      </c>
    </row>
    <row r="142" spans="1:9" s="1984" customFormat="1" ht="12.6" customHeight="1">
      <c r="A142" s="1985">
        <v>14</v>
      </c>
      <c r="B142" s="1986">
        <v>18</v>
      </c>
      <c r="C142" s="1987" t="s">
        <v>1108</v>
      </c>
      <c r="D142" s="1988">
        <v>71422257</v>
      </c>
      <c r="E142" s="1982">
        <v>0</v>
      </c>
      <c r="F142" s="1982">
        <v>700864.66</v>
      </c>
      <c r="G142" s="1989">
        <v>0</v>
      </c>
      <c r="H142" s="1982">
        <v>72123121.659999996</v>
      </c>
      <c r="I142" s="1990">
        <f t="shared" si="2"/>
        <v>0</v>
      </c>
    </row>
    <row r="143" spans="1:9" s="1984" customFormat="1" ht="12.6" customHeight="1">
      <c r="A143" s="1985">
        <v>14</v>
      </c>
      <c r="B143" s="1986">
        <v>19</v>
      </c>
      <c r="C143" s="1987" t="s">
        <v>1107</v>
      </c>
      <c r="D143" s="1988">
        <v>20396811</v>
      </c>
      <c r="E143" s="1982">
        <v>10239.141778229598</v>
      </c>
      <c r="F143" s="1982">
        <v>4719.68</v>
      </c>
      <c r="G143" s="1989">
        <v>0</v>
      </c>
      <c r="H143" s="1982">
        <v>20401530.68</v>
      </c>
      <c r="I143" s="1990">
        <f t="shared" si="2"/>
        <v>5.0199718859137335E-2</v>
      </c>
    </row>
    <row r="144" spans="1:9" s="1984" customFormat="1" ht="12.6" customHeight="1">
      <c r="A144" s="1985">
        <v>14</v>
      </c>
      <c r="B144" s="1986">
        <v>20</v>
      </c>
      <c r="C144" s="1987" t="s">
        <v>1106</v>
      </c>
      <c r="D144" s="1988">
        <v>51803623</v>
      </c>
      <c r="E144" s="1982">
        <v>32782.141888597143</v>
      </c>
      <c r="F144" s="1982">
        <v>850222.74</v>
      </c>
      <c r="G144" s="1989">
        <v>0</v>
      </c>
      <c r="H144" s="1982">
        <v>52653845.740000002</v>
      </c>
      <c r="I144" s="1990">
        <f t="shared" si="2"/>
        <v>6.3281562157529295E-2</v>
      </c>
    </row>
    <row r="145" spans="1:9" s="1984" customFormat="1" ht="12.6" customHeight="1">
      <c r="A145" s="1985">
        <v>14</v>
      </c>
      <c r="B145" s="1986">
        <v>21</v>
      </c>
      <c r="C145" s="1987" t="s">
        <v>1105</v>
      </c>
      <c r="D145" s="1988">
        <v>38687015</v>
      </c>
      <c r="E145" s="1982">
        <v>0</v>
      </c>
      <c r="F145" s="1982">
        <v>207797.29</v>
      </c>
      <c r="G145" s="1989">
        <v>0</v>
      </c>
      <c r="H145" s="1982">
        <v>38894812.289999999</v>
      </c>
      <c r="I145" s="1990">
        <f t="shared" si="2"/>
        <v>0</v>
      </c>
    </row>
    <row r="146" spans="1:9" s="1984" customFormat="1" ht="12.6" customHeight="1">
      <c r="A146" s="1985">
        <v>14</v>
      </c>
      <c r="B146" s="1986">
        <v>22</v>
      </c>
      <c r="C146" s="1987" t="s">
        <v>1104</v>
      </c>
      <c r="D146" s="1988">
        <v>31354613</v>
      </c>
      <c r="E146" s="1982">
        <v>12117.711786563397</v>
      </c>
      <c r="F146" s="1982">
        <v>701909.64</v>
      </c>
      <c r="G146" s="1989">
        <v>0</v>
      </c>
      <c r="H146" s="1982">
        <v>32056522.640000001</v>
      </c>
      <c r="I146" s="1990">
        <f t="shared" si="2"/>
        <v>3.8647301392504503E-2</v>
      </c>
    </row>
    <row r="147" spans="1:9" s="1984" customFormat="1" ht="12.6" customHeight="1">
      <c r="A147" s="1985">
        <v>14</v>
      </c>
      <c r="B147" s="1986">
        <v>23</v>
      </c>
      <c r="C147" s="1987" t="s">
        <v>1103</v>
      </c>
      <c r="D147" s="1988">
        <v>41640962</v>
      </c>
      <c r="E147" s="1982">
        <v>3926.8686531483909</v>
      </c>
      <c r="F147" s="1982">
        <v>34427.050000000003</v>
      </c>
      <c r="G147" s="1989">
        <v>0</v>
      </c>
      <c r="H147" s="1982">
        <v>41675389.049999997</v>
      </c>
      <c r="I147" s="1990">
        <f t="shared" si="2"/>
        <v>9.430302434291481E-3</v>
      </c>
    </row>
    <row r="148" spans="1:9" s="1984" customFormat="1" ht="12.6" customHeight="1">
      <c r="A148" s="1985">
        <v>14</v>
      </c>
      <c r="B148" s="1986">
        <v>24</v>
      </c>
      <c r="C148" s="1987" t="s">
        <v>1102</v>
      </c>
      <c r="D148" s="1988">
        <v>22545292</v>
      </c>
      <c r="E148" s="1982">
        <v>0</v>
      </c>
      <c r="F148" s="1982">
        <v>74588.5</v>
      </c>
      <c r="G148" s="1989">
        <v>0</v>
      </c>
      <c r="H148" s="1982">
        <v>22619880.5</v>
      </c>
      <c r="I148" s="1990">
        <f t="shared" si="2"/>
        <v>0</v>
      </c>
    </row>
    <row r="149" spans="1:9" s="1984" customFormat="1" ht="12.6" customHeight="1">
      <c r="A149" s="1985">
        <v>14</v>
      </c>
      <c r="B149" s="1986">
        <v>25</v>
      </c>
      <c r="C149" s="1987" t="s">
        <v>1101</v>
      </c>
      <c r="D149" s="1988">
        <v>24807721</v>
      </c>
      <c r="E149" s="1982">
        <v>12136.257924588554</v>
      </c>
      <c r="F149" s="1982">
        <v>101342.65</v>
      </c>
      <c r="G149" s="1989">
        <v>0</v>
      </c>
      <c r="H149" s="1982">
        <v>24909063.649999999</v>
      </c>
      <c r="I149" s="1990">
        <f t="shared" si="2"/>
        <v>4.8921293191698481E-2</v>
      </c>
    </row>
    <row r="150" spans="1:9" s="1984" customFormat="1" ht="12.6" customHeight="1">
      <c r="A150" s="1985">
        <v>14</v>
      </c>
      <c r="B150" s="1986">
        <v>26</v>
      </c>
      <c r="C150" s="1987" t="s">
        <v>1100</v>
      </c>
      <c r="D150" s="1988">
        <v>15822366</v>
      </c>
      <c r="E150" s="1982">
        <v>23132.694228507527</v>
      </c>
      <c r="F150" s="1982">
        <v>216836.34</v>
      </c>
      <c r="G150" s="1989">
        <v>0</v>
      </c>
      <c r="H150" s="1982">
        <v>16039202.34</v>
      </c>
      <c r="I150" s="1990">
        <f t="shared" si="2"/>
        <v>0.14620249732882887</v>
      </c>
    </row>
    <row r="151" spans="1:9" s="1984" customFormat="1" ht="12.6" customHeight="1">
      <c r="A151" s="1985">
        <v>14</v>
      </c>
      <c r="B151" s="1986">
        <v>27</v>
      </c>
      <c r="C151" s="1987" t="s">
        <v>1099</v>
      </c>
      <c r="D151" s="1988">
        <v>21639473</v>
      </c>
      <c r="E151" s="1982">
        <v>27708.995873704189</v>
      </c>
      <c r="F151" s="1982">
        <v>83402.740000000005</v>
      </c>
      <c r="G151" s="1989">
        <v>0</v>
      </c>
      <c r="H151" s="1982">
        <v>21722875.739999998</v>
      </c>
      <c r="I151" s="1990">
        <f t="shared" si="2"/>
        <v>0.12804838580728925</v>
      </c>
    </row>
    <row r="152" spans="1:9" s="1984" customFormat="1" ht="12.6" customHeight="1">
      <c r="A152" s="1985">
        <v>14</v>
      </c>
      <c r="B152" s="1986">
        <v>28</v>
      </c>
      <c r="C152" s="1987" t="s">
        <v>1098</v>
      </c>
      <c r="D152" s="1988">
        <v>42483179</v>
      </c>
      <c r="E152" s="1982">
        <v>9683.0596895914132</v>
      </c>
      <c r="F152" s="1982">
        <v>992529.87</v>
      </c>
      <c r="G152" s="1989">
        <v>0</v>
      </c>
      <c r="H152" s="1982">
        <v>43475708.869999997</v>
      </c>
      <c r="I152" s="1990">
        <f t="shared" si="2"/>
        <v>2.2792690936785622E-2</v>
      </c>
    </row>
    <row r="153" spans="1:9" s="1984" customFormat="1" ht="12.6" customHeight="1">
      <c r="A153" s="1985">
        <v>14</v>
      </c>
      <c r="B153" s="1986">
        <v>29</v>
      </c>
      <c r="C153" s="1987" t="s">
        <v>1097</v>
      </c>
      <c r="D153" s="1988">
        <v>18433743</v>
      </c>
      <c r="E153" s="1982">
        <v>0</v>
      </c>
      <c r="F153" s="1982">
        <v>299649.34999999998</v>
      </c>
      <c r="G153" s="1989">
        <v>0</v>
      </c>
      <c r="H153" s="1982">
        <v>18733392.350000001</v>
      </c>
      <c r="I153" s="1990">
        <f t="shared" si="2"/>
        <v>0</v>
      </c>
    </row>
    <row r="154" spans="1:9" s="1984" customFormat="1" ht="12.6" customHeight="1">
      <c r="A154" s="1985">
        <v>14</v>
      </c>
      <c r="B154" s="1986">
        <v>30</v>
      </c>
      <c r="C154" s="1987" t="s">
        <v>1096</v>
      </c>
      <c r="D154" s="1988">
        <v>10456451</v>
      </c>
      <c r="E154" s="1982">
        <v>4762.0274242433952</v>
      </c>
      <c r="F154" s="1982">
        <v>87311.94</v>
      </c>
      <c r="G154" s="1989">
        <v>0</v>
      </c>
      <c r="H154" s="1982">
        <v>10543762.939999999</v>
      </c>
      <c r="I154" s="1990">
        <f t="shared" si="2"/>
        <v>4.554152670196987E-2</v>
      </c>
    </row>
    <row r="155" spans="1:9" s="1984" customFormat="1" ht="12.6" customHeight="1">
      <c r="A155" s="1985">
        <v>14</v>
      </c>
      <c r="B155" s="1986">
        <v>32</v>
      </c>
      <c r="C155" s="1987" t="s">
        <v>1095</v>
      </c>
      <c r="D155" s="1988">
        <v>41276856</v>
      </c>
      <c r="E155" s="1982">
        <v>15556.314946614959</v>
      </c>
      <c r="F155" s="1982">
        <v>254474.87</v>
      </c>
      <c r="G155" s="1989">
        <v>0</v>
      </c>
      <c r="H155" s="1982">
        <v>41531330.869999997</v>
      </c>
      <c r="I155" s="1990">
        <f t="shared" si="2"/>
        <v>3.7687741882799788E-2</v>
      </c>
    </row>
    <row r="156" spans="1:9" s="1984" customFormat="1" ht="12.6" customHeight="1">
      <c r="A156" s="1985">
        <v>14</v>
      </c>
      <c r="B156" s="1986">
        <v>33</v>
      </c>
      <c r="C156" s="1987" t="s">
        <v>1094</v>
      </c>
      <c r="D156" s="1988">
        <v>37232280</v>
      </c>
      <c r="E156" s="1982">
        <v>85608.146978282675</v>
      </c>
      <c r="F156" s="1982">
        <v>818072.92</v>
      </c>
      <c r="G156" s="1989">
        <v>2000000</v>
      </c>
      <c r="H156" s="1982">
        <v>40050352.920000002</v>
      </c>
      <c r="I156" s="1990">
        <f t="shared" si="2"/>
        <v>0.22992990753798229</v>
      </c>
    </row>
    <row r="157" spans="1:9" s="1984" customFormat="1" ht="12.6" customHeight="1">
      <c r="A157" s="1985">
        <v>14</v>
      </c>
      <c r="B157" s="1986">
        <v>34</v>
      </c>
      <c r="C157" s="1987" t="s">
        <v>1093</v>
      </c>
      <c r="D157" s="1988">
        <v>63997133</v>
      </c>
      <c r="E157" s="1982">
        <v>0</v>
      </c>
      <c r="F157" s="1982">
        <v>844995.43</v>
      </c>
      <c r="G157" s="1989">
        <v>0</v>
      </c>
      <c r="H157" s="1982">
        <v>64842128.43</v>
      </c>
      <c r="I157" s="1990">
        <f t="shared" si="2"/>
        <v>0</v>
      </c>
    </row>
    <row r="158" spans="1:9" s="1984" customFormat="1" ht="12.6" customHeight="1">
      <c r="A158" s="1985">
        <v>14</v>
      </c>
      <c r="B158" s="1986">
        <v>35</v>
      </c>
      <c r="C158" s="1987" t="s">
        <v>1092</v>
      </c>
      <c r="D158" s="1988">
        <v>42759335</v>
      </c>
      <c r="E158" s="1982">
        <v>19406.519935806569</v>
      </c>
      <c r="F158" s="1982">
        <v>311614.98</v>
      </c>
      <c r="G158" s="1989">
        <v>0</v>
      </c>
      <c r="H158" s="1982">
        <v>43070949.979999997</v>
      </c>
      <c r="I158" s="1990">
        <f t="shared" si="2"/>
        <v>4.5385457785549213E-2</v>
      </c>
    </row>
    <row r="159" spans="1:9" s="1984" customFormat="1" ht="12.6" customHeight="1">
      <c r="A159" s="1985">
        <v>14</v>
      </c>
      <c r="B159" s="1986">
        <v>36</v>
      </c>
      <c r="C159" s="1987" t="s">
        <v>1091</v>
      </c>
      <c r="D159" s="1988">
        <v>10555151</v>
      </c>
      <c r="E159" s="1982">
        <v>0</v>
      </c>
      <c r="F159" s="1982">
        <v>30173.07</v>
      </c>
      <c r="G159" s="1989">
        <v>0</v>
      </c>
      <c r="H159" s="1982">
        <v>10585324.07</v>
      </c>
      <c r="I159" s="1990">
        <f t="shared" si="2"/>
        <v>0</v>
      </c>
    </row>
    <row r="160" spans="1:9" s="1984" customFormat="1" ht="12.6" customHeight="1">
      <c r="A160" s="1985">
        <v>14</v>
      </c>
      <c r="B160" s="1986">
        <v>37</v>
      </c>
      <c r="C160" s="1987" t="s">
        <v>1090</v>
      </c>
      <c r="D160" s="1988">
        <v>16737817</v>
      </c>
      <c r="E160" s="1982">
        <v>32888.263986217884</v>
      </c>
      <c r="F160" s="1982">
        <v>159219.59</v>
      </c>
      <c r="G160" s="1989">
        <v>0</v>
      </c>
      <c r="H160" s="1982">
        <v>16897036.59</v>
      </c>
      <c r="I160" s="1990">
        <f t="shared" si="2"/>
        <v>0.19649076092908582</v>
      </c>
    </row>
    <row r="161" spans="1:9" s="1984" customFormat="1" ht="12.6" customHeight="1">
      <c r="A161" s="1985">
        <v>14</v>
      </c>
      <c r="B161" s="1986">
        <v>38</v>
      </c>
      <c r="C161" s="1987" t="s">
        <v>1089</v>
      </c>
      <c r="D161" s="1988">
        <v>25463401</v>
      </c>
      <c r="E161" s="1982">
        <v>25882.9809377317</v>
      </c>
      <c r="F161" s="1982">
        <v>86707.08</v>
      </c>
      <c r="G161" s="1989">
        <v>0</v>
      </c>
      <c r="H161" s="1982">
        <v>25550108.079999998</v>
      </c>
      <c r="I161" s="1990">
        <f t="shared" si="2"/>
        <v>0.10164777649981516</v>
      </c>
    </row>
    <row r="162" spans="1:9" s="1984" customFormat="1" ht="12.6" customHeight="1">
      <c r="A162" s="1985">
        <v>16</v>
      </c>
      <c r="B162" s="1986">
        <v>1</v>
      </c>
      <c r="C162" s="1987" t="s">
        <v>1088</v>
      </c>
      <c r="D162" s="1988">
        <v>34159581</v>
      </c>
      <c r="E162" s="1982">
        <v>0</v>
      </c>
      <c r="F162" s="1982">
        <v>311158.71000000002</v>
      </c>
      <c r="G162" s="1989">
        <v>0</v>
      </c>
      <c r="H162" s="1982">
        <v>34470739.710000001</v>
      </c>
      <c r="I162" s="1990">
        <f t="shared" si="2"/>
        <v>0</v>
      </c>
    </row>
    <row r="163" spans="1:9" s="1984" customFormat="1" ht="12.6" customHeight="1">
      <c r="A163" s="1985">
        <v>16</v>
      </c>
      <c r="B163" s="1986">
        <v>2</v>
      </c>
      <c r="C163" s="1987" t="s">
        <v>1087</v>
      </c>
      <c r="D163" s="1988">
        <v>11471754</v>
      </c>
      <c r="E163" s="1982">
        <v>0</v>
      </c>
      <c r="F163" s="1982">
        <v>143990.82999999999</v>
      </c>
      <c r="G163" s="1989">
        <v>299.2</v>
      </c>
      <c r="H163" s="1982">
        <v>11616044.029999999</v>
      </c>
      <c r="I163" s="1990">
        <f t="shared" si="2"/>
        <v>0</v>
      </c>
    </row>
    <row r="164" spans="1:9" s="1984" customFormat="1" ht="12.6" customHeight="1">
      <c r="A164" s="1985">
        <v>16</v>
      </c>
      <c r="B164" s="1986">
        <v>3</v>
      </c>
      <c r="C164" s="1987" t="s">
        <v>1086</v>
      </c>
      <c r="D164" s="1988">
        <v>44604263</v>
      </c>
      <c r="E164" s="1982">
        <v>0</v>
      </c>
      <c r="F164" s="1982">
        <v>141977.64000000001</v>
      </c>
      <c r="G164" s="1989">
        <v>0</v>
      </c>
      <c r="H164" s="1982">
        <v>44746240.640000001</v>
      </c>
      <c r="I164" s="1990">
        <f t="shared" si="2"/>
        <v>0</v>
      </c>
    </row>
    <row r="165" spans="1:9" s="1984" customFormat="1" ht="12.6" customHeight="1">
      <c r="A165" s="1985">
        <v>16</v>
      </c>
      <c r="B165" s="1986">
        <v>4</v>
      </c>
      <c r="C165" s="1987" t="s">
        <v>1085</v>
      </c>
      <c r="D165" s="1988">
        <v>30835695</v>
      </c>
      <c r="E165" s="1982">
        <v>18444.994869029517</v>
      </c>
      <c r="F165" s="1982">
        <v>468453.32</v>
      </c>
      <c r="G165" s="1989">
        <v>0</v>
      </c>
      <c r="H165" s="1982">
        <v>31304148.32</v>
      </c>
      <c r="I165" s="1990">
        <f t="shared" si="2"/>
        <v>5.9817023319985223E-2</v>
      </c>
    </row>
    <row r="166" spans="1:9" s="1984" customFormat="1" ht="12.6" customHeight="1">
      <c r="A166" s="1985">
        <v>16</v>
      </c>
      <c r="B166" s="1986">
        <v>5</v>
      </c>
      <c r="C166" s="1987" t="s">
        <v>1084</v>
      </c>
      <c r="D166" s="1988">
        <v>12080960</v>
      </c>
      <c r="E166" s="1982">
        <v>0</v>
      </c>
      <c r="F166" s="1982">
        <v>89305.36</v>
      </c>
      <c r="G166" s="1989">
        <v>0</v>
      </c>
      <c r="H166" s="1982">
        <v>12170265.359999999</v>
      </c>
      <c r="I166" s="1990">
        <f t="shared" si="2"/>
        <v>0</v>
      </c>
    </row>
    <row r="167" spans="1:9" s="1984" customFormat="1" ht="12.6" customHeight="1">
      <c r="A167" s="1985">
        <v>16</v>
      </c>
      <c r="B167" s="1986">
        <v>6</v>
      </c>
      <c r="C167" s="1987" t="s">
        <v>1083</v>
      </c>
      <c r="D167" s="1988">
        <v>22265442</v>
      </c>
      <c r="E167" s="1982">
        <v>0</v>
      </c>
      <c r="F167" s="1982">
        <v>40504.85</v>
      </c>
      <c r="G167" s="1989">
        <v>0</v>
      </c>
      <c r="H167" s="1982">
        <v>22305946.850000001</v>
      </c>
      <c r="I167" s="1990">
        <f t="shared" si="2"/>
        <v>0</v>
      </c>
    </row>
    <row r="168" spans="1:9" s="1984" customFormat="1" ht="12.6" customHeight="1">
      <c r="A168" s="1985">
        <v>16</v>
      </c>
      <c r="B168" s="1986">
        <v>7</v>
      </c>
      <c r="C168" s="1987" t="s">
        <v>1082</v>
      </c>
      <c r="D168" s="1988">
        <v>62030362</v>
      </c>
      <c r="E168" s="1982">
        <v>0</v>
      </c>
      <c r="F168" s="1982">
        <v>276269.03000000003</v>
      </c>
      <c r="G168" s="1989">
        <v>3274448.32</v>
      </c>
      <c r="H168" s="1982">
        <v>65581079.350000001</v>
      </c>
      <c r="I168" s="1990">
        <f t="shared" si="2"/>
        <v>0</v>
      </c>
    </row>
    <row r="169" spans="1:9" s="1984" customFormat="1" ht="12.6" customHeight="1">
      <c r="A169" s="1985">
        <v>16</v>
      </c>
      <c r="B169" s="1986">
        <v>8</v>
      </c>
      <c r="C169" s="1987" t="s">
        <v>1081</v>
      </c>
      <c r="D169" s="1988">
        <v>26774711</v>
      </c>
      <c r="E169" s="1982">
        <v>0</v>
      </c>
      <c r="F169" s="1982">
        <v>82247.27</v>
      </c>
      <c r="G169" s="1989">
        <v>0</v>
      </c>
      <c r="H169" s="1982">
        <v>26856958.27</v>
      </c>
      <c r="I169" s="1990">
        <f t="shared" si="2"/>
        <v>0</v>
      </c>
    </row>
    <row r="170" spans="1:9" s="1984" customFormat="1" ht="12.6" customHeight="1">
      <c r="A170" s="1985">
        <v>16</v>
      </c>
      <c r="B170" s="1986">
        <v>9</v>
      </c>
      <c r="C170" s="1987" t="s">
        <v>1080</v>
      </c>
      <c r="D170" s="1988">
        <v>17318022</v>
      </c>
      <c r="E170" s="1982">
        <v>0</v>
      </c>
      <c r="F170" s="1982">
        <v>161715.91</v>
      </c>
      <c r="G170" s="1989">
        <v>0</v>
      </c>
      <c r="H170" s="1982">
        <v>17479737.91</v>
      </c>
      <c r="I170" s="1990">
        <f t="shared" si="2"/>
        <v>0</v>
      </c>
    </row>
    <row r="171" spans="1:9" s="1984" customFormat="1" ht="12.6" customHeight="1">
      <c r="A171" s="1985">
        <v>16</v>
      </c>
      <c r="B171" s="1986">
        <v>10</v>
      </c>
      <c r="C171" s="1987" t="s">
        <v>1079</v>
      </c>
      <c r="D171" s="1988">
        <v>18301359</v>
      </c>
      <c r="E171" s="1982">
        <v>36272.806183394467</v>
      </c>
      <c r="F171" s="1982">
        <v>68786.37</v>
      </c>
      <c r="G171" s="1989">
        <v>0</v>
      </c>
      <c r="H171" s="1982">
        <v>18370145.370000001</v>
      </c>
      <c r="I171" s="1990">
        <f t="shared" si="2"/>
        <v>0.19819733705783524</v>
      </c>
    </row>
    <row r="172" spans="1:9" s="1984" customFormat="1" ht="12.6" customHeight="1">
      <c r="A172" s="1985">
        <v>16</v>
      </c>
      <c r="B172" s="1986">
        <v>11</v>
      </c>
      <c r="C172" s="1987" t="s">
        <v>1078</v>
      </c>
      <c r="D172" s="1988">
        <v>27766559</v>
      </c>
      <c r="E172" s="1982">
        <v>0</v>
      </c>
      <c r="F172" s="1982">
        <v>141458.81</v>
      </c>
      <c r="G172" s="1989">
        <v>0</v>
      </c>
      <c r="H172" s="1982">
        <v>27908017.809999999</v>
      </c>
      <c r="I172" s="1990">
        <f t="shared" si="2"/>
        <v>0</v>
      </c>
    </row>
    <row r="173" spans="1:9" s="1984" customFormat="1" ht="12.6" customHeight="1">
      <c r="A173" s="1985">
        <v>18</v>
      </c>
      <c r="B173" s="1986">
        <v>1</v>
      </c>
      <c r="C173" s="1987" t="s">
        <v>1077</v>
      </c>
      <c r="D173" s="1988">
        <v>8941834</v>
      </c>
      <c r="E173" s="1982">
        <v>0</v>
      </c>
      <c r="F173" s="1982">
        <v>36696.67</v>
      </c>
      <c r="G173" s="1989">
        <v>0</v>
      </c>
      <c r="H173" s="1982">
        <v>8978530.6699999999</v>
      </c>
      <c r="I173" s="1990">
        <f t="shared" si="2"/>
        <v>0</v>
      </c>
    </row>
    <row r="174" spans="1:9" s="1984" customFormat="1" ht="12.6" customHeight="1">
      <c r="A174" s="1985">
        <v>18</v>
      </c>
      <c r="B174" s="1986">
        <v>2</v>
      </c>
      <c r="C174" s="1987" t="s">
        <v>1076</v>
      </c>
      <c r="D174" s="1988">
        <v>21395189</v>
      </c>
      <c r="E174" s="1982">
        <v>4727.7694677530499</v>
      </c>
      <c r="F174" s="1982">
        <v>90602.53</v>
      </c>
      <c r="G174" s="1989">
        <v>454283</v>
      </c>
      <c r="H174" s="1982">
        <v>21940074.530000001</v>
      </c>
      <c r="I174" s="1990">
        <f t="shared" si="2"/>
        <v>2.209734846349359E-2</v>
      </c>
    </row>
    <row r="175" spans="1:9" s="1984" customFormat="1" ht="12.6" customHeight="1">
      <c r="A175" s="1985">
        <v>18</v>
      </c>
      <c r="B175" s="1986">
        <v>3</v>
      </c>
      <c r="C175" s="1987" t="s">
        <v>1075</v>
      </c>
      <c r="D175" s="1988">
        <v>53844814</v>
      </c>
      <c r="E175" s="1982">
        <v>0</v>
      </c>
      <c r="F175" s="1982">
        <v>30139.55</v>
      </c>
      <c r="G175" s="1989">
        <v>0</v>
      </c>
      <c r="H175" s="1982">
        <v>53874953.549999997</v>
      </c>
      <c r="I175" s="1990">
        <f t="shared" si="2"/>
        <v>0</v>
      </c>
    </row>
    <row r="176" spans="1:9" s="1984" customFormat="1" ht="12.6" customHeight="1">
      <c r="A176" s="1985">
        <v>18</v>
      </c>
      <c r="B176" s="1986">
        <v>4</v>
      </c>
      <c r="C176" s="1987" t="s">
        <v>1074</v>
      </c>
      <c r="D176" s="1988">
        <v>77388084</v>
      </c>
      <c r="E176" s="1982">
        <v>63943.032616899902</v>
      </c>
      <c r="F176" s="1982">
        <v>246862.69</v>
      </c>
      <c r="G176" s="1989">
        <v>0</v>
      </c>
      <c r="H176" s="1982">
        <v>77634946.689999998</v>
      </c>
      <c r="I176" s="1990">
        <f t="shared" si="2"/>
        <v>8.2626457862556596E-2</v>
      </c>
    </row>
    <row r="177" spans="1:9" s="1984" customFormat="1" ht="12.6" customHeight="1">
      <c r="A177" s="1985">
        <v>18</v>
      </c>
      <c r="B177" s="1986">
        <v>5</v>
      </c>
      <c r="C177" s="1987" t="s">
        <v>1073</v>
      </c>
      <c r="D177" s="1988">
        <v>54588627</v>
      </c>
      <c r="E177" s="1982">
        <v>18766.335483308201</v>
      </c>
      <c r="F177" s="1982">
        <v>376046.09</v>
      </c>
      <c r="G177" s="1989">
        <v>0</v>
      </c>
      <c r="H177" s="1982">
        <v>54964673.090000004</v>
      </c>
      <c r="I177" s="1990">
        <f t="shared" si="2"/>
        <v>3.4377738577869348E-2</v>
      </c>
    </row>
    <row r="178" spans="1:9" s="1984" customFormat="1" ht="12.6" customHeight="1">
      <c r="A178" s="1985">
        <v>18</v>
      </c>
      <c r="B178" s="1986">
        <v>6</v>
      </c>
      <c r="C178" s="1987" t="s">
        <v>1072</v>
      </c>
      <c r="D178" s="1988">
        <v>14746860</v>
      </c>
      <c r="E178" s="1982">
        <v>0</v>
      </c>
      <c r="F178" s="1982">
        <v>68346.210000000006</v>
      </c>
      <c r="G178" s="1989">
        <v>0</v>
      </c>
      <c r="H178" s="1982">
        <v>14815206.210000001</v>
      </c>
      <c r="I178" s="1990">
        <f t="shared" si="2"/>
        <v>0</v>
      </c>
    </row>
    <row r="179" spans="1:9" s="1984" customFormat="1" ht="12.6" customHeight="1">
      <c r="A179" s="1985">
        <v>18</v>
      </c>
      <c r="B179" s="1986">
        <v>7</v>
      </c>
      <c r="C179" s="1987" t="s">
        <v>1071</v>
      </c>
      <c r="D179" s="1988">
        <v>26926069</v>
      </c>
      <c r="E179" s="1982">
        <v>0</v>
      </c>
      <c r="F179" s="1982">
        <v>117812.6</v>
      </c>
      <c r="G179" s="1989">
        <v>0</v>
      </c>
      <c r="H179" s="1982">
        <v>27043881.600000001</v>
      </c>
      <c r="I179" s="1990">
        <f t="shared" si="2"/>
        <v>0</v>
      </c>
    </row>
    <row r="180" spans="1:9" s="1984" customFormat="1" ht="12.6" customHeight="1">
      <c r="A180" s="1985">
        <v>18</v>
      </c>
      <c r="B180" s="1986">
        <v>8</v>
      </c>
      <c r="C180" s="1987" t="s">
        <v>1070</v>
      </c>
      <c r="D180" s="1988">
        <v>43596176</v>
      </c>
      <c r="E180" s="1982">
        <v>32674.788993045884</v>
      </c>
      <c r="F180" s="1982">
        <v>1571632.48</v>
      </c>
      <c r="G180" s="1989">
        <v>0</v>
      </c>
      <c r="H180" s="1982">
        <v>45167808.479999997</v>
      </c>
      <c r="I180" s="1990">
        <f t="shared" si="2"/>
        <v>7.4948750076258716E-2</v>
      </c>
    </row>
    <row r="181" spans="1:9" s="1984" customFormat="1" ht="12.6" customHeight="1">
      <c r="A181" s="1985">
        <v>18</v>
      </c>
      <c r="B181" s="1986">
        <v>9</v>
      </c>
      <c r="C181" s="1987" t="s">
        <v>1069</v>
      </c>
      <c r="D181" s="1988">
        <v>30911974</v>
      </c>
      <c r="E181" s="1982">
        <v>40315.056856965675</v>
      </c>
      <c r="F181" s="1982">
        <v>188357.76000000001</v>
      </c>
      <c r="G181" s="1989">
        <v>0</v>
      </c>
      <c r="H181" s="1982">
        <v>31100331.760000002</v>
      </c>
      <c r="I181" s="1990">
        <f t="shared" si="2"/>
        <v>0.13041890128713773</v>
      </c>
    </row>
    <row r="182" spans="1:9" s="1984" customFormat="1" ht="12.6" customHeight="1">
      <c r="A182" s="1985">
        <v>18</v>
      </c>
      <c r="B182" s="1986">
        <v>10</v>
      </c>
      <c r="C182" s="1987" t="s">
        <v>1068</v>
      </c>
      <c r="D182" s="1988">
        <v>30695204</v>
      </c>
      <c r="E182" s="1982">
        <v>0</v>
      </c>
      <c r="F182" s="1982">
        <v>274639.15999999997</v>
      </c>
      <c r="G182" s="1989">
        <v>0</v>
      </c>
      <c r="H182" s="1982">
        <v>30969843.16</v>
      </c>
      <c r="I182" s="1990">
        <f t="shared" si="2"/>
        <v>0</v>
      </c>
    </row>
    <row r="183" spans="1:9" s="1984" customFormat="1" ht="12.6" customHeight="1">
      <c r="A183" s="1985">
        <v>18</v>
      </c>
      <c r="B183" s="1986">
        <v>11</v>
      </c>
      <c r="C183" s="1987" t="s">
        <v>1067</v>
      </c>
      <c r="D183" s="1988">
        <v>70554335</v>
      </c>
      <c r="E183" s="1982">
        <v>68256.57987548341</v>
      </c>
      <c r="F183" s="1982">
        <v>498589.05</v>
      </c>
      <c r="G183" s="1989">
        <v>0</v>
      </c>
      <c r="H183" s="1982">
        <v>71052924.049999997</v>
      </c>
      <c r="I183" s="1990">
        <f t="shared" si="2"/>
        <v>9.6743282854956272E-2</v>
      </c>
    </row>
    <row r="184" spans="1:9" s="1984" customFormat="1" ht="12.6" customHeight="1">
      <c r="A184" s="1985">
        <v>18</v>
      </c>
      <c r="B184" s="1986">
        <v>12</v>
      </c>
      <c r="C184" s="1987" t="s">
        <v>1066</v>
      </c>
      <c r="D184" s="1988">
        <v>25461432</v>
      </c>
      <c r="E184" s="1982">
        <v>23143.788001869267</v>
      </c>
      <c r="F184" s="1982">
        <v>93897.05</v>
      </c>
      <c r="G184" s="1989">
        <v>0</v>
      </c>
      <c r="H184" s="1982">
        <v>25555329.050000001</v>
      </c>
      <c r="I184" s="1990">
        <f t="shared" si="2"/>
        <v>9.0897432641923945E-2</v>
      </c>
    </row>
    <row r="185" spans="1:9" s="1984" customFormat="1" ht="12.6" customHeight="1">
      <c r="A185" s="1985">
        <v>18</v>
      </c>
      <c r="B185" s="1986">
        <v>13</v>
      </c>
      <c r="C185" s="1987" t="s">
        <v>1065</v>
      </c>
      <c r="D185" s="1988">
        <v>3838227</v>
      </c>
      <c r="E185" s="1982">
        <v>0</v>
      </c>
      <c r="F185" s="1982">
        <v>18603.09</v>
      </c>
      <c r="G185" s="1989">
        <v>0</v>
      </c>
      <c r="H185" s="1982">
        <v>3856830.09</v>
      </c>
      <c r="I185" s="1990">
        <f t="shared" si="2"/>
        <v>0</v>
      </c>
    </row>
    <row r="186" spans="1:9" s="1984" customFormat="1" ht="12.6" customHeight="1">
      <c r="A186" s="1985">
        <v>18</v>
      </c>
      <c r="B186" s="1986">
        <v>14</v>
      </c>
      <c r="C186" s="1987" t="s">
        <v>1064</v>
      </c>
      <c r="D186" s="1988">
        <v>16708678</v>
      </c>
      <c r="E186" s="1982">
        <v>0</v>
      </c>
      <c r="F186" s="1982">
        <v>60945.23</v>
      </c>
      <c r="G186" s="1989">
        <v>0</v>
      </c>
      <c r="H186" s="1982">
        <v>16769623.23</v>
      </c>
      <c r="I186" s="1990">
        <f t="shared" si="2"/>
        <v>0</v>
      </c>
    </row>
    <row r="187" spans="1:9" s="1984" customFormat="1" ht="12.6" customHeight="1">
      <c r="A187" s="1985">
        <v>18</v>
      </c>
      <c r="B187" s="1986">
        <v>15</v>
      </c>
      <c r="C187" s="1987" t="s">
        <v>1063</v>
      </c>
      <c r="D187" s="1988">
        <v>33600396</v>
      </c>
      <c r="E187" s="1982">
        <v>74378.397458338339</v>
      </c>
      <c r="F187" s="1982">
        <v>322244.76</v>
      </c>
      <c r="G187" s="1989">
        <v>0</v>
      </c>
      <c r="H187" s="1982">
        <v>33922640.759999998</v>
      </c>
      <c r="I187" s="1990">
        <f t="shared" si="2"/>
        <v>0.22136166924442896</v>
      </c>
    </row>
    <row r="188" spans="1:9" s="1984" customFormat="1" ht="12.6" customHeight="1">
      <c r="A188" s="1985">
        <v>18</v>
      </c>
      <c r="B188" s="1986">
        <v>16</v>
      </c>
      <c r="C188" s="1987" t="s">
        <v>1062</v>
      </c>
      <c r="D188" s="1988">
        <v>31214721</v>
      </c>
      <c r="E188" s="1982">
        <v>0</v>
      </c>
      <c r="F188" s="1982">
        <v>210318.41</v>
      </c>
      <c r="G188" s="1989">
        <v>656786.63</v>
      </c>
      <c r="H188" s="1982">
        <v>32081826.039999999</v>
      </c>
      <c r="I188" s="1990">
        <f t="shared" si="2"/>
        <v>0</v>
      </c>
    </row>
    <row r="189" spans="1:9" s="1984" customFormat="1" ht="12.6" customHeight="1">
      <c r="A189" s="1985">
        <v>18</v>
      </c>
      <c r="B189" s="1986">
        <v>17</v>
      </c>
      <c r="C189" s="1987" t="s">
        <v>1061</v>
      </c>
      <c r="D189" s="1988">
        <v>45985097</v>
      </c>
      <c r="E189" s="1982">
        <v>40751.228218626311</v>
      </c>
      <c r="F189" s="1982">
        <v>329709.17</v>
      </c>
      <c r="G189" s="1989">
        <v>0</v>
      </c>
      <c r="H189" s="1982">
        <v>46314806.170000002</v>
      </c>
      <c r="I189" s="1990">
        <f t="shared" si="2"/>
        <v>8.8618336976926046E-2</v>
      </c>
    </row>
    <row r="190" spans="1:9" s="1984" customFormat="1" ht="12.6" customHeight="1">
      <c r="A190" s="1985">
        <v>18</v>
      </c>
      <c r="B190" s="1986">
        <v>18</v>
      </c>
      <c r="C190" s="1987" t="s">
        <v>1060</v>
      </c>
      <c r="D190" s="1988">
        <v>51784304</v>
      </c>
      <c r="E190" s="1982">
        <v>108774.1681787628</v>
      </c>
      <c r="F190" s="1982">
        <v>238954.23</v>
      </c>
      <c r="G190" s="1989">
        <v>0</v>
      </c>
      <c r="H190" s="1982">
        <v>52023258.229999997</v>
      </c>
      <c r="I190" s="1990">
        <f t="shared" si="2"/>
        <v>0.21005238996504191</v>
      </c>
    </row>
    <row r="191" spans="1:9" s="1984" customFormat="1" ht="12.6" customHeight="1">
      <c r="A191" s="1985">
        <v>18</v>
      </c>
      <c r="B191" s="1986">
        <v>19</v>
      </c>
      <c r="C191" s="1987" t="s">
        <v>1059</v>
      </c>
      <c r="D191" s="1988">
        <v>26946887</v>
      </c>
      <c r="E191" s="1982">
        <v>40032.395051052335</v>
      </c>
      <c r="F191" s="1982">
        <v>258539.2</v>
      </c>
      <c r="G191" s="1989">
        <v>0</v>
      </c>
      <c r="H191" s="1982">
        <v>27205426.199999999</v>
      </c>
      <c r="I191" s="1990">
        <f t="shared" si="2"/>
        <v>0.14856037007559478</v>
      </c>
    </row>
    <row r="192" spans="1:9" s="1984" customFormat="1" ht="12.6" customHeight="1">
      <c r="A192" s="1985">
        <v>18</v>
      </c>
      <c r="B192" s="1986">
        <v>20</v>
      </c>
      <c r="C192" s="1987" t="s">
        <v>1058</v>
      </c>
      <c r="D192" s="1988">
        <v>16987981</v>
      </c>
      <c r="E192" s="1982">
        <v>19930.336119136762</v>
      </c>
      <c r="F192" s="1982">
        <v>336002.66</v>
      </c>
      <c r="G192" s="1989">
        <v>74231</v>
      </c>
      <c r="H192" s="1982">
        <v>17398214.66</v>
      </c>
      <c r="I192" s="1990">
        <f t="shared" si="2"/>
        <v>0.11732021668223412</v>
      </c>
    </row>
    <row r="193" spans="1:9" s="1984" customFormat="1" ht="12.6" customHeight="1">
      <c r="A193" s="1985">
        <v>18</v>
      </c>
      <c r="B193" s="1986">
        <v>21</v>
      </c>
      <c r="C193" s="1987" t="s">
        <v>1057</v>
      </c>
      <c r="D193" s="1988">
        <v>8624846</v>
      </c>
      <c r="E193" s="1982">
        <v>9159.4095581122019</v>
      </c>
      <c r="F193" s="1982">
        <v>34241.879999999997</v>
      </c>
      <c r="G193" s="1989">
        <v>0</v>
      </c>
      <c r="H193" s="1982">
        <v>8659087.8800000008</v>
      </c>
      <c r="I193" s="1990">
        <f t="shared" si="2"/>
        <v>0.10619794901975295</v>
      </c>
    </row>
    <row r="194" spans="1:9" s="1984" customFormat="1" ht="12.6" customHeight="1">
      <c r="A194" s="1985">
        <v>20</v>
      </c>
      <c r="B194" s="1986">
        <v>1</v>
      </c>
      <c r="C194" s="1987" t="s">
        <v>1056</v>
      </c>
      <c r="D194" s="1988">
        <v>28404675</v>
      </c>
      <c r="E194" s="1982">
        <v>0</v>
      </c>
      <c r="F194" s="1982">
        <v>97627.98</v>
      </c>
      <c r="G194" s="1989">
        <v>0</v>
      </c>
      <c r="H194" s="1982">
        <v>28502302.98</v>
      </c>
      <c r="I194" s="1990">
        <f t="shared" si="2"/>
        <v>0</v>
      </c>
    </row>
    <row r="195" spans="1:9" s="1984" customFormat="1" ht="12.6" customHeight="1">
      <c r="A195" s="1985">
        <v>20</v>
      </c>
      <c r="B195" s="1986">
        <v>2</v>
      </c>
      <c r="C195" s="1987" t="s">
        <v>1055</v>
      </c>
      <c r="D195" s="1988">
        <v>9518465</v>
      </c>
      <c r="E195" s="1982">
        <v>0</v>
      </c>
      <c r="F195" s="1982">
        <v>458600</v>
      </c>
      <c r="G195" s="1989">
        <v>0</v>
      </c>
      <c r="H195" s="1982">
        <v>9977065</v>
      </c>
      <c r="I195" s="1990">
        <f t="shared" si="2"/>
        <v>0</v>
      </c>
    </row>
    <row r="196" spans="1:9" s="1984" customFormat="1" ht="12.6" customHeight="1">
      <c r="A196" s="1985">
        <v>20</v>
      </c>
      <c r="B196" s="1986">
        <v>3</v>
      </c>
      <c r="C196" s="1987" t="s">
        <v>1026</v>
      </c>
      <c r="D196" s="1988">
        <v>18012276</v>
      </c>
      <c r="E196" s="1982">
        <v>0</v>
      </c>
      <c r="F196" s="1982">
        <v>314105.26</v>
      </c>
      <c r="G196" s="1989">
        <v>0</v>
      </c>
      <c r="H196" s="1982">
        <v>18326381.260000002</v>
      </c>
      <c r="I196" s="1990">
        <f t="shared" si="2"/>
        <v>0</v>
      </c>
    </row>
    <row r="197" spans="1:9" s="1984" customFormat="1" ht="12.6" customHeight="1">
      <c r="A197" s="1985">
        <v>20</v>
      </c>
      <c r="B197" s="1986">
        <v>4</v>
      </c>
      <c r="C197" s="1987" t="s">
        <v>1054</v>
      </c>
      <c r="D197" s="1988">
        <v>20510712</v>
      </c>
      <c r="E197" s="1982">
        <v>32806.278805392372</v>
      </c>
      <c r="F197" s="1982">
        <v>169510.81</v>
      </c>
      <c r="G197" s="1989">
        <v>0</v>
      </c>
      <c r="H197" s="1982">
        <v>20680222.809999999</v>
      </c>
      <c r="I197" s="1990">
        <f t="shared" si="2"/>
        <v>0.15994705013357105</v>
      </c>
    </row>
    <row r="198" spans="1:9" s="1984" customFormat="1" ht="12.6" customHeight="1">
      <c r="A198" s="1985">
        <v>20</v>
      </c>
      <c r="B198" s="1986">
        <v>5</v>
      </c>
      <c r="C198" s="1987" t="s">
        <v>1053</v>
      </c>
      <c r="D198" s="1988">
        <v>11122024</v>
      </c>
      <c r="E198" s="1982">
        <v>0</v>
      </c>
      <c r="F198" s="1982">
        <v>161340.75</v>
      </c>
      <c r="G198" s="1989">
        <v>0</v>
      </c>
      <c r="H198" s="1982">
        <v>11283364.75</v>
      </c>
      <c r="I198" s="1990">
        <f t="shared" si="2"/>
        <v>0</v>
      </c>
    </row>
    <row r="199" spans="1:9" s="1984" customFormat="1" ht="12.6" customHeight="1">
      <c r="A199" s="1985">
        <v>20</v>
      </c>
      <c r="B199" s="1986">
        <v>6</v>
      </c>
      <c r="C199" s="1987" t="s">
        <v>1052</v>
      </c>
      <c r="D199" s="1988">
        <v>7914585</v>
      </c>
      <c r="E199" s="1982">
        <v>0</v>
      </c>
      <c r="F199" s="1982">
        <v>15943.23</v>
      </c>
      <c r="G199" s="1989">
        <v>0</v>
      </c>
      <c r="H199" s="1982">
        <v>7930528.2300000004</v>
      </c>
      <c r="I199" s="1990">
        <f t="shared" si="2"/>
        <v>0</v>
      </c>
    </row>
    <row r="200" spans="1:9" s="1984" customFormat="1" ht="12.6" customHeight="1">
      <c r="A200" s="1985">
        <v>20</v>
      </c>
      <c r="B200" s="1986">
        <v>7</v>
      </c>
      <c r="C200" s="1987" t="s">
        <v>1051</v>
      </c>
      <c r="D200" s="1988">
        <v>770463</v>
      </c>
      <c r="E200" s="1982">
        <v>0</v>
      </c>
      <c r="F200" s="1982">
        <v>33599.980000000003</v>
      </c>
      <c r="G200" s="1989">
        <v>0</v>
      </c>
      <c r="H200" s="1982">
        <v>804062.98</v>
      </c>
      <c r="I200" s="1990">
        <f t="shared" si="2"/>
        <v>0</v>
      </c>
    </row>
    <row r="201" spans="1:9" s="1984" customFormat="1" ht="12.6" customHeight="1">
      <c r="A201" s="1985">
        <v>20</v>
      </c>
      <c r="B201" s="1986">
        <v>8</v>
      </c>
      <c r="C201" s="1987" t="s">
        <v>1050</v>
      </c>
      <c r="D201" s="1988">
        <v>15339541</v>
      </c>
      <c r="E201" s="1982">
        <v>0</v>
      </c>
      <c r="F201" s="1982">
        <v>47960.78</v>
      </c>
      <c r="G201" s="1989">
        <v>0</v>
      </c>
      <c r="H201" s="1982">
        <v>15387501.779999999</v>
      </c>
      <c r="I201" s="1990">
        <f t="shared" si="2"/>
        <v>0</v>
      </c>
    </row>
    <row r="202" spans="1:9" s="1984" customFormat="1" ht="12.6" customHeight="1">
      <c r="A202" s="1985">
        <v>20</v>
      </c>
      <c r="B202" s="1986">
        <v>9</v>
      </c>
      <c r="C202" s="1987" t="s">
        <v>1049</v>
      </c>
      <c r="D202" s="1988">
        <v>3609508</v>
      </c>
      <c r="E202" s="1982">
        <v>0</v>
      </c>
      <c r="F202" s="1982">
        <v>27192</v>
      </c>
      <c r="G202" s="1989">
        <v>0</v>
      </c>
      <c r="H202" s="1982">
        <v>3636700</v>
      </c>
      <c r="I202" s="1990">
        <f t="shared" ref="I202:I265" si="3">E202/D202*100</f>
        <v>0</v>
      </c>
    </row>
    <row r="203" spans="1:9" s="1984" customFormat="1" ht="12.6" customHeight="1">
      <c r="A203" s="1985">
        <v>20</v>
      </c>
      <c r="B203" s="1986">
        <v>10</v>
      </c>
      <c r="C203" s="1987" t="s">
        <v>1048</v>
      </c>
      <c r="D203" s="1988">
        <v>13677337</v>
      </c>
      <c r="E203" s="1982">
        <v>0</v>
      </c>
      <c r="F203" s="1982">
        <v>50188.69</v>
      </c>
      <c r="G203" s="1989">
        <v>0</v>
      </c>
      <c r="H203" s="1982">
        <v>13727525.689999999</v>
      </c>
      <c r="I203" s="1990">
        <f t="shared" si="3"/>
        <v>0</v>
      </c>
    </row>
    <row r="204" spans="1:9" s="1984" customFormat="1" ht="12.6" customHeight="1">
      <c r="A204" s="1985">
        <v>20</v>
      </c>
      <c r="B204" s="1986">
        <v>11</v>
      </c>
      <c r="C204" s="1987" t="s">
        <v>1047</v>
      </c>
      <c r="D204" s="1988">
        <v>26852861</v>
      </c>
      <c r="E204" s="1982">
        <v>13798.305350186753</v>
      </c>
      <c r="F204" s="1982">
        <v>203909</v>
      </c>
      <c r="G204" s="1989">
        <v>0</v>
      </c>
      <c r="H204" s="1982">
        <v>27056770</v>
      </c>
      <c r="I204" s="1990">
        <f t="shared" si="3"/>
        <v>5.1384861189229532E-2</v>
      </c>
    </row>
    <row r="205" spans="1:9" s="1984" customFormat="1" ht="12.6" customHeight="1">
      <c r="A205" s="1985">
        <v>20</v>
      </c>
      <c r="B205" s="1986">
        <v>12</v>
      </c>
      <c r="C205" s="1987" t="s">
        <v>1046</v>
      </c>
      <c r="D205" s="1988">
        <v>3843725</v>
      </c>
      <c r="E205" s="1982">
        <v>0</v>
      </c>
      <c r="F205" s="1982">
        <v>14900</v>
      </c>
      <c r="G205" s="1989">
        <v>0</v>
      </c>
      <c r="H205" s="1982">
        <v>3858625</v>
      </c>
      <c r="I205" s="1990">
        <f t="shared" si="3"/>
        <v>0</v>
      </c>
    </row>
    <row r="206" spans="1:9" s="1984" customFormat="1" ht="12.6" customHeight="1">
      <c r="A206" s="1985">
        <v>20</v>
      </c>
      <c r="B206" s="1986">
        <v>13</v>
      </c>
      <c r="C206" s="1987" t="s">
        <v>1045</v>
      </c>
      <c r="D206" s="1988">
        <v>27116211</v>
      </c>
      <c r="E206" s="1982">
        <v>0</v>
      </c>
      <c r="F206" s="1982">
        <v>115764</v>
      </c>
      <c r="G206" s="1989">
        <v>0</v>
      </c>
      <c r="H206" s="1982">
        <v>27231975</v>
      </c>
      <c r="I206" s="1990">
        <f t="shared" si="3"/>
        <v>0</v>
      </c>
    </row>
    <row r="207" spans="1:9" s="1984" customFormat="1" ht="12.6" customHeight="1">
      <c r="A207" s="1985">
        <v>20</v>
      </c>
      <c r="B207" s="1986">
        <v>14</v>
      </c>
      <c r="C207" s="1987" t="s">
        <v>1044</v>
      </c>
      <c r="D207" s="1988">
        <v>22305069</v>
      </c>
      <c r="E207" s="1982">
        <v>48860.30582643747</v>
      </c>
      <c r="F207" s="1982">
        <v>128958.83</v>
      </c>
      <c r="G207" s="1989">
        <v>0</v>
      </c>
      <c r="H207" s="1982">
        <v>22434027.829999998</v>
      </c>
      <c r="I207" s="1990">
        <f t="shared" si="3"/>
        <v>0.21905471723238099</v>
      </c>
    </row>
    <row r="208" spans="1:9" s="1984" customFormat="1" ht="12.6" customHeight="1">
      <c r="A208" s="1985">
        <v>22</v>
      </c>
      <c r="B208" s="1986">
        <v>1</v>
      </c>
      <c r="C208" s="1987" t="s">
        <v>1043</v>
      </c>
      <c r="D208" s="1988">
        <v>42470354</v>
      </c>
      <c r="E208" s="1982">
        <v>41640.906892805797</v>
      </c>
      <c r="F208" s="1982">
        <v>264644.37</v>
      </c>
      <c r="G208" s="1989">
        <v>0</v>
      </c>
      <c r="H208" s="1982">
        <v>42734998.369999997</v>
      </c>
      <c r="I208" s="1990">
        <f t="shared" si="3"/>
        <v>9.8046997425088073E-2</v>
      </c>
    </row>
    <row r="209" spans="1:9" s="1984" customFormat="1" ht="12.6" customHeight="1">
      <c r="A209" s="1985">
        <v>22</v>
      </c>
      <c r="B209" s="1986">
        <v>2</v>
      </c>
      <c r="C209" s="1987" t="s">
        <v>1042</v>
      </c>
      <c r="D209" s="1988">
        <v>66934691</v>
      </c>
      <c r="E209" s="1982">
        <v>0</v>
      </c>
      <c r="F209" s="1982">
        <v>411527.31</v>
      </c>
      <c r="G209" s="1989">
        <v>0</v>
      </c>
      <c r="H209" s="1982">
        <v>67346218.310000002</v>
      </c>
      <c r="I209" s="1990">
        <f t="shared" si="3"/>
        <v>0</v>
      </c>
    </row>
    <row r="210" spans="1:9" s="1984" customFormat="1" ht="12.6" customHeight="1">
      <c r="A210" s="1985">
        <v>22</v>
      </c>
      <c r="B210" s="1986">
        <v>3</v>
      </c>
      <c r="C210" s="1987" t="s">
        <v>1041</v>
      </c>
      <c r="D210" s="1988">
        <v>44440388</v>
      </c>
      <c r="E210" s="1982">
        <v>26011.930021514203</v>
      </c>
      <c r="F210" s="1982">
        <v>416212.33</v>
      </c>
      <c r="G210" s="1989">
        <v>0</v>
      </c>
      <c r="H210" s="1982">
        <v>44856600.329999998</v>
      </c>
      <c r="I210" s="1990">
        <f t="shared" si="3"/>
        <v>5.8532184780911913E-2</v>
      </c>
    </row>
    <row r="211" spans="1:9" s="1984" customFormat="1" ht="12.6" customHeight="1">
      <c r="A211" s="1985">
        <v>22</v>
      </c>
      <c r="B211" s="1986">
        <v>4</v>
      </c>
      <c r="C211" s="1987" t="s">
        <v>1040</v>
      </c>
      <c r="D211" s="1988">
        <v>25175111</v>
      </c>
      <c r="E211" s="1982">
        <v>38190.956820141844</v>
      </c>
      <c r="F211" s="1982">
        <v>134539.79</v>
      </c>
      <c r="G211" s="1989">
        <v>0</v>
      </c>
      <c r="H211" s="1982">
        <v>25309650.789999999</v>
      </c>
      <c r="I211" s="1990">
        <f t="shared" si="3"/>
        <v>0.15170124501195584</v>
      </c>
    </row>
    <row r="212" spans="1:9" s="1984" customFormat="1" ht="12.6" customHeight="1">
      <c r="A212" s="1985">
        <v>22</v>
      </c>
      <c r="B212" s="1986">
        <v>5</v>
      </c>
      <c r="C212" s="1987" t="s">
        <v>1039</v>
      </c>
      <c r="D212" s="1988">
        <v>69082298</v>
      </c>
      <c r="E212" s="1982">
        <v>49339.51371914125</v>
      </c>
      <c r="F212" s="1982">
        <v>516874.12</v>
      </c>
      <c r="G212" s="1989">
        <v>0</v>
      </c>
      <c r="H212" s="1982">
        <v>69599172.120000005</v>
      </c>
      <c r="I212" s="1990">
        <f t="shared" si="3"/>
        <v>7.1421355611449466E-2</v>
      </c>
    </row>
    <row r="213" spans="1:9" s="1984" customFormat="1" ht="12.6" customHeight="1">
      <c r="A213" s="1985">
        <v>22</v>
      </c>
      <c r="B213" s="1986">
        <v>6</v>
      </c>
      <c r="C213" s="1987" t="s">
        <v>1038</v>
      </c>
      <c r="D213" s="1988">
        <v>44023561</v>
      </c>
      <c r="E213" s="1982">
        <v>53346.121879391416</v>
      </c>
      <c r="F213" s="1982">
        <v>236921.4</v>
      </c>
      <c r="G213" s="1989">
        <v>0</v>
      </c>
      <c r="H213" s="1982">
        <v>44260482.399999999</v>
      </c>
      <c r="I213" s="1990">
        <f t="shared" si="3"/>
        <v>0.12117629893545281</v>
      </c>
    </row>
    <row r="214" spans="1:9" s="1984" customFormat="1" ht="12.6" customHeight="1">
      <c r="A214" s="1985">
        <v>22</v>
      </c>
      <c r="B214" s="1986">
        <v>7</v>
      </c>
      <c r="C214" s="1987" t="s">
        <v>1037</v>
      </c>
      <c r="D214" s="1988">
        <v>42537901</v>
      </c>
      <c r="E214" s="1982">
        <v>33691.820381999351</v>
      </c>
      <c r="F214" s="1982">
        <v>186367.82</v>
      </c>
      <c r="G214" s="1989">
        <v>0</v>
      </c>
      <c r="H214" s="1982">
        <v>42724268.82</v>
      </c>
      <c r="I214" s="1990">
        <f t="shared" si="3"/>
        <v>7.9204238079352701E-2</v>
      </c>
    </row>
    <row r="215" spans="1:9" s="1984" customFormat="1" ht="12.6" customHeight="1">
      <c r="A215" s="1985">
        <v>22</v>
      </c>
      <c r="B215" s="1986">
        <v>8</v>
      </c>
      <c r="C215" s="1987" t="s">
        <v>1036</v>
      </c>
      <c r="D215" s="1988">
        <v>36122610</v>
      </c>
      <c r="E215" s="1982">
        <v>22724.388580114653</v>
      </c>
      <c r="F215" s="1982">
        <v>258403.77</v>
      </c>
      <c r="G215" s="1989">
        <v>0</v>
      </c>
      <c r="H215" s="1982">
        <v>36381013.770000003</v>
      </c>
      <c r="I215" s="1990">
        <f t="shared" si="3"/>
        <v>6.2909043892771466E-2</v>
      </c>
    </row>
    <row r="216" spans="1:9" s="1984" customFormat="1" ht="12.6" customHeight="1">
      <c r="A216" s="1985">
        <v>22</v>
      </c>
      <c r="B216" s="1986">
        <v>9</v>
      </c>
      <c r="C216" s="1987" t="s">
        <v>1035</v>
      </c>
      <c r="D216" s="1988">
        <v>43019414</v>
      </c>
      <c r="E216" s="1982">
        <v>23841.831811412911</v>
      </c>
      <c r="F216" s="1982">
        <v>160372.96</v>
      </c>
      <c r="G216" s="1989">
        <v>0</v>
      </c>
      <c r="H216" s="1982">
        <v>43179786.960000001</v>
      </c>
      <c r="I216" s="1990">
        <f t="shared" si="3"/>
        <v>5.5421098510111989E-2</v>
      </c>
    </row>
    <row r="217" spans="1:9" s="1984" customFormat="1" ht="12.6" customHeight="1">
      <c r="A217" s="1985">
        <v>22</v>
      </c>
      <c r="B217" s="1986">
        <v>10</v>
      </c>
      <c r="C217" s="1987" t="s">
        <v>1034</v>
      </c>
      <c r="D217" s="1988">
        <v>12596223</v>
      </c>
      <c r="E217" s="1982">
        <v>7925.5560484054904</v>
      </c>
      <c r="F217" s="1982">
        <v>64505.16</v>
      </c>
      <c r="G217" s="1989">
        <v>0</v>
      </c>
      <c r="H217" s="1982">
        <v>12660728.16</v>
      </c>
      <c r="I217" s="1990">
        <f t="shared" si="3"/>
        <v>6.2920099528291071E-2</v>
      </c>
    </row>
    <row r="218" spans="1:9" s="1984" customFormat="1" ht="12.6" customHeight="1">
      <c r="A218" s="1985">
        <v>22</v>
      </c>
      <c r="B218" s="1986">
        <v>11</v>
      </c>
      <c r="C218" s="1987" t="s">
        <v>1033</v>
      </c>
      <c r="D218" s="1988">
        <v>29311361</v>
      </c>
      <c r="E218" s="1982">
        <v>0</v>
      </c>
      <c r="F218" s="1982">
        <v>441575.69</v>
      </c>
      <c r="G218" s="1989">
        <v>0</v>
      </c>
      <c r="H218" s="1982">
        <v>29752936.690000001</v>
      </c>
      <c r="I218" s="1990">
        <f t="shared" si="3"/>
        <v>0</v>
      </c>
    </row>
    <row r="219" spans="1:9" s="1984" customFormat="1" ht="12.6" customHeight="1">
      <c r="A219" s="1985">
        <v>22</v>
      </c>
      <c r="B219" s="1986">
        <v>12</v>
      </c>
      <c r="C219" s="1987" t="s">
        <v>1032</v>
      </c>
      <c r="D219" s="1988">
        <v>19880118</v>
      </c>
      <c r="E219" s="1982">
        <v>0</v>
      </c>
      <c r="F219" s="1982">
        <v>51279.75</v>
      </c>
      <c r="G219" s="1989">
        <v>70999</v>
      </c>
      <c r="H219" s="1982">
        <v>20002396.75</v>
      </c>
      <c r="I219" s="1990">
        <f t="shared" si="3"/>
        <v>0</v>
      </c>
    </row>
    <row r="220" spans="1:9" s="1984" customFormat="1" ht="12.6" customHeight="1">
      <c r="A220" s="1985">
        <v>22</v>
      </c>
      <c r="B220" s="1986">
        <v>13</v>
      </c>
      <c r="C220" s="1987" t="s">
        <v>1031</v>
      </c>
      <c r="D220" s="1988">
        <v>68665786</v>
      </c>
      <c r="E220" s="1982">
        <v>69195.288539689558</v>
      </c>
      <c r="F220" s="1982">
        <v>345358.34</v>
      </c>
      <c r="G220" s="1989">
        <v>0</v>
      </c>
      <c r="H220" s="1982">
        <v>69011144.340000004</v>
      </c>
      <c r="I220" s="1990">
        <f t="shared" si="3"/>
        <v>0.10077113009336201</v>
      </c>
    </row>
    <row r="221" spans="1:9" s="1984" customFormat="1" ht="12.6" customHeight="1">
      <c r="A221" s="1985">
        <v>22</v>
      </c>
      <c r="B221" s="1986">
        <v>14</v>
      </c>
      <c r="C221" s="1987" t="s">
        <v>1030</v>
      </c>
      <c r="D221" s="1988">
        <v>64061007</v>
      </c>
      <c r="E221" s="1982">
        <v>176085.61999911288</v>
      </c>
      <c r="F221" s="1982">
        <v>1634788.91</v>
      </c>
      <c r="G221" s="1989">
        <v>0</v>
      </c>
      <c r="H221" s="1982">
        <v>65695795.909999996</v>
      </c>
      <c r="I221" s="1990">
        <f t="shared" si="3"/>
        <v>0.27487176403441937</v>
      </c>
    </row>
    <row r="222" spans="1:9" s="1984" customFormat="1" ht="12.6" customHeight="1">
      <c r="A222" s="1985">
        <v>22</v>
      </c>
      <c r="B222" s="1986">
        <v>15</v>
      </c>
      <c r="C222" s="1987" t="s">
        <v>1029</v>
      </c>
      <c r="D222" s="1988">
        <v>91603730</v>
      </c>
      <c r="E222" s="1982">
        <v>77742.222847850368</v>
      </c>
      <c r="F222" s="1982">
        <v>528525.36</v>
      </c>
      <c r="G222" s="1989">
        <v>0</v>
      </c>
      <c r="H222" s="1982">
        <v>92132255.359999999</v>
      </c>
      <c r="I222" s="1990">
        <f t="shared" si="3"/>
        <v>8.4867966454914415E-2</v>
      </c>
    </row>
    <row r="223" spans="1:9" s="1984" customFormat="1" ht="12.6" customHeight="1">
      <c r="A223" s="1985">
        <v>22</v>
      </c>
      <c r="B223" s="1986">
        <v>16</v>
      </c>
      <c r="C223" s="1987" t="s">
        <v>1028</v>
      </c>
      <c r="D223" s="1988">
        <v>20194396</v>
      </c>
      <c r="E223" s="1982">
        <v>68585.154195185372</v>
      </c>
      <c r="F223" s="1982">
        <v>178022.05</v>
      </c>
      <c r="G223" s="1989">
        <v>0</v>
      </c>
      <c r="H223" s="1982">
        <v>20372418.050000001</v>
      </c>
      <c r="I223" s="1990">
        <f t="shared" si="3"/>
        <v>0.33962468694377079</v>
      </c>
    </row>
    <row r="224" spans="1:9" s="1984" customFormat="1" ht="12.6" customHeight="1">
      <c r="A224" s="1985">
        <v>24</v>
      </c>
      <c r="B224" s="1986">
        <v>1</v>
      </c>
      <c r="C224" s="1987" t="s">
        <v>1027</v>
      </c>
      <c r="D224" s="1988">
        <v>34813678</v>
      </c>
      <c r="E224" s="1982">
        <v>68876.122398084117</v>
      </c>
      <c r="F224" s="1982">
        <v>288469</v>
      </c>
      <c r="G224" s="1989">
        <v>0</v>
      </c>
      <c r="H224" s="1982">
        <v>35102147</v>
      </c>
      <c r="I224" s="1990">
        <f t="shared" si="3"/>
        <v>0.19784213089488598</v>
      </c>
    </row>
    <row r="225" spans="1:9" s="1984" customFormat="1" ht="12.6" customHeight="1">
      <c r="A225" s="1985">
        <v>24</v>
      </c>
      <c r="B225" s="1986">
        <v>2</v>
      </c>
      <c r="C225" s="1987" t="s">
        <v>1026</v>
      </c>
      <c r="D225" s="1988">
        <v>26050915</v>
      </c>
      <c r="E225" s="1982">
        <v>0</v>
      </c>
      <c r="F225" s="1982">
        <v>263734.77</v>
      </c>
      <c r="G225" s="1989">
        <v>0</v>
      </c>
      <c r="H225" s="1982">
        <v>26314649.77</v>
      </c>
      <c r="I225" s="1990">
        <f t="shared" si="3"/>
        <v>0</v>
      </c>
    </row>
    <row r="226" spans="1:9" s="1984" customFormat="1" ht="12.6" customHeight="1">
      <c r="A226" s="1985">
        <v>24</v>
      </c>
      <c r="B226" s="1986">
        <v>3</v>
      </c>
      <c r="C226" s="1987" t="s">
        <v>1025</v>
      </c>
      <c r="D226" s="1988">
        <v>82520845</v>
      </c>
      <c r="E226" s="1982">
        <v>0</v>
      </c>
      <c r="F226" s="1982">
        <v>608183.9</v>
      </c>
      <c r="G226" s="1989">
        <v>0</v>
      </c>
      <c r="H226" s="1982">
        <v>83129028.900000006</v>
      </c>
      <c r="I226" s="1990">
        <f t="shared" si="3"/>
        <v>0</v>
      </c>
    </row>
    <row r="227" spans="1:9" s="1984" customFormat="1" ht="12.6" customHeight="1">
      <c r="A227" s="1985">
        <v>24</v>
      </c>
      <c r="B227" s="1986">
        <v>4</v>
      </c>
      <c r="C227" s="1987" t="s">
        <v>1024</v>
      </c>
      <c r="D227" s="1988">
        <v>11096431</v>
      </c>
      <c r="E227" s="1982">
        <v>0</v>
      </c>
      <c r="F227" s="1982">
        <v>86310.45</v>
      </c>
      <c r="G227" s="1989">
        <v>0</v>
      </c>
      <c r="H227" s="1982">
        <v>11182741.449999999</v>
      </c>
      <c r="I227" s="1990">
        <f t="shared" si="3"/>
        <v>0</v>
      </c>
    </row>
    <row r="228" spans="1:9" s="1984" customFormat="1" ht="12.6" customHeight="1">
      <c r="A228" s="1985">
        <v>24</v>
      </c>
      <c r="B228" s="1986">
        <v>5</v>
      </c>
      <c r="C228" s="1987" t="s">
        <v>1023</v>
      </c>
      <c r="D228" s="1988">
        <v>24724991</v>
      </c>
      <c r="E228" s="1982">
        <v>0</v>
      </c>
      <c r="F228" s="1982">
        <v>180599.58</v>
      </c>
      <c r="G228" s="1989">
        <v>0</v>
      </c>
      <c r="H228" s="1982">
        <v>24905590.579999998</v>
      </c>
      <c r="I228" s="1990">
        <f t="shared" si="3"/>
        <v>0</v>
      </c>
    </row>
    <row r="229" spans="1:9" s="1984" customFormat="1" ht="12.6" customHeight="1">
      <c r="A229" s="1985">
        <v>24</v>
      </c>
      <c r="B229" s="1986">
        <v>6</v>
      </c>
      <c r="C229" s="1987" t="s">
        <v>1022</v>
      </c>
      <c r="D229" s="1988">
        <v>17921202</v>
      </c>
      <c r="E229" s="1982">
        <v>0</v>
      </c>
      <c r="F229" s="1982">
        <v>95422.84</v>
      </c>
      <c r="G229" s="1989">
        <v>0</v>
      </c>
      <c r="H229" s="1982">
        <v>18016624.84</v>
      </c>
      <c r="I229" s="1990">
        <f t="shared" si="3"/>
        <v>0</v>
      </c>
    </row>
    <row r="230" spans="1:9" s="1984" customFormat="1" ht="12.6" customHeight="1">
      <c r="A230" s="1985">
        <v>24</v>
      </c>
      <c r="B230" s="1986">
        <v>7</v>
      </c>
      <c r="C230" s="1987" t="s">
        <v>1021</v>
      </c>
      <c r="D230" s="1988">
        <v>35335737</v>
      </c>
      <c r="E230" s="1982">
        <v>23045.989142021033</v>
      </c>
      <c r="F230" s="1982">
        <v>217735.75</v>
      </c>
      <c r="G230" s="1989">
        <v>0</v>
      </c>
      <c r="H230" s="1982">
        <v>35553472.75</v>
      </c>
      <c r="I230" s="1990">
        <f t="shared" si="3"/>
        <v>6.5220060761775056E-2</v>
      </c>
    </row>
    <row r="231" spans="1:9" s="1984" customFormat="1" ht="12.6" customHeight="1">
      <c r="A231" s="1985">
        <v>24</v>
      </c>
      <c r="B231" s="1986">
        <v>8</v>
      </c>
      <c r="C231" s="1987" t="s">
        <v>1020</v>
      </c>
      <c r="D231" s="1988">
        <v>37212017</v>
      </c>
      <c r="E231" s="1982">
        <v>0</v>
      </c>
      <c r="F231" s="1982">
        <v>185229.93</v>
      </c>
      <c r="G231" s="1989">
        <v>0</v>
      </c>
      <c r="H231" s="1982">
        <v>37397246.93</v>
      </c>
      <c r="I231" s="1990">
        <f t="shared" si="3"/>
        <v>0</v>
      </c>
    </row>
    <row r="232" spans="1:9" s="1984" customFormat="1" ht="12.6" customHeight="1">
      <c r="A232" s="1985">
        <v>24</v>
      </c>
      <c r="B232" s="1986">
        <v>9</v>
      </c>
      <c r="C232" s="1987" t="s">
        <v>1019</v>
      </c>
      <c r="D232" s="1988">
        <v>19525372</v>
      </c>
      <c r="E232" s="1982">
        <v>0</v>
      </c>
      <c r="F232" s="1982">
        <v>145400</v>
      </c>
      <c r="G232" s="1989">
        <v>0</v>
      </c>
      <c r="H232" s="1982">
        <v>19670772</v>
      </c>
      <c r="I232" s="1990">
        <f t="shared" si="3"/>
        <v>0</v>
      </c>
    </row>
    <row r="233" spans="1:9" s="1984" customFormat="1" ht="12.6" customHeight="1">
      <c r="A233" s="1985">
        <v>24</v>
      </c>
      <c r="B233" s="1986">
        <v>10</v>
      </c>
      <c r="C233" s="1987" t="s">
        <v>1018</v>
      </c>
      <c r="D233" s="1988">
        <v>40085636</v>
      </c>
      <c r="E233" s="1982">
        <v>0</v>
      </c>
      <c r="F233" s="1982">
        <v>1152854.24</v>
      </c>
      <c r="G233" s="1989">
        <v>17250.75</v>
      </c>
      <c r="H233" s="1982">
        <v>41255740.990000002</v>
      </c>
      <c r="I233" s="1990">
        <f t="shared" si="3"/>
        <v>0</v>
      </c>
    </row>
    <row r="234" spans="1:9" s="1984" customFormat="1" ht="12.6" customHeight="1">
      <c r="A234" s="1985">
        <v>24</v>
      </c>
      <c r="B234" s="1986">
        <v>11</v>
      </c>
      <c r="C234" s="1987" t="s">
        <v>1017</v>
      </c>
      <c r="D234" s="1988">
        <v>51973968</v>
      </c>
      <c r="E234" s="1982">
        <v>12059.84444316657</v>
      </c>
      <c r="F234" s="1982">
        <v>220820.46</v>
      </c>
      <c r="G234" s="1989">
        <v>0</v>
      </c>
      <c r="H234" s="1982">
        <v>52194788.460000001</v>
      </c>
      <c r="I234" s="1990">
        <f t="shared" si="3"/>
        <v>2.320362463602273E-2</v>
      </c>
    </row>
    <row r="235" spans="1:9" s="1984" customFormat="1" ht="12.6" customHeight="1">
      <c r="A235" s="1985">
        <v>24</v>
      </c>
      <c r="B235" s="1986">
        <v>12</v>
      </c>
      <c r="C235" s="1987" t="s">
        <v>1016</v>
      </c>
      <c r="D235" s="1988">
        <v>12158093</v>
      </c>
      <c r="E235" s="1982">
        <v>0</v>
      </c>
      <c r="F235" s="1982">
        <v>51810.36</v>
      </c>
      <c r="G235" s="1989">
        <v>0</v>
      </c>
      <c r="H235" s="1982">
        <v>12209903.359999999</v>
      </c>
      <c r="I235" s="1990">
        <f t="shared" si="3"/>
        <v>0</v>
      </c>
    </row>
    <row r="236" spans="1:9" s="1984" customFormat="1" ht="12.6" customHeight="1">
      <c r="A236" s="1985">
        <v>24</v>
      </c>
      <c r="B236" s="1986">
        <v>13</v>
      </c>
      <c r="C236" s="1987" t="s">
        <v>1015</v>
      </c>
      <c r="D236" s="1988">
        <v>78769489</v>
      </c>
      <c r="E236" s="1982">
        <v>0</v>
      </c>
      <c r="F236" s="1982">
        <v>312892.21999999997</v>
      </c>
      <c r="G236" s="1989">
        <v>0</v>
      </c>
      <c r="H236" s="1982">
        <v>79082381.219999999</v>
      </c>
      <c r="I236" s="1990">
        <f t="shared" si="3"/>
        <v>0</v>
      </c>
    </row>
    <row r="237" spans="1:9" s="1984" customFormat="1" ht="12.6" customHeight="1">
      <c r="A237" s="1985">
        <v>24</v>
      </c>
      <c r="B237" s="1986">
        <v>14</v>
      </c>
      <c r="C237" s="1987" t="s">
        <v>1014</v>
      </c>
      <c r="D237" s="1988">
        <v>16591704</v>
      </c>
      <c r="E237" s="1982">
        <v>0</v>
      </c>
      <c r="F237" s="1982">
        <v>381892.89</v>
      </c>
      <c r="G237" s="1989">
        <v>0</v>
      </c>
      <c r="H237" s="1982">
        <v>16973596.890000001</v>
      </c>
      <c r="I237" s="1990">
        <f t="shared" si="3"/>
        <v>0</v>
      </c>
    </row>
    <row r="238" spans="1:9" s="1984" customFormat="1" ht="12.6" customHeight="1">
      <c r="A238" s="1985">
        <v>24</v>
      </c>
      <c r="B238" s="1986">
        <v>15</v>
      </c>
      <c r="C238" s="1987" t="s">
        <v>1013</v>
      </c>
      <c r="D238" s="1988">
        <v>69242279</v>
      </c>
      <c r="E238" s="1982">
        <v>0</v>
      </c>
      <c r="F238" s="1982">
        <v>424493.01</v>
      </c>
      <c r="G238" s="1989">
        <v>0</v>
      </c>
      <c r="H238" s="1982">
        <v>69666772.010000005</v>
      </c>
      <c r="I238" s="1990">
        <f t="shared" si="3"/>
        <v>0</v>
      </c>
    </row>
    <row r="239" spans="1:9" s="1984" customFormat="1" ht="12.6" customHeight="1">
      <c r="A239" s="1985">
        <v>24</v>
      </c>
      <c r="B239" s="1986">
        <v>16</v>
      </c>
      <c r="C239" s="1987" t="s">
        <v>1012</v>
      </c>
      <c r="D239" s="1988">
        <v>42234910</v>
      </c>
      <c r="E239" s="1982">
        <v>0</v>
      </c>
      <c r="F239" s="1982">
        <v>271992.39</v>
      </c>
      <c r="G239" s="1989">
        <v>0</v>
      </c>
      <c r="H239" s="1982">
        <v>42506902.390000001</v>
      </c>
      <c r="I239" s="1990">
        <f t="shared" si="3"/>
        <v>0</v>
      </c>
    </row>
    <row r="240" spans="1:9" s="1984" customFormat="1" ht="12.6" customHeight="1">
      <c r="A240" s="1985">
        <v>24</v>
      </c>
      <c r="B240" s="1986">
        <v>17</v>
      </c>
      <c r="C240" s="1987" t="s">
        <v>1011</v>
      </c>
      <c r="D240" s="1988">
        <v>86671871</v>
      </c>
      <c r="E240" s="1982">
        <v>0</v>
      </c>
      <c r="F240" s="1982">
        <v>574462.93000000005</v>
      </c>
      <c r="G240" s="1989">
        <v>0</v>
      </c>
      <c r="H240" s="1982">
        <v>87246333.930000007</v>
      </c>
      <c r="I240" s="1990">
        <f t="shared" si="3"/>
        <v>0</v>
      </c>
    </row>
    <row r="241" spans="1:9" s="1984" customFormat="1" ht="12.6" customHeight="1">
      <c r="A241" s="1985">
        <v>26</v>
      </c>
      <c r="B241" s="1986">
        <v>1</v>
      </c>
      <c r="C241" s="1987" t="s">
        <v>1010</v>
      </c>
      <c r="D241" s="1988">
        <v>41571618</v>
      </c>
      <c r="E241" s="1982">
        <v>0</v>
      </c>
      <c r="F241" s="1982">
        <v>274952.52</v>
      </c>
      <c r="G241" s="1989">
        <v>0</v>
      </c>
      <c r="H241" s="1982">
        <v>41846570.520000003</v>
      </c>
      <c r="I241" s="1990">
        <f t="shared" si="3"/>
        <v>0</v>
      </c>
    </row>
    <row r="242" spans="1:9" s="1984" customFormat="1" ht="12.6" customHeight="1">
      <c r="A242" s="1985">
        <v>26</v>
      </c>
      <c r="B242" s="1986">
        <v>2</v>
      </c>
      <c r="C242" s="1987" t="s">
        <v>1009</v>
      </c>
      <c r="D242" s="1988">
        <v>34216676</v>
      </c>
      <c r="E242" s="1982">
        <v>0</v>
      </c>
      <c r="F242" s="1982">
        <v>76037.03</v>
      </c>
      <c r="G242" s="1989">
        <v>0</v>
      </c>
      <c r="H242" s="1982">
        <v>34292713.030000001</v>
      </c>
      <c r="I242" s="1990">
        <f t="shared" si="3"/>
        <v>0</v>
      </c>
    </row>
    <row r="243" spans="1:9" s="1984" customFormat="1" ht="12.6" customHeight="1">
      <c r="A243" s="1985">
        <v>26</v>
      </c>
      <c r="B243" s="1986">
        <v>3</v>
      </c>
      <c r="C243" s="1987" t="s">
        <v>1008</v>
      </c>
      <c r="D243" s="1988">
        <v>20473023</v>
      </c>
      <c r="E243" s="1982">
        <v>52125.526597920907</v>
      </c>
      <c r="F243" s="1982">
        <v>235568.93</v>
      </c>
      <c r="G243" s="1989">
        <v>0</v>
      </c>
      <c r="H243" s="1982">
        <v>20708591.93</v>
      </c>
      <c r="I243" s="1990">
        <f t="shared" si="3"/>
        <v>0.25460591041157382</v>
      </c>
    </row>
    <row r="244" spans="1:9" s="1984" customFormat="1" ht="12.6" customHeight="1">
      <c r="A244" s="1985">
        <v>26</v>
      </c>
      <c r="B244" s="1986">
        <v>4</v>
      </c>
      <c r="C244" s="1987" t="s">
        <v>1007</v>
      </c>
      <c r="D244" s="1988">
        <v>28896586</v>
      </c>
      <c r="E244" s="1982">
        <v>0</v>
      </c>
      <c r="F244" s="1982">
        <v>456736.19</v>
      </c>
      <c r="G244" s="1989">
        <v>0</v>
      </c>
      <c r="H244" s="1982">
        <v>29353322.190000001</v>
      </c>
      <c r="I244" s="1990">
        <f t="shared" si="3"/>
        <v>0</v>
      </c>
    </row>
    <row r="245" spans="1:9" s="1984" customFormat="1" ht="12.6" customHeight="1">
      <c r="A245" s="1985">
        <v>26</v>
      </c>
      <c r="B245" s="1986">
        <v>5</v>
      </c>
      <c r="C245" s="1987" t="s">
        <v>1006</v>
      </c>
      <c r="D245" s="1988">
        <v>34911733</v>
      </c>
      <c r="E245" s="1982">
        <v>0</v>
      </c>
      <c r="F245" s="1982">
        <v>134612.16</v>
      </c>
      <c r="G245" s="1989">
        <v>0</v>
      </c>
      <c r="H245" s="1982">
        <v>35046345.159999996</v>
      </c>
      <c r="I245" s="1990">
        <f t="shared" si="3"/>
        <v>0</v>
      </c>
    </row>
    <row r="246" spans="1:9" s="1984" customFormat="1" ht="12.6" customHeight="1">
      <c r="A246" s="1985">
        <v>26</v>
      </c>
      <c r="B246" s="1986">
        <v>6</v>
      </c>
      <c r="C246" s="1987" t="s">
        <v>1005</v>
      </c>
      <c r="D246" s="1988">
        <v>32073520</v>
      </c>
      <c r="E246" s="1982">
        <v>49573.346674367145</v>
      </c>
      <c r="F246" s="1982">
        <v>124723.4</v>
      </c>
      <c r="G246" s="1989">
        <v>351794.73</v>
      </c>
      <c r="H246" s="1982">
        <v>32550038.129999999</v>
      </c>
      <c r="I246" s="1990">
        <f t="shared" si="3"/>
        <v>0.15456160307433406</v>
      </c>
    </row>
    <row r="247" spans="1:9" s="1984" customFormat="1" ht="12.6" customHeight="1">
      <c r="A247" s="1985">
        <v>26</v>
      </c>
      <c r="B247" s="1986">
        <v>7</v>
      </c>
      <c r="C247" s="1987" t="s">
        <v>1004</v>
      </c>
      <c r="D247" s="1988">
        <v>62712462</v>
      </c>
      <c r="E247" s="1982">
        <v>0</v>
      </c>
      <c r="F247" s="1982">
        <v>104846.16</v>
      </c>
      <c r="G247" s="1989">
        <v>0</v>
      </c>
      <c r="H247" s="1982">
        <v>62817308.159999996</v>
      </c>
      <c r="I247" s="1990">
        <f t="shared" si="3"/>
        <v>0</v>
      </c>
    </row>
    <row r="248" spans="1:9" s="1984" customFormat="1" ht="12.6" customHeight="1">
      <c r="A248" s="1985">
        <v>26</v>
      </c>
      <c r="B248" s="1986">
        <v>8</v>
      </c>
      <c r="C248" s="1987" t="s">
        <v>1003</v>
      </c>
      <c r="D248" s="1988">
        <v>18789888</v>
      </c>
      <c r="E248" s="1982">
        <v>0</v>
      </c>
      <c r="F248" s="1982">
        <v>53884.13</v>
      </c>
      <c r="G248" s="1989">
        <v>0</v>
      </c>
      <c r="H248" s="1982">
        <v>18843772.129999999</v>
      </c>
      <c r="I248" s="1990">
        <f t="shared" si="3"/>
        <v>0</v>
      </c>
    </row>
    <row r="249" spans="1:9" s="1984" customFormat="1" ht="12.6" customHeight="1">
      <c r="A249" s="1985">
        <v>26</v>
      </c>
      <c r="B249" s="1986">
        <v>9</v>
      </c>
      <c r="C249" s="1987" t="s">
        <v>1002</v>
      </c>
      <c r="D249" s="1988">
        <v>38177442</v>
      </c>
      <c r="E249" s="1982">
        <v>8149.0095150388524</v>
      </c>
      <c r="F249" s="1982">
        <v>1864364.33</v>
      </c>
      <c r="G249" s="1989">
        <v>0</v>
      </c>
      <c r="H249" s="1982">
        <v>40041806.329999998</v>
      </c>
      <c r="I249" s="1990">
        <f t="shared" si="3"/>
        <v>2.1345090420250925E-2</v>
      </c>
    </row>
    <row r="250" spans="1:9" s="1984" customFormat="1" ht="12.6" customHeight="1">
      <c r="A250" s="1985">
        <v>26</v>
      </c>
      <c r="B250" s="1986">
        <v>10</v>
      </c>
      <c r="C250" s="1987" t="s">
        <v>1001</v>
      </c>
      <c r="D250" s="1988">
        <v>45767414</v>
      </c>
      <c r="E250" s="1982">
        <v>59235.843246363154</v>
      </c>
      <c r="F250" s="1982">
        <v>338370.52</v>
      </c>
      <c r="G250" s="1989">
        <v>0</v>
      </c>
      <c r="H250" s="1982">
        <v>46105784.520000003</v>
      </c>
      <c r="I250" s="1990">
        <f t="shared" si="3"/>
        <v>0.12942798832016847</v>
      </c>
    </row>
    <row r="251" spans="1:9" s="1984" customFormat="1" ht="12.6" customHeight="1">
      <c r="A251" s="1985">
        <v>26</v>
      </c>
      <c r="B251" s="1986">
        <v>11</v>
      </c>
      <c r="C251" s="1987" t="s">
        <v>1000</v>
      </c>
      <c r="D251" s="1988">
        <v>39680623</v>
      </c>
      <c r="E251" s="1982">
        <v>0</v>
      </c>
      <c r="F251" s="1982">
        <v>110807.19</v>
      </c>
      <c r="G251" s="1989">
        <v>0</v>
      </c>
      <c r="H251" s="1982">
        <v>39791430.189999998</v>
      </c>
      <c r="I251" s="1990">
        <f t="shared" si="3"/>
        <v>0</v>
      </c>
    </row>
    <row r="252" spans="1:9" s="1984" customFormat="1" ht="12.6" customHeight="1">
      <c r="A252" s="1985">
        <v>26</v>
      </c>
      <c r="B252" s="1986">
        <v>12</v>
      </c>
      <c r="C252" s="1987" t="s">
        <v>999</v>
      </c>
      <c r="D252" s="1988">
        <v>28564881</v>
      </c>
      <c r="E252" s="1982">
        <v>0</v>
      </c>
      <c r="F252" s="1982">
        <v>175534.22</v>
      </c>
      <c r="G252" s="1989">
        <v>0</v>
      </c>
      <c r="H252" s="1982">
        <v>28740415.219999999</v>
      </c>
      <c r="I252" s="1990">
        <f t="shared" si="3"/>
        <v>0</v>
      </c>
    </row>
    <row r="253" spans="1:9" s="1984" customFormat="1" ht="12.6" customHeight="1">
      <c r="A253" s="1985">
        <v>26</v>
      </c>
      <c r="B253" s="1986">
        <v>13</v>
      </c>
      <c r="C253" s="1987" t="s">
        <v>998</v>
      </c>
      <c r="D253" s="1988">
        <v>21083979</v>
      </c>
      <c r="E253" s="1982">
        <v>0</v>
      </c>
      <c r="F253" s="1982">
        <v>256665</v>
      </c>
      <c r="G253" s="1989">
        <v>0</v>
      </c>
      <c r="H253" s="1982">
        <v>21340644</v>
      </c>
      <c r="I253" s="1990">
        <f t="shared" si="3"/>
        <v>0</v>
      </c>
    </row>
    <row r="254" spans="1:9" s="1984" customFormat="1" ht="12.6" customHeight="1">
      <c r="A254" s="1985">
        <v>28</v>
      </c>
      <c r="B254" s="1986">
        <v>1</v>
      </c>
      <c r="C254" s="1987" t="s">
        <v>997</v>
      </c>
      <c r="D254" s="1988">
        <v>23115581</v>
      </c>
      <c r="E254" s="1982">
        <v>20404.52069988328</v>
      </c>
      <c r="F254" s="1982">
        <v>373698.86</v>
      </c>
      <c r="G254" s="1989">
        <v>0</v>
      </c>
      <c r="H254" s="1982">
        <v>23489279.859999999</v>
      </c>
      <c r="I254" s="1990">
        <f t="shared" si="3"/>
        <v>8.8271718975539828E-2</v>
      </c>
    </row>
    <row r="255" spans="1:9" s="1984" customFormat="1" ht="12.6" customHeight="1">
      <c r="A255" s="1985">
        <v>28</v>
      </c>
      <c r="B255" s="1986">
        <v>2</v>
      </c>
      <c r="C255" s="1987" t="s">
        <v>996</v>
      </c>
      <c r="D255" s="1988">
        <v>17673175</v>
      </c>
      <c r="E255" s="1982">
        <v>0</v>
      </c>
      <c r="F255" s="1982">
        <v>118386.99</v>
      </c>
      <c r="G255" s="1989">
        <v>11750</v>
      </c>
      <c r="H255" s="1982">
        <v>17803311.989999998</v>
      </c>
      <c r="I255" s="1990">
        <f t="shared" si="3"/>
        <v>0</v>
      </c>
    </row>
    <row r="256" spans="1:9" s="1984" customFormat="1" ht="12.6" customHeight="1">
      <c r="A256" s="1985">
        <v>28</v>
      </c>
      <c r="B256" s="1986">
        <v>3</v>
      </c>
      <c r="C256" s="1987" t="s">
        <v>995</v>
      </c>
      <c r="D256" s="1988">
        <v>28086580</v>
      </c>
      <c r="E256" s="1982">
        <v>0</v>
      </c>
      <c r="F256" s="1982">
        <v>767243.17</v>
      </c>
      <c r="G256" s="1989">
        <v>18249.990000000002</v>
      </c>
      <c r="H256" s="1982">
        <v>28872073.16</v>
      </c>
      <c r="I256" s="1990">
        <f t="shared" si="3"/>
        <v>0</v>
      </c>
    </row>
    <row r="257" spans="1:9" s="1984" customFormat="1" ht="12.6" customHeight="1">
      <c r="A257" s="1985">
        <v>28</v>
      </c>
      <c r="B257" s="1986">
        <v>4</v>
      </c>
      <c r="C257" s="1987" t="s">
        <v>994</v>
      </c>
      <c r="D257" s="1988">
        <v>16058274</v>
      </c>
      <c r="E257" s="1982">
        <v>0</v>
      </c>
      <c r="F257" s="1982">
        <v>59636.85</v>
      </c>
      <c r="G257" s="1989">
        <v>5840</v>
      </c>
      <c r="H257" s="1982">
        <v>16123750.85</v>
      </c>
      <c r="I257" s="1990">
        <f t="shared" si="3"/>
        <v>0</v>
      </c>
    </row>
    <row r="258" spans="1:9" s="1984" customFormat="1" ht="12.6" customHeight="1">
      <c r="A258" s="1985">
        <v>28</v>
      </c>
      <c r="B258" s="1986">
        <v>5</v>
      </c>
      <c r="C258" s="1987" t="s">
        <v>993</v>
      </c>
      <c r="D258" s="1988">
        <v>54183583</v>
      </c>
      <c r="E258" s="1982">
        <v>31368.532017803824</v>
      </c>
      <c r="F258" s="1982">
        <v>2600847.9700000002</v>
      </c>
      <c r="G258" s="1989">
        <v>23485</v>
      </c>
      <c r="H258" s="1982">
        <v>56807915.969999999</v>
      </c>
      <c r="I258" s="1990">
        <f t="shared" si="3"/>
        <v>5.7893055942431534E-2</v>
      </c>
    </row>
    <row r="259" spans="1:9" s="1984" customFormat="1" ht="12.6" customHeight="1">
      <c r="A259" s="1985">
        <v>28</v>
      </c>
      <c r="B259" s="1986">
        <v>6</v>
      </c>
      <c r="C259" s="1987" t="s">
        <v>992</v>
      </c>
      <c r="D259" s="1988">
        <v>37321381</v>
      </c>
      <c r="E259" s="1982">
        <v>30559.678293887649</v>
      </c>
      <c r="F259" s="1982">
        <v>468304.54</v>
      </c>
      <c r="G259" s="1989">
        <v>12405.57</v>
      </c>
      <c r="H259" s="1982">
        <v>37802091.109999999</v>
      </c>
      <c r="I259" s="1990">
        <f t="shared" si="3"/>
        <v>8.1882495971645985E-2</v>
      </c>
    </row>
    <row r="260" spans="1:9" s="1984" customFormat="1" ht="12.6" customHeight="1">
      <c r="A260" s="1985">
        <v>28</v>
      </c>
      <c r="B260" s="1986">
        <v>7</v>
      </c>
      <c r="C260" s="1987" t="s">
        <v>991</v>
      </c>
      <c r="D260" s="1988">
        <v>55038520</v>
      </c>
      <c r="E260" s="1982">
        <v>119451.82149602176</v>
      </c>
      <c r="F260" s="1982">
        <v>300477.67</v>
      </c>
      <c r="G260" s="1989">
        <v>788199.75</v>
      </c>
      <c r="H260" s="1982">
        <v>56127197.420000002</v>
      </c>
      <c r="I260" s="1990">
        <f t="shared" si="3"/>
        <v>0.21703312788211196</v>
      </c>
    </row>
    <row r="261" spans="1:9" s="1984" customFormat="1" ht="12.6" customHeight="1">
      <c r="A261" s="1985">
        <v>28</v>
      </c>
      <c r="B261" s="1986">
        <v>8</v>
      </c>
      <c r="C261" s="1987" t="s">
        <v>990</v>
      </c>
      <c r="D261" s="1988">
        <v>26947519</v>
      </c>
      <c r="E261" s="1982">
        <v>36423.056245968874</v>
      </c>
      <c r="F261" s="1982">
        <v>458663.86</v>
      </c>
      <c r="G261" s="1989">
        <v>22234</v>
      </c>
      <c r="H261" s="1982">
        <v>27428416.859999999</v>
      </c>
      <c r="I261" s="1990">
        <f t="shared" si="3"/>
        <v>0.13516293001210566</v>
      </c>
    </row>
    <row r="262" spans="1:9" s="1984" customFormat="1" ht="12.6" customHeight="1">
      <c r="A262" s="1985">
        <v>28</v>
      </c>
      <c r="B262" s="1986">
        <v>9</v>
      </c>
      <c r="C262" s="1987" t="s">
        <v>989</v>
      </c>
      <c r="D262" s="1988">
        <v>22972045</v>
      </c>
      <c r="E262" s="1982">
        <v>27375.446864069956</v>
      </c>
      <c r="F262" s="1982">
        <v>231233.99</v>
      </c>
      <c r="G262" s="1989">
        <v>12601.35</v>
      </c>
      <c r="H262" s="1982">
        <v>23215880.34</v>
      </c>
      <c r="I262" s="1990">
        <f t="shared" si="3"/>
        <v>0.11916852358625431</v>
      </c>
    </row>
    <row r="263" spans="1:9" s="1984" customFormat="1" ht="12.6" customHeight="1">
      <c r="A263" s="1985">
        <v>28</v>
      </c>
      <c r="B263" s="1986">
        <v>10</v>
      </c>
      <c r="C263" s="1987" t="s">
        <v>988</v>
      </c>
      <c r="D263" s="1988">
        <v>21234679</v>
      </c>
      <c r="E263" s="1982">
        <v>27228.644537129858</v>
      </c>
      <c r="F263" s="1982">
        <v>26321.14</v>
      </c>
      <c r="G263" s="1989">
        <v>0</v>
      </c>
      <c r="H263" s="1982">
        <v>21261000.140000001</v>
      </c>
      <c r="I263" s="1990">
        <f t="shared" si="3"/>
        <v>0.12822724815915446</v>
      </c>
    </row>
    <row r="264" spans="1:9" s="1984" customFormat="1" ht="12.6" customHeight="1">
      <c r="A264" s="1985">
        <v>28</v>
      </c>
      <c r="B264" s="1986">
        <v>11</v>
      </c>
      <c r="C264" s="1987" t="s">
        <v>987</v>
      </c>
      <c r="D264" s="1988">
        <v>18399253</v>
      </c>
      <c r="E264" s="1982">
        <v>0</v>
      </c>
      <c r="F264" s="1982">
        <v>402812.22</v>
      </c>
      <c r="G264" s="1989">
        <v>48502</v>
      </c>
      <c r="H264" s="1982">
        <v>18850567.219999999</v>
      </c>
      <c r="I264" s="1990">
        <f t="shared" si="3"/>
        <v>0</v>
      </c>
    </row>
    <row r="265" spans="1:9" s="1984" customFormat="1" ht="12.6" customHeight="1">
      <c r="A265" s="1985">
        <v>28</v>
      </c>
      <c r="B265" s="1986">
        <v>12</v>
      </c>
      <c r="C265" s="1987" t="s">
        <v>986</v>
      </c>
      <c r="D265" s="1988">
        <v>14117255</v>
      </c>
      <c r="E265" s="1982">
        <v>21282.488256216351</v>
      </c>
      <c r="F265" s="1982">
        <v>62387.519999999997</v>
      </c>
      <c r="G265" s="1989">
        <v>5100</v>
      </c>
      <c r="H265" s="1982">
        <v>14184742.52</v>
      </c>
      <c r="I265" s="1990">
        <f t="shared" si="3"/>
        <v>0.15075514507754056</v>
      </c>
    </row>
    <row r="266" spans="1:9" s="1984" customFormat="1" ht="12.6" customHeight="1">
      <c r="A266" s="1985">
        <v>28</v>
      </c>
      <c r="B266" s="1986">
        <v>13</v>
      </c>
      <c r="C266" s="1987" t="s">
        <v>985</v>
      </c>
      <c r="D266" s="1988">
        <v>21889364</v>
      </c>
      <c r="E266" s="1982">
        <v>42313.375694680974</v>
      </c>
      <c r="F266" s="1982">
        <v>80613.649999999994</v>
      </c>
      <c r="G266" s="1989">
        <v>31381.16</v>
      </c>
      <c r="H266" s="1982">
        <v>22001358.809999999</v>
      </c>
      <c r="I266" s="1990">
        <f t="shared" ref="I266:I321" si="4">E266/D266*100</f>
        <v>0.19330564238723874</v>
      </c>
    </row>
    <row r="267" spans="1:9" s="1984" customFormat="1" ht="12.6" customHeight="1">
      <c r="A267" s="1985">
        <v>28</v>
      </c>
      <c r="B267" s="1986">
        <v>14</v>
      </c>
      <c r="C267" s="1987" t="s">
        <v>984</v>
      </c>
      <c r="D267" s="1988">
        <v>31842224</v>
      </c>
      <c r="E267" s="1982">
        <v>15697.816396228651</v>
      </c>
      <c r="F267" s="1982">
        <v>199936.63</v>
      </c>
      <c r="G267" s="1989">
        <v>0</v>
      </c>
      <c r="H267" s="1982">
        <v>32042160.629999999</v>
      </c>
      <c r="I267" s="1990">
        <f t="shared" si="4"/>
        <v>4.9298743693997789E-2</v>
      </c>
    </row>
    <row r="268" spans="1:9" s="1984" customFormat="1" ht="12.6" customHeight="1">
      <c r="A268" s="1985">
        <v>28</v>
      </c>
      <c r="B268" s="1986">
        <v>15</v>
      </c>
      <c r="C268" s="1987" t="s">
        <v>983</v>
      </c>
      <c r="D268" s="1988">
        <v>64447237</v>
      </c>
      <c r="E268" s="1982">
        <v>129062.48734694051</v>
      </c>
      <c r="F268" s="1982">
        <v>390548.83</v>
      </c>
      <c r="G268" s="1989">
        <v>0</v>
      </c>
      <c r="H268" s="1982">
        <v>64837785.829999998</v>
      </c>
      <c r="I268" s="1990">
        <f t="shared" si="4"/>
        <v>0.20026069906913233</v>
      </c>
    </row>
    <row r="269" spans="1:9" s="1984" customFormat="1" ht="12.6" customHeight="1">
      <c r="A269" s="1985">
        <v>28</v>
      </c>
      <c r="B269" s="1986">
        <v>16</v>
      </c>
      <c r="C269" s="1987" t="s">
        <v>982</v>
      </c>
      <c r="D269" s="1988">
        <v>27324263</v>
      </c>
      <c r="E269" s="1982">
        <v>0</v>
      </c>
      <c r="F269" s="1982">
        <v>1649519.34</v>
      </c>
      <c r="G269" s="1989">
        <v>26099</v>
      </c>
      <c r="H269" s="1982">
        <v>28999881.34</v>
      </c>
      <c r="I269" s="1990">
        <f t="shared" si="4"/>
        <v>0</v>
      </c>
    </row>
    <row r="270" spans="1:9" s="1984" customFormat="1" ht="12.6" customHeight="1">
      <c r="A270" s="1985">
        <v>28</v>
      </c>
      <c r="B270" s="1986">
        <v>17</v>
      </c>
      <c r="C270" s="1987" t="s">
        <v>981</v>
      </c>
      <c r="D270" s="1988">
        <v>27919325</v>
      </c>
      <c r="E270" s="1982">
        <v>40595.708064319166</v>
      </c>
      <c r="F270" s="1982">
        <v>734342.25</v>
      </c>
      <c r="G270" s="1989">
        <v>21345</v>
      </c>
      <c r="H270" s="1982">
        <v>28675012.25</v>
      </c>
      <c r="I270" s="1990">
        <f t="shared" si="4"/>
        <v>0.1454036158263825</v>
      </c>
    </row>
    <row r="271" spans="1:9" s="1984" customFormat="1" ht="12.6" customHeight="1">
      <c r="A271" s="1985">
        <v>28</v>
      </c>
      <c r="B271" s="1986">
        <v>18</v>
      </c>
      <c r="C271" s="1987" t="s">
        <v>980</v>
      </c>
      <c r="D271" s="1988">
        <v>11014225</v>
      </c>
      <c r="E271" s="1982">
        <v>15503.983922410731</v>
      </c>
      <c r="F271" s="1982">
        <v>1384310.16</v>
      </c>
      <c r="G271" s="1989">
        <v>2686207.75</v>
      </c>
      <c r="H271" s="1982">
        <v>15084742.91</v>
      </c>
      <c r="I271" s="1990">
        <f t="shared" si="4"/>
        <v>0.14076327587652088</v>
      </c>
    </row>
    <row r="272" spans="1:9" s="1984" customFormat="1" ht="12.6" customHeight="1">
      <c r="A272" s="1985">
        <v>28</v>
      </c>
      <c r="B272" s="1986">
        <v>19</v>
      </c>
      <c r="C272" s="1987" t="s">
        <v>979</v>
      </c>
      <c r="D272" s="1988">
        <v>10117912</v>
      </c>
      <c r="E272" s="1982">
        <v>3947.1927193588963</v>
      </c>
      <c r="F272" s="1982">
        <v>124595.75</v>
      </c>
      <c r="G272" s="1989">
        <v>21149.99</v>
      </c>
      <c r="H272" s="1982">
        <v>10263657.74</v>
      </c>
      <c r="I272" s="1990">
        <f t="shared" si="4"/>
        <v>3.9011929727782731E-2</v>
      </c>
    </row>
    <row r="273" spans="1:9" s="1984" customFormat="1" ht="12.6" customHeight="1">
      <c r="A273" s="1985">
        <v>30</v>
      </c>
      <c r="B273" s="1986">
        <v>1</v>
      </c>
      <c r="C273" s="1987" t="s">
        <v>978</v>
      </c>
      <c r="D273" s="1988">
        <v>23974237</v>
      </c>
      <c r="E273" s="1982">
        <v>0</v>
      </c>
      <c r="F273" s="1982">
        <v>26542.32</v>
      </c>
      <c r="G273" s="1989">
        <v>0</v>
      </c>
      <c r="H273" s="1982">
        <v>24000779.32</v>
      </c>
      <c r="I273" s="1990">
        <f t="shared" si="4"/>
        <v>0</v>
      </c>
    </row>
    <row r="274" spans="1:9" s="1984" customFormat="1" ht="12.6" customHeight="1">
      <c r="A274" s="1985">
        <v>30</v>
      </c>
      <c r="B274" s="1986">
        <v>2</v>
      </c>
      <c r="C274" s="1987" t="s">
        <v>977</v>
      </c>
      <c r="D274" s="1988">
        <v>43048609</v>
      </c>
      <c r="E274" s="1982">
        <v>0</v>
      </c>
      <c r="F274" s="1982">
        <v>92605.15</v>
      </c>
      <c r="G274" s="1989">
        <v>0</v>
      </c>
      <c r="H274" s="1982">
        <v>43141214.149999999</v>
      </c>
      <c r="I274" s="1990">
        <f t="shared" si="4"/>
        <v>0</v>
      </c>
    </row>
    <row r="275" spans="1:9" s="1984" customFormat="1" ht="12.6" customHeight="1">
      <c r="A275" s="1985">
        <v>30</v>
      </c>
      <c r="B275" s="1986">
        <v>3</v>
      </c>
      <c r="C275" s="1987" t="s">
        <v>976</v>
      </c>
      <c r="D275" s="1988">
        <v>75740540</v>
      </c>
      <c r="E275" s="1982">
        <v>32601.33220617352</v>
      </c>
      <c r="F275" s="1982">
        <v>832274.71</v>
      </c>
      <c r="G275" s="1989">
        <v>0</v>
      </c>
      <c r="H275" s="1982">
        <v>76572814.709999993</v>
      </c>
      <c r="I275" s="1990">
        <f t="shared" si="4"/>
        <v>4.3043437776088628E-2</v>
      </c>
    </row>
    <row r="276" spans="1:9" s="1984" customFormat="1" ht="12.6" customHeight="1">
      <c r="A276" s="1985">
        <v>30</v>
      </c>
      <c r="B276" s="1986">
        <v>4</v>
      </c>
      <c r="C276" s="1987" t="s">
        <v>975</v>
      </c>
      <c r="D276" s="1988">
        <v>26922653</v>
      </c>
      <c r="E276" s="1982">
        <v>0</v>
      </c>
      <c r="F276" s="1982">
        <v>174379.9</v>
      </c>
      <c r="G276" s="1989">
        <v>0</v>
      </c>
      <c r="H276" s="1982">
        <v>27097032.899999999</v>
      </c>
      <c r="I276" s="1990">
        <f t="shared" si="4"/>
        <v>0</v>
      </c>
    </row>
    <row r="277" spans="1:9" s="1984" customFormat="1" ht="12.6" customHeight="1">
      <c r="A277" s="1985">
        <v>30</v>
      </c>
      <c r="B277" s="1986">
        <v>5</v>
      </c>
      <c r="C277" s="1987" t="s">
        <v>974</v>
      </c>
      <c r="D277" s="1988">
        <v>17432577</v>
      </c>
      <c r="E277" s="1982">
        <v>0</v>
      </c>
      <c r="F277" s="1982">
        <v>67344</v>
      </c>
      <c r="G277" s="1989">
        <v>0</v>
      </c>
      <c r="H277" s="1982">
        <v>17499921</v>
      </c>
      <c r="I277" s="1990">
        <f t="shared" si="4"/>
        <v>0</v>
      </c>
    </row>
    <row r="278" spans="1:9" s="1984" customFormat="1" ht="12.6" customHeight="1">
      <c r="A278" s="1985">
        <v>30</v>
      </c>
      <c r="B278" s="1986">
        <v>6</v>
      </c>
      <c r="C278" s="1987" t="s">
        <v>973</v>
      </c>
      <c r="D278" s="1988">
        <v>38486676</v>
      </c>
      <c r="E278" s="1982">
        <v>0</v>
      </c>
      <c r="F278" s="1982">
        <v>642013.34</v>
      </c>
      <c r="G278" s="1989">
        <v>0</v>
      </c>
      <c r="H278" s="1982">
        <v>39128689.340000004</v>
      </c>
      <c r="I278" s="1990">
        <f t="shared" si="4"/>
        <v>0</v>
      </c>
    </row>
    <row r="279" spans="1:9" s="1984" customFormat="1" ht="12.6" customHeight="1">
      <c r="A279" s="1985">
        <v>30</v>
      </c>
      <c r="B279" s="1986">
        <v>7</v>
      </c>
      <c r="C279" s="1987" t="s">
        <v>972</v>
      </c>
      <c r="D279" s="1988">
        <v>11664392</v>
      </c>
      <c r="E279" s="1982">
        <v>30843.286901943455</v>
      </c>
      <c r="F279" s="1982">
        <v>216098.01</v>
      </c>
      <c r="G279" s="1989">
        <v>0</v>
      </c>
      <c r="H279" s="1982">
        <v>11880490.01</v>
      </c>
      <c r="I279" s="1990">
        <f t="shared" si="4"/>
        <v>0.26442258543731606</v>
      </c>
    </row>
    <row r="280" spans="1:9" s="1984" customFormat="1" ht="12.6" customHeight="1">
      <c r="A280" s="1985">
        <v>30</v>
      </c>
      <c r="B280" s="1986">
        <v>8</v>
      </c>
      <c r="C280" s="1987" t="s">
        <v>971</v>
      </c>
      <c r="D280" s="1988">
        <v>22008984</v>
      </c>
      <c r="E280" s="1982">
        <v>0</v>
      </c>
      <c r="F280" s="1982">
        <v>97408.04</v>
      </c>
      <c r="G280" s="1989">
        <v>0</v>
      </c>
      <c r="H280" s="1982">
        <v>22106392.039999999</v>
      </c>
      <c r="I280" s="1990">
        <f t="shared" si="4"/>
        <v>0</v>
      </c>
    </row>
    <row r="281" spans="1:9" s="1984" customFormat="1" ht="12.6" customHeight="1">
      <c r="A281" s="1985">
        <v>30</v>
      </c>
      <c r="B281" s="1986">
        <v>9</v>
      </c>
      <c r="C281" s="1987" t="s">
        <v>970</v>
      </c>
      <c r="D281" s="1988">
        <v>48468424</v>
      </c>
      <c r="E281" s="1982">
        <v>32855.772837965553</v>
      </c>
      <c r="F281" s="1982">
        <v>300271.8</v>
      </c>
      <c r="G281" s="1989">
        <v>0</v>
      </c>
      <c r="H281" s="1982">
        <v>48768695.799999997</v>
      </c>
      <c r="I281" s="1990">
        <f t="shared" si="4"/>
        <v>6.7787995000550369E-2</v>
      </c>
    </row>
    <row r="282" spans="1:9" s="1984" customFormat="1" ht="12.6" customHeight="1">
      <c r="A282" s="1985">
        <v>30</v>
      </c>
      <c r="B282" s="1986">
        <v>10</v>
      </c>
      <c r="C282" s="1987" t="s">
        <v>969</v>
      </c>
      <c r="D282" s="1988">
        <v>23635519</v>
      </c>
      <c r="E282" s="1982">
        <v>5809.0372176581131</v>
      </c>
      <c r="F282" s="1982">
        <v>195009.03</v>
      </c>
      <c r="G282" s="1989">
        <v>0</v>
      </c>
      <c r="H282" s="1982">
        <v>23830528.030000001</v>
      </c>
      <c r="I282" s="1990">
        <f t="shared" si="4"/>
        <v>2.457757419102205E-2</v>
      </c>
    </row>
    <row r="283" spans="1:9" s="1984" customFormat="1" ht="12.6" customHeight="1">
      <c r="A283" s="1985">
        <v>30</v>
      </c>
      <c r="B283" s="1986">
        <v>11</v>
      </c>
      <c r="C283" s="1987" t="s">
        <v>968</v>
      </c>
      <c r="D283" s="1988">
        <v>24439710</v>
      </c>
      <c r="E283" s="1982">
        <v>0</v>
      </c>
      <c r="F283" s="1982">
        <v>378457.14</v>
      </c>
      <c r="G283" s="1989">
        <v>0</v>
      </c>
      <c r="H283" s="1982">
        <v>24818167.140000001</v>
      </c>
      <c r="I283" s="1990">
        <f t="shared" si="4"/>
        <v>0</v>
      </c>
    </row>
    <row r="284" spans="1:9" s="1984" customFormat="1" ht="12.6" customHeight="1">
      <c r="A284" s="1985">
        <v>30</v>
      </c>
      <c r="B284" s="1986">
        <v>12</v>
      </c>
      <c r="C284" s="1987" t="s">
        <v>967</v>
      </c>
      <c r="D284" s="1988">
        <v>44230457</v>
      </c>
      <c r="E284" s="1982">
        <v>0</v>
      </c>
      <c r="F284" s="1982">
        <v>338093.17</v>
      </c>
      <c r="G284" s="1989">
        <v>0</v>
      </c>
      <c r="H284" s="1982">
        <v>44568550.170000002</v>
      </c>
      <c r="I284" s="1990">
        <f t="shared" si="4"/>
        <v>0</v>
      </c>
    </row>
    <row r="285" spans="1:9" s="1984" customFormat="1" ht="12.6" customHeight="1">
      <c r="A285" s="1985">
        <v>30</v>
      </c>
      <c r="B285" s="1986">
        <v>13</v>
      </c>
      <c r="C285" s="1987" t="s">
        <v>966</v>
      </c>
      <c r="D285" s="1988">
        <v>12112395</v>
      </c>
      <c r="E285" s="1982">
        <v>49703.95155347004</v>
      </c>
      <c r="F285" s="1982">
        <v>119835.81</v>
      </c>
      <c r="G285" s="1989">
        <v>0</v>
      </c>
      <c r="H285" s="1982">
        <v>12232230.810000001</v>
      </c>
      <c r="I285" s="1990">
        <f t="shared" si="4"/>
        <v>0.41035609847160737</v>
      </c>
    </row>
    <row r="286" spans="1:9" s="1984" customFormat="1" ht="12.6" customHeight="1">
      <c r="A286" s="1985">
        <v>30</v>
      </c>
      <c r="B286" s="1986">
        <v>14</v>
      </c>
      <c r="C286" s="1987" t="s">
        <v>965</v>
      </c>
      <c r="D286" s="1988">
        <v>12857535</v>
      </c>
      <c r="E286" s="1982">
        <v>30582.657831326414</v>
      </c>
      <c r="F286" s="1982">
        <v>96205.03</v>
      </c>
      <c r="G286" s="1989">
        <v>0</v>
      </c>
      <c r="H286" s="1982">
        <v>12953740.029999999</v>
      </c>
      <c r="I286" s="1990">
        <f t="shared" si="4"/>
        <v>0.23785786180108717</v>
      </c>
    </row>
    <row r="287" spans="1:9" s="1984" customFormat="1" ht="12.6" customHeight="1">
      <c r="A287" s="1985">
        <v>30</v>
      </c>
      <c r="B287" s="1986">
        <v>15</v>
      </c>
      <c r="C287" s="1987" t="s">
        <v>964</v>
      </c>
      <c r="D287" s="1988">
        <v>31409782</v>
      </c>
      <c r="E287" s="1982">
        <v>0</v>
      </c>
      <c r="F287" s="1982">
        <v>21921.72</v>
      </c>
      <c r="G287" s="1989">
        <v>0</v>
      </c>
      <c r="H287" s="1982">
        <v>31431703.719999999</v>
      </c>
      <c r="I287" s="1990">
        <f t="shared" si="4"/>
        <v>0</v>
      </c>
    </row>
    <row r="288" spans="1:9" s="1984" customFormat="1" ht="12.6" customHeight="1">
      <c r="A288" s="1985">
        <v>30</v>
      </c>
      <c r="B288" s="1986">
        <v>16</v>
      </c>
      <c r="C288" s="1987" t="s">
        <v>963</v>
      </c>
      <c r="D288" s="1988">
        <v>19835378</v>
      </c>
      <c r="E288" s="1982">
        <v>0</v>
      </c>
      <c r="F288" s="1982">
        <v>243250.94</v>
      </c>
      <c r="G288" s="1989">
        <v>0</v>
      </c>
      <c r="H288" s="1982">
        <v>20078628.940000001</v>
      </c>
      <c r="I288" s="1990">
        <f t="shared" si="4"/>
        <v>0</v>
      </c>
    </row>
    <row r="289" spans="1:9" s="1984" customFormat="1" ht="12.6" customHeight="1">
      <c r="A289" s="1985">
        <v>30</v>
      </c>
      <c r="B289" s="1986">
        <v>17</v>
      </c>
      <c r="C289" s="1987" t="s">
        <v>962</v>
      </c>
      <c r="D289" s="1988">
        <v>78314962</v>
      </c>
      <c r="E289" s="1982">
        <v>0</v>
      </c>
      <c r="F289" s="1982">
        <v>171077.2</v>
      </c>
      <c r="G289" s="1989">
        <v>0</v>
      </c>
      <c r="H289" s="1982">
        <v>78486039.200000003</v>
      </c>
      <c r="I289" s="1990">
        <f t="shared" si="4"/>
        <v>0</v>
      </c>
    </row>
    <row r="290" spans="1:9" s="1984" customFormat="1" ht="12.6" customHeight="1">
      <c r="A290" s="1985">
        <v>30</v>
      </c>
      <c r="B290" s="1986">
        <v>18</v>
      </c>
      <c r="C290" s="1987" t="s">
        <v>961</v>
      </c>
      <c r="D290" s="1988">
        <v>24647221</v>
      </c>
      <c r="E290" s="1982">
        <v>9022.0307938277529</v>
      </c>
      <c r="F290" s="1982">
        <v>96602.18</v>
      </c>
      <c r="G290" s="1989">
        <v>0</v>
      </c>
      <c r="H290" s="1982">
        <v>24743823.18</v>
      </c>
      <c r="I290" s="1990">
        <f t="shared" si="4"/>
        <v>3.6604657351949552E-2</v>
      </c>
    </row>
    <row r="291" spans="1:9" s="1984" customFormat="1" ht="12.6" customHeight="1">
      <c r="A291" s="1985">
        <v>30</v>
      </c>
      <c r="B291" s="1986">
        <v>19</v>
      </c>
      <c r="C291" s="1987" t="s">
        <v>960</v>
      </c>
      <c r="D291" s="1988">
        <v>80649488</v>
      </c>
      <c r="E291" s="1982">
        <v>0</v>
      </c>
      <c r="F291" s="1982">
        <v>852400.31</v>
      </c>
      <c r="G291" s="1989">
        <v>452713.84</v>
      </c>
      <c r="H291" s="1982">
        <v>81954602.150000006</v>
      </c>
      <c r="I291" s="1990">
        <f t="shared" si="4"/>
        <v>0</v>
      </c>
    </row>
    <row r="292" spans="1:9" s="1984" customFormat="1" ht="12.6" customHeight="1">
      <c r="A292" s="1985">
        <v>30</v>
      </c>
      <c r="B292" s="1986">
        <v>20</v>
      </c>
      <c r="C292" s="1987" t="s">
        <v>959</v>
      </c>
      <c r="D292" s="1988">
        <v>24257007</v>
      </c>
      <c r="E292" s="1982">
        <v>0</v>
      </c>
      <c r="F292" s="1982">
        <v>51375.76</v>
      </c>
      <c r="G292" s="1989">
        <v>0</v>
      </c>
      <c r="H292" s="1982">
        <v>24308382.760000002</v>
      </c>
      <c r="I292" s="1990">
        <f t="shared" si="4"/>
        <v>0</v>
      </c>
    </row>
    <row r="293" spans="1:9" s="1984" customFormat="1" ht="12.6" customHeight="1">
      <c r="A293" s="1985">
        <v>30</v>
      </c>
      <c r="B293" s="1986">
        <v>21</v>
      </c>
      <c r="C293" s="1987" t="s">
        <v>958</v>
      </c>
      <c r="D293" s="1988">
        <v>60124324</v>
      </c>
      <c r="E293" s="1982">
        <v>0</v>
      </c>
      <c r="F293" s="1982">
        <v>408996.52</v>
      </c>
      <c r="G293" s="1989">
        <v>0</v>
      </c>
      <c r="H293" s="1982">
        <v>60533320.520000003</v>
      </c>
      <c r="I293" s="1990">
        <f t="shared" si="4"/>
        <v>0</v>
      </c>
    </row>
    <row r="294" spans="1:9" s="1984" customFormat="1" ht="12.6" customHeight="1">
      <c r="A294" s="1985">
        <v>30</v>
      </c>
      <c r="B294" s="1986">
        <v>22</v>
      </c>
      <c r="C294" s="1987" t="s">
        <v>957</v>
      </c>
      <c r="D294" s="1988">
        <v>20269107</v>
      </c>
      <c r="E294" s="1982">
        <v>0</v>
      </c>
      <c r="F294" s="1982">
        <v>96390.98</v>
      </c>
      <c r="G294" s="1989">
        <v>0</v>
      </c>
      <c r="H294" s="1982">
        <v>20365497.98</v>
      </c>
      <c r="I294" s="1990">
        <f t="shared" si="4"/>
        <v>0</v>
      </c>
    </row>
    <row r="295" spans="1:9" s="1984" customFormat="1" ht="12.6" customHeight="1">
      <c r="A295" s="1985">
        <v>30</v>
      </c>
      <c r="B295" s="1986">
        <v>23</v>
      </c>
      <c r="C295" s="1987" t="s">
        <v>956</v>
      </c>
      <c r="D295" s="1988">
        <v>25967944</v>
      </c>
      <c r="E295" s="1982">
        <v>13763.550059517536</v>
      </c>
      <c r="F295" s="1982">
        <v>377849.98</v>
      </c>
      <c r="G295" s="1989">
        <v>0</v>
      </c>
      <c r="H295" s="1982">
        <v>26345793.98</v>
      </c>
      <c r="I295" s="1990">
        <f t="shared" si="4"/>
        <v>5.3002078483831976E-2</v>
      </c>
    </row>
    <row r="296" spans="1:9" s="1984" customFormat="1" ht="12.6" customHeight="1">
      <c r="A296" s="1985">
        <v>30</v>
      </c>
      <c r="B296" s="1986">
        <v>24</v>
      </c>
      <c r="C296" s="1987" t="s">
        <v>955</v>
      </c>
      <c r="D296" s="1988">
        <v>31665620</v>
      </c>
      <c r="E296" s="1982">
        <v>0</v>
      </c>
      <c r="F296" s="1982">
        <v>64849.23</v>
      </c>
      <c r="G296" s="1989">
        <v>0</v>
      </c>
      <c r="H296" s="1982">
        <v>31730469.23</v>
      </c>
      <c r="I296" s="1990">
        <f t="shared" si="4"/>
        <v>0</v>
      </c>
    </row>
    <row r="297" spans="1:9" s="1984" customFormat="1" ht="12.6" customHeight="1">
      <c r="A297" s="1985">
        <v>30</v>
      </c>
      <c r="B297" s="1986">
        <v>25</v>
      </c>
      <c r="C297" s="1987" t="s">
        <v>954</v>
      </c>
      <c r="D297" s="1988">
        <v>19982951</v>
      </c>
      <c r="E297" s="1982">
        <v>0</v>
      </c>
      <c r="F297" s="1982">
        <v>29344.639999999999</v>
      </c>
      <c r="G297" s="1989">
        <v>0</v>
      </c>
      <c r="H297" s="1982">
        <v>20012295.640000001</v>
      </c>
      <c r="I297" s="1990">
        <f t="shared" si="4"/>
        <v>0</v>
      </c>
    </row>
    <row r="298" spans="1:9" s="1984" customFormat="1" ht="12.6" customHeight="1">
      <c r="A298" s="1985">
        <v>30</v>
      </c>
      <c r="B298" s="1986">
        <v>26</v>
      </c>
      <c r="C298" s="1987" t="s">
        <v>953</v>
      </c>
      <c r="D298" s="1988">
        <v>31650282</v>
      </c>
      <c r="E298" s="1982">
        <v>0</v>
      </c>
      <c r="F298" s="1982">
        <v>66430.12</v>
      </c>
      <c r="G298" s="1989">
        <v>0</v>
      </c>
      <c r="H298" s="1982">
        <v>31716712.120000001</v>
      </c>
      <c r="I298" s="1990">
        <f t="shared" si="4"/>
        <v>0</v>
      </c>
    </row>
    <row r="299" spans="1:9" s="1984" customFormat="1" ht="12.6" customHeight="1">
      <c r="A299" s="1985">
        <v>30</v>
      </c>
      <c r="B299" s="1986">
        <v>27</v>
      </c>
      <c r="C299" s="1987" t="s">
        <v>952</v>
      </c>
      <c r="D299" s="1988">
        <v>38528009</v>
      </c>
      <c r="E299" s="1982">
        <v>0</v>
      </c>
      <c r="F299" s="1982">
        <v>27342.720000000001</v>
      </c>
      <c r="G299" s="1989">
        <v>687359.79</v>
      </c>
      <c r="H299" s="1982">
        <v>39242711.509999998</v>
      </c>
      <c r="I299" s="1990">
        <f t="shared" si="4"/>
        <v>0</v>
      </c>
    </row>
    <row r="300" spans="1:9" s="1984" customFormat="1" ht="12.6" customHeight="1">
      <c r="A300" s="1985">
        <v>30</v>
      </c>
      <c r="B300" s="1986">
        <v>28</v>
      </c>
      <c r="C300" s="1987" t="s">
        <v>951</v>
      </c>
      <c r="D300" s="1988">
        <v>39442918</v>
      </c>
      <c r="E300" s="1982">
        <v>0</v>
      </c>
      <c r="F300" s="1982">
        <v>110668.23</v>
      </c>
      <c r="G300" s="1989">
        <v>0</v>
      </c>
      <c r="H300" s="1982">
        <v>39553586.229999997</v>
      </c>
      <c r="I300" s="1990">
        <f t="shared" si="4"/>
        <v>0</v>
      </c>
    </row>
    <row r="301" spans="1:9" s="1984" customFormat="1" ht="12.6" customHeight="1">
      <c r="A301" s="1985">
        <v>30</v>
      </c>
      <c r="B301" s="1986">
        <v>29</v>
      </c>
      <c r="C301" s="1987" t="s">
        <v>950</v>
      </c>
      <c r="D301" s="1988">
        <v>32344252</v>
      </c>
      <c r="E301" s="1982">
        <v>0</v>
      </c>
      <c r="F301" s="1982">
        <v>100046.97</v>
      </c>
      <c r="G301" s="1989">
        <v>0</v>
      </c>
      <c r="H301" s="1982">
        <v>32444298.969999999</v>
      </c>
      <c r="I301" s="1990">
        <f t="shared" si="4"/>
        <v>0</v>
      </c>
    </row>
    <row r="302" spans="1:9" s="1984" customFormat="1" ht="12.6" customHeight="1">
      <c r="A302" s="1985">
        <v>30</v>
      </c>
      <c r="B302" s="1986">
        <v>30</v>
      </c>
      <c r="C302" s="1987" t="s">
        <v>949</v>
      </c>
      <c r="D302" s="1988">
        <v>38978974</v>
      </c>
      <c r="E302" s="1982">
        <v>13322.4653891654</v>
      </c>
      <c r="F302" s="1982">
        <v>243209.4</v>
      </c>
      <c r="G302" s="1989">
        <v>0</v>
      </c>
      <c r="H302" s="1982">
        <v>39222183.399999999</v>
      </c>
      <c r="I302" s="1990">
        <f t="shared" si="4"/>
        <v>3.4178594308730138E-2</v>
      </c>
    </row>
    <row r="303" spans="1:9" s="1984" customFormat="1" ht="12.6" customHeight="1">
      <c r="A303" s="1985">
        <v>30</v>
      </c>
      <c r="B303" s="1986">
        <v>31</v>
      </c>
      <c r="C303" s="1987" t="s">
        <v>948</v>
      </c>
      <c r="D303" s="1988">
        <v>29860954</v>
      </c>
      <c r="E303" s="1982">
        <v>0</v>
      </c>
      <c r="F303" s="1982">
        <v>76835.929999999993</v>
      </c>
      <c r="G303" s="1989">
        <v>0</v>
      </c>
      <c r="H303" s="1982">
        <v>29937789.93</v>
      </c>
      <c r="I303" s="1990">
        <f t="shared" si="4"/>
        <v>0</v>
      </c>
    </row>
    <row r="304" spans="1:9" s="1984" customFormat="1" ht="12.6" customHeight="1">
      <c r="A304" s="1985">
        <v>32</v>
      </c>
      <c r="B304" s="1986">
        <v>1</v>
      </c>
      <c r="C304" s="1987" t="s">
        <v>947</v>
      </c>
      <c r="D304" s="1988">
        <v>17905736</v>
      </c>
      <c r="E304" s="1982">
        <v>0</v>
      </c>
      <c r="F304" s="1982">
        <v>85326.64</v>
      </c>
      <c r="G304" s="1989">
        <v>0</v>
      </c>
      <c r="H304" s="1982">
        <v>17991062.640000001</v>
      </c>
      <c r="I304" s="1990">
        <f t="shared" si="4"/>
        <v>0</v>
      </c>
    </row>
    <row r="305" spans="1:9" s="1984" customFormat="1" ht="12.6" customHeight="1">
      <c r="A305" s="1985">
        <v>32</v>
      </c>
      <c r="B305" s="1986">
        <v>2</v>
      </c>
      <c r="C305" s="1987" t="s">
        <v>946</v>
      </c>
      <c r="D305" s="1988">
        <v>18276355</v>
      </c>
      <c r="E305" s="1982">
        <v>0</v>
      </c>
      <c r="F305" s="1982">
        <v>169091.08</v>
      </c>
      <c r="G305" s="1989">
        <v>0</v>
      </c>
      <c r="H305" s="1982">
        <v>18445446.079999998</v>
      </c>
      <c r="I305" s="1990">
        <f t="shared" si="4"/>
        <v>0</v>
      </c>
    </row>
    <row r="306" spans="1:9" s="1984" customFormat="1" ht="12.6" customHeight="1">
      <c r="A306" s="1985">
        <v>32</v>
      </c>
      <c r="B306" s="1986">
        <v>3</v>
      </c>
      <c r="C306" s="1987" t="s">
        <v>945</v>
      </c>
      <c r="D306" s="1988">
        <v>38086727</v>
      </c>
      <c r="E306" s="1982">
        <v>148852.85124140413</v>
      </c>
      <c r="F306" s="1982">
        <v>435082.83</v>
      </c>
      <c r="G306" s="1989">
        <v>0</v>
      </c>
      <c r="H306" s="1982">
        <v>38521809.829999998</v>
      </c>
      <c r="I306" s="1990">
        <f t="shared" si="4"/>
        <v>0.39082605139949178</v>
      </c>
    </row>
    <row r="307" spans="1:9" s="1984" customFormat="1" ht="12.6" customHeight="1">
      <c r="A307" s="1985">
        <v>32</v>
      </c>
      <c r="B307" s="1986">
        <v>4</v>
      </c>
      <c r="C307" s="1987" t="s">
        <v>944</v>
      </c>
      <c r="D307" s="1988">
        <v>33175796</v>
      </c>
      <c r="E307" s="1982">
        <v>0</v>
      </c>
      <c r="F307" s="1982">
        <v>333673.51</v>
      </c>
      <c r="G307" s="1989">
        <v>0</v>
      </c>
      <c r="H307" s="1982">
        <v>33509469.510000002</v>
      </c>
      <c r="I307" s="1990">
        <f t="shared" si="4"/>
        <v>0</v>
      </c>
    </row>
    <row r="308" spans="1:9" s="1984" customFormat="1" ht="12.6" customHeight="1">
      <c r="A308" s="1985">
        <v>32</v>
      </c>
      <c r="B308" s="1986">
        <v>5</v>
      </c>
      <c r="C308" s="1987" t="s">
        <v>943</v>
      </c>
      <c r="D308" s="1988">
        <v>22602883</v>
      </c>
      <c r="E308" s="1982">
        <v>0</v>
      </c>
      <c r="F308" s="1982">
        <v>194892.82</v>
      </c>
      <c r="G308" s="1989">
        <v>0</v>
      </c>
      <c r="H308" s="1982">
        <v>22797775.82</v>
      </c>
      <c r="I308" s="1990">
        <f t="shared" si="4"/>
        <v>0</v>
      </c>
    </row>
    <row r="309" spans="1:9" s="1984" customFormat="1" ht="12.6" customHeight="1">
      <c r="A309" s="1985">
        <v>32</v>
      </c>
      <c r="B309" s="1986">
        <v>6</v>
      </c>
      <c r="C309" s="1987" t="s">
        <v>942</v>
      </c>
      <c r="D309" s="1988">
        <v>21396164</v>
      </c>
      <c r="E309" s="1982">
        <v>0</v>
      </c>
      <c r="F309" s="1982">
        <v>225655.93</v>
      </c>
      <c r="G309" s="1989">
        <v>0</v>
      </c>
      <c r="H309" s="1982">
        <v>21621819.93</v>
      </c>
      <c r="I309" s="1990">
        <f t="shared" si="4"/>
        <v>0</v>
      </c>
    </row>
    <row r="310" spans="1:9" s="1984" customFormat="1" ht="12.6" customHeight="1">
      <c r="A310" s="1985">
        <v>32</v>
      </c>
      <c r="B310" s="1986">
        <v>7</v>
      </c>
      <c r="C310" s="1987" t="s">
        <v>941</v>
      </c>
      <c r="D310" s="1988">
        <v>15415539</v>
      </c>
      <c r="E310" s="1982">
        <v>0</v>
      </c>
      <c r="F310" s="1982">
        <v>156877.94</v>
      </c>
      <c r="G310" s="1989">
        <v>0</v>
      </c>
      <c r="H310" s="1982">
        <v>15572416.939999999</v>
      </c>
      <c r="I310" s="1990">
        <f t="shared" si="4"/>
        <v>0</v>
      </c>
    </row>
    <row r="311" spans="1:9" s="1984" customFormat="1" ht="12.6" customHeight="1">
      <c r="A311" s="1985">
        <v>32</v>
      </c>
      <c r="B311" s="1986">
        <v>8</v>
      </c>
      <c r="C311" s="1987" t="s">
        <v>940</v>
      </c>
      <c r="D311" s="1988">
        <v>56145179</v>
      </c>
      <c r="E311" s="1982">
        <v>0</v>
      </c>
      <c r="F311" s="1982">
        <v>568586.38</v>
      </c>
      <c r="G311" s="1989">
        <v>0</v>
      </c>
      <c r="H311" s="1982">
        <v>56713765.380000003</v>
      </c>
      <c r="I311" s="1990">
        <f t="shared" si="4"/>
        <v>0</v>
      </c>
    </row>
    <row r="312" spans="1:9" s="1984" customFormat="1" ht="12.6" customHeight="1">
      <c r="A312" s="1985">
        <v>32</v>
      </c>
      <c r="B312" s="1986">
        <v>9</v>
      </c>
      <c r="C312" s="1987" t="s">
        <v>939</v>
      </c>
      <c r="D312" s="1988">
        <v>8133453</v>
      </c>
      <c r="E312" s="1982">
        <v>0</v>
      </c>
      <c r="F312" s="1982">
        <v>77879.03</v>
      </c>
      <c r="G312" s="1989">
        <v>0</v>
      </c>
      <c r="H312" s="1982">
        <v>8211332.0300000003</v>
      </c>
      <c r="I312" s="1990">
        <f t="shared" si="4"/>
        <v>0</v>
      </c>
    </row>
    <row r="313" spans="1:9" s="1984" customFormat="1" ht="12.6" customHeight="1">
      <c r="A313" s="1985">
        <v>32</v>
      </c>
      <c r="B313" s="1986">
        <v>10</v>
      </c>
      <c r="C313" s="1987" t="s">
        <v>938</v>
      </c>
      <c r="D313" s="1988">
        <v>31238023</v>
      </c>
      <c r="E313" s="1982">
        <v>4008.4799254653039</v>
      </c>
      <c r="F313" s="1982">
        <v>243983.26</v>
      </c>
      <c r="G313" s="1989">
        <v>0</v>
      </c>
      <c r="H313" s="1982">
        <v>31482006.260000002</v>
      </c>
      <c r="I313" s="1990">
        <f t="shared" si="4"/>
        <v>1.2832053825766451E-2</v>
      </c>
    </row>
    <row r="314" spans="1:9" s="1984" customFormat="1" ht="12.6" customHeight="1">
      <c r="A314" s="1985">
        <v>32</v>
      </c>
      <c r="B314" s="1986">
        <v>11</v>
      </c>
      <c r="C314" s="1987" t="s">
        <v>937</v>
      </c>
      <c r="D314" s="1988">
        <v>37099462</v>
      </c>
      <c r="E314" s="1982">
        <v>49974.631581888279</v>
      </c>
      <c r="F314" s="1982">
        <v>297650.71999999997</v>
      </c>
      <c r="G314" s="1989">
        <v>0</v>
      </c>
      <c r="H314" s="1982">
        <v>37397112.719999999</v>
      </c>
      <c r="I314" s="1990">
        <f t="shared" si="4"/>
        <v>0.13470446439867045</v>
      </c>
    </row>
    <row r="315" spans="1:9" s="1984" customFormat="1" ht="12.6" customHeight="1">
      <c r="A315" s="1985">
        <v>32</v>
      </c>
      <c r="B315" s="1986">
        <v>12</v>
      </c>
      <c r="C315" s="1987" t="s">
        <v>936</v>
      </c>
      <c r="D315" s="1988">
        <v>17121993</v>
      </c>
      <c r="E315" s="1982">
        <v>0</v>
      </c>
      <c r="F315" s="1982">
        <v>51967.17</v>
      </c>
      <c r="G315" s="1989">
        <v>0</v>
      </c>
      <c r="H315" s="1982">
        <v>17173960.170000002</v>
      </c>
      <c r="I315" s="1990">
        <f t="shared" si="4"/>
        <v>0</v>
      </c>
    </row>
    <row r="316" spans="1:9" s="1984" customFormat="1" ht="12.6" customHeight="1">
      <c r="A316" s="1985">
        <v>32</v>
      </c>
      <c r="B316" s="1986">
        <v>13</v>
      </c>
      <c r="C316" s="1987" t="s">
        <v>935</v>
      </c>
      <c r="D316" s="1988">
        <v>27702124</v>
      </c>
      <c r="E316" s="1982">
        <v>35951.573689035496</v>
      </c>
      <c r="F316" s="1982">
        <v>93882.14</v>
      </c>
      <c r="G316" s="1989">
        <v>0</v>
      </c>
      <c r="H316" s="1982">
        <v>27796006.140000001</v>
      </c>
      <c r="I316" s="1990">
        <f t="shared" si="4"/>
        <v>0.12977912339514289</v>
      </c>
    </row>
    <row r="317" spans="1:9" s="1984" customFormat="1" ht="12.6" customHeight="1">
      <c r="A317" s="1985">
        <v>32</v>
      </c>
      <c r="B317" s="1986">
        <v>14</v>
      </c>
      <c r="C317" s="1987" t="s">
        <v>934</v>
      </c>
      <c r="D317" s="1988">
        <v>63819632</v>
      </c>
      <c r="E317" s="1982">
        <v>0</v>
      </c>
      <c r="F317" s="1982">
        <v>875295.51</v>
      </c>
      <c r="G317" s="1989">
        <v>0</v>
      </c>
      <c r="H317" s="1982">
        <v>64694927.509999998</v>
      </c>
      <c r="I317" s="1990">
        <f t="shared" si="4"/>
        <v>0</v>
      </c>
    </row>
    <row r="318" spans="1:9" s="1984" customFormat="1" ht="12.6" customHeight="1">
      <c r="A318" s="1985">
        <v>32</v>
      </c>
      <c r="B318" s="1986">
        <v>15</v>
      </c>
      <c r="C318" s="1987" t="s">
        <v>933</v>
      </c>
      <c r="D318" s="1988">
        <v>45457343</v>
      </c>
      <c r="E318" s="1982">
        <v>0</v>
      </c>
      <c r="F318" s="1982">
        <v>622449.02</v>
      </c>
      <c r="G318" s="1989">
        <v>0</v>
      </c>
      <c r="H318" s="1982">
        <v>46079792.020000003</v>
      </c>
      <c r="I318" s="1990">
        <f t="shared" si="4"/>
        <v>0</v>
      </c>
    </row>
    <row r="319" spans="1:9" s="1984" customFormat="1" ht="12.6" customHeight="1">
      <c r="A319" s="1985">
        <v>32</v>
      </c>
      <c r="B319" s="1986">
        <v>16</v>
      </c>
      <c r="C319" s="1987" t="s">
        <v>932</v>
      </c>
      <c r="D319" s="1988">
        <v>30142700</v>
      </c>
      <c r="E319" s="1982">
        <v>37767.857175523975</v>
      </c>
      <c r="F319" s="1982">
        <v>179719.03</v>
      </c>
      <c r="G319" s="1989">
        <v>0</v>
      </c>
      <c r="H319" s="1982">
        <v>30322419.030000001</v>
      </c>
      <c r="I319" s="1990">
        <f t="shared" si="4"/>
        <v>0.12529686184556782</v>
      </c>
    </row>
    <row r="320" spans="1:9" s="1984" customFormat="1" ht="12.6" customHeight="1">
      <c r="A320" s="1985">
        <v>32</v>
      </c>
      <c r="B320" s="1986">
        <v>17</v>
      </c>
      <c r="C320" s="1987" t="s">
        <v>931</v>
      </c>
      <c r="D320" s="1988">
        <v>20980862</v>
      </c>
      <c r="E320" s="1982">
        <v>0</v>
      </c>
      <c r="F320" s="1982">
        <v>147162.18</v>
      </c>
      <c r="G320" s="1989">
        <v>0</v>
      </c>
      <c r="H320" s="1982">
        <v>21128024.18</v>
      </c>
      <c r="I320" s="1990">
        <f t="shared" si="4"/>
        <v>0</v>
      </c>
    </row>
    <row r="321" spans="1:9" s="1984" customFormat="1" ht="12.6" customHeight="1" thickBot="1">
      <c r="A321" s="1991">
        <v>32</v>
      </c>
      <c r="B321" s="1992">
        <v>18</v>
      </c>
      <c r="C321" s="1993" t="s">
        <v>930</v>
      </c>
      <c r="D321" s="1994">
        <v>12437891</v>
      </c>
      <c r="E321" s="1995">
        <v>35117.605941552931</v>
      </c>
      <c r="F321" s="1995">
        <v>82612.23</v>
      </c>
      <c r="G321" s="1996">
        <v>0</v>
      </c>
      <c r="H321" s="1982">
        <v>12520503.23</v>
      </c>
      <c r="I321" s="1990">
        <f t="shared" si="4"/>
        <v>0.28234373449287287</v>
      </c>
    </row>
    <row r="322" spans="1:9" s="1999" customFormat="1" ht="16.5" customHeight="1" thickBot="1">
      <c r="A322" s="2688" t="s">
        <v>55</v>
      </c>
      <c r="B322" s="2689"/>
      <c r="C322" s="2690"/>
      <c r="D322" s="1997">
        <f>SUM(D8:D321)</f>
        <v>9918594676</v>
      </c>
      <c r="E322" s="1997">
        <f t="shared" ref="E322:H322" si="5">SUM(E8:E321)</f>
        <v>4991393.0236728787</v>
      </c>
      <c r="F322" s="1997">
        <f t="shared" si="5"/>
        <v>87622410.590000048</v>
      </c>
      <c r="G322" s="1997">
        <f t="shared" si="5"/>
        <v>23315366.719999995</v>
      </c>
      <c r="H322" s="1997">
        <f t="shared" si="5"/>
        <v>10029532453.309998</v>
      </c>
      <c r="I322" s="1998">
        <f>E322/D322*100</f>
        <v>5.0323591060239016E-2</v>
      </c>
    </row>
    <row r="323" spans="1:9" ht="19.5" customHeight="1"/>
    <row r="324" spans="1:9" s="1984" customFormat="1" ht="11.25">
      <c r="A324" s="2002" t="s">
        <v>1239</v>
      </c>
      <c r="B324" s="2002"/>
      <c r="C324" s="2003"/>
    </row>
    <row r="325" spans="1:9" s="1984" customFormat="1" ht="26.25" customHeight="1">
      <c r="A325" s="2002"/>
      <c r="B325" s="2691" t="s">
        <v>1422</v>
      </c>
      <c r="C325" s="2691"/>
      <c r="D325" s="2691"/>
      <c r="E325" s="2691"/>
      <c r="F325" s="2691"/>
      <c r="G325" s="2691"/>
      <c r="H325" s="2691"/>
      <c r="I325" s="2691"/>
    </row>
    <row r="327" spans="1:9">
      <c r="D327" s="2004"/>
      <c r="E327" s="2004"/>
      <c r="F327" s="2004"/>
      <c r="G327" s="2004"/>
      <c r="H327" s="2004"/>
    </row>
  </sheetData>
  <mergeCells count="15">
    <mergeCell ref="D6:H6"/>
    <mergeCell ref="A322:C322"/>
    <mergeCell ref="B325:I325"/>
    <mergeCell ref="A1:I1"/>
    <mergeCell ref="A2:A6"/>
    <mergeCell ref="B2:B6"/>
    <mergeCell ref="C2:C6"/>
    <mergeCell ref="D2:I2"/>
    <mergeCell ref="D3:D5"/>
    <mergeCell ref="F3:G3"/>
    <mergeCell ref="H3:H5"/>
    <mergeCell ref="I3:I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3"/>
  <sheetViews>
    <sheetView topLeftCell="A34" zoomScaleNormal="100" workbookViewId="0">
      <selection activeCell="B3" sqref="B3:B4"/>
    </sheetView>
  </sheetViews>
  <sheetFormatPr defaultRowHeight="12.75"/>
  <cols>
    <col min="1" max="1" width="26.140625" customWidth="1"/>
    <col min="2" max="4" width="17.5703125" bestFit="1" customWidth="1"/>
    <col min="5" max="5" width="9.85546875" customWidth="1"/>
    <col min="6" max="6" width="9.28515625" bestFit="1" customWidth="1"/>
    <col min="7" max="7" width="10.42578125" customWidth="1"/>
  </cols>
  <sheetData>
    <row r="1" spans="1:7">
      <c r="A1" s="2356" t="s">
        <v>839</v>
      </c>
      <c r="B1" s="2356"/>
      <c r="C1" s="2356"/>
      <c r="D1" s="2356"/>
      <c r="E1" s="2356"/>
      <c r="F1" s="2357"/>
      <c r="G1" s="2358"/>
    </row>
    <row r="2" spans="1:7" ht="13.5" thickBot="1">
      <c r="A2" s="45"/>
      <c r="B2" s="45"/>
      <c r="C2" s="45"/>
      <c r="D2" s="45"/>
      <c r="E2" s="45"/>
      <c r="F2" s="45"/>
      <c r="G2" s="45"/>
    </row>
    <row r="3" spans="1:7">
      <c r="A3" s="2359" t="s">
        <v>96</v>
      </c>
      <c r="B3" s="2359" t="s">
        <v>840</v>
      </c>
      <c r="C3" s="2359" t="s">
        <v>841</v>
      </c>
      <c r="D3" s="2363" t="s">
        <v>842</v>
      </c>
      <c r="E3" s="2365" t="s">
        <v>843</v>
      </c>
      <c r="F3" s="2365" t="s">
        <v>28</v>
      </c>
      <c r="G3" s="2365" t="s">
        <v>844</v>
      </c>
    </row>
    <row r="4" spans="1:7" ht="13.5" thickBot="1">
      <c r="A4" s="2360"/>
      <c r="B4" s="2362"/>
      <c r="C4" s="2362"/>
      <c r="D4" s="2364"/>
      <c r="E4" s="2366"/>
      <c r="F4" s="2366"/>
      <c r="G4" s="2366"/>
    </row>
    <row r="5" spans="1:7" ht="13.5" thickBot="1">
      <c r="A5" s="2361"/>
      <c r="B5" s="2367" t="s">
        <v>8</v>
      </c>
      <c r="C5" s="2368"/>
      <c r="D5" s="2369"/>
      <c r="E5" s="2370" t="s">
        <v>9</v>
      </c>
      <c r="F5" s="2368"/>
      <c r="G5" s="2369"/>
    </row>
    <row r="6" spans="1:7" ht="13.5" thickBot="1">
      <c r="A6" s="1194" t="s">
        <v>845</v>
      </c>
      <c r="B6" s="1195" t="s">
        <v>846</v>
      </c>
      <c r="C6" s="1195" t="s">
        <v>847</v>
      </c>
      <c r="D6" s="1196" t="s">
        <v>848</v>
      </c>
      <c r="E6" s="1195" t="s">
        <v>849</v>
      </c>
      <c r="F6" s="1195" t="s">
        <v>850</v>
      </c>
      <c r="G6" s="1196" t="s">
        <v>851</v>
      </c>
    </row>
    <row r="7" spans="1:7" ht="25.5">
      <c r="A7" s="1197" t="s">
        <v>852</v>
      </c>
      <c r="B7" s="1198">
        <v>278507113590.26007</v>
      </c>
      <c r="C7" s="1198">
        <f>SUM(C8:C41)</f>
        <v>303742793678.48999</v>
      </c>
      <c r="D7" s="1198">
        <f>SUM(D8:D41)</f>
        <v>304930106493.06848</v>
      </c>
      <c r="E7" s="1199">
        <f t="shared" ref="E7:E41" si="0">100*D7/C7</f>
        <v>100.39089415100173</v>
      </c>
      <c r="F7" s="1200">
        <f t="shared" ref="F7:F41" si="1">100*$D7/$D$7</f>
        <v>100</v>
      </c>
      <c r="G7" s="1201">
        <f t="shared" ref="G7:G41" si="2">100*D7/B7</f>
        <v>109.4873673286787</v>
      </c>
    </row>
    <row r="8" spans="1:7">
      <c r="A8" s="1202" t="s">
        <v>169</v>
      </c>
      <c r="B8" s="1203">
        <v>2752185037.0900021</v>
      </c>
      <c r="C8" s="1203">
        <v>2894308560.9299984</v>
      </c>
      <c r="D8" s="1204">
        <v>2712025794.0599909</v>
      </c>
      <c r="E8" s="1205">
        <f t="shared" si="0"/>
        <v>93.702027167019239</v>
      </c>
      <c r="F8" s="1205">
        <f t="shared" si="1"/>
        <v>0.88939259729069731</v>
      </c>
      <c r="G8" s="1206">
        <f t="shared" si="2"/>
        <v>98.540823291719036</v>
      </c>
    </row>
    <row r="9" spans="1:7">
      <c r="A9" s="1202" t="s">
        <v>170</v>
      </c>
      <c r="B9" s="1203">
        <v>88957754.210000008</v>
      </c>
      <c r="C9" s="1203">
        <v>86420218.449999988</v>
      </c>
      <c r="D9" s="1204">
        <v>73136978.51000002</v>
      </c>
      <c r="E9" s="1205">
        <f t="shared" si="0"/>
        <v>84.629476552775401</v>
      </c>
      <c r="F9" s="1205">
        <f t="shared" si="1"/>
        <v>2.3984833557805001E-2</v>
      </c>
      <c r="G9" s="1206">
        <f t="shared" si="2"/>
        <v>82.215405682733021</v>
      </c>
    </row>
    <row r="10" spans="1:7">
      <c r="A10" s="1202" t="s">
        <v>171</v>
      </c>
      <c r="B10" s="1203">
        <v>12275865.129999997</v>
      </c>
      <c r="C10" s="1203">
        <v>9242436.8500000015</v>
      </c>
      <c r="D10" s="1204">
        <v>8787697.7699999977</v>
      </c>
      <c r="E10" s="1205">
        <f t="shared" si="0"/>
        <v>95.079878960709337</v>
      </c>
      <c r="F10" s="1205">
        <f t="shared" si="1"/>
        <v>2.8818727908061629E-3</v>
      </c>
      <c r="G10" s="1206">
        <f t="shared" si="2"/>
        <v>71.585160613441829</v>
      </c>
    </row>
    <row r="11" spans="1:7">
      <c r="A11" s="1202" t="s">
        <v>212</v>
      </c>
      <c r="B11" s="1203">
        <v>8715075.3800000008</v>
      </c>
      <c r="C11" s="1203">
        <v>20868404.199999999</v>
      </c>
      <c r="D11" s="1204">
        <v>20834721.77</v>
      </c>
      <c r="E11" s="1205">
        <f t="shared" si="0"/>
        <v>99.838596043678322</v>
      </c>
      <c r="F11" s="1205">
        <f t="shared" si="1"/>
        <v>6.8326220751421946E-3</v>
      </c>
      <c r="G11" s="1206">
        <f t="shared" si="2"/>
        <v>239.0653076600239</v>
      </c>
    </row>
    <row r="12" spans="1:7" ht="13.5" customHeight="1">
      <c r="A12" s="1202" t="s">
        <v>172</v>
      </c>
      <c r="B12" s="1203">
        <v>51845148.970000029</v>
      </c>
      <c r="C12" s="1203">
        <v>48714269.710000008</v>
      </c>
      <c r="D12" s="1204">
        <v>39242745.279999994</v>
      </c>
      <c r="E12" s="1205">
        <f t="shared" si="0"/>
        <v>80.556981585919758</v>
      </c>
      <c r="F12" s="1205">
        <f t="shared" si="1"/>
        <v>1.2869423006905368E-2</v>
      </c>
      <c r="G12" s="1206">
        <f t="shared" si="2"/>
        <v>75.692222048985997</v>
      </c>
    </row>
    <row r="13" spans="1:7" ht="38.25">
      <c r="A13" s="1202" t="s">
        <v>173</v>
      </c>
      <c r="B13" s="1203">
        <v>576258544.37999976</v>
      </c>
      <c r="C13" s="1203">
        <v>575377887.23000002</v>
      </c>
      <c r="D13" s="1204">
        <v>545369632.4999994</v>
      </c>
      <c r="E13" s="1205">
        <f t="shared" si="0"/>
        <v>94.784600625778793</v>
      </c>
      <c r="F13" s="1205">
        <f t="shared" si="1"/>
        <v>0.17885070082851803</v>
      </c>
      <c r="G13" s="1206">
        <f t="shared" si="2"/>
        <v>94.639747699839504</v>
      </c>
    </row>
    <row r="14" spans="1:7">
      <c r="A14" s="1202" t="s">
        <v>671</v>
      </c>
      <c r="B14" s="1203">
        <v>11269870.510000004</v>
      </c>
      <c r="C14" s="1203">
        <v>14490590.75</v>
      </c>
      <c r="D14" s="1204">
        <v>12545737.629999999</v>
      </c>
      <c r="E14" s="1205">
        <f t="shared" si="0"/>
        <v>86.578510472390505</v>
      </c>
      <c r="F14" s="1205">
        <f t="shared" si="1"/>
        <v>4.114299428903778E-3</v>
      </c>
      <c r="G14" s="1206">
        <f t="shared" si="2"/>
        <v>111.32104507206087</v>
      </c>
    </row>
    <row r="15" spans="1:7">
      <c r="A15" s="1202" t="s">
        <v>853</v>
      </c>
      <c r="B15" s="1203">
        <v>1907298.35</v>
      </c>
      <c r="C15" s="1203">
        <v>1509120</v>
      </c>
      <c r="D15" s="1204">
        <v>975595.20000000007</v>
      </c>
      <c r="E15" s="1205">
        <f t="shared" si="0"/>
        <v>64.646628498727736</v>
      </c>
      <c r="F15" s="1205">
        <f t="shared" si="1"/>
        <v>3.1994059596807204E-4</v>
      </c>
      <c r="G15" s="1206">
        <f t="shared" si="2"/>
        <v>51.150634089312767</v>
      </c>
    </row>
    <row r="16" spans="1:7">
      <c r="A16" s="1202" t="s">
        <v>174</v>
      </c>
      <c r="B16" s="1203">
        <v>15553445868.470051</v>
      </c>
      <c r="C16" s="1203">
        <v>13622861948.940025</v>
      </c>
      <c r="D16" s="1204">
        <v>12485018576.320028</v>
      </c>
      <c r="E16" s="1205">
        <f t="shared" si="0"/>
        <v>91.647545303734574</v>
      </c>
      <c r="F16" s="1205">
        <f t="shared" si="1"/>
        <v>4.0943869793335192</v>
      </c>
      <c r="G16" s="1206">
        <f t="shared" si="2"/>
        <v>80.271720375673553</v>
      </c>
    </row>
    <row r="17" spans="1:7">
      <c r="A17" s="1202" t="s">
        <v>175</v>
      </c>
      <c r="B17" s="1203">
        <v>317954083.21999961</v>
      </c>
      <c r="C17" s="1203">
        <v>384227352.62999988</v>
      </c>
      <c r="D17" s="1204">
        <v>324416739.17999983</v>
      </c>
      <c r="E17" s="1205">
        <f t="shared" si="0"/>
        <v>84.433535759335712</v>
      </c>
      <c r="F17" s="1205">
        <f t="shared" si="1"/>
        <v>0.10639052434377264</v>
      </c>
      <c r="G17" s="1206">
        <f t="shared" si="2"/>
        <v>102.03257523682392</v>
      </c>
    </row>
    <row r="18" spans="1:7">
      <c r="A18" s="1202" t="s">
        <v>176</v>
      </c>
      <c r="B18" s="1203">
        <v>9988229690.3700275</v>
      </c>
      <c r="C18" s="1203">
        <v>10749890153.54001</v>
      </c>
      <c r="D18" s="1204">
        <v>10269037771.670076</v>
      </c>
      <c r="E18" s="1205">
        <f t="shared" si="0"/>
        <v>95.526908879979715</v>
      </c>
      <c r="F18" s="1205">
        <f t="shared" si="1"/>
        <v>3.3676693619308158</v>
      </c>
      <c r="G18" s="1206">
        <f t="shared" si="2"/>
        <v>102.81138990596888</v>
      </c>
    </row>
    <row r="19" spans="1:7">
      <c r="A19" s="1202" t="s">
        <v>177</v>
      </c>
      <c r="B19" s="1203">
        <v>1107893319.7600026</v>
      </c>
      <c r="C19" s="1203">
        <v>1264258311.0999997</v>
      </c>
      <c r="D19" s="1204">
        <v>1208854979.4700003</v>
      </c>
      <c r="E19" s="1205">
        <f t="shared" si="0"/>
        <v>95.617720592100014</v>
      </c>
      <c r="F19" s="1205">
        <f t="shared" si="1"/>
        <v>0.39643674197105866</v>
      </c>
      <c r="G19" s="1206">
        <f t="shared" si="2"/>
        <v>109.11294056108837</v>
      </c>
    </row>
    <row r="20" spans="1:7">
      <c r="A20" s="1202" t="s">
        <v>178</v>
      </c>
      <c r="B20" s="1203">
        <v>66954611.529999964</v>
      </c>
      <c r="C20" s="1203">
        <v>104848483.58999999</v>
      </c>
      <c r="D20" s="1204">
        <v>79875859.61999999</v>
      </c>
      <c r="E20" s="1205">
        <f t="shared" si="0"/>
        <v>76.182179164695341</v>
      </c>
      <c r="F20" s="1205">
        <f t="shared" si="1"/>
        <v>2.6194809210095392E-2</v>
      </c>
      <c r="G20" s="1206">
        <f t="shared" si="2"/>
        <v>119.29851849593733</v>
      </c>
    </row>
    <row r="21" spans="1:7">
      <c r="A21" s="1202" t="s">
        <v>672</v>
      </c>
      <c r="B21" s="1203">
        <v>9260867.4499999974</v>
      </c>
      <c r="C21" s="1203">
        <v>16624374.24</v>
      </c>
      <c r="D21" s="1204">
        <v>14011942.009999996</v>
      </c>
      <c r="E21" s="1205">
        <f t="shared" si="0"/>
        <v>84.285530436903798</v>
      </c>
      <c r="F21" s="1205">
        <f t="shared" si="1"/>
        <v>4.5951323636580655E-3</v>
      </c>
      <c r="G21" s="1206">
        <f t="shared" si="2"/>
        <v>151.30269475998168</v>
      </c>
    </row>
    <row r="22" spans="1:7">
      <c r="A22" s="1202" t="s">
        <v>179</v>
      </c>
      <c r="B22" s="1203">
        <v>1608593787.4299917</v>
      </c>
      <c r="C22" s="1203">
        <v>1674636908.3699996</v>
      </c>
      <c r="D22" s="1204">
        <v>1554503447.079994</v>
      </c>
      <c r="E22" s="1205">
        <f t="shared" si="0"/>
        <v>92.826298005880147</v>
      </c>
      <c r="F22" s="1205">
        <f t="shared" si="1"/>
        <v>0.50979008434358386</v>
      </c>
      <c r="G22" s="1206">
        <f t="shared" si="2"/>
        <v>96.637414568384187</v>
      </c>
    </row>
    <row r="23" spans="1:7" ht="51">
      <c r="A23" s="1202" t="s">
        <v>180</v>
      </c>
      <c r="B23" s="1203">
        <v>287042187.33999997</v>
      </c>
      <c r="C23" s="1203">
        <v>275151543.51999998</v>
      </c>
      <c r="D23" s="1204">
        <v>268550525.83000016</v>
      </c>
      <c r="E23" s="1205">
        <f t="shared" si="0"/>
        <v>97.600951967939793</v>
      </c>
      <c r="F23" s="1205">
        <f t="shared" si="1"/>
        <v>8.8069534661086246E-2</v>
      </c>
      <c r="G23" s="1206">
        <f t="shared" si="2"/>
        <v>93.557859323272041</v>
      </c>
    </row>
    <row r="24" spans="1:7">
      <c r="A24" s="1202" t="s">
        <v>181</v>
      </c>
      <c r="B24" s="1203">
        <v>24175472.689999994</v>
      </c>
      <c r="C24" s="1203">
        <v>32415649.250000004</v>
      </c>
      <c r="D24" s="1204">
        <v>31212313.410000004</v>
      </c>
      <c r="E24" s="1205">
        <f t="shared" si="0"/>
        <v>96.287793495297649</v>
      </c>
      <c r="F24" s="1205">
        <f t="shared" si="1"/>
        <v>1.0235891027280217E-2</v>
      </c>
      <c r="G24" s="1206">
        <f t="shared" si="2"/>
        <v>129.10735525312293</v>
      </c>
    </row>
    <row r="25" spans="1:7" ht="25.5">
      <c r="A25" s="1202" t="s">
        <v>854</v>
      </c>
      <c r="B25" s="1203">
        <v>0</v>
      </c>
      <c r="C25" s="1203">
        <v>0</v>
      </c>
      <c r="D25" s="1204">
        <v>0</v>
      </c>
      <c r="E25" s="1205">
        <v>0</v>
      </c>
      <c r="F25" s="1205">
        <f t="shared" si="1"/>
        <v>0</v>
      </c>
      <c r="G25" s="1206">
        <v>0</v>
      </c>
    </row>
    <row r="26" spans="1:7" ht="25.5">
      <c r="A26" s="1202" t="s">
        <v>182</v>
      </c>
      <c r="B26" s="1203">
        <v>2933735680.5600047</v>
      </c>
      <c r="C26" s="1203">
        <v>3402159458.5699978</v>
      </c>
      <c r="D26" s="1204">
        <v>3304969985.4799933</v>
      </c>
      <c r="E26" s="1205">
        <f t="shared" si="0"/>
        <v>97.14330047507957</v>
      </c>
      <c r="F26" s="1205">
        <f t="shared" si="1"/>
        <v>1.0838450894500704</v>
      </c>
      <c r="G26" s="1206">
        <f t="shared" si="2"/>
        <v>112.65397927222693</v>
      </c>
    </row>
    <row r="27" spans="1:7">
      <c r="A27" s="1202" t="s">
        <v>183</v>
      </c>
      <c r="B27" s="1203">
        <v>101978815.20999998</v>
      </c>
      <c r="C27" s="1203">
        <v>102280907.71999998</v>
      </c>
      <c r="D27" s="1204">
        <v>101070653.98</v>
      </c>
      <c r="E27" s="1205">
        <f t="shared" si="0"/>
        <v>98.816735432859943</v>
      </c>
      <c r="F27" s="1205">
        <f t="shared" si="1"/>
        <v>3.3145514932057876E-2</v>
      </c>
      <c r="G27" s="1206">
        <f t="shared" si="2"/>
        <v>99.109460893294511</v>
      </c>
    </row>
    <row r="28" spans="1:7" ht="76.5">
      <c r="A28" s="1202" t="s">
        <v>855</v>
      </c>
      <c r="B28" s="1203">
        <v>100955949594.94016</v>
      </c>
      <c r="C28" s="1203">
        <v>99563889306.400101</v>
      </c>
      <c r="D28" s="1204">
        <v>101231470612.76871</v>
      </c>
      <c r="E28" s="1205">
        <f t="shared" si="0"/>
        <v>101.67488566184549</v>
      </c>
      <c r="F28" s="1205">
        <f t="shared" si="1"/>
        <v>33.198253782484365</v>
      </c>
      <c r="G28" s="1206">
        <f t="shared" si="2"/>
        <v>100.27291211556526</v>
      </c>
    </row>
    <row r="29" spans="1:7">
      <c r="A29" s="1202" t="s">
        <v>856</v>
      </c>
      <c r="B29" s="1203">
        <v>6631229.0899999999</v>
      </c>
      <c r="C29" s="1203">
        <v>10102692.92</v>
      </c>
      <c r="D29" s="1203">
        <v>12399860.82</v>
      </c>
      <c r="E29" s="1205">
        <f t="shared" si="0"/>
        <v>122.7381740511222</v>
      </c>
      <c r="F29" s="1205">
        <f t="shared" si="1"/>
        <v>4.066460003772001E-3</v>
      </c>
      <c r="G29" s="1206">
        <f t="shared" si="2"/>
        <v>186.99189323287277</v>
      </c>
    </row>
    <row r="30" spans="1:7">
      <c r="A30" s="1202" t="s">
        <v>184</v>
      </c>
      <c r="B30" s="1203">
        <v>67546966978.009987</v>
      </c>
      <c r="C30" s="1203">
        <v>78018099462.100128</v>
      </c>
      <c r="D30" s="1203">
        <v>82756396204.649918</v>
      </c>
      <c r="E30" s="1205">
        <f t="shared" si="0"/>
        <v>106.07333013136468</v>
      </c>
      <c r="F30" s="1205">
        <f t="shared" si="1"/>
        <v>27.139463910734278</v>
      </c>
      <c r="G30" s="1206">
        <f t="shared" si="2"/>
        <v>122.51682038009403</v>
      </c>
    </row>
    <row r="31" spans="1:7">
      <c r="A31" s="1202" t="s">
        <v>185</v>
      </c>
      <c r="B31" s="1203">
        <v>6121827450.4300404</v>
      </c>
      <c r="C31" s="1203">
        <v>6522912891.259985</v>
      </c>
      <c r="D31" s="1203">
        <v>5938957144.8400478</v>
      </c>
      <c r="E31" s="1205">
        <f t="shared" si="0"/>
        <v>91.047623107118653</v>
      </c>
      <c r="F31" s="1205">
        <f t="shared" si="1"/>
        <v>1.947645384426824</v>
      </c>
      <c r="G31" s="1206">
        <f t="shared" si="2"/>
        <v>97.0128150936834</v>
      </c>
    </row>
    <row r="32" spans="1:7">
      <c r="A32" s="1202" t="s">
        <v>857</v>
      </c>
      <c r="B32" s="1203">
        <v>0</v>
      </c>
      <c r="C32" s="1203">
        <v>0</v>
      </c>
      <c r="D32" s="1203">
        <v>0</v>
      </c>
      <c r="E32" s="1205">
        <v>0</v>
      </c>
      <c r="F32" s="1205">
        <f t="shared" si="1"/>
        <v>0</v>
      </c>
      <c r="G32" s="1206">
        <v>0</v>
      </c>
    </row>
    <row r="33" spans="1:7">
      <c r="A33" s="1202" t="s">
        <v>186</v>
      </c>
      <c r="B33" s="1203">
        <v>948558753.71000147</v>
      </c>
      <c r="C33" s="1203">
        <v>1442640784.3500006</v>
      </c>
      <c r="D33" s="1203">
        <v>1399569002.7499983</v>
      </c>
      <c r="E33" s="1205">
        <f t="shared" si="0"/>
        <v>97.014379319699557</v>
      </c>
      <c r="F33" s="1205">
        <f t="shared" si="1"/>
        <v>0.45898026234474582</v>
      </c>
      <c r="G33" s="1206">
        <f t="shared" si="2"/>
        <v>147.54689651811302</v>
      </c>
    </row>
    <row r="34" spans="1:7">
      <c r="A34" s="1202" t="s">
        <v>187</v>
      </c>
      <c r="B34" s="1203">
        <v>7169196943.3399811</v>
      </c>
      <c r="C34" s="1203">
        <v>8068375208.9900379</v>
      </c>
      <c r="D34" s="1203">
        <v>7818437433.8899479</v>
      </c>
      <c r="E34" s="1205">
        <f t="shared" si="0"/>
        <v>96.902253940525696</v>
      </c>
      <c r="F34" s="1205">
        <f t="shared" si="1"/>
        <v>2.5640096754656372</v>
      </c>
      <c r="G34" s="1206">
        <f t="shared" si="2"/>
        <v>109.05597231713791</v>
      </c>
    </row>
    <row r="35" spans="1:7" ht="25.5">
      <c r="A35" s="1202" t="s">
        <v>188</v>
      </c>
      <c r="B35" s="1203">
        <v>1167667441.0800009</v>
      </c>
      <c r="C35" s="1203">
        <v>1758003391.0899994</v>
      </c>
      <c r="D35" s="1204">
        <v>1636196001.1999967</v>
      </c>
      <c r="E35" s="1205">
        <f t="shared" si="0"/>
        <v>93.071265362322222</v>
      </c>
      <c r="F35" s="1205">
        <f t="shared" si="1"/>
        <v>0.53658066762167667</v>
      </c>
      <c r="G35" s="1206">
        <f t="shared" si="2"/>
        <v>140.12517122911672</v>
      </c>
    </row>
    <row r="36" spans="1:7" ht="25.5">
      <c r="A36" s="1202" t="s">
        <v>189</v>
      </c>
      <c r="B36" s="1203">
        <v>509423280.10999942</v>
      </c>
      <c r="C36" s="1203">
        <v>485104449.13999951</v>
      </c>
      <c r="D36" s="1203">
        <v>406767164.00000107</v>
      </c>
      <c r="E36" s="1205">
        <f t="shared" si="0"/>
        <v>83.851460179580712</v>
      </c>
      <c r="F36" s="1205">
        <f t="shared" si="1"/>
        <v>0.13339685237320031</v>
      </c>
      <c r="G36" s="1206">
        <f t="shared" si="2"/>
        <v>79.848562066532992</v>
      </c>
    </row>
    <row r="37" spans="1:7">
      <c r="A37" s="1202" t="s">
        <v>190</v>
      </c>
      <c r="B37" s="1203">
        <v>46586563873.089737</v>
      </c>
      <c r="C37" s="1203">
        <v>56904088447.719719</v>
      </c>
      <c r="D37" s="1204">
        <v>56585200535.129745</v>
      </c>
      <c r="E37" s="1205">
        <f t="shared" si="0"/>
        <v>99.439604567459241</v>
      </c>
      <c r="F37" s="1205">
        <f t="shared" si="1"/>
        <v>18.556777218852943</v>
      </c>
      <c r="G37" s="1206">
        <f t="shared" si="2"/>
        <v>121.46249010611324</v>
      </c>
    </row>
    <row r="38" spans="1:7" ht="25.5">
      <c r="A38" s="1202" t="s">
        <v>191</v>
      </c>
      <c r="B38" s="1203">
        <v>10063148829.940092</v>
      </c>
      <c r="C38" s="1203">
        <v>13431259489.849993</v>
      </c>
      <c r="D38" s="1204">
        <v>12234804705.550039</v>
      </c>
      <c r="E38" s="1205">
        <f t="shared" si="0"/>
        <v>91.092013483887229</v>
      </c>
      <c r="F38" s="1205">
        <f t="shared" si="1"/>
        <v>4.0123308407489615</v>
      </c>
      <c r="G38" s="1206">
        <f t="shared" si="2"/>
        <v>121.58028180154497</v>
      </c>
    </row>
    <row r="39" spans="1:7" ht="25.5">
      <c r="A39" s="1202" t="s">
        <v>192</v>
      </c>
      <c r="B39" s="1203">
        <v>797702905.26999998</v>
      </c>
      <c r="C39" s="1203">
        <v>1043300774.6200002</v>
      </c>
      <c r="D39" s="1204">
        <v>851819018.85000205</v>
      </c>
      <c r="E39" s="1205">
        <f t="shared" si="0"/>
        <v>81.646543314439569</v>
      </c>
      <c r="F39" s="1205">
        <f t="shared" si="1"/>
        <v>0.27934893954768125</v>
      </c>
      <c r="G39" s="1206">
        <f t="shared" si="2"/>
        <v>106.78399354226812</v>
      </c>
    </row>
    <row r="40" spans="1:7" ht="51">
      <c r="A40" s="1202" t="s">
        <v>193</v>
      </c>
      <c r="B40" s="1207">
        <v>105329543.21000008</v>
      </c>
      <c r="C40" s="1207">
        <v>100404062.58</v>
      </c>
      <c r="D40" s="1208">
        <v>91717604.100000024</v>
      </c>
      <c r="E40" s="1205">
        <f t="shared" si="0"/>
        <v>91.348498998156799</v>
      </c>
      <c r="F40" s="1205">
        <f t="shared" si="1"/>
        <v>3.007823830674617E-2</v>
      </c>
      <c r="G40" s="1206">
        <f t="shared" si="2"/>
        <v>87.076807992168582</v>
      </c>
    </row>
    <row r="41" spans="1:7" ht="13.5" thickBot="1">
      <c r="A41" s="1209" t="s">
        <v>194</v>
      </c>
      <c r="B41" s="1210">
        <v>1025467789.9899993</v>
      </c>
      <c r="C41" s="1210">
        <v>1114326137.8799996</v>
      </c>
      <c r="D41" s="1211">
        <v>911929507.74999964</v>
      </c>
      <c r="E41" s="1212">
        <f t="shared" si="0"/>
        <v>81.836858775020872</v>
      </c>
      <c r="F41" s="1212">
        <f t="shared" si="1"/>
        <v>0.2990618139474297</v>
      </c>
      <c r="G41" s="1213">
        <f t="shared" si="2"/>
        <v>88.928147392995456</v>
      </c>
    </row>
    <row r="42" spans="1:7" ht="10.5" customHeight="1">
      <c r="A42" s="1214"/>
    </row>
    <row r="43" spans="1:7" ht="12" customHeight="1">
      <c r="A43" t="s">
        <v>858</v>
      </c>
    </row>
  </sheetData>
  <mergeCells count="10">
    <mergeCell ref="A1:G1"/>
    <mergeCell ref="A3:A5"/>
    <mergeCell ref="B3:B4"/>
    <mergeCell ref="C3:C4"/>
    <mergeCell ref="D3:D4"/>
    <mergeCell ref="E3:E4"/>
    <mergeCell ref="F3:F4"/>
    <mergeCell ref="G3:G4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26"/>
  <sheetViews>
    <sheetView workbookViewId="0">
      <selection activeCell="B3" sqref="B3:B4"/>
    </sheetView>
  </sheetViews>
  <sheetFormatPr defaultColWidth="8.85546875" defaultRowHeight="12.75"/>
  <cols>
    <col min="1" max="2" width="5.5703125" style="2020" customWidth="1"/>
    <col min="3" max="3" width="23.28515625" style="1928" customWidth="1"/>
    <col min="4" max="4" width="29" style="1896" customWidth="1"/>
    <col min="5" max="5" width="21.85546875" style="1896" customWidth="1"/>
    <col min="6" max="6" width="19.5703125" style="1896" customWidth="1"/>
    <col min="7" max="8" width="9" style="1896" customWidth="1"/>
    <col min="9" max="16384" width="8.85546875" style="1896"/>
  </cols>
  <sheetData>
    <row r="1" spans="1:8" ht="40.15" customHeight="1" thickBot="1">
      <c r="A1" s="2711" t="s">
        <v>1393</v>
      </c>
      <c r="B1" s="2711"/>
      <c r="C1" s="2711"/>
      <c r="D1" s="2711"/>
      <c r="E1" s="2711"/>
      <c r="F1" s="2711"/>
      <c r="G1" s="2711"/>
      <c r="H1" s="2711"/>
    </row>
    <row r="2" spans="1:8" ht="20.25" customHeight="1" thickBot="1">
      <c r="A2" s="2693" t="s">
        <v>52</v>
      </c>
      <c r="B2" s="2696" t="s">
        <v>85</v>
      </c>
      <c r="C2" s="2699" t="s">
        <v>51</v>
      </c>
      <c r="D2" s="2523" t="s">
        <v>1421</v>
      </c>
      <c r="E2" s="2524"/>
      <c r="F2" s="2524"/>
      <c r="G2" s="2524"/>
      <c r="H2" s="2525"/>
    </row>
    <row r="3" spans="1:8" ht="20.25" customHeight="1">
      <c r="A3" s="2694"/>
      <c r="B3" s="2697"/>
      <c r="C3" s="2700"/>
      <c r="D3" s="2712" t="s">
        <v>1360</v>
      </c>
      <c r="E3" s="2715" t="s">
        <v>27</v>
      </c>
      <c r="F3" s="2715"/>
      <c r="G3" s="2716" t="s">
        <v>1390</v>
      </c>
      <c r="H3" s="2719" t="s">
        <v>1394</v>
      </c>
    </row>
    <row r="4" spans="1:8" ht="20.25" customHeight="1">
      <c r="A4" s="2694"/>
      <c r="B4" s="2697"/>
      <c r="C4" s="2700"/>
      <c r="D4" s="2713"/>
      <c r="E4" s="2722" t="s">
        <v>1362</v>
      </c>
      <c r="F4" s="2722" t="s">
        <v>1363</v>
      </c>
      <c r="G4" s="2717"/>
      <c r="H4" s="2720"/>
    </row>
    <row r="5" spans="1:8" ht="20.25" customHeight="1" thickBot="1">
      <c r="A5" s="2694"/>
      <c r="B5" s="2697"/>
      <c r="C5" s="2700"/>
      <c r="D5" s="2714"/>
      <c r="E5" s="2723"/>
      <c r="F5" s="2723"/>
      <c r="G5" s="2718"/>
      <c r="H5" s="2721"/>
    </row>
    <row r="6" spans="1:8" ht="13.5" thickBot="1">
      <c r="A6" s="2695"/>
      <c r="B6" s="2698"/>
      <c r="C6" s="2701"/>
      <c r="D6" s="2724" t="s">
        <v>8</v>
      </c>
      <c r="E6" s="2724"/>
      <c r="F6" s="2725"/>
      <c r="G6" s="2726" t="s">
        <v>9</v>
      </c>
      <c r="H6" s="2536"/>
    </row>
    <row r="7" spans="1:8" ht="10.9" customHeight="1" thickBot="1">
      <c r="A7" s="1973">
        <v>1</v>
      </c>
      <c r="B7" s="1974">
        <v>2</v>
      </c>
      <c r="C7" s="2005">
        <v>3</v>
      </c>
      <c r="D7" s="2006">
        <v>4</v>
      </c>
      <c r="E7" s="2006">
        <v>5</v>
      </c>
      <c r="F7" s="1974">
        <v>6</v>
      </c>
      <c r="G7" s="2007">
        <v>7</v>
      </c>
      <c r="H7" s="1975">
        <v>8</v>
      </c>
    </row>
    <row r="8" spans="1:8" s="1984" customFormat="1" ht="13.15" customHeight="1">
      <c r="A8" s="1976">
        <v>2</v>
      </c>
      <c r="B8" s="1977">
        <v>1</v>
      </c>
      <c r="C8" s="1978" t="s">
        <v>1233</v>
      </c>
      <c r="D8" s="2008">
        <v>53372690.149999999</v>
      </c>
      <c r="E8" s="2009">
        <v>50689923.079999998</v>
      </c>
      <c r="F8" s="2010">
        <v>2682767.0699999998</v>
      </c>
      <c r="G8" s="2011">
        <f>E8/D8*100</f>
        <v>94.973520985244917</v>
      </c>
      <c r="H8" s="2012">
        <f>F8/D8*100</f>
        <v>5.0264790147550764</v>
      </c>
    </row>
    <row r="9" spans="1:8" s="1984" customFormat="1" ht="13.15" customHeight="1">
      <c r="A9" s="1985">
        <v>2</v>
      </c>
      <c r="B9" s="1986">
        <v>2</v>
      </c>
      <c r="C9" s="1987" t="s">
        <v>1232</v>
      </c>
      <c r="D9" s="1988">
        <v>47589732.780000001</v>
      </c>
      <c r="E9" s="1982">
        <v>47350841.780000001</v>
      </c>
      <c r="F9" s="1989">
        <v>238891</v>
      </c>
      <c r="G9" s="2011">
        <f>E9/D9*100</f>
        <v>99.498019875202175</v>
      </c>
      <c r="H9" s="2013">
        <f>F9/D9*100</f>
        <v>0.5019801247978346</v>
      </c>
    </row>
    <row r="10" spans="1:8" s="1984" customFormat="1" ht="13.15" customHeight="1">
      <c r="A10" s="1985">
        <v>2</v>
      </c>
      <c r="B10" s="1986">
        <v>3</v>
      </c>
      <c r="C10" s="1987" t="s">
        <v>1231</v>
      </c>
      <c r="D10" s="1988">
        <v>78136185.370000005</v>
      </c>
      <c r="E10" s="1982">
        <v>76108455.569999993</v>
      </c>
      <c r="F10" s="1989">
        <v>2027729.8</v>
      </c>
      <c r="G10" s="2011">
        <f t="shared" ref="G10:G73" si="0">E10/D10*100</f>
        <v>97.404877406801901</v>
      </c>
      <c r="H10" s="2013">
        <f t="shared" ref="H10:H73" si="1">F10/D10*100</f>
        <v>2.5951225931980764</v>
      </c>
    </row>
    <row r="11" spans="1:8" s="1984" customFormat="1" ht="13.15" customHeight="1">
      <c r="A11" s="1985">
        <v>2</v>
      </c>
      <c r="B11" s="1986">
        <v>4</v>
      </c>
      <c r="C11" s="1987" t="s">
        <v>1230</v>
      </c>
      <c r="D11" s="1988">
        <v>18426184.210000001</v>
      </c>
      <c r="E11" s="1982">
        <v>18340946.960000001</v>
      </c>
      <c r="F11" s="1989">
        <v>85237.25</v>
      </c>
      <c r="G11" s="2011">
        <f t="shared" si="0"/>
        <v>99.537412363685476</v>
      </c>
      <c r="H11" s="2013">
        <f t="shared" si="1"/>
        <v>0.46258763631452915</v>
      </c>
    </row>
    <row r="12" spans="1:8" s="1984" customFormat="1" ht="13.15" customHeight="1">
      <c r="A12" s="1985">
        <v>2</v>
      </c>
      <c r="B12" s="1986">
        <v>5</v>
      </c>
      <c r="C12" s="1987" t="s">
        <v>1229</v>
      </c>
      <c r="D12" s="1988">
        <v>20395173.219999999</v>
      </c>
      <c r="E12" s="1982">
        <v>19870144.52</v>
      </c>
      <c r="F12" s="1989">
        <v>525028.69999999995</v>
      </c>
      <c r="G12" s="2011">
        <f t="shared" si="0"/>
        <v>97.42572080983777</v>
      </c>
      <c r="H12" s="2013">
        <f t="shared" si="1"/>
        <v>2.5742791901622297</v>
      </c>
    </row>
    <row r="13" spans="1:8" s="1984" customFormat="1" ht="13.15" customHeight="1">
      <c r="A13" s="1985">
        <v>2</v>
      </c>
      <c r="B13" s="1986">
        <v>6</v>
      </c>
      <c r="C13" s="1987" t="s">
        <v>1427</v>
      </c>
      <c r="D13" s="1988">
        <v>22007101.75</v>
      </c>
      <c r="E13" s="1982">
        <v>21980101.760000002</v>
      </c>
      <c r="F13" s="1989">
        <v>26999.99</v>
      </c>
      <c r="G13" s="2011">
        <f t="shared" si="0"/>
        <v>99.877312377128447</v>
      </c>
      <c r="H13" s="2013">
        <f t="shared" si="1"/>
        <v>0.12268762287155782</v>
      </c>
    </row>
    <row r="14" spans="1:8" s="1984" customFormat="1" ht="13.15" customHeight="1">
      <c r="A14" s="1985">
        <v>2</v>
      </c>
      <c r="B14" s="1986">
        <v>7</v>
      </c>
      <c r="C14" s="1987" t="s">
        <v>1227</v>
      </c>
      <c r="D14" s="1988">
        <v>16984519.140000001</v>
      </c>
      <c r="E14" s="1982">
        <v>16853414.140000001</v>
      </c>
      <c r="F14" s="1989">
        <v>131105</v>
      </c>
      <c r="G14" s="2011">
        <f t="shared" si="0"/>
        <v>99.228091187514195</v>
      </c>
      <c r="H14" s="2013">
        <f t="shared" si="1"/>
        <v>0.77190881248581522</v>
      </c>
    </row>
    <row r="15" spans="1:8" s="1984" customFormat="1" ht="13.15" customHeight="1">
      <c r="A15" s="1985">
        <v>2</v>
      </c>
      <c r="B15" s="1986">
        <v>8</v>
      </c>
      <c r="C15" s="1987" t="s">
        <v>1226</v>
      </c>
      <c r="D15" s="1988">
        <v>78613356.989999995</v>
      </c>
      <c r="E15" s="1982">
        <v>78199914.650000006</v>
      </c>
      <c r="F15" s="1989">
        <v>413442.34</v>
      </c>
      <c r="G15" s="2011">
        <f t="shared" si="0"/>
        <v>99.474081306497851</v>
      </c>
      <c r="H15" s="2013">
        <f t="shared" si="1"/>
        <v>0.52591869350216391</v>
      </c>
    </row>
    <row r="16" spans="1:8" s="1984" customFormat="1" ht="13.15" customHeight="1">
      <c r="A16" s="1985">
        <v>2</v>
      </c>
      <c r="B16" s="1986">
        <v>9</v>
      </c>
      <c r="C16" s="1987" t="s">
        <v>1225</v>
      </c>
      <c r="D16" s="1988">
        <v>10471755</v>
      </c>
      <c r="E16" s="1982">
        <v>9649996.5899999999</v>
      </c>
      <c r="F16" s="1989">
        <v>821758.41</v>
      </c>
      <c r="G16" s="2011">
        <f t="shared" si="0"/>
        <v>92.15261997630769</v>
      </c>
      <c r="H16" s="2013">
        <f t="shared" si="1"/>
        <v>7.8473800236923044</v>
      </c>
    </row>
    <row r="17" spans="1:8" s="1984" customFormat="1" ht="13.15" customHeight="1">
      <c r="A17" s="1985">
        <v>2</v>
      </c>
      <c r="B17" s="1986">
        <v>10</v>
      </c>
      <c r="C17" s="1987" t="s">
        <v>1224</v>
      </c>
      <c r="D17" s="1988">
        <v>30141299.350000001</v>
      </c>
      <c r="E17" s="1982">
        <v>30037878.25</v>
      </c>
      <c r="F17" s="1989">
        <v>103421.1</v>
      </c>
      <c r="G17" s="2011">
        <f t="shared" si="0"/>
        <v>99.656879092042189</v>
      </c>
      <c r="H17" s="2013">
        <f t="shared" si="1"/>
        <v>0.34312090795780509</v>
      </c>
    </row>
    <row r="18" spans="1:8" s="1984" customFormat="1" ht="13.15" customHeight="1">
      <c r="A18" s="1985">
        <v>2</v>
      </c>
      <c r="B18" s="1986">
        <v>11</v>
      </c>
      <c r="C18" s="1987" t="s">
        <v>1223</v>
      </c>
      <c r="D18" s="1988">
        <v>64222251.799999997</v>
      </c>
      <c r="E18" s="1982">
        <v>64202571.799999997</v>
      </c>
      <c r="F18" s="1989">
        <v>19680</v>
      </c>
      <c r="G18" s="2011">
        <f t="shared" si="0"/>
        <v>99.969356415497103</v>
      </c>
      <c r="H18" s="2013">
        <f t="shared" si="1"/>
        <v>3.064358450290278E-2</v>
      </c>
    </row>
    <row r="19" spans="1:8" s="1984" customFormat="1" ht="13.15" customHeight="1">
      <c r="A19" s="1985">
        <v>2</v>
      </c>
      <c r="B19" s="1986">
        <v>12</v>
      </c>
      <c r="C19" s="1987" t="s">
        <v>1222</v>
      </c>
      <c r="D19" s="1988">
        <v>26685929.809999999</v>
      </c>
      <c r="E19" s="1982">
        <v>26459806.609999999</v>
      </c>
      <c r="F19" s="1989">
        <v>226123.2</v>
      </c>
      <c r="G19" s="2011">
        <f t="shared" si="0"/>
        <v>99.152650098347834</v>
      </c>
      <c r="H19" s="2013">
        <f t="shared" si="1"/>
        <v>0.84734990165216217</v>
      </c>
    </row>
    <row r="20" spans="1:8" s="1984" customFormat="1" ht="13.15" customHeight="1">
      <c r="A20" s="1985">
        <v>2</v>
      </c>
      <c r="B20" s="1986">
        <v>13</v>
      </c>
      <c r="C20" s="1987" t="s">
        <v>1221</v>
      </c>
      <c r="D20" s="1988">
        <v>21065043.059999999</v>
      </c>
      <c r="E20" s="1982">
        <v>21065043.059999999</v>
      </c>
      <c r="F20" s="1989">
        <v>0</v>
      </c>
      <c r="G20" s="2011">
        <f t="shared" si="0"/>
        <v>100</v>
      </c>
      <c r="H20" s="2013">
        <f t="shared" si="1"/>
        <v>0</v>
      </c>
    </row>
    <row r="21" spans="1:8" s="1984" customFormat="1" ht="13.15" customHeight="1">
      <c r="A21" s="1985">
        <v>2</v>
      </c>
      <c r="B21" s="1986">
        <v>14</v>
      </c>
      <c r="C21" s="1987" t="s">
        <v>1220</v>
      </c>
      <c r="D21" s="1988">
        <v>51928883.850000001</v>
      </c>
      <c r="E21" s="1982">
        <v>50373196.469999999</v>
      </c>
      <c r="F21" s="1989">
        <v>1555687.38</v>
      </c>
      <c r="G21" s="2011">
        <f t="shared" si="0"/>
        <v>97.004196384244054</v>
      </c>
      <c r="H21" s="2013">
        <f t="shared" si="1"/>
        <v>2.9958036157559351</v>
      </c>
    </row>
    <row r="22" spans="1:8" s="1984" customFormat="1" ht="13.15" customHeight="1">
      <c r="A22" s="1985">
        <v>2</v>
      </c>
      <c r="B22" s="1986">
        <v>15</v>
      </c>
      <c r="C22" s="1987" t="s">
        <v>1219</v>
      </c>
      <c r="D22" s="1988">
        <v>35884493.93</v>
      </c>
      <c r="E22" s="1982">
        <v>35660755.93</v>
      </c>
      <c r="F22" s="1989">
        <v>223738</v>
      </c>
      <c r="G22" s="2011">
        <f t="shared" si="0"/>
        <v>99.376505070863061</v>
      </c>
      <c r="H22" s="2013">
        <f t="shared" si="1"/>
        <v>0.62349492913693161</v>
      </c>
    </row>
    <row r="23" spans="1:8" s="1984" customFormat="1" ht="13.15" customHeight="1">
      <c r="A23" s="1985">
        <v>2</v>
      </c>
      <c r="B23" s="1986">
        <v>16</v>
      </c>
      <c r="C23" s="1987" t="s">
        <v>1218</v>
      </c>
      <c r="D23" s="1988">
        <v>15141698.66</v>
      </c>
      <c r="E23" s="1982">
        <v>15049370.310000001</v>
      </c>
      <c r="F23" s="1989">
        <v>92328.35</v>
      </c>
      <c r="G23" s="2011">
        <f t="shared" si="0"/>
        <v>99.390237832140286</v>
      </c>
      <c r="H23" s="2013">
        <f t="shared" si="1"/>
        <v>0.60976216785970572</v>
      </c>
    </row>
    <row r="24" spans="1:8" s="1984" customFormat="1" ht="13.15" customHeight="1">
      <c r="A24" s="1985">
        <v>2</v>
      </c>
      <c r="B24" s="1986">
        <v>17</v>
      </c>
      <c r="C24" s="1987" t="s">
        <v>1217</v>
      </c>
      <c r="D24" s="1988">
        <v>28588826.100000001</v>
      </c>
      <c r="E24" s="1982">
        <v>28397209.129999999</v>
      </c>
      <c r="F24" s="1989">
        <v>191616.97</v>
      </c>
      <c r="G24" s="2011">
        <f t="shared" si="0"/>
        <v>99.32974873004666</v>
      </c>
      <c r="H24" s="2013">
        <f t="shared" si="1"/>
        <v>0.67025126995333317</v>
      </c>
    </row>
    <row r="25" spans="1:8" s="1984" customFormat="1" ht="13.15" customHeight="1">
      <c r="A25" s="1985">
        <v>2</v>
      </c>
      <c r="B25" s="1986">
        <v>18</v>
      </c>
      <c r="C25" s="1987" t="s">
        <v>954</v>
      </c>
      <c r="D25" s="1988">
        <v>14578304.890000001</v>
      </c>
      <c r="E25" s="1982">
        <v>14430298.890000001</v>
      </c>
      <c r="F25" s="1989">
        <v>148006</v>
      </c>
      <c r="G25" s="2011">
        <f t="shared" si="0"/>
        <v>98.984751648996422</v>
      </c>
      <c r="H25" s="2013">
        <f t="shared" si="1"/>
        <v>1.015248351003585</v>
      </c>
    </row>
    <row r="26" spans="1:8" s="1984" customFormat="1" ht="13.15" customHeight="1">
      <c r="A26" s="1985">
        <v>2</v>
      </c>
      <c r="B26" s="1986">
        <v>19</v>
      </c>
      <c r="C26" s="1987" t="s">
        <v>1175</v>
      </c>
      <c r="D26" s="1988">
        <v>89642664.989999995</v>
      </c>
      <c r="E26" s="1982">
        <v>88580531.920000002</v>
      </c>
      <c r="F26" s="1989">
        <v>1062133.07</v>
      </c>
      <c r="G26" s="2011">
        <f t="shared" si="0"/>
        <v>98.815147820383871</v>
      </c>
      <c r="H26" s="2013">
        <f t="shared" si="1"/>
        <v>1.1848521796161295</v>
      </c>
    </row>
    <row r="27" spans="1:8" s="1984" customFormat="1" ht="13.15" customHeight="1">
      <c r="A27" s="1985">
        <v>2</v>
      </c>
      <c r="B27" s="1986">
        <v>20</v>
      </c>
      <c r="C27" s="1987" t="s">
        <v>1216</v>
      </c>
      <c r="D27" s="1988">
        <v>32097287.899999999</v>
      </c>
      <c r="E27" s="1982">
        <v>31510559.039999999</v>
      </c>
      <c r="F27" s="1989">
        <v>586728.86</v>
      </c>
      <c r="G27" s="2011">
        <f t="shared" si="0"/>
        <v>98.172029793208793</v>
      </c>
      <c r="H27" s="2013">
        <f t="shared" si="1"/>
        <v>1.8279702067912098</v>
      </c>
    </row>
    <row r="28" spans="1:8" s="1984" customFormat="1" ht="13.15" customHeight="1">
      <c r="A28" s="1985">
        <v>2</v>
      </c>
      <c r="B28" s="1986">
        <v>21</v>
      </c>
      <c r="C28" s="1987" t="s">
        <v>1215</v>
      </c>
      <c r="D28" s="1988">
        <v>14184188.48</v>
      </c>
      <c r="E28" s="1982">
        <v>14030586.75</v>
      </c>
      <c r="F28" s="1989">
        <v>153601.73000000001</v>
      </c>
      <c r="G28" s="2011">
        <f t="shared" si="0"/>
        <v>98.917091871582343</v>
      </c>
      <c r="H28" s="2013">
        <f t="shared" si="1"/>
        <v>1.0829081284176505</v>
      </c>
    </row>
    <row r="29" spans="1:8" s="1984" customFormat="1" ht="13.15" customHeight="1">
      <c r="A29" s="1985">
        <v>2</v>
      </c>
      <c r="B29" s="1986">
        <v>22</v>
      </c>
      <c r="C29" s="1987" t="s">
        <v>1214</v>
      </c>
      <c r="D29" s="1988">
        <v>32844889.469999999</v>
      </c>
      <c r="E29" s="1982">
        <v>32215288.129999999</v>
      </c>
      <c r="F29" s="1989">
        <v>629601.34</v>
      </c>
      <c r="G29" s="2011">
        <f t="shared" si="0"/>
        <v>98.083107143426176</v>
      </c>
      <c r="H29" s="2013">
        <f t="shared" si="1"/>
        <v>1.9168928565738299</v>
      </c>
    </row>
    <row r="30" spans="1:8" s="1984" customFormat="1" ht="13.15" customHeight="1">
      <c r="A30" s="1985">
        <v>2</v>
      </c>
      <c r="B30" s="1986">
        <v>23</v>
      </c>
      <c r="C30" s="1987" t="s">
        <v>1213</v>
      </c>
      <c r="D30" s="1988">
        <v>27446921.960000001</v>
      </c>
      <c r="E30" s="1982">
        <v>26664862.239999998</v>
      </c>
      <c r="F30" s="1989">
        <v>782059.72</v>
      </c>
      <c r="G30" s="2011">
        <f t="shared" si="0"/>
        <v>97.150646906273337</v>
      </c>
      <c r="H30" s="2013">
        <f t="shared" si="1"/>
        <v>2.8493530937266525</v>
      </c>
    </row>
    <row r="31" spans="1:8" s="1984" customFormat="1" ht="13.15" customHeight="1">
      <c r="A31" s="1985">
        <v>2</v>
      </c>
      <c r="B31" s="1986">
        <v>24</v>
      </c>
      <c r="C31" s="1987" t="s">
        <v>1212</v>
      </c>
      <c r="D31" s="1988">
        <v>31404899.289999999</v>
      </c>
      <c r="E31" s="1982">
        <v>30956568.600000001</v>
      </c>
      <c r="F31" s="1989">
        <v>448330.69</v>
      </c>
      <c r="G31" s="2011">
        <f t="shared" si="0"/>
        <v>98.572417998032691</v>
      </c>
      <c r="H31" s="2013">
        <f t="shared" si="1"/>
        <v>1.4275820019673116</v>
      </c>
    </row>
    <row r="32" spans="1:8" s="1984" customFormat="1" ht="13.15" customHeight="1">
      <c r="A32" s="1985">
        <v>2</v>
      </c>
      <c r="B32" s="1986">
        <v>25</v>
      </c>
      <c r="C32" s="1987" t="s">
        <v>1211</v>
      </c>
      <c r="D32" s="1988">
        <v>42358074.560000002</v>
      </c>
      <c r="E32" s="1982">
        <v>41844102.770000003</v>
      </c>
      <c r="F32" s="1989">
        <v>513971.79</v>
      </c>
      <c r="G32" s="2011">
        <f t="shared" si="0"/>
        <v>98.786602565534551</v>
      </c>
      <c r="H32" s="2013">
        <f t="shared" si="1"/>
        <v>1.2133974344654441</v>
      </c>
    </row>
    <row r="33" spans="1:8" s="1984" customFormat="1" ht="13.15" customHeight="1">
      <c r="A33" s="1985">
        <v>2</v>
      </c>
      <c r="B33" s="1986">
        <v>26</v>
      </c>
      <c r="C33" s="1987" t="s">
        <v>1210</v>
      </c>
      <c r="D33" s="1988">
        <v>18524528.170000002</v>
      </c>
      <c r="E33" s="1982">
        <v>18524528.170000002</v>
      </c>
      <c r="F33" s="1989">
        <v>0</v>
      </c>
      <c r="G33" s="2011">
        <f t="shared" si="0"/>
        <v>100</v>
      </c>
      <c r="H33" s="2013">
        <f t="shared" si="1"/>
        <v>0</v>
      </c>
    </row>
    <row r="34" spans="1:8" s="1984" customFormat="1" ht="13.15" customHeight="1">
      <c r="A34" s="1985">
        <v>4</v>
      </c>
      <c r="B34" s="1986">
        <v>1</v>
      </c>
      <c r="C34" s="1987" t="s">
        <v>1209</v>
      </c>
      <c r="D34" s="1988">
        <v>25196138.039999999</v>
      </c>
      <c r="E34" s="1982">
        <v>25182138.039999999</v>
      </c>
      <c r="F34" s="1989">
        <v>14000</v>
      </c>
      <c r="G34" s="2011">
        <f t="shared" si="0"/>
        <v>99.944435929118285</v>
      </c>
      <c r="H34" s="2013">
        <f t="shared" si="1"/>
        <v>5.5564070881713591E-2</v>
      </c>
    </row>
    <row r="35" spans="1:8" s="1984" customFormat="1" ht="13.15" customHeight="1">
      <c r="A35" s="1985">
        <v>4</v>
      </c>
      <c r="B35" s="1986">
        <v>2</v>
      </c>
      <c r="C35" s="1987" t="s">
        <v>1208</v>
      </c>
      <c r="D35" s="1988">
        <v>36898892.829999998</v>
      </c>
      <c r="E35" s="1982">
        <v>36898892.829999998</v>
      </c>
      <c r="F35" s="1989">
        <v>0</v>
      </c>
      <c r="G35" s="2011">
        <f t="shared" si="0"/>
        <v>100</v>
      </c>
      <c r="H35" s="2013">
        <f t="shared" si="1"/>
        <v>0</v>
      </c>
    </row>
    <row r="36" spans="1:8" s="1984" customFormat="1" ht="13.15" customHeight="1">
      <c r="A36" s="1985">
        <v>4</v>
      </c>
      <c r="B36" s="1986">
        <v>3</v>
      </c>
      <c r="C36" s="1987" t="s">
        <v>1207</v>
      </c>
      <c r="D36" s="1988">
        <v>27330301.91</v>
      </c>
      <c r="E36" s="1982">
        <v>21639647.489999998</v>
      </c>
      <c r="F36" s="1989">
        <v>5690654.4199999999</v>
      </c>
      <c r="G36" s="2011">
        <f t="shared" si="0"/>
        <v>79.178223355381874</v>
      </c>
      <c r="H36" s="2013">
        <f t="shared" si="1"/>
        <v>20.821776644618119</v>
      </c>
    </row>
    <row r="37" spans="1:8" s="1984" customFormat="1" ht="13.15" customHeight="1">
      <c r="A37" s="1985">
        <v>4</v>
      </c>
      <c r="B37" s="1986">
        <v>4</v>
      </c>
      <c r="C37" s="1987" t="s">
        <v>1206</v>
      </c>
      <c r="D37" s="1988">
        <v>27881014.800000001</v>
      </c>
      <c r="E37" s="1982">
        <v>25722647.66</v>
      </c>
      <c r="F37" s="1989">
        <v>2158367.14</v>
      </c>
      <c r="G37" s="2011">
        <f t="shared" si="0"/>
        <v>92.258649279867683</v>
      </c>
      <c r="H37" s="2013">
        <f t="shared" si="1"/>
        <v>7.7413507201323242</v>
      </c>
    </row>
    <row r="38" spans="1:8" s="1984" customFormat="1" ht="13.15" customHeight="1">
      <c r="A38" s="1985">
        <v>4</v>
      </c>
      <c r="B38" s="1986">
        <v>5</v>
      </c>
      <c r="C38" s="1987" t="s">
        <v>1205</v>
      </c>
      <c r="D38" s="1988">
        <v>24716936.989999998</v>
      </c>
      <c r="E38" s="1982">
        <v>24107442.66</v>
      </c>
      <c r="F38" s="1989">
        <v>609494.32999999996</v>
      </c>
      <c r="G38" s="2011">
        <f t="shared" si="0"/>
        <v>97.534102505312092</v>
      </c>
      <c r="H38" s="2013">
        <f t="shared" si="1"/>
        <v>2.4658974946879129</v>
      </c>
    </row>
    <row r="39" spans="1:8" s="1984" customFormat="1" ht="13.15" customHeight="1">
      <c r="A39" s="1985">
        <v>4</v>
      </c>
      <c r="B39" s="1986">
        <v>6</v>
      </c>
      <c r="C39" s="1987" t="s">
        <v>1204</v>
      </c>
      <c r="D39" s="1988">
        <v>3760717.02</v>
      </c>
      <c r="E39" s="1982">
        <v>3625171.02</v>
      </c>
      <c r="F39" s="1989">
        <v>135546</v>
      </c>
      <c r="G39" s="2011">
        <f t="shared" si="0"/>
        <v>96.395740512270706</v>
      </c>
      <c r="H39" s="2013">
        <f t="shared" si="1"/>
        <v>3.604259487729284</v>
      </c>
    </row>
    <row r="40" spans="1:8" s="1984" customFormat="1" ht="13.15" customHeight="1">
      <c r="A40" s="1985">
        <v>4</v>
      </c>
      <c r="B40" s="1986">
        <v>7</v>
      </c>
      <c r="C40" s="1987" t="s">
        <v>1203</v>
      </c>
      <c r="D40" s="1988">
        <v>83325368.25</v>
      </c>
      <c r="E40" s="1982">
        <v>83222794.170000002</v>
      </c>
      <c r="F40" s="1989">
        <v>102574.08</v>
      </c>
      <c r="G40" s="2011">
        <f t="shared" si="0"/>
        <v>99.876899337915617</v>
      </c>
      <c r="H40" s="2013">
        <f t="shared" si="1"/>
        <v>0.12310066208438268</v>
      </c>
    </row>
    <row r="41" spans="1:8" s="1984" customFormat="1" ht="13.15" customHeight="1">
      <c r="A41" s="1985">
        <v>4</v>
      </c>
      <c r="B41" s="1986">
        <v>8</v>
      </c>
      <c r="C41" s="1987" t="s">
        <v>1202</v>
      </c>
      <c r="D41" s="1988">
        <v>27500873.780000001</v>
      </c>
      <c r="E41" s="1982">
        <v>27291743.329999998</v>
      </c>
      <c r="F41" s="1989">
        <v>209130.45</v>
      </c>
      <c r="G41" s="2011">
        <f t="shared" si="0"/>
        <v>99.239549798770057</v>
      </c>
      <c r="H41" s="2013">
        <f t="shared" si="1"/>
        <v>0.76045020122993345</v>
      </c>
    </row>
    <row r="42" spans="1:8" s="1984" customFormat="1" ht="13.15" customHeight="1">
      <c r="A42" s="1985">
        <v>4</v>
      </c>
      <c r="B42" s="1986">
        <v>9</v>
      </c>
      <c r="C42" s="1987" t="s">
        <v>1201</v>
      </c>
      <c r="D42" s="1988">
        <v>34293146.770000003</v>
      </c>
      <c r="E42" s="1982">
        <v>34269237.170000002</v>
      </c>
      <c r="F42" s="1989">
        <v>23909.599999999999</v>
      </c>
      <c r="G42" s="2011">
        <f t="shared" si="0"/>
        <v>99.930278780887733</v>
      </c>
      <c r="H42" s="2013">
        <f t="shared" si="1"/>
        <v>6.9721219112258204E-2</v>
      </c>
    </row>
    <row r="43" spans="1:8" s="1984" customFormat="1" ht="13.15" customHeight="1">
      <c r="A43" s="1985">
        <v>4</v>
      </c>
      <c r="B43" s="1986">
        <v>10</v>
      </c>
      <c r="C43" s="1987" t="s">
        <v>1200</v>
      </c>
      <c r="D43" s="1988">
        <v>44497828.869999997</v>
      </c>
      <c r="E43" s="1982">
        <v>44372172.869999997</v>
      </c>
      <c r="F43" s="1989">
        <v>125656</v>
      </c>
      <c r="G43" s="2011">
        <f t="shared" si="0"/>
        <v>99.717613188798254</v>
      </c>
      <c r="H43" s="2013">
        <f t="shared" si="1"/>
        <v>0.28238681120173942</v>
      </c>
    </row>
    <row r="44" spans="1:8" s="1984" customFormat="1" ht="13.15" customHeight="1">
      <c r="A44" s="1985">
        <v>4</v>
      </c>
      <c r="B44" s="1986">
        <v>11</v>
      </c>
      <c r="C44" s="1987" t="s">
        <v>1199</v>
      </c>
      <c r="D44" s="1988">
        <v>28309509.879999999</v>
      </c>
      <c r="E44" s="1982">
        <v>26321198.719999999</v>
      </c>
      <c r="F44" s="1989">
        <v>1988311.16</v>
      </c>
      <c r="G44" s="2011">
        <f t="shared" si="0"/>
        <v>92.97652566777677</v>
      </c>
      <c r="H44" s="2013">
        <f t="shared" si="1"/>
        <v>7.0234743322232323</v>
      </c>
    </row>
    <row r="45" spans="1:8" s="1984" customFormat="1" ht="13.15" customHeight="1">
      <c r="A45" s="1985">
        <v>4</v>
      </c>
      <c r="B45" s="1986">
        <v>12</v>
      </c>
      <c r="C45" s="1987" t="s">
        <v>1198</v>
      </c>
      <c r="D45" s="1988">
        <v>34795594.549999997</v>
      </c>
      <c r="E45" s="1982">
        <v>32772788.670000002</v>
      </c>
      <c r="F45" s="1989">
        <v>2022805.88</v>
      </c>
      <c r="G45" s="2011">
        <f t="shared" si="0"/>
        <v>94.186603487710784</v>
      </c>
      <c r="H45" s="2013">
        <f t="shared" si="1"/>
        <v>5.8133965122892262</v>
      </c>
    </row>
    <row r="46" spans="1:8" s="1984" customFormat="1" ht="13.15" customHeight="1">
      <c r="A46" s="1985">
        <v>4</v>
      </c>
      <c r="B46" s="1986">
        <v>13</v>
      </c>
      <c r="C46" s="1987" t="s">
        <v>1197</v>
      </c>
      <c r="D46" s="1988">
        <v>17222430.059999999</v>
      </c>
      <c r="E46" s="1982">
        <v>17222430.059999999</v>
      </c>
      <c r="F46" s="1989">
        <v>0</v>
      </c>
      <c r="G46" s="2011">
        <f t="shared" si="0"/>
        <v>100</v>
      </c>
      <c r="H46" s="2013">
        <f t="shared" si="1"/>
        <v>0</v>
      </c>
    </row>
    <row r="47" spans="1:8" s="1984" customFormat="1" ht="13.15" customHeight="1">
      <c r="A47" s="1985">
        <v>4</v>
      </c>
      <c r="B47" s="1986">
        <v>14</v>
      </c>
      <c r="C47" s="1987" t="s">
        <v>1196</v>
      </c>
      <c r="D47" s="1988">
        <v>48950647.189999998</v>
      </c>
      <c r="E47" s="1982">
        <v>47198775.579999998</v>
      </c>
      <c r="F47" s="1989">
        <v>1751871.61</v>
      </c>
      <c r="G47" s="2011">
        <f t="shared" si="0"/>
        <v>96.421147195051006</v>
      </c>
      <c r="H47" s="2013">
        <f t="shared" si="1"/>
        <v>3.5788528049489927</v>
      </c>
    </row>
    <row r="48" spans="1:8" s="1984" customFormat="1" ht="13.15" customHeight="1">
      <c r="A48" s="1985">
        <v>4</v>
      </c>
      <c r="B48" s="1986">
        <v>15</v>
      </c>
      <c r="C48" s="1987" t="s">
        <v>1195</v>
      </c>
      <c r="D48" s="1988">
        <v>28892151.969999999</v>
      </c>
      <c r="E48" s="1982">
        <v>27042221.719999999</v>
      </c>
      <c r="F48" s="1989">
        <v>1849930.25</v>
      </c>
      <c r="G48" s="2011">
        <f t="shared" si="0"/>
        <v>93.597118511902949</v>
      </c>
      <c r="H48" s="2013">
        <f t="shared" si="1"/>
        <v>6.4028814880970604</v>
      </c>
    </row>
    <row r="49" spans="1:8" s="1984" customFormat="1" ht="13.15" customHeight="1">
      <c r="A49" s="1985">
        <v>4</v>
      </c>
      <c r="B49" s="1986">
        <v>16</v>
      </c>
      <c r="C49" s="1987" t="s">
        <v>1194</v>
      </c>
      <c r="D49" s="1988">
        <v>25571057.710000001</v>
      </c>
      <c r="E49" s="1982">
        <v>25571057.710000001</v>
      </c>
      <c r="F49" s="1989">
        <v>0</v>
      </c>
      <c r="G49" s="2011">
        <f t="shared" si="0"/>
        <v>100</v>
      </c>
      <c r="H49" s="2013">
        <f t="shared" si="1"/>
        <v>0</v>
      </c>
    </row>
    <row r="50" spans="1:8" s="1984" customFormat="1" ht="13.15" customHeight="1">
      <c r="A50" s="1985">
        <v>4</v>
      </c>
      <c r="B50" s="1986">
        <v>17</v>
      </c>
      <c r="C50" s="1987" t="s">
        <v>1193</v>
      </c>
      <c r="D50" s="1988">
        <v>16697775.689999999</v>
      </c>
      <c r="E50" s="1982">
        <v>14948653.619999999</v>
      </c>
      <c r="F50" s="1989">
        <v>1749122.07</v>
      </c>
      <c r="G50" s="2011">
        <f t="shared" si="0"/>
        <v>89.524819937259565</v>
      </c>
      <c r="H50" s="2013">
        <f t="shared" si="1"/>
        <v>10.475180062740442</v>
      </c>
    </row>
    <row r="51" spans="1:8" s="1984" customFormat="1" ht="13.15" customHeight="1">
      <c r="A51" s="1985">
        <v>4</v>
      </c>
      <c r="B51" s="1986">
        <v>18</v>
      </c>
      <c r="C51" s="1987" t="s">
        <v>1192</v>
      </c>
      <c r="D51" s="1988">
        <v>30171290.809999999</v>
      </c>
      <c r="E51" s="1982">
        <v>16118262.390000001</v>
      </c>
      <c r="F51" s="1989">
        <v>14053028.42</v>
      </c>
      <c r="G51" s="2011">
        <f t="shared" si="0"/>
        <v>53.422515103854131</v>
      </c>
      <c r="H51" s="2013">
        <f t="shared" si="1"/>
        <v>46.577484896145883</v>
      </c>
    </row>
    <row r="52" spans="1:8" s="1984" customFormat="1" ht="13.15" customHeight="1">
      <c r="A52" s="1985">
        <v>4</v>
      </c>
      <c r="B52" s="1986">
        <v>19</v>
      </c>
      <c r="C52" s="1987" t="s">
        <v>1191</v>
      </c>
      <c r="D52" s="1988">
        <v>28104940.190000001</v>
      </c>
      <c r="E52" s="1982">
        <v>27832840.559999999</v>
      </c>
      <c r="F52" s="1989">
        <v>272099.63</v>
      </c>
      <c r="G52" s="2011">
        <f t="shared" si="0"/>
        <v>99.031844123629128</v>
      </c>
      <c r="H52" s="2013">
        <f t="shared" si="1"/>
        <v>0.96815587637085809</v>
      </c>
    </row>
    <row r="53" spans="1:8" s="1984" customFormat="1" ht="13.15" customHeight="1">
      <c r="A53" s="1985">
        <v>6</v>
      </c>
      <c r="B53" s="1986">
        <v>1</v>
      </c>
      <c r="C53" s="1987" t="s">
        <v>1190</v>
      </c>
      <c r="D53" s="1988">
        <v>30574142.84</v>
      </c>
      <c r="E53" s="1982">
        <v>30397934.460000001</v>
      </c>
      <c r="F53" s="1989">
        <v>176208.38</v>
      </c>
      <c r="G53" s="2011">
        <f t="shared" si="0"/>
        <v>99.423668617883649</v>
      </c>
      <c r="H53" s="2013">
        <f t="shared" si="1"/>
        <v>0.57633138211635315</v>
      </c>
    </row>
    <row r="54" spans="1:8" s="1984" customFormat="1" ht="13.15" customHeight="1">
      <c r="A54" s="1985">
        <v>6</v>
      </c>
      <c r="B54" s="1986">
        <v>2</v>
      </c>
      <c r="C54" s="1987" t="s">
        <v>1189</v>
      </c>
      <c r="D54" s="1988">
        <v>62496754.460000001</v>
      </c>
      <c r="E54" s="1982">
        <v>49976912.109999999</v>
      </c>
      <c r="F54" s="1989">
        <v>12519842.35</v>
      </c>
      <c r="G54" s="2011">
        <f t="shared" si="0"/>
        <v>79.967211964561912</v>
      </c>
      <c r="H54" s="2013">
        <f t="shared" si="1"/>
        <v>20.032788035438088</v>
      </c>
    </row>
    <row r="55" spans="1:8" s="1984" customFormat="1" ht="13.15" customHeight="1">
      <c r="A55" s="1985">
        <v>6</v>
      </c>
      <c r="B55" s="1986">
        <v>3</v>
      </c>
      <c r="C55" s="1987" t="s">
        <v>1188</v>
      </c>
      <c r="D55" s="1988">
        <v>12336223.029999999</v>
      </c>
      <c r="E55" s="1982">
        <v>12180073.029999999</v>
      </c>
      <c r="F55" s="1989">
        <v>156150</v>
      </c>
      <c r="G55" s="2011">
        <f t="shared" si="0"/>
        <v>98.73421549188707</v>
      </c>
      <c r="H55" s="2013">
        <f t="shared" si="1"/>
        <v>1.2657845081129342</v>
      </c>
    </row>
    <row r="56" spans="1:8" s="1984" customFormat="1" ht="13.15" customHeight="1">
      <c r="A56" s="1985">
        <v>6</v>
      </c>
      <c r="B56" s="1986">
        <v>4</v>
      </c>
      <c r="C56" s="1987" t="s">
        <v>1187</v>
      </c>
      <c r="D56" s="1988">
        <v>29248189.609999999</v>
      </c>
      <c r="E56" s="1982">
        <v>29185796.100000001</v>
      </c>
      <c r="F56" s="1989">
        <v>62393.51</v>
      </c>
      <c r="G56" s="2011">
        <f t="shared" si="0"/>
        <v>99.786675651272901</v>
      </c>
      <c r="H56" s="2013">
        <f t="shared" si="1"/>
        <v>0.2133243487271006</v>
      </c>
    </row>
    <row r="57" spans="1:8" s="1984" customFormat="1" ht="13.15" customHeight="1">
      <c r="A57" s="1985">
        <v>6</v>
      </c>
      <c r="B57" s="1986">
        <v>5</v>
      </c>
      <c r="C57" s="1987" t="s">
        <v>1186</v>
      </c>
      <c r="D57" s="1988">
        <v>21485802.609999999</v>
      </c>
      <c r="E57" s="1982">
        <v>18816797.100000001</v>
      </c>
      <c r="F57" s="1989">
        <v>2669005.5099999998</v>
      </c>
      <c r="G57" s="2011">
        <f t="shared" si="0"/>
        <v>87.577817973819691</v>
      </c>
      <c r="H57" s="2013">
        <f t="shared" si="1"/>
        <v>12.422182026180309</v>
      </c>
    </row>
    <row r="58" spans="1:8" s="1984" customFormat="1" ht="13.15" customHeight="1">
      <c r="A58" s="1985">
        <v>6</v>
      </c>
      <c r="B58" s="1986">
        <v>6</v>
      </c>
      <c r="C58" s="1987" t="s">
        <v>1185</v>
      </c>
      <c r="D58" s="1988">
        <v>30082674.440000001</v>
      </c>
      <c r="E58" s="1982">
        <v>29077837.079999998</v>
      </c>
      <c r="F58" s="1989">
        <v>1004837.36</v>
      </c>
      <c r="G58" s="2011">
        <f t="shared" si="0"/>
        <v>96.659747250849804</v>
      </c>
      <c r="H58" s="2013">
        <f t="shared" si="1"/>
        <v>3.3402527491501846</v>
      </c>
    </row>
    <row r="59" spans="1:8" s="1984" customFormat="1" ht="13.15" customHeight="1">
      <c r="A59" s="1985">
        <v>6</v>
      </c>
      <c r="B59" s="1986">
        <v>7</v>
      </c>
      <c r="C59" s="1987" t="s">
        <v>1184</v>
      </c>
      <c r="D59" s="1988">
        <v>47922800.439999998</v>
      </c>
      <c r="E59" s="1982">
        <v>46115800.850000001</v>
      </c>
      <c r="F59" s="1989">
        <v>1806999.59</v>
      </c>
      <c r="G59" s="2011">
        <f t="shared" si="0"/>
        <v>96.229353098297366</v>
      </c>
      <c r="H59" s="2013">
        <f t="shared" si="1"/>
        <v>3.7706469017026421</v>
      </c>
    </row>
    <row r="60" spans="1:8" s="1984" customFormat="1" ht="13.15" customHeight="1">
      <c r="A60" s="1985">
        <v>6</v>
      </c>
      <c r="B60" s="1986">
        <v>8</v>
      </c>
      <c r="C60" s="1987" t="s">
        <v>1183</v>
      </c>
      <c r="D60" s="1988">
        <v>33103726.75</v>
      </c>
      <c r="E60" s="1982">
        <v>33103726.75</v>
      </c>
      <c r="F60" s="1989">
        <v>0</v>
      </c>
      <c r="G60" s="2011">
        <f t="shared" si="0"/>
        <v>100</v>
      </c>
      <c r="H60" s="2013">
        <f t="shared" si="1"/>
        <v>0</v>
      </c>
    </row>
    <row r="61" spans="1:8" s="1984" customFormat="1" ht="13.15" customHeight="1">
      <c r="A61" s="1985">
        <v>6</v>
      </c>
      <c r="B61" s="1986">
        <v>9</v>
      </c>
      <c r="C61" s="1987" t="s">
        <v>1182</v>
      </c>
      <c r="D61" s="1988">
        <v>45600279.960000001</v>
      </c>
      <c r="E61" s="1982">
        <v>45336938.020000003</v>
      </c>
      <c r="F61" s="1989">
        <v>263341.94</v>
      </c>
      <c r="G61" s="2011">
        <f t="shared" si="0"/>
        <v>99.422499291164442</v>
      </c>
      <c r="H61" s="2013">
        <f t="shared" si="1"/>
        <v>0.57750070883556037</v>
      </c>
    </row>
    <row r="62" spans="1:8" s="1984" customFormat="1" ht="13.15" customHeight="1">
      <c r="A62" s="1985">
        <v>6</v>
      </c>
      <c r="B62" s="1986">
        <v>10</v>
      </c>
      <c r="C62" s="1987" t="s">
        <v>1181</v>
      </c>
      <c r="D62" s="1988">
        <v>26849794.739999998</v>
      </c>
      <c r="E62" s="1982">
        <v>26173218.699999999</v>
      </c>
      <c r="F62" s="1989">
        <v>676576.04</v>
      </c>
      <c r="G62" s="2011">
        <f t="shared" si="0"/>
        <v>97.480144460873447</v>
      </c>
      <c r="H62" s="2013">
        <f t="shared" si="1"/>
        <v>2.5198555391265538</v>
      </c>
    </row>
    <row r="63" spans="1:8" s="1984" customFormat="1" ht="13.15" customHeight="1">
      <c r="A63" s="1985">
        <v>6</v>
      </c>
      <c r="B63" s="1986">
        <v>11</v>
      </c>
      <c r="C63" s="1987" t="s">
        <v>1180</v>
      </c>
      <c r="D63" s="1988">
        <v>59473367.719999999</v>
      </c>
      <c r="E63" s="1982">
        <v>55983233.259999998</v>
      </c>
      <c r="F63" s="1989">
        <v>3490134.46</v>
      </c>
      <c r="G63" s="2011">
        <f t="shared" si="0"/>
        <v>94.131601095079205</v>
      </c>
      <c r="H63" s="2013">
        <f t="shared" si="1"/>
        <v>5.8683989049207987</v>
      </c>
    </row>
    <row r="64" spans="1:8" s="1984" customFormat="1" ht="13.15" customHeight="1">
      <c r="A64" s="1985">
        <v>6</v>
      </c>
      <c r="B64" s="1986">
        <v>12</v>
      </c>
      <c r="C64" s="1987" t="s">
        <v>1080</v>
      </c>
      <c r="D64" s="1988">
        <v>22415586.010000002</v>
      </c>
      <c r="E64" s="1982">
        <v>21530185.329999998</v>
      </c>
      <c r="F64" s="1989">
        <v>885400.68</v>
      </c>
      <c r="G64" s="2011">
        <f t="shared" si="0"/>
        <v>96.050066772267257</v>
      </c>
      <c r="H64" s="2013">
        <f t="shared" si="1"/>
        <v>3.9499332277327333</v>
      </c>
    </row>
    <row r="65" spans="1:8" s="1984" customFormat="1" ht="13.15" customHeight="1">
      <c r="A65" s="1985">
        <v>6</v>
      </c>
      <c r="B65" s="1986">
        <v>13</v>
      </c>
      <c r="C65" s="1987" t="s">
        <v>1179</v>
      </c>
      <c r="D65" s="1988">
        <v>9491025.4399999995</v>
      </c>
      <c r="E65" s="1982">
        <v>9431862.4399999995</v>
      </c>
      <c r="F65" s="1989">
        <v>59163</v>
      </c>
      <c r="G65" s="2011">
        <f t="shared" si="0"/>
        <v>99.376642699210805</v>
      </c>
      <c r="H65" s="2013">
        <f t="shared" si="1"/>
        <v>0.62335730078919693</v>
      </c>
    </row>
    <row r="66" spans="1:8" s="1984" customFormat="1" ht="13.15" customHeight="1">
      <c r="A66" s="1985">
        <v>6</v>
      </c>
      <c r="B66" s="1986">
        <v>14</v>
      </c>
      <c r="C66" s="1987" t="s">
        <v>1178</v>
      </c>
      <c r="D66" s="1988">
        <v>83705669.430000007</v>
      </c>
      <c r="E66" s="1982">
        <v>78785273.120000005</v>
      </c>
      <c r="F66" s="1989">
        <v>4920396.3099999996</v>
      </c>
      <c r="G66" s="2011">
        <f t="shared" si="0"/>
        <v>94.12178847202847</v>
      </c>
      <c r="H66" s="2013">
        <f t="shared" si="1"/>
        <v>5.8782115279715281</v>
      </c>
    </row>
    <row r="67" spans="1:8" s="1984" customFormat="1" ht="13.15" customHeight="1">
      <c r="A67" s="1985">
        <v>6</v>
      </c>
      <c r="B67" s="1986">
        <v>15</v>
      </c>
      <c r="C67" s="1987" t="s">
        <v>1177</v>
      </c>
      <c r="D67" s="1988">
        <v>28763532.109999999</v>
      </c>
      <c r="E67" s="1982">
        <v>28703128.91</v>
      </c>
      <c r="F67" s="1989">
        <v>60403.199999999997</v>
      </c>
      <c r="G67" s="2011">
        <f t="shared" si="0"/>
        <v>99.790000755925945</v>
      </c>
      <c r="H67" s="2013">
        <f t="shared" si="1"/>
        <v>0.20999924407406165</v>
      </c>
    </row>
    <row r="68" spans="1:8" s="1984" customFormat="1" ht="13.15" customHeight="1">
      <c r="A68" s="1985">
        <v>6</v>
      </c>
      <c r="B68" s="1986">
        <v>16</v>
      </c>
      <c r="C68" s="1987" t="s">
        <v>1176</v>
      </c>
      <c r="D68" s="1988">
        <v>34400992.899999999</v>
      </c>
      <c r="E68" s="1982">
        <v>34400992.899999999</v>
      </c>
      <c r="F68" s="1989">
        <v>0</v>
      </c>
      <c r="G68" s="2011">
        <f t="shared" si="0"/>
        <v>100</v>
      </c>
      <c r="H68" s="2013">
        <f t="shared" si="1"/>
        <v>0</v>
      </c>
    </row>
    <row r="69" spans="1:8" s="1984" customFormat="1" ht="13.15" customHeight="1">
      <c r="A69" s="1985">
        <v>6</v>
      </c>
      <c r="B69" s="1986">
        <v>17</v>
      </c>
      <c r="C69" s="1987" t="s">
        <v>1175</v>
      </c>
      <c r="D69" s="1988">
        <v>28502463.739999998</v>
      </c>
      <c r="E69" s="1982">
        <v>27258086.600000001</v>
      </c>
      <c r="F69" s="1989">
        <v>1244377.1399999999</v>
      </c>
      <c r="G69" s="2011">
        <f t="shared" si="0"/>
        <v>95.634141836469894</v>
      </c>
      <c r="H69" s="2013">
        <f t="shared" si="1"/>
        <v>4.3658581635301115</v>
      </c>
    </row>
    <row r="70" spans="1:8" s="1984" customFormat="1" ht="13.15" customHeight="1">
      <c r="A70" s="1985">
        <v>6</v>
      </c>
      <c r="B70" s="1986">
        <v>18</v>
      </c>
      <c r="C70" s="1987" t="s">
        <v>1146</v>
      </c>
      <c r="D70" s="1988">
        <v>37725770.409999996</v>
      </c>
      <c r="E70" s="1982">
        <v>37538302.210000001</v>
      </c>
      <c r="F70" s="1989">
        <v>187468.2</v>
      </c>
      <c r="G70" s="2011">
        <f t="shared" si="0"/>
        <v>99.503076549630109</v>
      </c>
      <c r="H70" s="2013">
        <f t="shared" si="1"/>
        <v>0.49692345036990332</v>
      </c>
    </row>
    <row r="71" spans="1:8" s="1984" customFormat="1" ht="13.15" customHeight="1">
      <c r="A71" s="1985">
        <v>6</v>
      </c>
      <c r="B71" s="1986">
        <v>19</v>
      </c>
      <c r="C71" s="1987" t="s">
        <v>1174</v>
      </c>
      <c r="D71" s="1988">
        <v>22336744.870000001</v>
      </c>
      <c r="E71" s="1982">
        <v>22296769.870000001</v>
      </c>
      <c r="F71" s="1989">
        <v>39975</v>
      </c>
      <c r="G71" s="2011">
        <f t="shared" si="0"/>
        <v>99.821034800582382</v>
      </c>
      <c r="H71" s="2013">
        <f t="shared" si="1"/>
        <v>0.17896519941761774</v>
      </c>
    </row>
    <row r="72" spans="1:8" s="1984" customFormat="1" ht="13.15" customHeight="1">
      <c r="A72" s="1985">
        <v>6</v>
      </c>
      <c r="B72" s="1986">
        <v>20</v>
      </c>
      <c r="C72" s="1987" t="s">
        <v>1173</v>
      </c>
      <c r="D72" s="1988">
        <v>9037174.9199999999</v>
      </c>
      <c r="E72" s="1982">
        <v>8686398.4199999999</v>
      </c>
      <c r="F72" s="1989">
        <v>350776.5</v>
      </c>
      <c r="G72" s="2011">
        <f t="shared" si="0"/>
        <v>96.118515984196534</v>
      </c>
      <c r="H72" s="2013">
        <f t="shared" si="1"/>
        <v>3.88148401580347</v>
      </c>
    </row>
    <row r="73" spans="1:8" s="1984" customFormat="1" ht="13.15" customHeight="1">
      <c r="A73" s="1985">
        <v>8</v>
      </c>
      <c r="B73" s="1986">
        <v>1</v>
      </c>
      <c r="C73" s="1987" t="s">
        <v>1172</v>
      </c>
      <c r="D73" s="1988">
        <v>12924209.800000001</v>
      </c>
      <c r="E73" s="1982">
        <v>12859209.800000001</v>
      </c>
      <c r="F73" s="1989">
        <v>65000</v>
      </c>
      <c r="G73" s="2011">
        <f t="shared" si="0"/>
        <v>99.497067898108554</v>
      </c>
      <c r="H73" s="2013">
        <f t="shared" si="1"/>
        <v>0.50293210189144399</v>
      </c>
    </row>
    <row r="74" spans="1:8" s="1984" customFormat="1" ht="13.15" customHeight="1">
      <c r="A74" s="1985">
        <v>8</v>
      </c>
      <c r="B74" s="1986">
        <v>2</v>
      </c>
      <c r="C74" s="1987" t="s">
        <v>1071</v>
      </c>
      <c r="D74" s="1988">
        <v>22953279.25</v>
      </c>
      <c r="E74" s="1982">
        <v>22127088.5</v>
      </c>
      <c r="F74" s="1989">
        <v>826190.75</v>
      </c>
      <c r="G74" s="2011">
        <f t="shared" ref="G74:G137" si="2">E74/D74*100</f>
        <v>96.400554617920236</v>
      </c>
      <c r="H74" s="2013">
        <f t="shared" ref="H74:H137" si="3">F74/D74*100</f>
        <v>3.5994453820797738</v>
      </c>
    </row>
    <row r="75" spans="1:8" s="1984" customFormat="1" ht="13.15" customHeight="1">
      <c r="A75" s="1985">
        <v>8</v>
      </c>
      <c r="B75" s="1986">
        <v>3</v>
      </c>
      <c r="C75" s="1987" t="s">
        <v>1171</v>
      </c>
      <c r="D75" s="1988">
        <v>22095344.190000001</v>
      </c>
      <c r="E75" s="1982">
        <v>21509582.829999998</v>
      </c>
      <c r="F75" s="1989">
        <v>585761.36</v>
      </c>
      <c r="G75" s="2011">
        <f t="shared" si="2"/>
        <v>97.348937608923464</v>
      </c>
      <c r="H75" s="2013">
        <f t="shared" si="3"/>
        <v>2.6510623910765156</v>
      </c>
    </row>
    <row r="76" spans="1:8" s="1984" customFormat="1" ht="13.15" customHeight="1">
      <c r="A76" s="1985">
        <v>8</v>
      </c>
      <c r="B76" s="1986">
        <v>4</v>
      </c>
      <c r="C76" s="1987" t="s">
        <v>1170</v>
      </c>
      <c r="D76" s="1988">
        <v>45434818.560000002</v>
      </c>
      <c r="E76" s="1982">
        <v>38198221.219999999</v>
      </c>
      <c r="F76" s="1989">
        <v>7236597.3399999999</v>
      </c>
      <c r="G76" s="2011">
        <f t="shared" si="2"/>
        <v>84.072573481407105</v>
      </c>
      <c r="H76" s="2013">
        <f t="shared" si="3"/>
        <v>15.927426518592879</v>
      </c>
    </row>
    <row r="77" spans="1:8" s="1984" customFormat="1" ht="13.15" customHeight="1">
      <c r="A77" s="1985">
        <v>8</v>
      </c>
      <c r="B77" s="1986">
        <v>5</v>
      </c>
      <c r="C77" s="1987" t="s">
        <v>1169</v>
      </c>
      <c r="D77" s="1988">
        <v>19486353.510000002</v>
      </c>
      <c r="E77" s="1982">
        <v>19486353.510000002</v>
      </c>
      <c r="F77" s="1989">
        <v>0</v>
      </c>
      <c r="G77" s="2011">
        <f t="shared" si="2"/>
        <v>100</v>
      </c>
      <c r="H77" s="2013">
        <f t="shared" si="3"/>
        <v>0</v>
      </c>
    </row>
    <row r="78" spans="1:8" s="1984" customFormat="1" ht="13.15" customHeight="1">
      <c r="A78" s="1985">
        <v>8</v>
      </c>
      <c r="B78" s="1986">
        <v>6</v>
      </c>
      <c r="C78" s="1987" t="s">
        <v>1168</v>
      </c>
      <c r="D78" s="1988">
        <v>21039331.829999998</v>
      </c>
      <c r="E78" s="1982">
        <v>20420008.280000001</v>
      </c>
      <c r="F78" s="1989">
        <v>619323.55000000005</v>
      </c>
      <c r="G78" s="2011">
        <f t="shared" si="2"/>
        <v>97.056353523941752</v>
      </c>
      <c r="H78" s="2013">
        <f t="shared" si="3"/>
        <v>2.9436464760582663</v>
      </c>
    </row>
    <row r="79" spans="1:8" s="1984" customFormat="1" ht="13.15" customHeight="1">
      <c r="A79" s="1985">
        <v>8</v>
      </c>
      <c r="B79" s="1986">
        <v>7</v>
      </c>
      <c r="C79" s="1987" t="s">
        <v>1167</v>
      </c>
      <c r="D79" s="1988">
        <v>14860469.869999999</v>
      </c>
      <c r="E79" s="1982">
        <v>14734678.23</v>
      </c>
      <c r="F79" s="1989">
        <v>125791.64</v>
      </c>
      <c r="G79" s="2011">
        <f t="shared" si="2"/>
        <v>99.153515056384961</v>
      </c>
      <c r="H79" s="2013">
        <f t="shared" si="3"/>
        <v>0.84648494361504334</v>
      </c>
    </row>
    <row r="80" spans="1:8" s="1984" customFormat="1" ht="13.15" customHeight="1">
      <c r="A80" s="1985">
        <v>8</v>
      </c>
      <c r="B80" s="1986">
        <v>8</v>
      </c>
      <c r="C80" s="1987" t="s">
        <v>1166</v>
      </c>
      <c r="D80" s="1988">
        <v>23962081.039999999</v>
      </c>
      <c r="E80" s="1982">
        <v>23878961.640000001</v>
      </c>
      <c r="F80" s="1989">
        <v>83119.399999999994</v>
      </c>
      <c r="G80" s="2011">
        <f t="shared" si="2"/>
        <v>99.653121113056713</v>
      </c>
      <c r="H80" s="2013">
        <f t="shared" si="3"/>
        <v>0.34687888694328528</v>
      </c>
    </row>
    <row r="81" spans="1:8" s="1984" customFormat="1" ht="13.15" customHeight="1">
      <c r="A81" s="1985">
        <v>8</v>
      </c>
      <c r="B81" s="1986">
        <v>9</v>
      </c>
      <c r="C81" s="1987" t="s">
        <v>1165</v>
      </c>
      <c r="D81" s="1988">
        <v>27886712.859999999</v>
      </c>
      <c r="E81" s="1982">
        <v>27069792.460000001</v>
      </c>
      <c r="F81" s="1989">
        <v>816920.4</v>
      </c>
      <c r="G81" s="2011">
        <f t="shared" si="2"/>
        <v>97.070574778385705</v>
      </c>
      <c r="H81" s="2013">
        <f t="shared" si="3"/>
        <v>2.9294252216143053</v>
      </c>
    </row>
    <row r="82" spans="1:8" s="1984" customFormat="1" ht="13.15" customHeight="1">
      <c r="A82" s="1985">
        <v>8</v>
      </c>
      <c r="B82" s="1986">
        <v>10</v>
      </c>
      <c r="C82" s="1987" t="s">
        <v>1164</v>
      </c>
      <c r="D82" s="1988">
        <v>35630695.140000001</v>
      </c>
      <c r="E82" s="1982">
        <v>35179976.359999999</v>
      </c>
      <c r="F82" s="1989">
        <v>450718.78</v>
      </c>
      <c r="G82" s="2011">
        <f t="shared" si="2"/>
        <v>98.735026700351938</v>
      </c>
      <c r="H82" s="2013">
        <f t="shared" si="3"/>
        <v>1.2649732996480629</v>
      </c>
    </row>
    <row r="83" spans="1:8" s="1984" customFormat="1" ht="13.15" customHeight="1">
      <c r="A83" s="1985">
        <v>8</v>
      </c>
      <c r="B83" s="1986">
        <v>11</v>
      </c>
      <c r="C83" s="1987" t="s">
        <v>1163</v>
      </c>
      <c r="D83" s="1988">
        <v>57883349.049999997</v>
      </c>
      <c r="E83" s="1982">
        <v>57575300.07</v>
      </c>
      <c r="F83" s="1989">
        <v>308048.98</v>
      </c>
      <c r="G83" s="2011">
        <f t="shared" si="2"/>
        <v>99.467810717493379</v>
      </c>
      <c r="H83" s="2013">
        <f t="shared" si="3"/>
        <v>0.53218928250662445</v>
      </c>
    </row>
    <row r="84" spans="1:8" s="1984" customFormat="1" ht="13.15" customHeight="1">
      <c r="A84" s="1985">
        <v>8</v>
      </c>
      <c r="B84" s="1986">
        <v>12</v>
      </c>
      <c r="C84" s="1987" t="s">
        <v>1162</v>
      </c>
      <c r="D84" s="1988">
        <v>22184788.940000001</v>
      </c>
      <c r="E84" s="1982">
        <v>20919142.739999998</v>
      </c>
      <c r="F84" s="1989">
        <v>1265646.2</v>
      </c>
      <c r="G84" s="2011">
        <f t="shared" si="2"/>
        <v>94.294982010317909</v>
      </c>
      <c r="H84" s="2013">
        <f t="shared" si="3"/>
        <v>5.7050179896820774</v>
      </c>
    </row>
    <row r="85" spans="1:8" s="1984" customFormat="1" ht="13.15" customHeight="1">
      <c r="A85" s="1985">
        <v>10</v>
      </c>
      <c r="B85" s="1986">
        <v>1</v>
      </c>
      <c r="C85" s="1987" t="s">
        <v>1161</v>
      </c>
      <c r="D85" s="1988">
        <v>54683179.25</v>
      </c>
      <c r="E85" s="1982">
        <v>53289679.049999997</v>
      </c>
      <c r="F85" s="1989">
        <v>1393500.2</v>
      </c>
      <c r="G85" s="2011">
        <f t="shared" si="2"/>
        <v>97.451684011221786</v>
      </c>
      <c r="H85" s="2013">
        <f t="shared" si="3"/>
        <v>2.5483159887782127</v>
      </c>
    </row>
    <row r="86" spans="1:8" s="1984" customFormat="1" ht="13.15" customHeight="1">
      <c r="A86" s="1985">
        <v>10</v>
      </c>
      <c r="B86" s="1986">
        <v>2</v>
      </c>
      <c r="C86" s="1987" t="s">
        <v>1160</v>
      </c>
      <c r="D86" s="1988">
        <v>59176206.090000004</v>
      </c>
      <c r="E86" s="1982">
        <v>59113929.560000002</v>
      </c>
      <c r="F86" s="1989">
        <v>62276.53</v>
      </c>
      <c r="G86" s="2011">
        <f t="shared" si="2"/>
        <v>99.894760860631564</v>
      </c>
      <c r="H86" s="2013">
        <f t="shared" si="3"/>
        <v>0.10523913936842245</v>
      </c>
    </row>
    <row r="87" spans="1:8" s="1984" customFormat="1" ht="13.15" customHeight="1">
      <c r="A87" s="1985">
        <v>10</v>
      </c>
      <c r="B87" s="1986">
        <v>3</v>
      </c>
      <c r="C87" s="1987" t="s">
        <v>1159</v>
      </c>
      <c r="D87" s="1988">
        <v>18562341.309999999</v>
      </c>
      <c r="E87" s="1982">
        <v>18048226.710000001</v>
      </c>
      <c r="F87" s="1989">
        <v>514114.6</v>
      </c>
      <c r="G87" s="2011">
        <f t="shared" si="2"/>
        <v>97.230335379497461</v>
      </c>
      <c r="H87" s="2013">
        <f t="shared" si="3"/>
        <v>2.7696646205025521</v>
      </c>
    </row>
    <row r="88" spans="1:8" s="1984" customFormat="1" ht="13.15" customHeight="1">
      <c r="A88" s="1985">
        <v>10</v>
      </c>
      <c r="B88" s="1986">
        <v>4</v>
      </c>
      <c r="C88" s="1987" t="s">
        <v>1158</v>
      </c>
      <c r="D88" s="1988">
        <v>34468436.259999998</v>
      </c>
      <c r="E88" s="1982">
        <v>34398400.719999999</v>
      </c>
      <c r="F88" s="1989">
        <v>70035.539999999994</v>
      </c>
      <c r="G88" s="2011">
        <f t="shared" si="2"/>
        <v>99.796812540401575</v>
      </c>
      <c r="H88" s="2013">
        <f t="shared" si="3"/>
        <v>0.20318745959843551</v>
      </c>
    </row>
    <row r="89" spans="1:8" s="1984" customFormat="1" ht="13.15" customHeight="1">
      <c r="A89" s="1985">
        <v>10</v>
      </c>
      <c r="B89" s="1986">
        <v>5</v>
      </c>
      <c r="C89" s="1987" t="s">
        <v>1157</v>
      </c>
      <c r="D89" s="1988">
        <v>44848503.039999999</v>
      </c>
      <c r="E89" s="1982">
        <v>44622300.539999999</v>
      </c>
      <c r="F89" s="1989">
        <v>226202.5</v>
      </c>
      <c r="G89" s="2011">
        <f t="shared" si="2"/>
        <v>99.495629765394284</v>
      </c>
      <c r="H89" s="2013">
        <f t="shared" si="3"/>
        <v>0.50437023460571673</v>
      </c>
    </row>
    <row r="90" spans="1:8" s="1984" customFormat="1" ht="13.15" customHeight="1">
      <c r="A90" s="1985">
        <v>10</v>
      </c>
      <c r="B90" s="1986">
        <v>6</v>
      </c>
      <c r="C90" s="1987" t="s">
        <v>1156</v>
      </c>
      <c r="D90" s="1988">
        <v>14560257.43</v>
      </c>
      <c r="E90" s="1982">
        <v>14403471.859999999</v>
      </c>
      <c r="F90" s="1989">
        <v>156785.57</v>
      </c>
      <c r="G90" s="2011">
        <f t="shared" si="2"/>
        <v>98.923195068811367</v>
      </c>
      <c r="H90" s="2013">
        <f t="shared" si="3"/>
        <v>1.0768049311886378</v>
      </c>
    </row>
    <row r="91" spans="1:8" s="1984" customFormat="1" ht="13.15" customHeight="1">
      <c r="A91" s="1985">
        <v>10</v>
      </c>
      <c r="B91" s="1986">
        <v>7</v>
      </c>
      <c r="C91" s="1987" t="s">
        <v>1155</v>
      </c>
      <c r="D91" s="1988">
        <v>32924506.699999999</v>
      </c>
      <c r="E91" s="1982">
        <v>29494757.699999999</v>
      </c>
      <c r="F91" s="1989">
        <v>3429749</v>
      </c>
      <c r="G91" s="2011">
        <f t="shared" si="2"/>
        <v>89.582990471957473</v>
      </c>
      <c r="H91" s="2013">
        <f t="shared" si="3"/>
        <v>10.417009528042527</v>
      </c>
    </row>
    <row r="92" spans="1:8" s="1984" customFormat="1" ht="13.15" customHeight="1">
      <c r="A92" s="1985">
        <v>10</v>
      </c>
      <c r="B92" s="1986">
        <v>8</v>
      </c>
      <c r="C92" s="1987" t="s">
        <v>1154</v>
      </c>
      <c r="D92" s="1988">
        <v>40123674.759999998</v>
      </c>
      <c r="E92" s="1982">
        <v>39615518.810000002</v>
      </c>
      <c r="F92" s="1989">
        <v>508155.95</v>
      </c>
      <c r="G92" s="2011">
        <f t="shared" si="2"/>
        <v>98.733525897018325</v>
      </c>
      <c r="H92" s="2013">
        <f t="shared" si="3"/>
        <v>1.2664741029816882</v>
      </c>
    </row>
    <row r="93" spans="1:8" s="1984" customFormat="1" ht="13.15" customHeight="1">
      <c r="A93" s="1985">
        <v>10</v>
      </c>
      <c r="B93" s="1986">
        <v>9</v>
      </c>
      <c r="C93" s="1987" t="s">
        <v>1153</v>
      </c>
      <c r="D93" s="1988">
        <v>16546344.800000001</v>
      </c>
      <c r="E93" s="1982">
        <v>16119726.800000001</v>
      </c>
      <c r="F93" s="1989">
        <v>426618</v>
      </c>
      <c r="G93" s="2011">
        <f t="shared" si="2"/>
        <v>97.421678291147416</v>
      </c>
      <c r="H93" s="2013">
        <f t="shared" si="3"/>
        <v>2.5783217088525801</v>
      </c>
    </row>
    <row r="94" spans="1:8" s="1984" customFormat="1" ht="13.15" customHeight="1">
      <c r="A94" s="1985">
        <v>10</v>
      </c>
      <c r="B94" s="1986">
        <v>10</v>
      </c>
      <c r="C94" s="1987" t="s">
        <v>1152</v>
      </c>
      <c r="D94" s="1988">
        <v>17680560.300000001</v>
      </c>
      <c r="E94" s="1982">
        <v>17680560.300000001</v>
      </c>
      <c r="F94" s="1989">
        <v>0</v>
      </c>
      <c r="G94" s="2011">
        <f t="shared" si="2"/>
        <v>100</v>
      </c>
      <c r="H94" s="2013">
        <f t="shared" si="3"/>
        <v>0</v>
      </c>
    </row>
    <row r="95" spans="1:8" s="1984" customFormat="1" ht="13.15" customHeight="1">
      <c r="A95" s="1985">
        <v>10</v>
      </c>
      <c r="B95" s="1986">
        <v>11</v>
      </c>
      <c r="C95" s="1987" t="s">
        <v>1151</v>
      </c>
      <c r="D95" s="1988">
        <v>12997811.15</v>
      </c>
      <c r="E95" s="1982">
        <v>12888291.15</v>
      </c>
      <c r="F95" s="1989">
        <v>109520</v>
      </c>
      <c r="G95" s="2011">
        <f t="shared" si="2"/>
        <v>99.157396589809665</v>
      </c>
      <c r="H95" s="2013">
        <f t="shared" si="3"/>
        <v>0.84260341019033802</v>
      </c>
    </row>
    <row r="96" spans="1:8" s="1984" customFormat="1" ht="13.15" customHeight="1">
      <c r="A96" s="1985">
        <v>10</v>
      </c>
      <c r="B96" s="1986">
        <v>12</v>
      </c>
      <c r="C96" s="1987" t="s">
        <v>1150</v>
      </c>
      <c r="D96" s="1988">
        <v>55072400.560000002</v>
      </c>
      <c r="E96" s="1982">
        <v>54707545.039999999</v>
      </c>
      <c r="F96" s="1989">
        <v>364855.52</v>
      </c>
      <c r="G96" s="2011">
        <f t="shared" si="2"/>
        <v>99.337498426997925</v>
      </c>
      <c r="H96" s="2013">
        <f t="shared" si="3"/>
        <v>0.66250157300206847</v>
      </c>
    </row>
    <row r="97" spans="1:8" s="1984" customFormat="1" ht="13.15" customHeight="1">
      <c r="A97" s="1985">
        <v>10</v>
      </c>
      <c r="B97" s="1986">
        <v>13</v>
      </c>
      <c r="C97" s="1987" t="s">
        <v>1149</v>
      </c>
      <c r="D97" s="1988">
        <v>32320645.690000001</v>
      </c>
      <c r="E97" s="1982">
        <v>32191618.690000001</v>
      </c>
      <c r="F97" s="1989">
        <v>129027</v>
      </c>
      <c r="G97" s="2011">
        <f t="shared" si="2"/>
        <v>99.600790772444498</v>
      </c>
      <c r="H97" s="2013">
        <f t="shared" si="3"/>
        <v>0.39920922755550309</v>
      </c>
    </row>
    <row r="98" spans="1:8" s="1984" customFormat="1" ht="13.15" customHeight="1">
      <c r="A98" s="1985">
        <v>10</v>
      </c>
      <c r="B98" s="1986">
        <v>14</v>
      </c>
      <c r="C98" s="1987" t="s">
        <v>1148</v>
      </c>
      <c r="D98" s="1988">
        <v>53795717.060000002</v>
      </c>
      <c r="E98" s="1982">
        <v>53328267.939999998</v>
      </c>
      <c r="F98" s="1989">
        <v>467449.12</v>
      </c>
      <c r="G98" s="2011">
        <f t="shared" si="2"/>
        <v>99.131066290131159</v>
      </c>
      <c r="H98" s="2013">
        <f t="shared" si="3"/>
        <v>0.86893370986883545</v>
      </c>
    </row>
    <row r="99" spans="1:8" s="1984" customFormat="1" ht="13.15" customHeight="1">
      <c r="A99" s="1985">
        <v>10</v>
      </c>
      <c r="B99" s="1986">
        <v>15</v>
      </c>
      <c r="C99" s="1987" t="s">
        <v>1147</v>
      </c>
      <c r="D99" s="1988">
        <v>4902516.8899999997</v>
      </c>
      <c r="E99" s="1982">
        <v>4628197.37</v>
      </c>
      <c r="F99" s="1989">
        <v>274319.52</v>
      </c>
      <c r="G99" s="2011">
        <f t="shared" si="2"/>
        <v>94.404516574750659</v>
      </c>
      <c r="H99" s="2013">
        <f t="shared" si="3"/>
        <v>5.5954834252493528</v>
      </c>
    </row>
    <row r="100" spans="1:8" s="1984" customFormat="1" ht="13.15" customHeight="1">
      <c r="A100" s="1985">
        <v>10</v>
      </c>
      <c r="B100" s="1986">
        <v>16</v>
      </c>
      <c r="C100" s="1987" t="s">
        <v>1146</v>
      </c>
      <c r="D100" s="1988">
        <v>69383826.239999995</v>
      </c>
      <c r="E100" s="1982">
        <v>51577624.460000001</v>
      </c>
      <c r="F100" s="1989">
        <v>17806201.780000001</v>
      </c>
      <c r="G100" s="2011">
        <f t="shared" si="2"/>
        <v>74.336667859152072</v>
      </c>
      <c r="H100" s="2013">
        <f t="shared" si="3"/>
        <v>25.663332140847935</v>
      </c>
    </row>
    <row r="101" spans="1:8" s="1984" customFormat="1" ht="13.15" customHeight="1">
      <c r="A101" s="1985">
        <v>10</v>
      </c>
      <c r="B101" s="1986">
        <v>17</v>
      </c>
      <c r="C101" s="1987" t="s">
        <v>1145</v>
      </c>
      <c r="D101" s="1988">
        <v>54895712.539999999</v>
      </c>
      <c r="E101" s="1982">
        <v>51109486.090000004</v>
      </c>
      <c r="F101" s="1989">
        <v>3786226.45</v>
      </c>
      <c r="G101" s="2011">
        <f t="shared" si="2"/>
        <v>93.102874022736941</v>
      </c>
      <c r="H101" s="2013">
        <f t="shared" si="3"/>
        <v>6.8971259772630686</v>
      </c>
    </row>
    <row r="102" spans="1:8" s="1984" customFormat="1" ht="13.15" customHeight="1">
      <c r="A102" s="1985">
        <v>10</v>
      </c>
      <c r="B102" s="1986">
        <v>18</v>
      </c>
      <c r="C102" s="1987" t="s">
        <v>1144</v>
      </c>
      <c r="D102" s="1988">
        <v>17733073.629999999</v>
      </c>
      <c r="E102" s="1982">
        <v>11589385.970000001</v>
      </c>
      <c r="F102" s="1989">
        <v>6143687.6600000001</v>
      </c>
      <c r="G102" s="2011">
        <f t="shared" si="2"/>
        <v>65.354637395705666</v>
      </c>
      <c r="H102" s="2013">
        <f t="shared" si="3"/>
        <v>34.645362604294341</v>
      </c>
    </row>
    <row r="103" spans="1:8" s="1984" customFormat="1" ht="13.15" customHeight="1">
      <c r="A103" s="1985">
        <v>10</v>
      </c>
      <c r="B103" s="1986">
        <v>19</v>
      </c>
      <c r="C103" s="1987" t="s">
        <v>1143</v>
      </c>
      <c r="D103" s="1988">
        <v>49691130.149999999</v>
      </c>
      <c r="E103" s="1982">
        <v>48668044.32</v>
      </c>
      <c r="F103" s="1989">
        <v>1023085.83</v>
      </c>
      <c r="G103" s="2011">
        <f t="shared" si="2"/>
        <v>97.941109757593225</v>
      </c>
      <c r="H103" s="2013">
        <f t="shared" si="3"/>
        <v>2.0588902424067728</v>
      </c>
    </row>
    <row r="104" spans="1:8" s="1984" customFormat="1" ht="13.15" customHeight="1">
      <c r="A104" s="1985">
        <v>10</v>
      </c>
      <c r="B104" s="1986">
        <v>20</v>
      </c>
      <c r="C104" s="1987" t="s">
        <v>1142</v>
      </c>
      <c r="D104" s="1988">
        <v>73475151.269999996</v>
      </c>
      <c r="E104" s="1982">
        <v>67713265.319999993</v>
      </c>
      <c r="F104" s="1989">
        <v>5761885.9500000002</v>
      </c>
      <c r="G104" s="2011">
        <f t="shared" si="2"/>
        <v>92.158048196693414</v>
      </c>
      <c r="H104" s="2013">
        <f t="shared" si="3"/>
        <v>7.8419518033065767</v>
      </c>
    </row>
    <row r="105" spans="1:8" s="1984" customFormat="1" ht="13.15" customHeight="1">
      <c r="A105" s="1985">
        <v>10</v>
      </c>
      <c r="B105" s="1986">
        <v>21</v>
      </c>
      <c r="C105" s="1987" t="s">
        <v>1141</v>
      </c>
      <c r="D105" s="1988">
        <v>8378619.4500000002</v>
      </c>
      <c r="E105" s="1982">
        <v>8120147.1500000004</v>
      </c>
      <c r="F105" s="1989">
        <v>258472.3</v>
      </c>
      <c r="G105" s="2011">
        <f t="shared" si="2"/>
        <v>96.915096794377035</v>
      </c>
      <c r="H105" s="2013">
        <f t="shared" si="3"/>
        <v>3.0849032056229739</v>
      </c>
    </row>
    <row r="106" spans="1:8" s="1984" customFormat="1" ht="13.15" customHeight="1">
      <c r="A106" s="1985">
        <v>12</v>
      </c>
      <c r="B106" s="1986">
        <v>1</v>
      </c>
      <c r="C106" s="1987" t="s">
        <v>1140</v>
      </c>
      <c r="D106" s="1988">
        <v>57060447.770000003</v>
      </c>
      <c r="E106" s="1982">
        <v>55453765.020000003</v>
      </c>
      <c r="F106" s="1989">
        <v>1606682.75</v>
      </c>
      <c r="G106" s="2011">
        <f t="shared" si="2"/>
        <v>97.184244406079259</v>
      </c>
      <c r="H106" s="2013">
        <f t="shared" si="3"/>
        <v>2.8157555939207448</v>
      </c>
    </row>
    <row r="107" spans="1:8" s="1984" customFormat="1" ht="13.15" customHeight="1">
      <c r="A107" s="1985">
        <v>12</v>
      </c>
      <c r="B107" s="1986">
        <v>2</v>
      </c>
      <c r="C107" s="1987" t="s">
        <v>1088</v>
      </c>
      <c r="D107" s="1988">
        <v>40396327.060000002</v>
      </c>
      <c r="E107" s="1982">
        <v>40385927.060000002</v>
      </c>
      <c r="F107" s="1989">
        <v>10400</v>
      </c>
      <c r="G107" s="2011">
        <f t="shared" si="2"/>
        <v>99.974255085160209</v>
      </c>
      <c r="H107" s="2013">
        <f t="shared" si="3"/>
        <v>2.5744914839789895E-2</v>
      </c>
    </row>
    <row r="108" spans="1:8" s="1984" customFormat="1" ht="13.15" customHeight="1">
      <c r="A108" s="1985">
        <v>12</v>
      </c>
      <c r="B108" s="1986">
        <v>3</v>
      </c>
      <c r="C108" s="1987" t="s">
        <v>1139</v>
      </c>
      <c r="D108" s="1988">
        <v>52226209.689999998</v>
      </c>
      <c r="E108" s="1982">
        <v>51946681.460000001</v>
      </c>
      <c r="F108" s="1989">
        <v>279528.23</v>
      </c>
      <c r="G108" s="2011">
        <f t="shared" si="2"/>
        <v>99.464774044183571</v>
      </c>
      <c r="H108" s="2013">
        <f t="shared" si="3"/>
        <v>0.53522595581643861</v>
      </c>
    </row>
    <row r="109" spans="1:8" s="1984" customFormat="1" ht="13.15" customHeight="1">
      <c r="A109" s="1985">
        <v>12</v>
      </c>
      <c r="B109" s="1986">
        <v>4</v>
      </c>
      <c r="C109" s="1987" t="s">
        <v>1138</v>
      </c>
      <c r="D109" s="1988">
        <v>19687933.879999999</v>
      </c>
      <c r="E109" s="1982">
        <v>19461452.34</v>
      </c>
      <c r="F109" s="1989">
        <v>226481.54</v>
      </c>
      <c r="G109" s="2011">
        <f t="shared" si="2"/>
        <v>98.849642926574077</v>
      </c>
      <c r="H109" s="2013">
        <f t="shared" si="3"/>
        <v>1.1503570734259294</v>
      </c>
    </row>
    <row r="110" spans="1:8" s="1984" customFormat="1" ht="13.15" customHeight="1">
      <c r="A110" s="1985">
        <v>12</v>
      </c>
      <c r="B110" s="1986">
        <v>5</v>
      </c>
      <c r="C110" s="1987" t="s">
        <v>1137</v>
      </c>
      <c r="D110" s="1988">
        <v>65922183.969999999</v>
      </c>
      <c r="E110" s="1982">
        <v>58251823.450000003</v>
      </c>
      <c r="F110" s="1989">
        <v>7670360.5199999996</v>
      </c>
      <c r="G110" s="2011">
        <f t="shared" si="2"/>
        <v>88.364523051161896</v>
      </c>
      <c r="H110" s="2013">
        <f t="shared" si="3"/>
        <v>11.635476948838107</v>
      </c>
    </row>
    <row r="111" spans="1:8" s="1984" customFormat="1" ht="13.15" customHeight="1">
      <c r="A111" s="1985">
        <v>12</v>
      </c>
      <c r="B111" s="1986">
        <v>6</v>
      </c>
      <c r="C111" s="1987" t="s">
        <v>1136</v>
      </c>
      <c r="D111" s="1988">
        <v>59784738.700000003</v>
      </c>
      <c r="E111" s="1982">
        <v>57060107.409999996</v>
      </c>
      <c r="F111" s="1989">
        <v>2724631.29</v>
      </c>
      <c r="G111" s="2011">
        <f t="shared" si="2"/>
        <v>95.442597309537121</v>
      </c>
      <c r="H111" s="2013">
        <f t="shared" si="3"/>
        <v>4.5574026904628759</v>
      </c>
    </row>
    <row r="112" spans="1:8" s="1984" customFormat="1" ht="13.15" customHeight="1">
      <c r="A112" s="1985">
        <v>12</v>
      </c>
      <c r="B112" s="1986">
        <v>7</v>
      </c>
      <c r="C112" s="1987" t="s">
        <v>1135</v>
      </c>
      <c r="D112" s="1988">
        <v>67483937.390000001</v>
      </c>
      <c r="E112" s="1982">
        <v>65303072.109999999</v>
      </c>
      <c r="F112" s="1989">
        <v>2180865.2799999998</v>
      </c>
      <c r="G112" s="2011">
        <f t="shared" si="2"/>
        <v>96.768319448528246</v>
      </c>
      <c r="H112" s="2013">
        <f t="shared" si="3"/>
        <v>3.2316805514717459</v>
      </c>
    </row>
    <row r="113" spans="1:8" s="1984" customFormat="1" ht="13.15" customHeight="1">
      <c r="A113" s="1985">
        <v>12</v>
      </c>
      <c r="B113" s="1986">
        <v>8</v>
      </c>
      <c r="C113" s="1987" t="s">
        <v>1134</v>
      </c>
      <c r="D113" s="1988">
        <v>29938664.18</v>
      </c>
      <c r="E113" s="1982">
        <v>29433858.289999999</v>
      </c>
      <c r="F113" s="1989">
        <v>504805.89</v>
      </c>
      <c r="G113" s="2011">
        <f t="shared" si="2"/>
        <v>98.313866353672424</v>
      </c>
      <c r="H113" s="2013">
        <f t="shared" si="3"/>
        <v>1.6861336463275696</v>
      </c>
    </row>
    <row r="114" spans="1:8" s="1984" customFormat="1" ht="13.15" customHeight="1">
      <c r="A114" s="1985">
        <v>12</v>
      </c>
      <c r="B114" s="1986">
        <v>9</v>
      </c>
      <c r="C114" s="1987" t="s">
        <v>1133</v>
      </c>
      <c r="D114" s="1988">
        <v>55431516.159999996</v>
      </c>
      <c r="E114" s="1982">
        <v>55108997.5</v>
      </c>
      <c r="F114" s="1989">
        <v>322518.65999999997</v>
      </c>
      <c r="G114" s="2011">
        <f t="shared" si="2"/>
        <v>99.418167348933665</v>
      </c>
      <c r="H114" s="2013">
        <f t="shared" si="3"/>
        <v>0.58183265106634963</v>
      </c>
    </row>
    <row r="115" spans="1:8" s="1984" customFormat="1" ht="13.15" customHeight="1">
      <c r="A115" s="1985">
        <v>12</v>
      </c>
      <c r="B115" s="1986">
        <v>10</v>
      </c>
      <c r="C115" s="1987" t="s">
        <v>1132</v>
      </c>
      <c r="D115" s="1988">
        <v>52248583.32</v>
      </c>
      <c r="E115" s="1982">
        <v>51329093.109999999</v>
      </c>
      <c r="F115" s="1989">
        <v>919490.21</v>
      </c>
      <c r="G115" s="2011">
        <f t="shared" si="2"/>
        <v>98.240162409058016</v>
      </c>
      <c r="H115" s="2013">
        <f t="shared" si="3"/>
        <v>1.7598375909419774</v>
      </c>
    </row>
    <row r="116" spans="1:8" s="1984" customFormat="1" ht="13.15" customHeight="1">
      <c r="A116" s="1985">
        <v>12</v>
      </c>
      <c r="B116" s="1986">
        <v>11</v>
      </c>
      <c r="C116" s="1987" t="s">
        <v>1131</v>
      </c>
      <c r="D116" s="1988">
        <v>93215723.870000005</v>
      </c>
      <c r="E116" s="1982">
        <v>92678824.75</v>
      </c>
      <c r="F116" s="1989">
        <v>536899.12</v>
      </c>
      <c r="G116" s="2011">
        <f t="shared" si="2"/>
        <v>99.424025156154158</v>
      </c>
      <c r="H116" s="2013">
        <f t="shared" si="3"/>
        <v>0.57597484384583797</v>
      </c>
    </row>
    <row r="117" spans="1:8" s="1984" customFormat="1" ht="13.15" customHeight="1">
      <c r="A117" s="1985">
        <v>12</v>
      </c>
      <c r="B117" s="1986">
        <v>12</v>
      </c>
      <c r="C117" s="1987" t="s">
        <v>1130</v>
      </c>
      <c r="D117" s="1988">
        <v>58738194.719999999</v>
      </c>
      <c r="E117" s="1982">
        <v>58228159.399999999</v>
      </c>
      <c r="F117" s="1989">
        <v>510035.32</v>
      </c>
      <c r="G117" s="2011">
        <f t="shared" si="2"/>
        <v>99.131680293493361</v>
      </c>
      <c r="H117" s="2013">
        <f t="shared" si="3"/>
        <v>0.86831970650663537</v>
      </c>
    </row>
    <row r="118" spans="1:8" s="1984" customFormat="1" ht="13.15" customHeight="1">
      <c r="A118" s="1985">
        <v>12</v>
      </c>
      <c r="B118" s="1986">
        <v>13</v>
      </c>
      <c r="C118" s="1987" t="s">
        <v>1129</v>
      </c>
      <c r="D118" s="1988">
        <v>107176233.98999999</v>
      </c>
      <c r="E118" s="1982">
        <v>94462657.049999997</v>
      </c>
      <c r="F118" s="1989">
        <v>12713576.939999999</v>
      </c>
      <c r="G118" s="2011">
        <f t="shared" si="2"/>
        <v>88.13769017001826</v>
      </c>
      <c r="H118" s="2013">
        <f t="shared" si="3"/>
        <v>11.862309829981738</v>
      </c>
    </row>
    <row r="119" spans="1:8" s="1984" customFormat="1" ht="13.15" customHeight="1">
      <c r="A119" s="1985">
        <v>12</v>
      </c>
      <c r="B119" s="1986">
        <v>14</v>
      </c>
      <c r="C119" s="1987" t="s">
        <v>1128</v>
      </c>
      <c r="D119" s="1988">
        <v>11419732.51</v>
      </c>
      <c r="E119" s="1982">
        <v>11065453.24</v>
      </c>
      <c r="F119" s="1989">
        <v>354279.27</v>
      </c>
      <c r="G119" s="2011">
        <f t="shared" si="2"/>
        <v>96.897657018763212</v>
      </c>
      <c r="H119" s="2013">
        <f t="shared" si="3"/>
        <v>3.1023429812367822</v>
      </c>
    </row>
    <row r="120" spans="1:8" s="1984" customFormat="1" ht="13.15" customHeight="1">
      <c r="A120" s="1985">
        <v>12</v>
      </c>
      <c r="B120" s="1986">
        <v>15</v>
      </c>
      <c r="C120" s="1987" t="s">
        <v>1127</v>
      </c>
      <c r="D120" s="1988">
        <v>48131854.710000001</v>
      </c>
      <c r="E120" s="1982">
        <v>47452185.579999998</v>
      </c>
      <c r="F120" s="1989">
        <v>679669.13</v>
      </c>
      <c r="G120" s="2011">
        <f t="shared" si="2"/>
        <v>98.58790164207241</v>
      </c>
      <c r="H120" s="2013">
        <f t="shared" si="3"/>
        <v>1.412098357927583</v>
      </c>
    </row>
    <row r="121" spans="1:8" s="1984" customFormat="1" ht="13.15" customHeight="1">
      <c r="A121" s="1985">
        <v>12</v>
      </c>
      <c r="B121" s="1986">
        <v>16</v>
      </c>
      <c r="C121" s="1987" t="s">
        <v>1126</v>
      </c>
      <c r="D121" s="1988">
        <v>55291859.479999997</v>
      </c>
      <c r="E121" s="1982">
        <v>54920705.270000003</v>
      </c>
      <c r="F121" s="1989">
        <v>371154.21</v>
      </c>
      <c r="G121" s="2011">
        <f t="shared" si="2"/>
        <v>99.328736248897101</v>
      </c>
      <c r="H121" s="2013">
        <f t="shared" si="3"/>
        <v>0.67126375110291381</v>
      </c>
    </row>
    <row r="122" spans="1:8" s="1984" customFormat="1" ht="13.15" customHeight="1">
      <c r="A122" s="1985">
        <v>12</v>
      </c>
      <c r="B122" s="1986">
        <v>17</v>
      </c>
      <c r="C122" s="1987" t="s">
        <v>1125</v>
      </c>
      <c r="D122" s="1988">
        <v>27230961.27</v>
      </c>
      <c r="E122" s="1982">
        <v>26117094.760000002</v>
      </c>
      <c r="F122" s="1989">
        <v>1113866.51</v>
      </c>
      <c r="G122" s="2011">
        <f t="shared" si="2"/>
        <v>95.909558612507993</v>
      </c>
      <c r="H122" s="2013">
        <f t="shared" si="3"/>
        <v>4.0904413874920111</v>
      </c>
    </row>
    <row r="123" spans="1:8" s="1984" customFormat="1" ht="13.15" customHeight="1">
      <c r="A123" s="1985">
        <v>12</v>
      </c>
      <c r="B123" s="1986">
        <v>18</v>
      </c>
      <c r="C123" s="1987" t="s">
        <v>1124</v>
      </c>
      <c r="D123" s="1988">
        <v>84212214.170000002</v>
      </c>
      <c r="E123" s="1982">
        <v>81747702.959999993</v>
      </c>
      <c r="F123" s="1989">
        <v>2464511.21</v>
      </c>
      <c r="G123" s="2011">
        <f t="shared" si="2"/>
        <v>97.073451595721167</v>
      </c>
      <c r="H123" s="2013">
        <f t="shared" si="3"/>
        <v>2.9265484042788228</v>
      </c>
    </row>
    <row r="124" spans="1:8" s="1984" customFormat="1" ht="13.15" customHeight="1">
      <c r="A124" s="1985">
        <v>12</v>
      </c>
      <c r="B124" s="1986">
        <v>19</v>
      </c>
      <c r="C124" s="1987" t="s">
        <v>1123</v>
      </c>
      <c r="D124" s="1988">
        <v>35346029.520000003</v>
      </c>
      <c r="E124" s="1982">
        <v>35002583.420000002</v>
      </c>
      <c r="F124" s="1989">
        <v>343446.1</v>
      </c>
      <c r="G124" s="2011">
        <f t="shared" si="2"/>
        <v>99.028331881504059</v>
      </c>
      <c r="H124" s="2013">
        <f t="shared" si="3"/>
        <v>0.97166811849592993</v>
      </c>
    </row>
    <row r="125" spans="1:8" s="1984" customFormat="1" ht="13.15" customHeight="1">
      <c r="A125" s="1985">
        <v>14</v>
      </c>
      <c r="B125" s="1986">
        <v>1</v>
      </c>
      <c r="C125" s="1987" t="s">
        <v>1122</v>
      </c>
      <c r="D125" s="1988">
        <v>13811670.460000001</v>
      </c>
      <c r="E125" s="1982">
        <v>13811670.460000001</v>
      </c>
      <c r="F125" s="1989">
        <v>0</v>
      </c>
      <c r="G125" s="2011">
        <f t="shared" si="2"/>
        <v>100</v>
      </c>
      <c r="H125" s="2013">
        <f t="shared" si="3"/>
        <v>0</v>
      </c>
    </row>
    <row r="126" spans="1:8" s="1984" customFormat="1" ht="13.15" customHeight="1">
      <c r="A126" s="1985">
        <v>14</v>
      </c>
      <c r="B126" s="1986">
        <v>2</v>
      </c>
      <c r="C126" s="1987" t="s">
        <v>1121</v>
      </c>
      <c r="D126" s="1988">
        <v>47211350.049999997</v>
      </c>
      <c r="E126" s="1982">
        <v>47203926.350000001</v>
      </c>
      <c r="F126" s="1989">
        <v>7423.7</v>
      </c>
      <c r="G126" s="2011">
        <f t="shared" si="2"/>
        <v>99.984275603234948</v>
      </c>
      <c r="H126" s="2013">
        <f t="shared" si="3"/>
        <v>1.5724396765052898E-2</v>
      </c>
    </row>
    <row r="127" spans="1:8" s="1984" customFormat="1" ht="13.15" customHeight="1">
      <c r="A127" s="1985">
        <v>14</v>
      </c>
      <c r="B127" s="1986">
        <v>3</v>
      </c>
      <c r="C127" s="1987" t="s">
        <v>1120</v>
      </c>
      <c r="D127" s="1988">
        <v>76218038.099999994</v>
      </c>
      <c r="E127" s="1982">
        <v>75938466.230000004</v>
      </c>
      <c r="F127" s="1989">
        <v>279571.87</v>
      </c>
      <c r="G127" s="2011">
        <f t="shared" si="2"/>
        <v>99.633194612496865</v>
      </c>
      <c r="H127" s="2013">
        <f t="shared" si="3"/>
        <v>0.3668053875031454</v>
      </c>
    </row>
    <row r="128" spans="1:8" s="1984" customFormat="1" ht="13.15" customHeight="1">
      <c r="A128" s="1985">
        <v>14</v>
      </c>
      <c r="B128" s="1986">
        <v>4</v>
      </c>
      <c r="C128" s="1987" t="s">
        <v>1119</v>
      </c>
      <c r="D128" s="1988">
        <v>25858826.27</v>
      </c>
      <c r="E128" s="1982">
        <v>23846057.27</v>
      </c>
      <c r="F128" s="1989">
        <v>2012769</v>
      </c>
      <c r="G128" s="2011">
        <f t="shared" si="2"/>
        <v>92.216317248957651</v>
      </c>
      <c r="H128" s="2013">
        <f t="shared" si="3"/>
        <v>7.7836827510423579</v>
      </c>
    </row>
    <row r="129" spans="1:8" s="1984" customFormat="1" ht="13.15" customHeight="1">
      <c r="A129" s="1985">
        <v>14</v>
      </c>
      <c r="B129" s="1986">
        <v>5</v>
      </c>
      <c r="C129" s="1987" t="s">
        <v>974</v>
      </c>
      <c r="D129" s="1988">
        <v>38239708.439999998</v>
      </c>
      <c r="E129" s="1982">
        <v>37917351.280000001</v>
      </c>
      <c r="F129" s="1989">
        <v>322357.15999999997</v>
      </c>
      <c r="G129" s="2011">
        <f t="shared" si="2"/>
        <v>99.157009367616411</v>
      </c>
      <c r="H129" s="2013">
        <f t="shared" si="3"/>
        <v>0.84299063238359784</v>
      </c>
    </row>
    <row r="130" spans="1:8" s="1984" customFormat="1" ht="13.15" customHeight="1">
      <c r="A130" s="1985">
        <v>14</v>
      </c>
      <c r="B130" s="1986">
        <v>6</v>
      </c>
      <c r="C130" s="1987" t="s">
        <v>1118</v>
      </c>
      <c r="D130" s="1988">
        <v>48819413.369999997</v>
      </c>
      <c r="E130" s="1982">
        <v>48649413.369999997</v>
      </c>
      <c r="F130" s="1989">
        <v>170000</v>
      </c>
      <c r="G130" s="2011">
        <f t="shared" si="2"/>
        <v>99.651777872233779</v>
      </c>
      <c r="H130" s="2013">
        <f t="shared" si="3"/>
        <v>0.34822212776621903</v>
      </c>
    </row>
    <row r="131" spans="1:8" s="1984" customFormat="1" ht="13.15" customHeight="1">
      <c r="A131" s="1985">
        <v>14</v>
      </c>
      <c r="B131" s="1986">
        <v>7</v>
      </c>
      <c r="C131" s="1987" t="s">
        <v>1117</v>
      </c>
      <c r="D131" s="1988">
        <v>22770378.809999999</v>
      </c>
      <c r="E131" s="1982">
        <v>22319539.670000002</v>
      </c>
      <c r="F131" s="1989">
        <v>450839.14</v>
      </c>
      <c r="G131" s="2011">
        <f t="shared" si="2"/>
        <v>98.02006306631138</v>
      </c>
      <c r="H131" s="2013">
        <f t="shared" si="3"/>
        <v>1.9799369336886321</v>
      </c>
    </row>
    <row r="132" spans="1:8" s="1984" customFormat="1" ht="13.15" customHeight="1">
      <c r="A132" s="1985">
        <v>14</v>
      </c>
      <c r="B132" s="1986">
        <v>8</v>
      </c>
      <c r="C132" s="1987" t="s">
        <v>1116</v>
      </c>
      <c r="D132" s="1988">
        <v>30415020.199999999</v>
      </c>
      <c r="E132" s="1982">
        <v>30383064.800000001</v>
      </c>
      <c r="F132" s="1989">
        <v>31955.4</v>
      </c>
      <c r="G132" s="2011">
        <f t="shared" si="2"/>
        <v>99.894935463498399</v>
      </c>
      <c r="H132" s="2013">
        <f t="shared" si="3"/>
        <v>0.10506453650160653</v>
      </c>
    </row>
    <row r="133" spans="1:8" s="1984" customFormat="1" ht="13.15" customHeight="1">
      <c r="A133" s="1985">
        <v>14</v>
      </c>
      <c r="B133" s="1986">
        <v>9</v>
      </c>
      <c r="C133" s="1987" t="s">
        <v>1115</v>
      </c>
      <c r="D133" s="1988">
        <v>27450307.620000001</v>
      </c>
      <c r="E133" s="1982">
        <v>26251477.34</v>
      </c>
      <c r="F133" s="1989">
        <v>1198830.28</v>
      </c>
      <c r="G133" s="2011">
        <f t="shared" si="2"/>
        <v>95.63272551770406</v>
      </c>
      <c r="H133" s="2013">
        <f t="shared" si="3"/>
        <v>4.3672744822959473</v>
      </c>
    </row>
    <row r="134" spans="1:8" s="1984" customFormat="1" ht="13.15" customHeight="1">
      <c r="A134" s="1985">
        <v>14</v>
      </c>
      <c r="B134" s="1986">
        <v>10</v>
      </c>
      <c r="C134" s="1987" t="s">
        <v>1114</v>
      </c>
      <c r="D134" s="1988">
        <v>19595369.77</v>
      </c>
      <c r="E134" s="1982">
        <v>19595369.77</v>
      </c>
      <c r="F134" s="1989">
        <v>0</v>
      </c>
      <c r="G134" s="2011">
        <f t="shared" si="2"/>
        <v>100</v>
      </c>
      <c r="H134" s="2013">
        <f t="shared" si="3"/>
        <v>0</v>
      </c>
    </row>
    <row r="135" spans="1:8" s="1984" customFormat="1" ht="13.15" customHeight="1">
      <c r="A135" s="1985">
        <v>14</v>
      </c>
      <c r="B135" s="1986">
        <v>11</v>
      </c>
      <c r="C135" s="1987" t="s">
        <v>1113</v>
      </c>
      <c r="D135" s="1988">
        <v>21542406.120000001</v>
      </c>
      <c r="E135" s="1982">
        <v>21013765.309999999</v>
      </c>
      <c r="F135" s="1989">
        <v>528640.81000000006</v>
      </c>
      <c r="G135" s="2011">
        <f t="shared" si="2"/>
        <v>97.546045659638679</v>
      </c>
      <c r="H135" s="2013">
        <f t="shared" si="3"/>
        <v>2.453954340361308</v>
      </c>
    </row>
    <row r="136" spans="1:8" s="1984" customFormat="1" ht="13.15" customHeight="1">
      <c r="A136" s="1985">
        <v>14</v>
      </c>
      <c r="B136" s="1986">
        <v>12</v>
      </c>
      <c r="C136" s="1987" t="s">
        <v>1112</v>
      </c>
      <c r="D136" s="1988">
        <v>80210020.180000007</v>
      </c>
      <c r="E136" s="1982">
        <v>79645062.379999995</v>
      </c>
      <c r="F136" s="1989">
        <v>564957.80000000005</v>
      </c>
      <c r="G136" s="2011">
        <f t="shared" si="2"/>
        <v>99.295651841587642</v>
      </c>
      <c r="H136" s="2013">
        <f t="shared" si="3"/>
        <v>0.70434815841234466</v>
      </c>
    </row>
    <row r="137" spans="1:8" s="1984" customFormat="1" ht="13.15" customHeight="1">
      <c r="A137" s="1985">
        <v>14</v>
      </c>
      <c r="B137" s="1986">
        <v>13</v>
      </c>
      <c r="C137" s="1987" t="s">
        <v>1111</v>
      </c>
      <c r="D137" s="1988">
        <v>39477966.630000003</v>
      </c>
      <c r="E137" s="1982">
        <v>39300798.140000001</v>
      </c>
      <c r="F137" s="1989">
        <v>177168.49</v>
      </c>
      <c r="G137" s="2011">
        <f t="shared" si="2"/>
        <v>99.551221845693121</v>
      </c>
      <c r="H137" s="2013">
        <f t="shared" si="3"/>
        <v>0.44877815430687995</v>
      </c>
    </row>
    <row r="138" spans="1:8" s="1984" customFormat="1" ht="13.15" customHeight="1">
      <c r="A138" s="1985">
        <v>14</v>
      </c>
      <c r="B138" s="1986">
        <v>14</v>
      </c>
      <c r="C138" s="1987" t="s">
        <v>1034</v>
      </c>
      <c r="D138" s="1988">
        <v>20856458.57</v>
      </c>
      <c r="E138" s="1982">
        <v>20853958.57</v>
      </c>
      <c r="F138" s="1989">
        <v>2500</v>
      </c>
      <c r="G138" s="2011">
        <f t="shared" ref="G138:G201" si="4">E138/D138*100</f>
        <v>99.988013305367204</v>
      </c>
      <c r="H138" s="2013">
        <f t="shared" ref="H138:H201" si="5">F138/D138*100</f>
        <v>1.1986694632788753E-2</v>
      </c>
    </row>
    <row r="139" spans="1:8" s="1984" customFormat="1" ht="13.15" customHeight="1">
      <c r="A139" s="1985">
        <v>14</v>
      </c>
      <c r="B139" s="1986">
        <v>15</v>
      </c>
      <c r="C139" s="1987" t="s">
        <v>1110</v>
      </c>
      <c r="D139" s="1988">
        <v>20153344.73</v>
      </c>
      <c r="E139" s="1982">
        <v>20153344.73</v>
      </c>
      <c r="F139" s="1989">
        <v>0</v>
      </c>
      <c r="G139" s="2011">
        <f t="shared" si="4"/>
        <v>100</v>
      </c>
      <c r="H139" s="2013">
        <f t="shared" si="5"/>
        <v>0</v>
      </c>
    </row>
    <row r="140" spans="1:8" s="1984" customFormat="1" ht="13.15" customHeight="1">
      <c r="A140" s="1985">
        <v>14</v>
      </c>
      <c r="B140" s="1986">
        <v>16</v>
      </c>
      <c r="C140" s="1987" t="s">
        <v>962</v>
      </c>
      <c r="D140" s="1988">
        <v>34785701.25</v>
      </c>
      <c r="E140" s="1982">
        <v>34735106.75</v>
      </c>
      <c r="F140" s="1989">
        <v>50594.5</v>
      </c>
      <c r="G140" s="2011">
        <f t="shared" si="4"/>
        <v>99.854553744262958</v>
      </c>
      <c r="H140" s="2013">
        <f t="shared" si="5"/>
        <v>0.14544625573704656</v>
      </c>
    </row>
    <row r="141" spans="1:8" s="1984" customFormat="1" ht="13.15" customHeight="1">
      <c r="A141" s="1985">
        <v>14</v>
      </c>
      <c r="B141" s="1986">
        <v>17</v>
      </c>
      <c r="C141" s="1987" t="s">
        <v>1109</v>
      </c>
      <c r="D141" s="1988">
        <v>67944110.609999999</v>
      </c>
      <c r="E141" s="1982">
        <v>63729863.799999997</v>
      </c>
      <c r="F141" s="1989">
        <v>4214246.8099999996</v>
      </c>
      <c r="G141" s="2011">
        <f t="shared" si="4"/>
        <v>93.797480352359258</v>
      </c>
      <c r="H141" s="2013">
        <f t="shared" si="5"/>
        <v>6.20251964764073</v>
      </c>
    </row>
    <row r="142" spans="1:8" s="1984" customFormat="1" ht="13.15" customHeight="1">
      <c r="A142" s="1985">
        <v>14</v>
      </c>
      <c r="B142" s="1986">
        <v>18</v>
      </c>
      <c r="C142" s="1987" t="s">
        <v>1108</v>
      </c>
      <c r="D142" s="1988">
        <v>99236491.290000007</v>
      </c>
      <c r="E142" s="1982">
        <v>88122406.760000005</v>
      </c>
      <c r="F142" s="1989">
        <v>11114084.529999999</v>
      </c>
      <c r="G142" s="2011">
        <f t="shared" si="4"/>
        <v>88.800405591204168</v>
      </c>
      <c r="H142" s="2013">
        <f t="shared" si="5"/>
        <v>11.199594408795829</v>
      </c>
    </row>
    <row r="143" spans="1:8" s="1984" customFormat="1" ht="13.15" customHeight="1">
      <c r="A143" s="1985">
        <v>14</v>
      </c>
      <c r="B143" s="1986">
        <v>19</v>
      </c>
      <c r="C143" s="1987" t="s">
        <v>1107</v>
      </c>
      <c r="D143" s="1988">
        <v>27277095.379999999</v>
      </c>
      <c r="E143" s="1982">
        <v>27254282.079999998</v>
      </c>
      <c r="F143" s="1989">
        <v>22813.3</v>
      </c>
      <c r="G143" s="2011">
        <f t="shared" si="4"/>
        <v>99.916364628703363</v>
      </c>
      <c r="H143" s="2013">
        <f t="shared" si="5"/>
        <v>8.3635371296633995E-2</v>
      </c>
    </row>
    <row r="144" spans="1:8" s="1984" customFormat="1" ht="13.15" customHeight="1">
      <c r="A144" s="1985">
        <v>14</v>
      </c>
      <c r="B144" s="1986">
        <v>20</v>
      </c>
      <c r="C144" s="1987" t="s">
        <v>1106</v>
      </c>
      <c r="D144" s="1988">
        <v>58317979.390000001</v>
      </c>
      <c r="E144" s="1982">
        <v>57660219.390000001</v>
      </c>
      <c r="F144" s="1989">
        <v>657760</v>
      </c>
      <c r="G144" s="2011">
        <f t="shared" si="4"/>
        <v>98.872114557328459</v>
      </c>
      <c r="H144" s="2013">
        <f t="shared" si="5"/>
        <v>1.1278854426715417</v>
      </c>
    </row>
    <row r="145" spans="1:8" s="1984" customFormat="1" ht="13.15" customHeight="1">
      <c r="A145" s="1985">
        <v>14</v>
      </c>
      <c r="B145" s="1986">
        <v>21</v>
      </c>
      <c r="C145" s="1987" t="s">
        <v>1105</v>
      </c>
      <c r="D145" s="1988">
        <v>60522141.57</v>
      </c>
      <c r="E145" s="1982">
        <v>48664903.520000003</v>
      </c>
      <c r="F145" s="1989">
        <v>11857238.050000001</v>
      </c>
      <c r="G145" s="2011">
        <f t="shared" si="4"/>
        <v>80.408429473226917</v>
      </c>
      <c r="H145" s="2013">
        <f t="shared" si="5"/>
        <v>19.591570526773083</v>
      </c>
    </row>
    <row r="146" spans="1:8" s="1984" customFormat="1" ht="13.15" customHeight="1">
      <c r="A146" s="1985">
        <v>14</v>
      </c>
      <c r="B146" s="1986">
        <v>22</v>
      </c>
      <c r="C146" s="1987" t="s">
        <v>1104</v>
      </c>
      <c r="D146" s="1988">
        <v>48605600.990000002</v>
      </c>
      <c r="E146" s="1982">
        <v>33494869.32</v>
      </c>
      <c r="F146" s="1989">
        <v>15110731.67</v>
      </c>
      <c r="G146" s="2011">
        <f t="shared" si="4"/>
        <v>68.911542369142097</v>
      </c>
      <c r="H146" s="2013">
        <f t="shared" si="5"/>
        <v>31.088457630857903</v>
      </c>
    </row>
    <row r="147" spans="1:8" s="1984" customFormat="1" ht="13.15" customHeight="1">
      <c r="A147" s="1985">
        <v>14</v>
      </c>
      <c r="B147" s="1986">
        <v>23</v>
      </c>
      <c r="C147" s="1987" t="s">
        <v>1103</v>
      </c>
      <c r="D147" s="1988">
        <v>44989540.479999997</v>
      </c>
      <c r="E147" s="1982">
        <v>44713832.579999998</v>
      </c>
      <c r="F147" s="1989">
        <v>275707.90000000002</v>
      </c>
      <c r="G147" s="2011">
        <f t="shared" si="4"/>
        <v>99.387173336161183</v>
      </c>
      <c r="H147" s="2013">
        <f t="shared" si="5"/>
        <v>0.61282666383882134</v>
      </c>
    </row>
    <row r="148" spans="1:8" s="1984" customFormat="1" ht="13.15" customHeight="1">
      <c r="A148" s="1985">
        <v>14</v>
      </c>
      <c r="B148" s="1986">
        <v>24</v>
      </c>
      <c r="C148" s="1987" t="s">
        <v>1102</v>
      </c>
      <c r="D148" s="1988">
        <v>27287035.530000001</v>
      </c>
      <c r="E148" s="1982">
        <v>26653082.5</v>
      </c>
      <c r="F148" s="1989">
        <v>633953.03</v>
      </c>
      <c r="G148" s="2011">
        <f t="shared" si="4"/>
        <v>97.676724430900464</v>
      </c>
      <c r="H148" s="2013">
        <f t="shared" si="5"/>
        <v>2.3232755690995357</v>
      </c>
    </row>
    <row r="149" spans="1:8" s="1984" customFormat="1" ht="13.15" customHeight="1">
      <c r="A149" s="1985">
        <v>14</v>
      </c>
      <c r="B149" s="1986">
        <v>25</v>
      </c>
      <c r="C149" s="1987" t="s">
        <v>1101</v>
      </c>
      <c r="D149" s="1988">
        <v>31784272.109999999</v>
      </c>
      <c r="E149" s="1982">
        <v>31647822.109999999</v>
      </c>
      <c r="F149" s="1989">
        <v>136450</v>
      </c>
      <c r="G149" s="2011">
        <f t="shared" si="4"/>
        <v>99.570699622984066</v>
      </c>
      <c r="H149" s="2013">
        <f t="shared" si="5"/>
        <v>0.42930037701593288</v>
      </c>
    </row>
    <row r="150" spans="1:8" s="1984" customFormat="1" ht="13.15" customHeight="1">
      <c r="A150" s="1985">
        <v>14</v>
      </c>
      <c r="B150" s="1986">
        <v>26</v>
      </c>
      <c r="C150" s="1987" t="s">
        <v>1100</v>
      </c>
      <c r="D150" s="1988">
        <v>17520404.960000001</v>
      </c>
      <c r="E150" s="1982">
        <v>17359198.960000001</v>
      </c>
      <c r="F150" s="1989">
        <v>161206</v>
      </c>
      <c r="G150" s="2011">
        <f t="shared" si="4"/>
        <v>99.079895696657459</v>
      </c>
      <c r="H150" s="2013">
        <f t="shared" si="5"/>
        <v>0.9201043033425409</v>
      </c>
    </row>
    <row r="151" spans="1:8" s="1984" customFormat="1" ht="13.15" customHeight="1">
      <c r="A151" s="1985">
        <v>14</v>
      </c>
      <c r="B151" s="1986">
        <v>27</v>
      </c>
      <c r="C151" s="1987" t="s">
        <v>1099</v>
      </c>
      <c r="D151" s="1988">
        <v>26332981.379999999</v>
      </c>
      <c r="E151" s="1982">
        <v>26222384.809999999</v>
      </c>
      <c r="F151" s="1989">
        <v>110596.57</v>
      </c>
      <c r="G151" s="2011">
        <f t="shared" si="4"/>
        <v>99.580007411982606</v>
      </c>
      <c r="H151" s="2013">
        <f t="shared" si="5"/>
        <v>0.41999258801739225</v>
      </c>
    </row>
    <row r="152" spans="1:8" s="1984" customFormat="1" ht="13.15" customHeight="1">
      <c r="A152" s="1985">
        <v>14</v>
      </c>
      <c r="B152" s="1986">
        <v>28</v>
      </c>
      <c r="C152" s="1987" t="s">
        <v>1098</v>
      </c>
      <c r="D152" s="1988">
        <v>48067855</v>
      </c>
      <c r="E152" s="1982">
        <v>46450323.75</v>
      </c>
      <c r="F152" s="1989">
        <v>1617531.25</v>
      </c>
      <c r="G152" s="2011">
        <f t="shared" si="4"/>
        <v>96.634900288352782</v>
      </c>
      <c r="H152" s="2013">
        <f t="shared" si="5"/>
        <v>3.3650997116472117</v>
      </c>
    </row>
    <row r="153" spans="1:8" s="1984" customFormat="1" ht="13.15" customHeight="1">
      <c r="A153" s="1985">
        <v>14</v>
      </c>
      <c r="B153" s="1986">
        <v>29</v>
      </c>
      <c r="C153" s="1987" t="s">
        <v>1097</v>
      </c>
      <c r="D153" s="1988">
        <v>24098513.09</v>
      </c>
      <c r="E153" s="1982">
        <v>24098513.09</v>
      </c>
      <c r="F153" s="1989">
        <v>0</v>
      </c>
      <c r="G153" s="2011">
        <f t="shared" si="4"/>
        <v>100</v>
      </c>
      <c r="H153" s="2013">
        <f t="shared" si="5"/>
        <v>0</v>
      </c>
    </row>
    <row r="154" spans="1:8" s="1984" customFormat="1" ht="13.15" customHeight="1">
      <c r="A154" s="1985">
        <v>14</v>
      </c>
      <c r="B154" s="1986">
        <v>30</v>
      </c>
      <c r="C154" s="1987" t="s">
        <v>1096</v>
      </c>
      <c r="D154" s="1988">
        <v>17053849.140000001</v>
      </c>
      <c r="E154" s="1982">
        <v>17045949.140000001</v>
      </c>
      <c r="F154" s="1989">
        <v>7900</v>
      </c>
      <c r="G154" s="2011">
        <f t="shared" si="4"/>
        <v>99.953676147037854</v>
      </c>
      <c r="H154" s="2013">
        <f t="shared" si="5"/>
        <v>4.6323852962147173E-2</v>
      </c>
    </row>
    <row r="155" spans="1:8" s="1984" customFormat="1" ht="13.15" customHeight="1">
      <c r="A155" s="1985">
        <v>14</v>
      </c>
      <c r="B155" s="1986">
        <v>32</v>
      </c>
      <c r="C155" s="1987" t="s">
        <v>1095</v>
      </c>
      <c r="D155" s="1988">
        <v>49316565.899999999</v>
      </c>
      <c r="E155" s="1982">
        <v>48979679.5</v>
      </c>
      <c r="F155" s="1989">
        <v>336886.4</v>
      </c>
      <c r="G155" s="2011">
        <f t="shared" si="4"/>
        <v>99.31688998645383</v>
      </c>
      <c r="H155" s="2013">
        <f t="shared" si="5"/>
        <v>0.68311001354617851</v>
      </c>
    </row>
    <row r="156" spans="1:8" s="1984" customFormat="1" ht="13.15" customHeight="1">
      <c r="A156" s="1985">
        <v>14</v>
      </c>
      <c r="B156" s="1986">
        <v>33</v>
      </c>
      <c r="C156" s="1987" t="s">
        <v>1094</v>
      </c>
      <c r="D156" s="1988">
        <v>48080661.240000002</v>
      </c>
      <c r="E156" s="1982">
        <v>44486595.869999997</v>
      </c>
      <c r="F156" s="1989">
        <v>3594065.37</v>
      </c>
      <c r="G156" s="2011">
        <f t="shared" si="4"/>
        <v>92.524925245807609</v>
      </c>
      <c r="H156" s="2013">
        <f t="shared" si="5"/>
        <v>7.4750747541923772</v>
      </c>
    </row>
    <row r="157" spans="1:8" s="1984" customFormat="1" ht="13.15" customHeight="1">
      <c r="A157" s="1985">
        <v>14</v>
      </c>
      <c r="B157" s="1986">
        <v>34</v>
      </c>
      <c r="C157" s="1987" t="s">
        <v>1093</v>
      </c>
      <c r="D157" s="1988">
        <v>78358362.390000001</v>
      </c>
      <c r="E157" s="1982">
        <v>75776667.310000002</v>
      </c>
      <c r="F157" s="1989">
        <v>2581695.08</v>
      </c>
      <c r="G157" s="2011">
        <f t="shared" si="4"/>
        <v>96.70527177794942</v>
      </c>
      <c r="H157" s="2013">
        <f t="shared" si="5"/>
        <v>3.2947282220505838</v>
      </c>
    </row>
    <row r="158" spans="1:8" s="1984" customFormat="1" ht="13.15" customHeight="1">
      <c r="A158" s="1985">
        <v>14</v>
      </c>
      <c r="B158" s="1986">
        <v>35</v>
      </c>
      <c r="C158" s="1987" t="s">
        <v>1092</v>
      </c>
      <c r="D158" s="1988">
        <v>44009567.880000003</v>
      </c>
      <c r="E158" s="1982">
        <v>43948293.039999999</v>
      </c>
      <c r="F158" s="1989">
        <v>61274.84</v>
      </c>
      <c r="G158" s="2011">
        <f t="shared" si="4"/>
        <v>99.860769275974079</v>
      </c>
      <c r="H158" s="2013">
        <f t="shared" si="5"/>
        <v>0.1392307240259138</v>
      </c>
    </row>
    <row r="159" spans="1:8" s="1984" customFormat="1" ht="13.15" customHeight="1">
      <c r="A159" s="1985">
        <v>14</v>
      </c>
      <c r="B159" s="1986">
        <v>36</v>
      </c>
      <c r="C159" s="1987" t="s">
        <v>1091</v>
      </c>
      <c r="D159" s="1988">
        <v>12519270.6</v>
      </c>
      <c r="E159" s="1982">
        <v>12322923.24</v>
      </c>
      <c r="F159" s="1989">
        <v>196347.36</v>
      </c>
      <c r="G159" s="2011">
        <f t="shared" si="4"/>
        <v>98.431638980628804</v>
      </c>
      <c r="H159" s="2013">
        <f t="shared" si="5"/>
        <v>1.5683610193712085</v>
      </c>
    </row>
    <row r="160" spans="1:8" s="1984" customFormat="1" ht="13.15" customHeight="1">
      <c r="A160" s="1985">
        <v>14</v>
      </c>
      <c r="B160" s="1986">
        <v>37</v>
      </c>
      <c r="C160" s="1987" t="s">
        <v>1090</v>
      </c>
      <c r="D160" s="1988">
        <v>22347584.789999999</v>
      </c>
      <c r="E160" s="1982">
        <v>22100419.57</v>
      </c>
      <c r="F160" s="1989">
        <v>247165.22</v>
      </c>
      <c r="G160" s="2011">
        <f t="shared" si="4"/>
        <v>98.893995828530876</v>
      </c>
      <c r="H160" s="2013">
        <f t="shared" si="5"/>
        <v>1.1060041714691264</v>
      </c>
    </row>
    <row r="161" spans="1:8" s="1984" customFormat="1" ht="13.15" customHeight="1">
      <c r="A161" s="1985">
        <v>14</v>
      </c>
      <c r="B161" s="1986">
        <v>38</v>
      </c>
      <c r="C161" s="1987" t="s">
        <v>1089</v>
      </c>
      <c r="D161" s="1988">
        <v>34968882.100000001</v>
      </c>
      <c r="E161" s="1982">
        <v>32008118.940000001</v>
      </c>
      <c r="F161" s="1989">
        <v>2960763.16</v>
      </c>
      <c r="G161" s="2011">
        <f t="shared" si="4"/>
        <v>91.533148953594946</v>
      </c>
      <c r="H161" s="2013">
        <f t="shared" si="5"/>
        <v>8.4668510464050541</v>
      </c>
    </row>
    <row r="162" spans="1:8" s="1984" customFormat="1" ht="13.15" customHeight="1">
      <c r="A162" s="1985">
        <v>16</v>
      </c>
      <c r="B162" s="1986">
        <v>1</v>
      </c>
      <c r="C162" s="1987" t="s">
        <v>1088</v>
      </c>
      <c r="D162" s="1988">
        <v>39381261.409999996</v>
      </c>
      <c r="E162" s="1982">
        <v>39381261.409999996</v>
      </c>
      <c r="F162" s="1989">
        <v>0</v>
      </c>
      <c r="G162" s="2011">
        <f t="shared" si="4"/>
        <v>100</v>
      </c>
      <c r="H162" s="2013">
        <f t="shared" si="5"/>
        <v>0</v>
      </c>
    </row>
    <row r="163" spans="1:8" s="1984" customFormat="1" ht="13.15" customHeight="1">
      <c r="A163" s="1985">
        <v>16</v>
      </c>
      <c r="B163" s="1986">
        <v>2</v>
      </c>
      <c r="C163" s="1987" t="s">
        <v>1087</v>
      </c>
      <c r="D163" s="1988">
        <v>13833342.439999999</v>
      </c>
      <c r="E163" s="1982">
        <v>13771084.48</v>
      </c>
      <c r="F163" s="1989">
        <v>62257.96</v>
      </c>
      <c r="G163" s="2011">
        <f t="shared" si="4"/>
        <v>99.549942754109978</v>
      </c>
      <c r="H163" s="2013">
        <f t="shared" si="5"/>
        <v>0.45005724589002516</v>
      </c>
    </row>
    <row r="164" spans="1:8" s="1984" customFormat="1" ht="13.15" customHeight="1">
      <c r="A164" s="1985">
        <v>16</v>
      </c>
      <c r="B164" s="1986">
        <v>3</v>
      </c>
      <c r="C164" s="1987" t="s">
        <v>1086</v>
      </c>
      <c r="D164" s="1988">
        <v>52333487.689999998</v>
      </c>
      <c r="E164" s="1982">
        <v>48393174.560000002</v>
      </c>
      <c r="F164" s="1989">
        <v>3940313.13</v>
      </c>
      <c r="G164" s="2011">
        <f t="shared" si="4"/>
        <v>92.470761449455395</v>
      </c>
      <c r="H164" s="2013">
        <f t="shared" si="5"/>
        <v>7.5292385505446147</v>
      </c>
    </row>
    <row r="165" spans="1:8" s="1984" customFormat="1" ht="13.15" customHeight="1">
      <c r="A165" s="1985">
        <v>16</v>
      </c>
      <c r="B165" s="1986">
        <v>4</v>
      </c>
      <c r="C165" s="1987" t="s">
        <v>1085</v>
      </c>
      <c r="D165" s="1988">
        <v>37984528.93</v>
      </c>
      <c r="E165" s="1982">
        <v>37968491.229999997</v>
      </c>
      <c r="F165" s="1989">
        <v>16037.7</v>
      </c>
      <c r="G165" s="2011">
        <f t="shared" si="4"/>
        <v>99.957778336465466</v>
      </c>
      <c r="H165" s="2013">
        <f t="shared" si="5"/>
        <v>4.2221663534527873E-2</v>
      </c>
    </row>
    <row r="166" spans="1:8" s="1984" customFormat="1" ht="13.15" customHeight="1">
      <c r="A166" s="1985">
        <v>16</v>
      </c>
      <c r="B166" s="1986">
        <v>5</v>
      </c>
      <c r="C166" s="1987" t="s">
        <v>1084</v>
      </c>
      <c r="D166" s="1988">
        <v>14332566.84</v>
      </c>
      <c r="E166" s="1982">
        <v>14186277.210000001</v>
      </c>
      <c r="F166" s="1989">
        <v>146289.63</v>
      </c>
      <c r="G166" s="2011">
        <f t="shared" si="4"/>
        <v>98.979320092255023</v>
      </c>
      <c r="H166" s="2013">
        <f t="shared" si="5"/>
        <v>1.0206799077449829</v>
      </c>
    </row>
    <row r="167" spans="1:8" s="1984" customFormat="1" ht="13.15" customHeight="1">
      <c r="A167" s="1985">
        <v>16</v>
      </c>
      <c r="B167" s="1986">
        <v>6</v>
      </c>
      <c r="C167" s="1987" t="s">
        <v>1083</v>
      </c>
      <c r="D167" s="1988">
        <v>24452164</v>
      </c>
      <c r="E167" s="1982">
        <v>24268010.18</v>
      </c>
      <c r="F167" s="1989">
        <v>184153.82</v>
      </c>
      <c r="G167" s="2011">
        <f t="shared" si="4"/>
        <v>99.246881298522297</v>
      </c>
      <c r="H167" s="2013">
        <f t="shared" si="5"/>
        <v>0.75311870147770965</v>
      </c>
    </row>
    <row r="168" spans="1:8" s="1984" customFormat="1" ht="13.15" customHeight="1">
      <c r="A168" s="1985">
        <v>16</v>
      </c>
      <c r="B168" s="1986">
        <v>7</v>
      </c>
      <c r="C168" s="1987" t="s">
        <v>1082</v>
      </c>
      <c r="D168" s="1988">
        <v>76351425.299999997</v>
      </c>
      <c r="E168" s="1982">
        <v>68629156.780000001</v>
      </c>
      <c r="F168" s="1989">
        <v>7722268.5199999996</v>
      </c>
      <c r="G168" s="2011">
        <f t="shared" si="4"/>
        <v>89.885888194414633</v>
      </c>
      <c r="H168" s="2013">
        <f t="shared" si="5"/>
        <v>10.114111805585377</v>
      </c>
    </row>
    <row r="169" spans="1:8" s="1984" customFormat="1" ht="13.15" customHeight="1">
      <c r="A169" s="1985">
        <v>16</v>
      </c>
      <c r="B169" s="1986">
        <v>8</v>
      </c>
      <c r="C169" s="1987" t="s">
        <v>1081</v>
      </c>
      <c r="D169" s="1988">
        <v>33716978.700000003</v>
      </c>
      <c r="E169" s="1982">
        <v>33624518.740000002</v>
      </c>
      <c r="F169" s="1989">
        <v>92459.96</v>
      </c>
      <c r="G169" s="2011">
        <f t="shared" si="4"/>
        <v>99.725776260018222</v>
      </c>
      <c r="H169" s="2013">
        <f t="shared" si="5"/>
        <v>0.27422373998177957</v>
      </c>
    </row>
    <row r="170" spans="1:8" s="1984" customFormat="1" ht="13.15" customHeight="1">
      <c r="A170" s="1985">
        <v>16</v>
      </c>
      <c r="B170" s="1986">
        <v>9</v>
      </c>
      <c r="C170" s="1987" t="s">
        <v>1080</v>
      </c>
      <c r="D170" s="1988">
        <v>25997884.079999998</v>
      </c>
      <c r="E170" s="1982">
        <v>24422387.23</v>
      </c>
      <c r="F170" s="1989">
        <v>1575496.85</v>
      </c>
      <c r="G170" s="2011">
        <f t="shared" si="4"/>
        <v>93.93990355079697</v>
      </c>
      <c r="H170" s="2013">
        <f t="shared" si="5"/>
        <v>6.0600964492030309</v>
      </c>
    </row>
    <row r="171" spans="1:8" s="1984" customFormat="1" ht="13.15" customHeight="1">
      <c r="A171" s="1985">
        <v>16</v>
      </c>
      <c r="B171" s="1986">
        <v>10</v>
      </c>
      <c r="C171" s="1987" t="s">
        <v>1079</v>
      </c>
      <c r="D171" s="1988">
        <v>24488030.539999999</v>
      </c>
      <c r="E171" s="1982">
        <v>22576268.940000001</v>
      </c>
      <c r="F171" s="1989">
        <v>1911761.6</v>
      </c>
      <c r="G171" s="2011">
        <f t="shared" si="4"/>
        <v>92.193077361296048</v>
      </c>
      <c r="H171" s="2013">
        <f t="shared" si="5"/>
        <v>7.8069226387039627</v>
      </c>
    </row>
    <row r="172" spans="1:8" s="1984" customFormat="1" ht="13.15" customHeight="1">
      <c r="A172" s="1985">
        <v>16</v>
      </c>
      <c r="B172" s="1986">
        <v>11</v>
      </c>
      <c r="C172" s="1987" t="s">
        <v>1078</v>
      </c>
      <c r="D172" s="1988">
        <v>33731217.060000002</v>
      </c>
      <c r="E172" s="1982">
        <v>33546291.949999999</v>
      </c>
      <c r="F172" s="1989">
        <v>184925.11</v>
      </c>
      <c r="G172" s="2011">
        <f t="shared" si="4"/>
        <v>99.451768640096603</v>
      </c>
      <c r="H172" s="2013">
        <f t="shared" si="5"/>
        <v>0.54823135990338312</v>
      </c>
    </row>
    <row r="173" spans="1:8" s="1984" customFormat="1" ht="13.15" customHeight="1">
      <c r="A173" s="1985">
        <v>18</v>
      </c>
      <c r="B173" s="1986">
        <v>1</v>
      </c>
      <c r="C173" s="1987" t="s">
        <v>1077</v>
      </c>
      <c r="D173" s="1988">
        <v>10523545.43</v>
      </c>
      <c r="E173" s="1982">
        <v>10475045.43</v>
      </c>
      <c r="F173" s="1989">
        <v>48500</v>
      </c>
      <c r="G173" s="2011">
        <f t="shared" si="4"/>
        <v>99.539128705980232</v>
      </c>
      <c r="H173" s="2013">
        <f t="shared" si="5"/>
        <v>0.460871294019776</v>
      </c>
    </row>
    <row r="174" spans="1:8" s="1984" customFormat="1" ht="13.15" customHeight="1">
      <c r="A174" s="1985">
        <v>18</v>
      </c>
      <c r="B174" s="1986">
        <v>2</v>
      </c>
      <c r="C174" s="1987" t="s">
        <v>1076</v>
      </c>
      <c r="D174" s="1988">
        <v>26989317.210000001</v>
      </c>
      <c r="E174" s="1982">
        <v>24860461.719999999</v>
      </c>
      <c r="F174" s="1989">
        <v>2128855.4900000002</v>
      </c>
      <c r="G174" s="2011">
        <f t="shared" si="4"/>
        <v>92.112229170394784</v>
      </c>
      <c r="H174" s="2013">
        <f t="shared" si="5"/>
        <v>7.8877708296052162</v>
      </c>
    </row>
    <row r="175" spans="1:8" s="1984" customFormat="1" ht="13.15" customHeight="1">
      <c r="A175" s="1985">
        <v>18</v>
      </c>
      <c r="B175" s="1986">
        <v>3</v>
      </c>
      <c r="C175" s="1987" t="s">
        <v>1075</v>
      </c>
      <c r="D175" s="1988">
        <v>61745639.219999999</v>
      </c>
      <c r="E175" s="1982">
        <v>61601337.18</v>
      </c>
      <c r="F175" s="1989">
        <v>144302.04</v>
      </c>
      <c r="G175" s="2011">
        <f t="shared" si="4"/>
        <v>99.766295981671107</v>
      </c>
      <c r="H175" s="2013">
        <f t="shared" si="5"/>
        <v>0.23370401832889148</v>
      </c>
    </row>
    <row r="176" spans="1:8" s="1984" customFormat="1" ht="13.15" customHeight="1">
      <c r="A176" s="1985">
        <v>18</v>
      </c>
      <c r="B176" s="1986">
        <v>4</v>
      </c>
      <c r="C176" s="1987" t="s">
        <v>1074</v>
      </c>
      <c r="D176" s="1988">
        <v>81671908.879999995</v>
      </c>
      <c r="E176" s="1982">
        <v>81403438.650000006</v>
      </c>
      <c r="F176" s="1989">
        <v>268470.23</v>
      </c>
      <c r="G176" s="2011">
        <f t="shared" si="4"/>
        <v>99.671282043383542</v>
      </c>
      <c r="H176" s="2013">
        <f t="shared" si="5"/>
        <v>0.32871795661646841</v>
      </c>
    </row>
    <row r="177" spans="1:8" s="1984" customFormat="1" ht="13.15" customHeight="1">
      <c r="A177" s="1985">
        <v>18</v>
      </c>
      <c r="B177" s="1986">
        <v>5</v>
      </c>
      <c r="C177" s="1987" t="s">
        <v>1073</v>
      </c>
      <c r="D177" s="1988">
        <v>60013138.350000001</v>
      </c>
      <c r="E177" s="1982">
        <v>59836945.039999999</v>
      </c>
      <c r="F177" s="1989">
        <v>176193.31</v>
      </c>
      <c r="G177" s="2011">
        <f t="shared" si="4"/>
        <v>99.706408771738566</v>
      </c>
      <c r="H177" s="2013">
        <f t="shared" si="5"/>
        <v>0.29359122826143619</v>
      </c>
    </row>
    <row r="178" spans="1:8" s="1984" customFormat="1" ht="13.15" customHeight="1">
      <c r="A178" s="1985">
        <v>18</v>
      </c>
      <c r="B178" s="1986">
        <v>6</v>
      </c>
      <c r="C178" s="1987" t="s">
        <v>1072</v>
      </c>
      <c r="D178" s="1988">
        <v>17879329.640000001</v>
      </c>
      <c r="E178" s="1982">
        <v>17325027.309999999</v>
      </c>
      <c r="F178" s="1989">
        <v>554302.32999999996</v>
      </c>
      <c r="G178" s="2011">
        <f t="shared" si="4"/>
        <v>96.899758877089525</v>
      </c>
      <c r="H178" s="2013">
        <f t="shared" si="5"/>
        <v>3.1002411229104672</v>
      </c>
    </row>
    <row r="179" spans="1:8" s="1984" customFormat="1" ht="13.15" customHeight="1">
      <c r="A179" s="1985">
        <v>18</v>
      </c>
      <c r="B179" s="1986">
        <v>7</v>
      </c>
      <c r="C179" s="1987" t="s">
        <v>1071</v>
      </c>
      <c r="D179" s="1988">
        <v>32696165.73</v>
      </c>
      <c r="E179" s="1982">
        <v>32010752.719999999</v>
      </c>
      <c r="F179" s="1989">
        <v>685413.01</v>
      </c>
      <c r="G179" s="2011">
        <f t="shared" si="4"/>
        <v>97.903689944380517</v>
      </c>
      <c r="H179" s="2013">
        <f t="shared" si="5"/>
        <v>2.0963100556194791</v>
      </c>
    </row>
    <row r="180" spans="1:8" s="1984" customFormat="1" ht="13.15" customHeight="1">
      <c r="A180" s="1985">
        <v>18</v>
      </c>
      <c r="B180" s="1986">
        <v>8</v>
      </c>
      <c r="C180" s="1987" t="s">
        <v>1070</v>
      </c>
      <c r="D180" s="1988">
        <v>46705999.119999997</v>
      </c>
      <c r="E180" s="1982">
        <v>44894972.520000003</v>
      </c>
      <c r="F180" s="1989">
        <v>1811026.6</v>
      </c>
      <c r="G180" s="2011">
        <f t="shared" si="4"/>
        <v>96.122496822416764</v>
      </c>
      <c r="H180" s="2013">
        <f t="shared" si="5"/>
        <v>3.87750317758324</v>
      </c>
    </row>
    <row r="181" spans="1:8" s="1984" customFormat="1" ht="13.15" customHeight="1">
      <c r="A181" s="1985">
        <v>18</v>
      </c>
      <c r="B181" s="1986">
        <v>9</v>
      </c>
      <c r="C181" s="1987" t="s">
        <v>1069</v>
      </c>
      <c r="D181" s="1988">
        <v>35676002.520000003</v>
      </c>
      <c r="E181" s="1982">
        <v>35261474.399999999</v>
      </c>
      <c r="F181" s="1989">
        <v>414528.12</v>
      </c>
      <c r="G181" s="2011">
        <f t="shared" si="4"/>
        <v>98.83807576320352</v>
      </c>
      <c r="H181" s="2013">
        <f t="shared" si="5"/>
        <v>1.1619242367964717</v>
      </c>
    </row>
    <row r="182" spans="1:8" s="1984" customFormat="1" ht="13.15" customHeight="1">
      <c r="A182" s="1985">
        <v>18</v>
      </c>
      <c r="B182" s="1986">
        <v>10</v>
      </c>
      <c r="C182" s="1987" t="s">
        <v>1068</v>
      </c>
      <c r="D182" s="1988">
        <v>36307868.030000001</v>
      </c>
      <c r="E182" s="1982">
        <v>35334313.100000001</v>
      </c>
      <c r="F182" s="1989">
        <v>973554.93</v>
      </c>
      <c r="G182" s="2011">
        <f t="shared" si="4"/>
        <v>97.318611687153904</v>
      </c>
      <c r="H182" s="2013">
        <f t="shared" si="5"/>
        <v>2.6813883128460851</v>
      </c>
    </row>
    <row r="183" spans="1:8" s="1984" customFormat="1" ht="13.15" customHeight="1">
      <c r="A183" s="1985">
        <v>18</v>
      </c>
      <c r="B183" s="1986">
        <v>11</v>
      </c>
      <c r="C183" s="1987" t="s">
        <v>1067</v>
      </c>
      <c r="D183" s="1988">
        <v>76504642.329999998</v>
      </c>
      <c r="E183" s="1982">
        <v>76197472.379999995</v>
      </c>
      <c r="F183" s="1989">
        <v>307169.95</v>
      </c>
      <c r="G183" s="2011">
        <f t="shared" si="4"/>
        <v>99.598495018544057</v>
      </c>
      <c r="H183" s="2013">
        <f t="shared" si="5"/>
        <v>0.40150498145594038</v>
      </c>
    </row>
    <row r="184" spans="1:8" s="1984" customFormat="1" ht="13.15" customHeight="1">
      <c r="A184" s="1985">
        <v>18</v>
      </c>
      <c r="B184" s="1986">
        <v>12</v>
      </c>
      <c r="C184" s="1987" t="s">
        <v>1066</v>
      </c>
      <c r="D184" s="1988">
        <v>30541018.190000001</v>
      </c>
      <c r="E184" s="1982">
        <v>27365762.289999999</v>
      </c>
      <c r="F184" s="1989">
        <v>3175255.9</v>
      </c>
      <c r="G184" s="2011">
        <f t="shared" si="4"/>
        <v>89.603307000944483</v>
      </c>
      <c r="H184" s="2013">
        <f t="shared" si="5"/>
        <v>10.39669299905551</v>
      </c>
    </row>
    <row r="185" spans="1:8" s="1984" customFormat="1" ht="13.15" customHeight="1">
      <c r="A185" s="1985">
        <v>18</v>
      </c>
      <c r="B185" s="1986">
        <v>13</v>
      </c>
      <c r="C185" s="1987" t="s">
        <v>1065</v>
      </c>
      <c r="D185" s="1988">
        <v>5663791.4699999997</v>
      </c>
      <c r="E185" s="1982">
        <v>5663791.4699999997</v>
      </c>
      <c r="F185" s="1989">
        <v>0</v>
      </c>
      <c r="G185" s="2011">
        <f t="shared" si="4"/>
        <v>100</v>
      </c>
      <c r="H185" s="2013">
        <f t="shared" si="5"/>
        <v>0</v>
      </c>
    </row>
    <row r="186" spans="1:8" s="1984" customFormat="1" ht="13.15" customHeight="1">
      <c r="A186" s="1985">
        <v>18</v>
      </c>
      <c r="B186" s="1986">
        <v>14</v>
      </c>
      <c r="C186" s="1987" t="s">
        <v>1064</v>
      </c>
      <c r="D186" s="1988">
        <v>19397075.460000001</v>
      </c>
      <c r="E186" s="1982">
        <v>18769968.460000001</v>
      </c>
      <c r="F186" s="1989">
        <v>627107</v>
      </c>
      <c r="G186" s="2011">
        <f t="shared" si="4"/>
        <v>96.76700231798759</v>
      </c>
      <c r="H186" s="2013">
        <f t="shared" si="5"/>
        <v>3.23299768201242</v>
      </c>
    </row>
    <row r="187" spans="1:8" s="1984" customFormat="1" ht="13.15" customHeight="1">
      <c r="A187" s="1985">
        <v>18</v>
      </c>
      <c r="B187" s="1986">
        <v>15</v>
      </c>
      <c r="C187" s="1987" t="s">
        <v>1063</v>
      </c>
      <c r="D187" s="1988">
        <v>40949730.030000001</v>
      </c>
      <c r="E187" s="1982">
        <v>40822650.030000001</v>
      </c>
      <c r="F187" s="1989">
        <v>127080</v>
      </c>
      <c r="G187" s="2011">
        <f t="shared" si="4"/>
        <v>99.6896682837545</v>
      </c>
      <c r="H187" s="2013">
        <f t="shared" si="5"/>
        <v>0.3103317162455051</v>
      </c>
    </row>
    <row r="188" spans="1:8" s="1984" customFormat="1" ht="13.15" customHeight="1">
      <c r="A188" s="1985">
        <v>18</v>
      </c>
      <c r="B188" s="1986">
        <v>16</v>
      </c>
      <c r="C188" s="1987" t="s">
        <v>1062</v>
      </c>
      <c r="D188" s="1988">
        <v>40203746.810000002</v>
      </c>
      <c r="E188" s="1982">
        <v>35749003.840000004</v>
      </c>
      <c r="F188" s="1989">
        <v>4454742.97</v>
      </c>
      <c r="G188" s="2011">
        <f t="shared" si="4"/>
        <v>88.919582567632844</v>
      </c>
      <c r="H188" s="2013">
        <f t="shared" si="5"/>
        <v>11.080417432367168</v>
      </c>
    </row>
    <row r="189" spans="1:8" s="1984" customFormat="1" ht="13.15" customHeight="1">
      <c r="A189" s="1985">
        <v>18</v>
      </c>
      <c r="B189" s="1986">
        <v>17</v>
      </c>
      <c r="C189" s="1987" t="s">
        <v>1061</v>
      </c>
      <c r="D189" s="1988">
        <v>50343330.549999997</v>
      </c>
      <c r="E189" s="1982">
        <v>50214251.950000003</v>
      </c>
      <c r="F189" s="1989">
        <v>129078.6</v>
      </c>
      <c r="G189" s="2011">
        <f t="shared" si="4"/>
        <v>99.743603375879559</v>
      </c>
      <c r="H189" s="2013">
        <f t="shared" si="5"/>
        <v>0.25639662412045167</v>
      </c>
    </row>
    <row r="190" spans="1:8" s="1984" customFormat="1" ht="13.15" customHeight="1">
      <c r="A190" s="1985">
        <v>18</v>
      </c>
      <c r="B190" s="1986">
        <v>18</v>
      </c>
      <c r="C190" s="1987" t="s">
        <v>1060</v>
      </c>
      <c r="D190" s="1988">
        <v>59234186.18</v>
      </c>
      <c r="E190" s="1982">
        <v>59234186.18</v>
      </c>
      <c r="F190" s="1989">
        <v>0</v>
      </c>
      <c r="G190" s="2011">
        <f t="shared" si="4"/>
        <v>100</v>
      </c>
      <c r="H190" s="2013">
        <f t="shared" si="5"/>
        <v>0</v>
      </c>
    </row>
    <row r="191" spans="1:8" s="1984" customFormat="1" ht="13.15" customHeight="1">
      <c r="A191" s="1985">
        <v>18</v>
      </c>
      <c r="B191" s="1986">
        <v>19</v>
      </c>
      <c r="C191" s="1987" t="s">
        <v>1059</v>
      </c>
      <c r="D191" s="1988">
        <v>31293880.949999999</v>
      </c>
      <c r="E191" s="1982">
        <v>30556782.949999999</v>
      </c>
      <c r="F191" s="1989">
        <v>737098</v>
      </c>
      <c r="G191" s="2011">
        <f t="shared" si="4"/>
        <v>97.644593838719771</v>
      </c>
      <c r="H191" s="2013">
        <f t="shared" si="5"/>
        <v>2.3554061612802295</v>
      </c>
    </row>
    <row r="192" spans="1:8" s="1984" customFormat="1" ht="13.15" customHeight="1">
      <c r="A192" s="1985">
        <v>18</v>
      </c>
      <c r="B192" s="1986">
        <v>20</v>
      </c>
      <c r="C192" s="1987" t="s">
        <v>1058</v>
      </c>
      <c r="D192" s="1988">
        <v>19543255.809999999</v>
      </c>
      <c r="E192" s="1982">
        <v>18973399.600000001</v>
      </c>
      <c r="F192" s="1989">
        <v>569856.21</v>
      </c>
      <c r="G192" s="2011">
        <f t="shared" si="4"/>
        <v>97.084128583588353</v>
      </c>
      <c r="H192" s="2013">
        <f t="shared" si="5"/>
        <v>2.9158714164116546</v>
      </c>
    </row>
    <row r="193" spans="1:8" s="1984" customFormat="1" ht="13.15" customHeight="1">
      <c r="A193" s="1985">
        <v>18</v>
      </c>
      <c r="B193" s="1986">
        <v>21</v>
      </c>
      <c r="C193" s="1987" t="s">
        <v>1057</v>
      </c>
      <c r="D193" s="1988">
        <v>11986581.15</v>
      </c>
      <c r="E193" s="1982">
        <v>11795820.1</v>
      </c>
      <c r="F193" s="1989">
        <v>190761.05</v>
      </c>
      <c r="G193" s="2011">
        <f t="shared" si="4"/>
        <v>98.408544958626493</v>
      </c>
      <c r="H193" s="2013">
        <f t="shared" si="5"/>
        <v>1.5914550413734945</v>
      </c>
    </row>
    <row r="194" spans="1:8" s="1984" customFormat="1" ht="13.15" customHeight="1">
      <c r="A194" s="1985">
        <v>20</v>
      </c>
      <c r="B194" s="1986">
        <v>1</v>
      </c>
      <c r="C194" s="1987" t="s">
        <v>1056</v>
      </c>
      <c r="D194" s="1988">
        <v>31692514.739999998</v>
      </c>
      <c r="E194" s="1982">
        <v>31378389.09</v>
      </c>
      <c r="F194" s="1989">
        <v>314125.65000000002</v>
      </c>
      <c r="G194" s="2011">
        <f t="shared" si="4"/>
        <v>99.008833307874013</v>
      </c>
      <c r="H194" s="2013">
        <f t="shared" si="5"/>
        <v>0.99116669212599084</v>
      </c>
    </row>
    <row r="195" spans="1:8" s="1984" customFormat="1" ht="13.15" customHeight="1">
      <c r="A195" s="1985">
        <v>20</v>
      </c>
      <c r="B195" s="1986">
        <v>2</v>
      </c>
      <c r="C195" s="1987" t="s">
        <v>1055</v>
      </c>
      <c r="D195" s="1988">
        <v>13926291.050000001</v>
      </c>
      <c r="E195" s="1982">
        <v>13866290.949999999</v>
      </c>
      <c r="F195" s="1989">
        <v>60000.1</v>
      </c>
      <c r="G195" s="2011">
        <f t="shared" si="4"/>
        <v>99.569159514298661</v>
      </c>
      <c r="H195" s="2013">
        <f t="shared" si="5"/>
        <v>0.43084048570132388</v>
      </c>
    </row>
    <row r="196" spans="1:8" s="1984" customFormat="1" ht="13.15" customHeight="1">
      <c r="A196" s="1985">
        <v>20</v>
      </c>
      <c r="B196" s="1986">
        <v>3</v>
      </c>
      <c r="C196" s="1987" t="s">
        <v>1026</v>
      </c>
      <c r="D196" s="1988">
        <v>20435898.93</v>
      </c>
      <c r="E196" s="1982">
        <v>20373002.629999999</v>
      </c>
      <c r="F196" s="1989">
        <v>62896.3</v>
      </c>
      <c r="G196" s="2011">
        <f t="shared" si="4"/>
        <v>99.692226408951029</v>
      </c>
      <c r="H196" s="2013">
        <f t="shared" si="5"/>
        <v>0.30777359104897473</v>
      </c>
    </row>
    <row r="197" spans="1:8" s="1984" customFormat="1" ht="13.15" customHeight="1">
      <c r="A197" s="1985">
        <v>20</v>
      </c>
      <c r="B197" s="1986">
        <v>4</v>
      </c>
      <c r="C197" s="1987" t="s">
        <v>1054</v>
      </c>
      <c r="D197" s="1988">
        <v>28216373.82</v>
      </c>
      <c r="E197" s="1982">
        <v>28194873.84</v>
      </c>
      <c r="F197" s="1989">
        <v>21499.98</v>
      </c>
      <c r="G197" s="2011">
        <f t="shared" si="4"/>
        <v>99.923803178476604</v>
      </c>
      <c r="H197" s="2013">
        <f t="shared" si="5"/>
        <v>7.6196821523397296E-2</v>
      </c>
    </row>
    <row r="198" spans="1:8" s="1984" customFormat="1" ht="13.15" customHeight="1">
      <c r="A198" s="1985">
        <v>20</v>
      </c>
      <c r="B198" s="1986">
        <v>5</v>
      </c>
      <c r="C198" s="1987" t="s">
        <v>1053</v>
      </c>
      <c r="D198" s="1988">
        <v>16110806.720000001</v>
      </c>
      <c r="E198" s="1982">
        <v>15830792.73</v>
      </c>
      <c r="F198" s="1989">
        <v>280013.99</v>
      </c>
      <c r="G198" s="2011">
        <f t="shared" si="4"/>
        <v>98.261949293622948</v>
      </c>
      <c r="H198" s="2013">
        <f t="shared" si="5"/>
        <v>1.7380507063770423</v>
      </c>
    </row>
    <row r="199" spans="1:8" s="1984" customFormat="1" ht="13.15" customHeight="1">
      <c r="A199" s="1985">
        <v>20</v>
      </c>
      <c r="B199" s="1986">
        <v>6</v>
      </c>
      <c r="C199" s="1987" t="s">
        <v>1052</v>
      </c>
      <c r="D199" s="1988">
        <v>9317754.9800000004</v>
      </c>
      <c r="E199" s="1982">
        <v>9005946.3200000003</v>
      </c>
      <c r="F199" s="1989">
        <v>311808.65999999997</v>
      </c>
      <c r="G199" s="2011">
        <f t="shared" si="4"/>
        <v>96.653607433665314</v>
      </c>
      <c r="H199" s="2013">
        <f t="shared" si="5"/>
        <v>3.3463925663346856</v>
      </c>
    </row>
    <row r="200" spans="1:8" s="1984" customFormat="1" ht="13.15" customHeight="1">
      <c r="A200" s="1985">
        <v>20</v>
      </c>
      <c r="B200" s="1986">
        <v>7</v>
      </c>
      <c r="C200" s="1987" t="s">
        <v>1051</v>
      </c>
      <c r="D200" s="1988">
        <v>864845.13</v>
      </c>
      <c r="E200" s="1982">
        <v>864845.13</v>
      </c>
      <c r="F200" s="1989">
        <v>0</v>
      </c>
      <c r="G200" s="2011">
        <f t="shared" si="4"/>
        <v>100</v>
      </c>
      <c r="H200" s="2013">
        <f t="shared" si="5"/>
        <v>0</v>
      </c>
    </row>
    <row r="201" spans="1:8" s="1984" customFormat="1" ht="13.15" customHeight="1">
      <c r="A201" s="1985">
        <v>20</v>
      </c>
      <c r="B201" s="1986">
        <v>8</v>
      </c>
      <c r="C201" s="1987" t="s">
        <v>1050</v>
      </c>
      <c r="D201" s="1988">
        <v>20210555.989999998</v>
      </c>
      <c r="E201" s="1982">
        <v>17047571.719999999</v>
      </c>
      <c r="F201" s="1989">
        <v>3162984.27</v>
      </c>
      <c r="G201" s="2011">
        <f t="shared" si="4"/>
        <v>84.349840392490862</v>
      </c>
      <c r="H201" s="2013">
        <f t="shared" si="5"/>
        <v>15.650159607509146</v>
      </c>
    </row>
    <row r="202" spans="1:8" s="1984" customFormat="1" ht="13.15" customHeight="1">
      <c r="A202" s="1985">
        <v>20</v>
      </c>
      <c r="B202" s="1986">
        <v>9</v>
      </c>
      <c r="C202" s="1987" t="s">
        <v>1049</v>
      </c>
      <c r="D202" s="1988">
        <v>6025883.3499999996</v>
      </c>
      <c r="E202" s="1982">
        <v>6025883.3499999996</v>
      </c>
      <c r="F202" s="1989">
        <v>0</v>
      </c>
      <c r="G202" s="2011">
        <f t="shared" ref="G202:G265" si="6">E202/D202*100</f>
        <v>100</v>
      </c>
      <c r="H202" s="2013">
        <f t="shared" ref="H202:H265" si="7">F202/D202*100</f>
        <v>0</v>
      </c>
    </row>
    <row r="203" spans="1:8" s="1984" customFormat="1" ht="13.15" customHeight="1">
      <c r="A203" s="1985">
        <v>20</v>
      </c>
      <c r="B203" s="1986">
        <v>10</v>
      </c>
      <c r="C203" s="1987" t="s">
        <v>1048</v>
      </c>
      <c r="D203" s="1988">
        <v>20675658.77</v>
      </c>
      <c r="E203" s="1982">
        <v>19449409.02</v>
      </c>
      <c r="F203" s="1989">
        <v>1226249.75</v>
      </c>
      <c r="G203" s="2011">
        <f t="shared" si="6"/>
        <v>94.069114006760131</v>
      </c>
      <c r="H203" s="2013">
        <f t="shared" si="7"/>
        <v>5.9308859932398663</v>
      </c>
    </row>
    <row r="204" spans="1:8" s="1984" customFormat="1" ht="13.15" customHeight="1">
      <c r="A204" s="1985">
        <v>20</v>
      </c>
      <c r="B204" s="1986">
        <v>11</v>
      </c>
      <c r="C204" s="1987" t="s">
        <v>1047</v>
      </c>
      <c r="D204" s="1988">
        <v>38674852.060000002</v>
      </c>
      <c r="E204" s="1982">
        <v>33038333.170000002</v>
      </c>
      <c r="F204" s="1989">
        <v>5636518.8899999997</v>
      </c>
      <c r="G204" s="2011">
        <f t="shared" si="6"/>
        <v>85.425881186938923</v>
      </c>
      <c r="H204" s="2013">
        <f t="shared" si="7"/>
        <v>14.574118813061077</v>
      </c>
    </row>
    <row r="205" spans="1:8" s="1984" customFormat="1" ht="13.15" customHeight="1">
      <c r="A205" s="1985">
        <v>20</v>
      </c>
      <c r="B205" s="1986">
        <v>12</v>
      </c>
      <c r="C205" s="1987" t="s">
        <v>1046</v>
      </c>
      <c r="D205" s="1988">
        <v>5992673.4400000004</v>
      </c>
      <c r="E205" s="1982">
        <v>5956373.4400000004</v>
      </c>
      <c r="F205" s="1989">
        <v>36300</v>
      </c>
      <c r="G205" s="2011">
        <f t="shared" si="6"/>
        <v>99.39426033533374</v>
      </c>
      <c r="H205" s="2013">
        <f t="shared" si="7"/>
        <v>0.6057396646662595</v>
      </c>
    </row>
    <row r="206" spans="1:8" s="1984" customFormat="1" ht="13.15" customHeight="1">
      <c r="A206" s="1985">
        <v>20</v>
      </c>
      <c r="B206" s="1986">
        <v>13</v>
      </c>
      <c r="C206" s="1987" t="s">
        <v>1045</v>
      </c>
      <c r="D206" s="1988">
        <v>30766592.329999998</v>
      </c>
      <c r="E206" s="1982">
        <v>29547634.030000001</v>
      </c>
      <c r="F206" s="1989">
        <v>1218958.3</v>
      </c>
      <c r="G206" s="2011">
        <f t="shared" si="6"/>
        <v>96.038045790298938</v>
      </c>
      <c r="H206" s="2013">
        <f t="shared" si="7"/>
        <v>3.9619542097010658</v>
      </c>
    </row>
    <row r="207" spans="1:8" s="1984" customFormat="1" ht="13.15" customHeight="1">
      <c r="A207" s="1985">
        <v>20</v>
      </c>
      <c r="B207" s="1986">
        <v>14</v>
      </c>
      <c r="C207" s="1987" t="s">
        <v>1044</v>
      </c>
      <c r="D207" s="1988">
        <v>25457161.350000001</v>
      </c>
      <c r="E207" s="1982">
        <v>25457161.350000001</v>
      </c>
      <c r="F207" s="1989">
        <v>0</v>
      </c>
      <c r="G207" s="2011">
        <f t="shared" si="6"/>
        <v>100</v>
      </c>
      <c r="H207" s="2013">
        <f t="shared" si="7"/>
        <v>0</v>
      </c>
    </row>
    <row r="208" spans="1:8" s="1984" customFormat="1" ht="13.15" customHeight="1">
      <c r="A208" s="1985">
        <v>22</v>
      </c>
      <c r="B208" s="1986">
        <v>1</v>
      </c>
      <c r="C208" s="1987" t="s">
        <v>1043</v>
      </c>
      <c r="D208" s="1988">
        <v>49169448.350000001</v>
      </c>
      <c r="E208" s="1982">
        <v>48327081.579999998</v>
      </c>
      <c r="F208" s="1989">
        <v>842366.77</v>
      </c>
      <c r="G208" s="2011">
        <f t="shared" si="6"/>
        <v>98.286808580800354</v>
      </c>
      <c r="H208" s="2013">
        <f t="shared" si="7"/>
        <v>1.713191419199642</v>
      </c>
    </row>
    <row r="209" spans="1:8" s="1984" customFormat="1" ht="13.15" customHeight="1">
      <c r="A209" s="1985">
        <v>22</v>
      </c>
      <c r="B209" s="1986">
        <v>2</v>
      </c>
      <c r="C209" s="1987" t="s">
        <v>1042</v>
      </c>
      <c r="D209" s="1988">
        <v>70045141.109999999</v>
      </c>
      <c r="E209" s="1982">
        <v>68490636.379999995</v>
      </c>
      <c r="F209" s="1989">
        <v>1554504.73</v>
      </c>
      <c r="G209" s="2011">
        <f t="shared" si="6"/>
        <v>97.780710117267404</v>
      </c>
      <c r="H209" s="2013">
        <f t="shared" si="7"/>
        <v>2.2192898827325953</v>
      </c>
    </row>
    <row r="210" spans="1:8" s="1984" customFormat="1" ht="13.15" customHeight="1">
      <c r="A210" s="1985">
        <v>22</v>
      </c>
      <c r="B210" s="1986">
        <v>3</v>
      </c>
      <c r="C210" s="1987" t="s">
        <v>1041</v>
      </c>
      <c r="D210" s="1988">
        <v>53307560.780000001</v>
      </c>
      <c r="E210" s="1982">
        <v>52766217.869999997</v>
      </c>
      <c r="F210" s="1989">
        <v>541342.91</v>
      </c>
      <c r="G210" s="2011">
        <f t="shared" si="6"/>
        <v>98.984491314029313</v>
      </c>
      <c r="H210" s="2013">
        <f t="shared" si="7"/>
        <v>1.0155086859706808</v>
      </c>
    </row>
    <row r="211" spans="1:8" s="1984" customFormat="1" ht="13.15" customHeight="1">
      <c r="A211" s="1985">
        <v>22</v>
      </c>
      <c r="B211" s="1986">
        <v>4</v>
      </c>
      <c r="C211" s="1987" t="s">
        <v>1040</v>
      </c>
      <c r="D211" s="1988">
        <v>34242955.259999998</v>
      </c>
      <c r="E211" s="1982">
        <v>30901004.129999999</v>
      </c>
      <c r="F211" s="1989">
        <v>3341951.13</v>
      </c>
      <c r="G211" s="2011">
        <f t="shared" si="6"/>
        <v>90.240471055651525</v>
      </c>
      <c r="H211" s="2013">
        <f t="shared" si="7"/>
        <v>9.7595289443484798</v>
      </c>
    </row>
    <row r="212" spans="1:8" s="1984" customFormat="1" ht="13.15" customHeight="1">
      <c r="A212" s="1985">
        <v>22</v>
      </c>
      <c r="B212" s="1986">
        <v>5</v>
      </c>
      <c r="C212" s="1987" t="s">
        <v>1039</v>
      </c>
      <c r="D212" s="1988">
        <v>71011255.109999999</v>
      </c>
      <c r="E212" s="1982">
        <v>69658958.439999998</v>
      </c>
      <c r="F212" s="1989">
        <v>1352296.67</v>
      </c>
      <c r="G212" s="2011">
        <f t="shared" si="6"/>
        <v>98.095658684098424</v>
      </c>
      <c r="H212" s="2013">
        <f t="shared" si="7"/>
        <v>1.9043413159015772</v>
      </c>
    </row>
    <row r="213" spans="1:8" s="1984" customFormat="1" ht="13.15" customHeight="1">
      <c r="A213" s="1985">
        <v>22</v>
      </c>
      <c r="B213" s="1986">
        <v>6</v>
      </c>
      <c r="C213" s="1987" t="s">
        <v>1038</v>
      </c>
      <c r="D213" s="1988">
        <v>44361993.840000004</v>
      </c>
      <c r="E213" s="1982">
        <v>42442289.369999997</v>
      </c>
      <c r="F213" s="1989">
        <v>1919704.47</v>
      </c>
      <c r="G213" s="2011">
        <f t="shared" si="6"/>
        <v>95.67263708451928</v>
      </c>
      <c r="H213" s="2013">
        <f t="shared" si="7"/>
        <v>4.3273629154807161</v>
      </c>
    </row>
    <row r="214" spans="1:8" s="1984" customFormat="1" ht="13.15" customHeight="1">
      <c r="A214" s="1985">
        <v>22</v>
      </c>
      <c r="B214" s="1986">
        <v>7</v>
      </c>
      <c r="C214" s="1987" t="s">
        <v>1037</v>
      </c>
      <c r="D214" s="1988">
        <v>43109737.359999999</v>
      </c>
      <c r="E214" s="1982">
        <v>42979603.259999998</v>
      </c>
      <c r="F214" s="1989">
        <v>130134.1</v>
      </c>
      <c r="G214" s="2011">
        <f t="shared" si="6"/>
        <v>99.698132932443357</v>
      </c>
      <c r="H214" s="2013">
        <f t="shared" si="7"/>
        <v>0.30186706755663706</v>
      </c>
    </row>
    <row r="215" spans="1:8" s="1984" customFormat="1" ht="13.15" customHeight="1">
      <c r="A215" s="1985">
        <v>22</v>
      </c>
      <c r="B215" s="1986">
        <v>8</v>
      </c>
      <c r="C215" s="1987" t="s">
        <v>1036</v>
      </c>
      <c r="D215" s="1988">
        <v>39063171.310000002</v>
      </c>
      <c r="E215" s="1982">
        <v>38766875.310000002</v>
      </c>
      <c r="F215" s="1989">
        <v>296296</v>
      </c>
      <c r="G215" s="2011">
        <f t="shared" si="6"/>
        <v>99.241495275310257</v>
      </c>
      <c r="H215" s="2013">
        <f t="shared" si="7"/>
        <v>0.75850472468974761</v>
      </c>
    </row>
    <row r="216" spans="1:8" s="1984" customFormat="1" ht="13.15" customHeight="1">
      <c r="A216" s="1985">
        <v>22</v>
      </c>
      <c r="B216" s="1986">
        <v>9</v>
      </c>
      <c r="C216" s="1987" t="s">
        <v>1035</v>
      </c>
      <c r="D216" s="1988">
        <v>56086321.259999998</v>
      </c>
      <c r="E216" s="1982">
        <v>50718325.420000002</v>
      </c>
      <c r="F216" s="1989">
        <v>5367995.84</v>
      </c>
      <c r="G216" s="2011">
        <f t="shared" si="6"/>
        <v>90.429046299693084</v>
      </c>
      <c r="H216" s="2013">
        <f t="shared" si="7"/>
        <v>9.5709537003069265</v>
      </c>
    </row>
    <row r="217" spans="1:8" s="1984" customFormat="1" ht="13.15" customHeight="1">
      <c r="A217" s="1985">
        <v>22</v>
      </c>
      <c r="B217" s="1986">
        <v>10</v>
      </c>
      <c r="C217" s="1987" t="s">
        <v>1034</v>
      </c>
      <c r="D217" s="1988">
        <v>17432908.379999999</v>
      </c>
      <c r="E217" s="1982">
        <v>16130989.17</v>
      </c>
      <c r="F217" s="1989">
        <v>1301919.21</v>
      </c>
      <c r="G217" s="2011">
        <f t="shared" si="6"/>
        <v>92.531830136309139</v>
      </c>
      <c r="H217" s="2013">
        <f t="shared" si="7"/>
        <v>7.4681698636908687</v>
      </c>
    </row>
    <row r="218" spans="1:8" s="1984" customFormat="1" ht="13.15" customHeight="1">
      <c r="A218" s="1985">
        <v>22</v>
      </c>
      <c r="B218" s="1986">
        <v>11</v>
      </c>
      <c r="C218" s="1987" t="s">
        <v>1033</v>
      </c>
      <c r="D218" s="1988">
        <v>38559611.270000003</v>
      </c>
      <c r="E218" s="1982">
        <v>34003625.840000004</v>
      </c>
      <c r="F218" s="1989">
        <v>4555985.43</v>
      </c>
      <c r="G218" s="2011">
        <f t="shared" si="6"/>
        <v>88.184565974749262</v>
      </c>
      <c r="H218" s="2013">
        <f t="shared" si="7"/>
        <v>11.815434025250742</v>
      </c>
    </row>
    <row r="219" spans="1:8" s="1984" customFormat="1" ht="13.15" customHeight="1">
      <c r="A219" s="1985">
        <v>22</v>
      </c>
      <c r="B219" s="1986">
        <v>12</v>
      </c>
      <c r="C219" s="1987" t="s">
        <v>1032</v>
      </c>
      <c r="D219" s="1988">
        <v>22477946.640000001</v>
      </c>
      <c r="E219" s="1982">
        <v>22298431.649999999</v>
      </c>
      <c r="F219" s="1989">
        <v>179514.99</v>
      </c>
      <c r="G219" s="2011">
        <f t="shared" si="6"/>
        <v>99.201372826107914</v>
      </c>
      <c r="H219" s="2013">
        <f t="shared" si="7"/>
        <v>0.79862717389207216</v>
      </c>
    </row>
    <row r="220" spans="1:8" s="1984" customFormat="1" ht="13.15" customHeight="1">
      <c r="A220" s="1985">
        <v>22</v>
      </c>
      <c r="B220" s="1986">
        <v>13</v>
      </c>
      <c r="C220" s="1987" t="s">
        <v>1031</v>
      </c>
      <c r="D220" s="1988">
        <v>72683439.209999993</v>
      </c>
      <c r="E220" s="1982">
        <v>72509705.140000001</v>
      </c>
      <c r="F220" s="1989">
        <v>173734.07</v>
      </c>
      <c r="G220" s="2011">
        <f t="shared" si="6"/>
        <v>99.760971588730101</v>
      </c>
      <c r="H220" s="2013">
        <f t="shared" si="7"/>
        <v>0.23902841126991853</v>
      </c>
    </row>
    <row r="221" spans="1:8" s="1984" customFormat="1" ht="13.15" customHeight="1">
      <c r="A221" s="1985">
        <v>22</v>
      </c>
      <c r="B221" s="1986">
        <v>14</v>
      </c>
      <c r="C221" s="1987" t="s">
        <v>1030</v>
      </c>
      <c r="D221" s="1988">
        <v>74783334.150000006</v>
      </c>
      <c r="E221" s="1982">
        <v>73584305.489999995</v>
      </c>
      <c r="F221" s="1989">
        <v>1199028.6599999999</v>
      </c>
      <c r="G221" s="2011">
        <f t="shared" si="6"/>
        <v>98.39666327581088</v>
      </c>
      <c r="H221" s="2013">
        <f t="shared" si="7"/>
        <v>1.6033367241891017</v>
      </c>
    </row>
    <row r="222" spans="1:8" s="1984" customFormat="1" ht="13.15" customHeight="1">
      <c r="A222" s="1985">
        <v>22</v>
      </c>
      <c r="B222" s="1986">
        <v>15</v>
      </c>
      <c r="C222" s="1987" t="s">
        <v>1029</v>
      </c>
      <c r="D222" s="1988">
        <v>102552881.42</v>
      </c>
      <c r="E222" s="1982">
        <v>100360553.48999999</v>
      </c>
      <c r="F222" s="1989">
        <v>2192327.9300000002</v>
      </c>
      <c r="G222" s="2011">
        <f t="shared" si="6"/>
        <v>97.862246384846614</v>
      </c>
      <c r="H222" s="2013">
        <f t="shared" si="7"/>
        <v>2.1377536151533714</v>
      </c>
    </row>
    <row r="223" spans="1:8" s="1984" customFormat="1" ht="13.15" customHeight="1">
      <c r="A223" s="1985">
        <v>22</v>
      </c>
      <c r="B223" s="1986">
        <v>16</v>
      </c>
      <c r="C223" s="1987" t="s">
        <v>1028</v>
      </c>
      <c r="D223" s="1988">
        <v>23295605.239999998</v>
      </c>
      <c r="E223" s="1982">
        <v>22985674.879999999</v>
      </c>
      <c r="F223" s="1989">
        <v>309930.36</v>
      </c>
      <c r="G223" s="2011">
        <f t="shared" si="6"/>
        <v>98.669575841421675</v>
      </c>
      <c r="H223" s="2013">
        <f t="shared" si="7"/>
        <v>1.3304241585783327</v>
      </c>
    </row>
    <row r="224" spans="1:8" s="1984" customFormat="1" ht="13.15" customHeight="1">
      <c r="A224" s="1985">
        <v>24</v>
      </c>
      <c r="B224" s="1986">
        <v>1</v>
      </c>
      <c r="C224" s="1987" t="s">
        <v>1027</v>
      </c>
      <c r="D224" s="1988">
        <v>46550725.479999997</v>
      </c>
      <c r="E224" s="1982">
        <v>42967816.049999997</v>
      </c>
      <c r="F224" s="1989">
        <v>3582909.43</v>
      </c>
      <c r="G224" s="2011">
        <f t="shared" si="6"/>
        <v>92.303214626505962</v>
      </c>
      <c r="H224" s="2013">
        <f t="shared" si="7"/>
        <v>7.6967853734940332</v>
      </c>
    </row>
    <row r="225" spans="1:8" s="1984" customFormat="1" ht="13.15" customHeight="1">
      <c r="A225" s="1985">
        <v>24</v>
      </c>
      <c r="B225" s="1986">
        <v>2</v>
      </c>
      <c r="C225" s="1987" t="s">
        <v>1026</v>
      </c>
      <c r="D225" s="1988">
        <v>32512746.010000002</v>
      </c>
      <c r="E225" s="1982">
        <v>31743002.079999998</v>
      </c>
      <c r="F225" s="1989">
        <v>769743.93</v>
      </c>
      <c r="G225" s="2011">
        <f t="shared" si="6"/>
        <v>97.632485641897944</v>
      </c>
      <c r="H225" s="2013">
        <f t="shared" si="7"/>
        <v>2.3675143581020457</v>
      </c>
    </row>
    <row r="226" spans="1:8" s="1984" customFormat="1" ht="13.15" customHeight="1">
      <c r="A226" s="1985">
        <v>24</v>
      </c>
      <c r="B226" s="1986">
        <v>3</v>
      </c>
      <c r="C226" s="1987" t="s">
        <v>1025</v>
      </c>
      <c r="D226" s="1988">
        <v>87313333.370000005</v>
      </c>
      <c r="E226" s="1982">
        <v>85725785.849999994</v>
      </c>
      <c r="F226" s="1989">
        <v>1587547.52</v>
      </c>
      <c r="G226" s="2011">
        <f t="shared" si="6"/>
        <v>98.181781110941429</v>
      </c>
      <c r="H226" s="2013">
        <f t="shared" si="7"/>
        <v>1.8182188890585476</v>
      </c>
    </row>
    <row r="227" spans="1:8" s="1984" customFormat="1" ht="13.15" customHeight="1">
      <c r="A227" s="1985">
        <v>24</v>
      </c>
      <c r="B227" s="1986">
        <v>4</v>
      </c>
      <c r="C227" s="1987" t="s">
        <v>1024</v>
      </c>
      <c r="D227" s="1988">
        <v>18300677.75</v>
      </c>
      <c r="E227" s="1982">
        <v>18271123.649999999</v>
      </c>
      <c r="F227" s="1989">
        <v>29554.1</v>
      </c>
      <c r="G227" s="2011">
        <f t="shared" si="6"/>
        <v>99.838508166726228</v>
      </c>
      <c r="H227" s="2013">
        <f t="shared" si="7"/>
        <v>0.1614918332737704</v>
      </c>
    </row>
    <row r="228" spans="1:8" s="1984" customFormat="1" ht="13.15" customHeight="1">
      <c r="A228" s="1985">
        <v>24</v>
      </c>
      <c r="B228" s="1986">
        <v>5</v>
      </c>
      <c r="C228" s="1987" t="s">
        <v>1023</v>
      </c>
      <c r="D228" s="1988">
        <v>29391349.359999999</v>
      </c>
      <c r="E228" s="1982">
        <v>28056044.649999999</v>
      </c>
      <c r="F228" s="1989">
        <v>1335304.71</v>
      </c>
      <c r="G228" s="2011">
        <f t="shared" si="6"/>
        <v>95.456810459279978</v>
      </c>
      <c r="H228" s="2013">
        <f t="shared" si="7"/>
        <v>4.543189540720018</v>
      </c>
    </row>
    <row r="229" spans="1:8" s="1984" customFormat="1" ht="13.15" customHeight="1">
      <c r="A229" s="1985">
        <v>24</v>
      </c>
      <c r="B229" s="1986">
        <v>6</v>
      </c>
      <c r="C229" s="1987" t="s">
        <v>1022</v>
      </c>
      <c r="D229" s="1988">
        <v>25710576.16</v>
      </c>
      <c r="E229" s="1982">
        <v>24627282.93</v>
      </c>
      <c r="F229" s="1989">
        <v>1083293.23</v>
      </c>
      <c r="G229" s="2011">
        <f t="shared" si="6"/>
        <v>95.786585165347773</v>
      </c>
      <c r="H229" s="2013">
        <f t="shared" si="7"/>
        <v>4.2134148346522311</v>
      </c>
    </row>
    <row r="230" spans="1:8" s="1984" customFormat="1" ht="13.15" customHeight="1">
      <c r="A230" s="1985">
        <v>24</v>
      </c>
      <c r="B230" s="1986">
        <v>7</v>
      </c>
      <c r="C230" s="1987" t="s">
        <v>1021</v>
      </c>
      <c r="D230" s="1988">
        <v>38395341.420000002</v>
      </c>
      <c r="E230" s="1982">
        <v>37963323.579999998</v>
      </c>
      <c r="F230" s="1989">
        <v>432017.84</v>
      </c>
      <c r="G230" s="2011">
        <f t="shared" si="6"/>
        <v>98.874817037634244</v>
      </c>
      <c r="H230" s="2013">
        <f t="shared" si="7"/>
        <v>1.1251829623657505</v>
      </c>
    </row>
    <row r="231" spans="1:8" s="1984" customFormat="1" ht="13.15" customHeight="1">
      <c r="A231" s="1985">
        <v>24</v>
      </c>
      <c r="B231" s="1986">
        <v>8</v>
      </c>
      <c r="C231" s="1987" t="s">
        <v>1020</v>
      </c>
      <c r="D231" s="1988">
        <v>47614520.329999998</v>
      </c>
      <c r="E231" s="1982">
        <v>46441973.670000002</v>
      </c>
      <c r="F231" s="1989">
        <v>1172546.6599999999</v>
      </c>
      <c r="G231" s="2011">
        <f t="shared" si="6"/>
        <v>97.537417888758554</v>
      </c>
      <c r="H231" s="2013">
        <f t="shared" si="7"/>
        <v>2.4625821112414426</v>
      </c>
    </row>
    <row r="232" spans="1:8" s="1984" customFormat="1" ht="13.15" customHeight="1">
      <c r="A232" s="1985">
        <v>24</v>
      </c>
      <c r="B232" s="1986">
        <v>9</v>
      </c>
      <c r="C232" s="1987" t="s">
        <v>1019</v>
      </c>
      <c r="D232" s="1988">
        <v>25399903</v>
      </c>
      <c r="E232" s="1982">
        <v>21749904.399999999</v>
      </c>
      <c r="F232" s="1989">
        <v>3649998.6</v>
      </c>
      <c r="G232" s="2011">
        <f t="shared" si="6"/>
        <v>85.629871893605255</v>
      </c>
      <c r="H232" s="2013">
        <f t="shared" si="7"/>
        <v>14.370128106394736</v>
      </c>
    </row>
    <row r="233" spans="1:8" s="1984" customFormat="1" ht="13.15" customHeight="1">
      <c r="A233" s="1985">
        <v>24</v>
      </c>
      <c r="B233" s="1986">
        <v>10</v>
      </c>
      <c r="C233" s="1987" t="s">
        <v>1018</v>
      </c>
      <c r="D233" s="1988">
        <v>48967937.219999999</v>
      </c>
      <c r="E233" s="1982">
        <v>47773794.039999999</v>
      </c>
      <c r="F233" s="1989">
        <v>1194143.18</v>
      </c>
      <c r="G233" s="2011">
        <f t="shared" si="6"/>
        <v>97.561377407761668</v>
      </c>
      <c r="H233" s="2013">
        <f t="shared" si="7"/>
        <v>2.4386225922383256</v>
      </c>
    </row>
    <row r="234" spans="1:8" s="1984" customFormat="1" ht="13.15" customHeight="1">
      <c r="A234" s="1985">
        <v>24</v>
      </c>
      <c r="B234" s="1986">
        <v>11</v>
      </c>
      <c r="C234" s="1987" t="s">
        <v>1017</v>
      </c>
      <c r="D234" s="1988">
        <v>55141308.439999998</v>
      </c>
      <c r="E234" s="1982">
        <v>54329513.490000002</v>
      </c>
      <c r="F234" s="1989">
        <v>811794.95</v>
      </c>
      <c r="G234" s="2011">
        <f t="shared" si="6"/>
        <v>98.527791644836796</v>
      </c>
      <c r="H234" s="2013">
        <f t="shared" si="7"/>
        <v>1.4722083551632168</v>
      </c>
    </row>
    <row r="235" spans="1:8" s="1984" customFormat="1" ht="13.15" customHeight="1">
      <c r="A235" s="1985">
        <v>24</v>
      </c>
      <c r="B235" s="1986">
        <v>12</v>
      </c>
      <c r="C235" s="1987" t="s">
        <v>1016</v>
      </c>
      <c r="D235" s="1988">
        <v>15267657.35</v>
      </c>
      <c r="E235" s="1982">
        <v>15267657.35</v>
      </c>
      <c r="F235" s="1989">
        <v>0</v>
      </c>
      <c r="G235" s="2011">
        <f t="shared" si="6"/>
        <v>100</v>
      </c>
      <c r="H235" s="2013">
        <f t="shared" si="7"/>
        <v>0</v>
      </c>
    </row>
    <row r="236" spans="1:8" s="1984" customFormat="1" ht="13.15" customHeight="1">
      <c r="A236" s="1985">
        <v>24</v>
      </c>
      <c r="B236" s="1986">
        <v>13</v>
      </c>
      <c r="C236" s="1987" t="s">
        <v>1015</v>
      </c>
      <c r="D236" s="1988">
        <v>87491982.400000006</v>
      </c>
      <c r="E236" s="1982">
        <v>84622802.950000003</v>
      </c>
      <c r="F236" s="1989">
        <v>2869179.45</v>
      </c>
      <c r="G236" s="2011">
        <f t="shared" si="6"/>
        <v>96.720637284359896</v>
      </c>
      <c r="H236" s="2013">
        <f t="shared" si="7"/>
        <v>3.2793627156401017</v>
      </c>
    </row>
    <row r="237" spans="1:8" s="1984" customFormat="1" ht="13.15" customHeight="1">
      <c r="A237" s="1985">
        <v>24</v>
      </c>
      <c r="B237" s="1986">
        <v>14</v>
      </c>
      <c r="C237" s="1987" t="s">
        <v>1014</v>
      </c>
      <c r="D237" s="1988">
        <v>19716564.27</v>
      </c>
      <c r="E237" s="1982">
        <v>18479744.940000001</v>
      </c>
      <c r="F237" s="1989">
        <v>1236819.33</v>
      </c>
      <c r="G237" s="2011">
        <f t="shared" si="6"/>
        <v>93.727003786953404</v>
      </c>
      <c r="H237" s="2013">
        <f t="shared" si="7"/>
        <v>6.2729962130466053</v>
      </c>
    </row>
    <row r="238" spans="1:8" s="1984" customFormat="1" ht="13.15" customHeight="1">
      <c r="A238" s="1985">
        <v>24</v>
      </c>
      <c r="B238" s="1986">
        <v>15</v>
      </c>
      <c r="C238" s="1987" t="s">
        <v>1013</v>
      </c>
      <c r="D238" s="1988">
        <v>77311464.379999995</v>
      </c>
      <c r="E238" s="1982">
        <v>75728443.530000001</v>
      </c>
      <c r="F238" s="1989">
        <v>1583020.85</v>
      </c>
      <c r="G238" s="2011">
        <f t="shared" si="6"/>
        <v>97.952411246255593</v>
      </c>
      <c r="H238" s="2013">
        <f t="shared" si="7"/>
        <v>2.047588753744416</v>
      </c>
    </row>
    <row r="239" spans="1:8" s="1984" customFormat="1" ht="13.15" customHeight="1">
      <c r="A239" s="1985">
        <v>24</v>
      </c>
      <c r="B239" s="1986">
        <v>16</v>
      </c>
      <c r="C239" s="1987" t="s">
        <v>1012</v>
      </c>
      <c r="D239" s="1988">
        <v>45723293.649999999</v>
      </c>
      <c r="E239" s="1982">
        <v>45305178.960000001</v>
      </c>
      <c r="F239" s="1989">
        <v>418114.69</v>
      </c>
      <c r="G239" s="2011">
        <f t="shared" si="6"/>
        <v>99.085554305863099</v>
      </c>
      <c r="H239" s="2013">
        <f t="shared" si="7"/>
        <v>0.91444569413690957</v>
      </c>
    </row>
    <row r="240" spans="1:8" s="1984" customFormat="1" ht="13.15" customHeight="1">
      <c r="A240" s="1985">
        <v>24</v>
      </c>
      <c r="B240" s="1986">
        <v>17</v>
      </c>
      <c r="C240" s="1987" t="s">
        <v>1011</v>
      </c>
      <c r="D240" s="1988">
        <v>106065361.58</v>
      </c>
      <c r="E240" s="1982">
        <v>90396739.930000007</v>
      </c>
      <c r="F240" s="1989">
        <v>15668621.65</v>
      </c>
      <c r="G240" s="2011">
        <f t="shared" si="6"/>
        <v>85.227390529205053</v>
      </c>
      <c r="H240" s="2013">
        <f t="shared" si="7"/>
        <v>14.772609470794961</v>
      </c>
    </row>
    <row r="241" spans="1:8" s="1984" customFormat="1" ht="13.15" customHeight="1">
      <c r="A241" s="1985">
        <v>26</v>
      </c>
      <c r="B241" s="1986">
        <v>1</v>
      </c>
      <c r="C241" s="1987" t="s">
        <v>1010</v>
      </c>
      <c r="D241" s="1988">
        <v>46672200.159999996</v>
      </c>
      <c r="E241" s="1982">
        <v>43759889.420000002</v>
      </c>
      <c r="F241" s="1989">
        <v>2912310.74</v>
      </c>
      <c r="G241" s="2011">
        <f t="shared" si="6"/>
        <v>93.760074026902288</v>
      </c>
      <c r="H241" s="2013">
        <f t="shared" si="7"/>
        <v>6.2399259730977308</v>
      </c>
    </row>
    <row r="242" spans="1:8" s="1984" customFormat="1" ht="13.15" customHeight="1">
      <c r="A242" s="1985">
        <v>26</v>
      </c>
      <c r="B242" s="1986">
        <v>2</v>
      </c>
      <c r="C242" s="1987" t="s">
        <v>1009</v>
      </c>
      <c r="D242" s="1988">
        <v>49119889.060000002</v>
      </c>
      <c r="E242" s="1982">
        <v>42771009.759999998</v>
      </c>
      <c r="F242" s="1989">
        <v>6348879.2999999998</v>
      </c>
      <c r="G242" s="2011">
        <f t="shared" si="6"/>
        <v>87.074727933027617</v>
      </c>
      <c r="H242" s="2013">
        <f t="shared" si="7"/>
        <v>12.925272066972374</v>
      </c>
    </row>
    <row r="243" spans="1:8" s="1984" customFormat="1" ht="13.15" customHeight="1">
      <c r="A243" s="1985">
        <v>26</v>
      </c>
      <c r="B243" s="1986">
        <v>3</v>
      </c>
      <c r="C243" s="1987" t="s">
        <v>1008</v>
      </c>
      <c r="D243" s="1988">
        <v>27154517.449999999</v>
      </c>
      <c r="E243" s="1982">
        <v>25903551.52</v>
      </c>
      <c r="F243" s="1989">
        <v>1250965.93</v>
      </c>
      <c r="G243" s="2011">
        <f t="shared" si="6"/>
        <v>95.39315720743916</v>
      </c>
      <c r="H243" s="2013">
        <f t="shared" si="7"/>
        <v>4.6068427925608377</v>
      </c>
    </row>
    <row r="244" spans="1:8" s="1984" customFormat="1" ht="13.15" customHeight="1">
      <c r="A244" s="1985">
        <v>26</v>
      </c>
      <c r="B244" s="1986">
        <v>4</v>
      </c>
      <c r="C244" s="1987" t="s">
        <v>1007</v>
      </c>
      <c r="D244" s="1988">
        <v>41013468.380000003</v>
      </c>
      <c r="E244" s="1982">
        <v>39532807.659999996</v>
      </c>
      <c r="F244" s="1989">
        <v>1480660.72</v>
      </c>
      <c r="G244" s="2011">
        <f t="shared" si="6"/>
        <v>96.389818324357947</v>
      </c>
      <c r="H244" s="2013">
        <f t="shared" si="7"/>
        <v>3.6101816756420346</v>
      </c>
    </row>
    <row r="245" spans="1:8" s="1984" customFormat="1" ht="13.15" customHeight="1">
      <c r="A245" s="1985">
        <v>26</v>
      </c>
      <c r="B245" s="1986">
        <v>5</v>
      </c>
      <c r="C245" s="1987" t="s">
        <v>1006</v>
      </c>
      <c r="D245" s="1988">
        <v>44710917.469999999</v>
      </c>
      <c r="E245" s="1982">
        <v>44456556.93</v>
      </c>
      <c r="F245" s="1989">
        <v>254360.54</v>
      </c>
      <c r="G245" s="2011">
        <f t="shared" si="6"/>
        <v>99.43109970809553</v>
      </c>
      <c r="H245" s="2013">
        <f t="shared" si="7"/>
        <v>0.56890029190447744</v>
      </c>
    </row>
    <row r="246" spans="1:8" s="1984" customFormat="1" ht="13.15" customHeight="1">
      <c r="A246" s="1985">
        <v>26</v>
      </c>
      <c r="B246" s="1986">
        <v>6</v>
      </c>
      <c r="C246" s="1987" t="s">
        <v>1005</v>
      </c>
      <c r="D246" s="1988">
        <v>35963992.780000001</v>
      </c>
      <c r="E246" s="1982">
        <v>34417359.68</v>
      </c>
      <c r="F246" s="1989">
        <v>1546633.1</v>
      </c>
      <c r="G246" s="2011">
        <f t="shared" si="6"/>
        <v>95.69949557753192</v>
      </c>
      <c r="H246" s="2013">
        <f t="shared" si="7"/>
        <v>4.3005044224680775</v>
      </c>
    </row>
    <row r="247" spans="1:8" s="1984" customFormat="1" ht="13.15" customHeight="1">
      <c r="A247" s="1985">
        <v>26</v>
      </c>
      <c r="B247" s="1986">
        <v>7</v>
      </c>
      <c r="C247" s="1987" t="s">
        <v>1004</v>
      </c>
      <c r="D247" s="1988">
        <v>69272283.319999993</v>
      </c>
      <c r="E247" s="1982">
        <v>69158971.629999995</v>
      </c>
      <c r="F247" s="1989">
        <v>113311.69</v>
      </c>
      <c r="G247" s="2011">
        <f t="shared" si="6"/>
        <v>99.836425645915909</v>
      </c>
      <c r="H247" s="2013">
        <f t="shared" si="7"/>
        <v>0.16357435408410329</v>
      </c>
    </row>
    <row r="248" spans="1:8" s="1984" customFormat="1" ht="13.15" customHeight="1">
      <c r="A248" s="1985">
        <v>26</v>
      </c>
      <c r="B248" s="1986">
        <v>8</v>
      </c>
      <c r="C248" s="1987" t="s">
        <v>1003</v>
      </c>
      <c r="D248" s="1988">
        <v>20725590.699999999</v>
      </c>
      <c r="E248" s="1982">
        <v>20710442.699999999</v>
      </c>
      <c r="F248" s="1989">
        <v>15148</v>
      </c>
      <c r="G248" s="2011">
        <f t="shared" si="6"/>
        <v>99.926911612704956</v>
      </c>
      <c r="H248" s="2013">
        <f t="shared" si="7"/>
        <v>7.3088387295036181E-2</v>
      </c>
    </row>
    <row r="249" spans="1:8" s="1984" customFormat="1" ht="13.15" customHeight="1">
      <c r="A249" s="1985">
        <v>26</v>
      </c>
      <c r="B249" s="1986">
        <v>9</v>
      </c>
      <c r="C249" s="1987" t="s">
        <v>1002</v>
      </c>
      <c r="D249" s="1988">
        <v>42643825.619999997</v>
      </c>
      <c r="E249" s="1982">
        <v>42512310.630000003</v>
      </c>
      <c r="F249" s="1989">
        <v>131514.99</v>
      </c>
      <c r="G249" s="2011">
        <f t="shared" si="6"/>
        <v>99.691596642449653</v>
      </c>
      <c r="H249" s="2013">
        <f t="shared" si="7"/>
        <v>0.30840335755035853</v>
      </c>
    </row>
    <row r="250" spans="1:8" s="1984" customFormat="1" ht="13.15" customHeight="1">
      <c r="A250" s="1985">
        <v>26</v>
      </c>
      <c r="B250" s="1986">
        <v>10</v>
      </c>
      <c r="C250" s="1987" t="s">
        <v>1001</v>
      </c>
      <c r="D250" s="1988">
        <v>52468193.630000003</v>
      </c>
      <c r="E250" s="1982">
        <v>52468193.630000003</v>
      </c>
      <c r="F250" s="1989">
        <v>0</v>
      </c>
      <c r="G250" s="2011">
        <f t="shared" si="6"/>
        <v>100</v>
      </c>
      <c r="H250" s="2013">
        <f t="shared" si="7"/>
        <v>0</v>
      </c>
    </row>
    <row r="251" spans="1:8" s="1984" customFormat="1" ht="13.15" customHeight="1">
      <c r="A251" s="1985">
        <v>26</v>
      </c>
      <c r="B251" s="1986">
        <v>11</v>
      </c>
      <c r="C251" s="1987" t="s">
        <v>1000</v>
      </c>
      <c r="D251" s="1988">
        <v>44972640.689999998</v>
      </c>
      <c r="E251" s="1982">
        <v>44950623.689999998</v>
      </c>
      <c r="F251" s="1989">
        <v>22017</v>
      </c>
      <c r="G251" s="2011">
        <f t="shared" si="6"/>
        <v>99.951043568573695</v>
      </c>
      <c r="H251" s="2013">
        <f t="shared" si="7"/>
        <v>4.8956431426308587E-2</v>
      </c>
    </row>
    <row r="252" spans="1:8" s="1984" customFormat="1" ht="13.15" customHeight="1">
      <c r="A252" s="1985">
        <v>26</v>
      </c>
      <c r="B252" s="1986">
        <v>12</v>
      </c>
      <c r="C252" s="1987" t="s">
        <v>999</v>
      </c>
      <c r="D252" s="1988">
        <v>34155553.579999998</v>
      </c>
      <c r="E252" s="1982">
        <v>34097560.380000003</v>
      </c>
      <c r="F252" s="1989">
        <v>57993.2</v>
      </c>
      <c r="G252" s="2011">
        <f t="shared" si="6"/>
        <v>99.830208578338045</v>
      </c>
      <c r="H252" s="2013">
        <f t="shared" si="7"/>
        <v>0.16979142166197619</v>
      </c>
    </row>
    <row r="253" spans="1:8" s="1984" customFormat="1" ht="13.15" customHeight="1">
      <c r="A253" s="1985">
        <v>26</v>
      </c>
      <c r="B253" s="1986">
        <v>13</v>
      </c>
      <c r="C253" s="1987" t="s">
        <v>998</v>
      </c>
      <c r="D253" s="1988">
        <v>22838189.960000001</v>
      </c>
      <c r="E253" s="1982">
        <v>22817399.960000001</v>
      </c>
      <c r="F253" s="1989">
        <v>20790</v>
      </c>
      <c r="G253" s="2011">
        <f t="shared" si="6"/>
        <v>99.908968267465966</v>
      </c>
      <c r="H253" s="2013">
        <f t="shared" si="7"/>
        <v>9.1031732534026077E-2</v>
      </c>
    </row>
    <row r="254" spans="1:8" s="1984" customFormat="1" ht="13.15" customHeight="1">
      <c r="A254" s="1985">
        <v>28</v>
      </c>
      <c r="B254" s="1986">
        <v>1</v>
      </c>
      <c r="C254" s="1987" t="s">
        <v>997</v>
      </c>
      <c r="D254" s="1988">
        <v>29343317.940000001</v>
      </c>
      <c r="E254" s="1982">
        <v>29041561.52</v>
      </c>
      <c r="F254" s="1989">
        <v>301756.42</v>
      </c>
      <c r="G254" s="2011">
        <f t="shared" si="6"/>
        <v>98.971634971147353</v>
      </c>
      <c r="H254" s="2013">
        <f t="shared" si="7"/>
        <v>1.02836502885263</v>
      </c>
    </row>
    <row r="255" spans="1:8" s="1984" customFormat="1" ht="13.15" customHeight="1">
      <c r="A255" s="1985">
        <v>28</v>
      </c>
      <c r="B255" s="1986">
        <v>2</v>
      </c>
      <c r="C255" s="1987" t="s">
        <v>996</v>
      </c>
      <c r="D255" s="1988">
        <v>22028728.670000002</v>
      </c>
      <c r="E255" s="1982">
        <v>21647454.280000001</v>
      </c>
      <c r="F255" s="1989">
        <v>381274.39</v>
      </c>
      <c r="G255" s="2011">
        <f t="shared" si="6"/>
        <v>98.269194760570812</v>
      </c>
      <c r="H255" s="2013">
        <f t="shared" si="7"/>
        <v>1.7308052394291895</v>
      </c>
    </row>
    <row r="256" spans="1:8" s="1984" customFormat="1" ht="13.15" customHeight="1">
      <c r="A256" s="1985">
        <v>28</v>
      </c>
      <c r="B256" s="1986">
        <v>3</v>
      </c>
      <c r="C256" s="1987" t="s">
        <v>995</v>
      </c>
      <c r="D256" s="1988">
        <v>32530902.219999999</v>
      </c>
      <c r="E256" s="1982">
        <v>31734599.760000002</v>
      </c>
      <c r="F256" s="1989">
        <v>796302.46</v>
      </c>
      <c r="G256" s="2011">
        <f t="shared" si="6"/>
        <v>97.55216607699731</v>
      </c>
      <c r="H256" s="2013">
        <f t="shared" si="7"/>
        <v>2.4478339230027046</v>
      </c>
    </row>
    <row r="257" spans="1:8" s="1984" customFormat="1" ht="13.15" customHeight="1">
      <c r="A257" s="1985">
        <v>28</v>
      </c>
      <c r="B257" s="1986">
        <v>4</v>
      </c>
      <c r="C257" s="1987" t="s">
        <v>994</v>
      </c>
      <c r="D257" s="1988">
        <v>19806965.469999999</v>
      </c>
      <c r="E257" s="1982">
        <v>19701114.59</v>
      </c>
      <c r="F257" s="1989">
        <v>105850.88</v>
      </c>
      <c r="G257" s="2011">
        <f t="shared" si="6"/>
        <v>99.465587597654363</v>
      </c>
      <c r="H257" s="2013">
        <f t="shared" si="7"/>
        <v>0.53441240234564824</v>
      </c>
    </row>
    <row r="258" spans="1:8" s="1984" customFormat="1" ht="13.15" customHeight="1">
      <c r="A258" s="1985">
        <v>28</v>
      </c>
      <c r="B258" s="1986">
        <v>5</v>
      </c>
      <c r="C258" s="1987" t="s">
        <v>993</v>
      </c>
      <c r="D258" s="1988">
        <v>66691021.350000001</v>
      </c>
      <c r="E258" s="1982">
        <v>65584458</v>
      </c>
      <c r="F258" s="1989">
        <v>1106563.3500000001</v>
      </c>
      <c r="G258" s="2011">
        <f t="shared" si="6"/>
        <v>98.340761128559322</v>
      </c>
      <c r="H258" s="2013">
        <f t="shared" si="7"/>
        <v>1.6592388714406756</v>
      </c>
    </row>
    <row r="259" spans="1:8" s="1984" customFormat="1" ht="13.15" customHeight="1">
      <c r="A259" s="1985">
        <v>28</v>
      </c>
      <c r="B259" s="1986">
        <v>6</v>
      </c>
      <c r="C259" s="1987" t="s">
        <v>992</v>
      </c>
      <c r="D259" s="1988">
        <v>38680567.740000002</v>
      </c>
      <c r="E259" s="1982">
        <v>38572577.740000002</v>
      </c>
      <c r="F259" s="1989">
        <v>107990</v>
      </c>
      <c r="G259" s="2011">
        <f t="shared" si="6"/>
        <v>99.720815886866305</v>
      </c>
      <c r="H259" s="2013">
        <f t="shared" si="7"/>
        <v>0.27918411313370239</v>
      </c>
    </row>
    <row r="260" spans="1:8" s="1984" customFormat="1" ht="13.15" customHeight="1">
      <c r="A260" s="1985">
        <v>28</v>
      </c>
      <c r="B260" s="1986">
        <v>7</v>
      </c>
      <c r="C260" s="1987" t="s">
        <v>991</v>
      </c>
      <c r="D260" s="1988">
        <v>61475716.299999997</v>
      </c>
      <c r="E260" s="1982">
        <v>54228678.060000002</v>
      </c>
      <c r="F260" s="1989">
        <v>7247038.2400000002</v>
      </c>
      <c r="G260" s="2011">
        <f t="shared" si="6"/>
        <v>88.211543230119318</v>
      </c>
      <c r="H260" s="2013">
        <f t="shared" si="7"/>
        <v>11.788456769880696</v>
      </c>
    </row>
    <row r="261" spans="1:8" s="1984" customFormat="1" ht="13.15" customHeight="1">
      <c r="A261" s="1985">
        <v>28</v>
      </c>
      <c r="B261" s="1986">
        <v>8</v>
      </c>
      <c r="C261" s="1987" t="s">
        <v>990</v>
      </c>
      <c r="D261" s="1988">
        <v>31913930.190000001</v>
      </c>
      <c r="E261" s="1982">
        <v>29505034.469999999</v>
      </c>
      <c r="F261" s="1989">
        <v>2408895.7200000002</v>
      </c>
      <c r="G261" s="2011">
        <f t="shared" si="6"/>
        <v>92.451898886603402</v>
      </c>
      <c r="H261" s="2013">
        <f t="shared" si="7"/>
        <v>7.5481011133965898</v>
      </c>
    </row>
    <row r="262" spans="1:8" s="1984" customFormat="1" ht="13.15" customHeight="1">
      <c r="A262" s="1985">
        <v>28</v>
      </c>
      <c r="B262" s="1986">
        <v>9</v>
      </c>
      <c r="C262" s="1987" t="s">
        <v>989</v>
      </c>
      <c r="D262" s="1988">
        <v>25171141.879999999</v>
      </c>
      <c r="E262" s="1982">
        <v>25107076.100000001</v>
      </c>
      <c r="F262" s="1989">
        <v>64065.78</v>
      </c>
      <c r="G262" s="2011">
        <f t="shared" si="6"/>
        <v>99.745479246410738</v>
      </c>
      <c r="H262" s="2013">
        <f t="shared" si="7"/>
        <v>0.25452075358926862</v>
      </c>
    </row>
    <row r="263" spans="1:8" s="1984" customFormat="1" ht="13.15" customHeight="1">
      <c r="A263" s="1985">
        <v>28</v>
      </c>
      <c r="B263" s="1986">
        <v>10</v>
      </c>
      <c r="C263" s="1987" t="s">
        <v>988</v>
      </c>
      <c r="D263" s="1988">
        <v>26434791.800000001</v>
      </c>
      <c r="E263" s="1982">
        <v>25685891.02</v>
      </c>
      <c r="F263" s="1989">
        <v>748900.78</v>
      </c>
      <c r="G263" s="2011">
        <f t="shared" si="6"/>
        <v>97.166988165951807</v>
      </c>
      <c r="H263" s="2013">
        <f t="shared" si="7"/>
        <v>2.8330118340481878</v>
      </c>
    </row>
    <row r="264" spans="1:8" s="1984" customFormat="1" ht="13.15" customHeight="1">
      <c r="A264" s="1985">
        <v>28</v>
      </c>
      <c r="B264" s="1986">
        <v>11</v>
      </c>
      <c r="C264" s="1987" t="s">
        <v>987</v>
      </c>
      <c r="D264" s="1988">
        <v>22597124.199999999</v>
      </c>
      <c r="E264" s="1982">
        <v>22310083.870000001</v>
      </c>
      <c r="F264" s="1989">
        <v>287040.33</v>
      </c>
      <c r="G264" s="2011">
        <f t="shared" si="6"/>
        <v>98.729748407542957</v>
      </c>
      <c r="H264" s="2013">
        <f t="shared" si="7"/>
        <v>1.2702515924570617</v>
      </c>
    </row>
    <row r="265" spans="1:8" s="1984" customFormat="1" ht="13.15" customHeight="1">
      <c r="A265" s="1985">
        <v>28</v>
      </c>
      <c r="B265" s="1986">
        <v>12</v>
      </c>
      <c r="C265" s="1987" t="s">
        <v>986</v>
      </c>
      <c r="D265" s="1988">
        <v>16474349.99</v>
      </c>
      <c r="E265" s="1982">
        <v>16342232.49</v>
      </c>
      <c r="F265" s="1989">
        <v>132117.5</v>
      </c>
      <c r="G265" s="2011">
        <f t="shared" si="6"/>
        <v>99.198041196889733</v>
      </c>
      <c r="H265" s="2013">
        <f t="shared" si="7"/>
        <v>0.80195880311026457</v>
      </c>
    </row>
    <row r="266" spans="1:8" s="1984" customFormat="1" ht="13.15" customHeight="1">
      <c r="A266" s="1985">
        <v>28</v>
      </c>
      <c r="B266" s="1986">
        <v>13</v>
      </c>
      <c r="C266" s="1987" t="s">
        <v>985</v>
      </c>
      <c r="D266" s="1988">
        <v>27334013.440000001</v>
      </c>
      <c r="E266" s="1982">
        <v>26575311.120000001</v>
      </c>
      <c r="F266" s="1989">
        <v>758702.32</v>
      </c>
      <c r="G266" s="2011">
        <f t="shared" ref="G266:G321" si="8">E266/D266*100</f>
        <v>97.224328868991734</v>
      </c>
      <c r="H266" s="2013">
        <f t="shared" ref="H266:H321" si="9">F266/D266*100</f>
        <v>2.7756711310082678</v>
      </c>
    </row>
    <row r="267" spans="1:8" s="1984" customFormat="1" ht="13.15" customHeight="1">
      <c r="A267" s="1985">
        <v>28</v>
      </c>
      <c r="B267" s="1986">
        <v>14</v>
      </c>
      <c r="C267" s="1987" t="s">
        <v>984</v>
      </c>
      <c r="D267" s="1988">
        <v>37097882.43</v>
      </c>
      <c r="E267" s="1982">
        <v>37002354.299999997</v>
      </c>
      <c r="F267" s="1989">
        <v>95528.13</v>
      </c>
      <c r="G267" s="2011">
        <f t="shared" si="8"/>
        <v>99.742497081389331</v>
      </c>
      <c r="H267" s="2013">
        <f t="shared" si="9"/>
        <v>0.25750291861065666</v>
      </c>
    </row>
    <row r="268" spans="1:8" s="1984" customFormat="1" ht="13.15" customHeight="1">
      <c r="A268" s="1985">
        <v>28</v>
      </c>
      <c r="B268" s="1986">
        <v>15</v>
      </c>
      <c r="C268" s="1987" t="s">
        <v>983</v>
      </c>
      <c r="D268" s="1988">
        <v>73515926.060000002</v>
      </c>
      <c r="E268" s="1982">
        <v>72693187.390000001</v>
      </c>
      <c r="F268" s="1989">
        <v>822738.67</v>
      </c>
      <c r="G268" s="2011">
        <f t="shared" si="8"/>
        <v>98.880870154137043</v>
      </c>
      <c r="H268" s="2013">
        <f t="shared" si="9"/>
        <v>1.1191298458629524</v>
      </c>
    </row>
    <row r="269" spans="1:8" s="1984" customFormat="1" ht="13.15" customHeight="1">
      <c r="A269" s="1985">
        <v>28</v>
      </c>
      <c r="B269" s="1986">
        <v>16</v>
      </c>
      <c r="C269" s="1987" t="s">
        <v>982</v>
      </c>
      <c r="D269" s="1988">
        <v>33187290.050000001</v>
      </c>
      <c r="E269" s="1982">
        <v>33004689.059999999</v>
      </c>
      <c r="F269" s="1989">
        <v>182600.99</v>
      </c>
      <c r="G269" s="2011">
        <f t="shared" si="8"/>
        <v>99.449786379891535</v>
      </c>
      <c r="H269" s="2013">
        <f t="shared" si="9"/>
        <v>0.55021362010846075</v>
      </c>
    </row>
    <row r="270" spans="1:8" s="1984" customFormat="1" ht="13.15" customHeight="1">
      <c r="A270" s="1985">
        <v>28</v>
      </c>
      <c r="B270" s="1986">
        <v>17</v>
      </c>
      <c r="C270" s="1987" t="s">
        <v>981</v>
      </c>
      <c r="D270" s="1988">
        <v>33517341.879999999</v>
      </c>
      <c r="E270" s="1982">
        <v>33444568.5</v>
      </c>
      <c r="F270" s="1989">
        <v>72773.38</v>
      </c>
      <c r="G270" s="2011">
        <f t="shared" si="8"/>
        <v>99.782878426754294</v>
      </c>
      <c r="H270" s="2013">
        <f t="shared" si="9"/>
        <v>0.2171215732457123</v>
      </c>
    </row>
    <row r="271" spans="1:8" s="1984" customFormat="1" ht="13.15" customHeight="1">
      <c r="A271" s="1985">
        <v>28</v>
      </c>
      <c r="B271" s="1986">
        <v>18</v>
      </c>
      <c r="C271" s="1987" t="s">
        <v>980</v>
      </c>
      <c r="D271" s="1988">
        <v>17840261.09</v>
      </c>
      <c r="E271" s="1982">
        <v>14384811.720000001</v>
      </c>
      <c r="F271" s="1989">
        <v>3455449.37</v>
      </c>
      <c r="G271" s="2011">
        <f t="shared" si="8"/>
        <v>80.631172646139788</v>
      </c>
      <c r="H271" s="2013">
        <f t="shared" si="9"/>
        <v>19.368827353860212</v>
      </c>
    </row>
    <row r="272" spans="1:8" s="1984" customFormat="1" ht="13.15" customHeight="1">
      <c r="A272" s="1985">
        <v>28</v>
      </c>
      <c r="B272" s="1986">
        <v>19</v>
      </c>
      <c r="C272" s="1987" t="s">
        <v>979</v>
      </c>
      <c r="D272" s="1988">
        <v>14277794.4</v>
      </c>
      <c r="E272" s="1982">
        <v>14134634.41</v>
      </c>
      <c r="F272" s="1989">
        <v>143159.99</v>
      </c>
      <c r="G272" s="2011">
        <f t="shared" si="8"/>
        <v>98.997324194554864</v>
      </c>
      <c r="H272" s="2013">
        <f t="shared" si="9"/>
        <v>1.0026758054451321</v>
      </c>
    </row>
    <row r="273" spans="1:8" s="1984" customFormat="1" ht="13.15" customHeight="1">
      <c r="A273" s="1985">
        <v>30</v>
      </c>
      <c r="B273" s="1986">
        <v>1</v>
      </c>
      <c r="C273" s="1987" t="s">
        <v>978</v>
      </c>
      <c r="D273" s="1988">
        <v>26446051.760000002</v>
      </c>
      <c r="E273" s="1982">
        <v>25830340.760000002</v>
      </c>
      <c r="F273" s="1989">
        <v>615711</v>
      </c>
      <c r="G273" s="2011">
        <f t="shared" si="8"/>
        <v>97.671822601015734</v>
      </c>
      <c r="H273" s="2013">
        <f t="shared" si="9"/>
        <v>2.3281773989842636</v>
      </c>
    </row>
    <row r="274" spans="1:8" s="1984" customFormat="1" ht="13.15" customHeight="1">
      <c r="A274" s="1985">
        <v>30</v>
      </c>
      <c r="B274" s="1986">
        <v>2</v>
      </c>
      <c r="C274" s="1987" t="s">
        <v>977</v>
      </c>
      <c r="D274" s="1988">
        <v>50959961.200000003</v>
      </c>
      <c r="E274" s="1982">
        <v>48299265.810000002</v>
      </c>
      <c r="F274" s="1989">
        <v>2660695.39</v>
      </c>
      <c r="G274" s="2011">
        <f t="shared" si="8"/>
        <v>94.778851224871033</v>
      </c>
      <c r="H274" s="2013">
        <f t="shared" si="9"/>
        <v>5.2211487751289729</v>
      </c>
    </row>
    <row r="275" spans="1:8" s="1984" customFormat="1" ht="13.15" customHeight="1">
      <c r="A275" s="1985">
        <v>30</v>
      </c>
      <c r="B275" s="1986">
        <v>3</v>
      </c>
      <c r="C275" s="1987" t="s">
        <v>976</v>
      </c>
      <c r="D275" s="1988">
        <v>81750328</v>
      </c>
      <c r="E275" s="1982">
        <v>81254770.170000002</v>
      </c>
      <c r="F275" s="1989">
        <v>495557.83</v>
      </c>
      <c r="G275" s="2011">
        <f t="shared" si="8"/>
        <v>99.39381548414093</v>
      </c>
      <c r="H275" s="2013">
        <f t="shared" si="9"/>
        <v>0.60618451585906785</v>
      </c>
    </row>
    <row r="276" spans="1:8" s="1984" customFormat="1" ht="13.15" customHeight="1">
      <c r="A276" s="1985">
        <v>30</v>
      </c>
      <c r="B276" s="1986">
        <v>4</v>
      </c>
      <c r="C276" s="1987" t="s">
        <v>975</v>
      </c>
      <c r="D276" s="1988">
        <v>28819377.460000001</v>
      </c>
      <c r="E276" s="1982">
        <v>28790386.059999999</v>
      </c>
      <c r="F276" s="1989">
        <v>28991.4</v>
      </c>
      <c r="G276" s="2011">
        <f t="shared" si="8"/>
        <v>99.899403101124435</v>
      </c>
      <c r="H276" s="2013">
        <f t="shared" si="9"/>
        <v>0.10059689887555261</v>
      </c>
    </row>
    <row r="277" spans="1:8" s="1984" customFormat="1" ht="13.15" customHeight="1">
      <c r="A277" s="1985">
        <v>30</v>
      </c>
      <c r="B277" s="1986">
        <v>5</v>
      </c>
      <c r="C277" s="1987" t="s">
        <v>974</v>
      </c>
      <c r="D277" s="1988">
        <v>18843627.77</v>
      </c>
      <c r="E277" s="1982">
        <v>18815927.300000001</v>
      </c>
      <c r="F277" s="1989">
        <v>27700.47</v>
      </c>
      <c r="G277" s="2011">
        <f t="shared" si="8"/>
        <v>99.852998210651876</v>
      </c>
      <c r="H277" s="2013">
        <f t="shared" si="9"/>
        <v>0.14700178934812402</v>
      </c>
    </row>
    <row r="278" spans="1:8" s="1984" customFormat="1" ht="13.15" customHeight="1">
      <c r="A278" s="1985">
        <v>30</v>
      </c>
      <c r="B278" s="1986">
        <v>6</v>
      </c>
      <c r="C278" s="1987" t="s">
        <v>973</v>
      </c>
      <c r="D278" s="1988">
        <v>40183034.310000002</v>
      </c>
      <c r="E278" s="1982">
        <v>40079284.670000002</v>
      </c>
      <c r="F278" s="1989">
        <v>103749.64</v>
      </c>
      <c r="G278" s="2011">
        <f t="shared" si="8"/>
        <v>99.74180735282556</v>
      </c>
      <c r="H278" s="2013">
        <f t="shared" si="9"/>
        <v>0.25819264717443385</v>
      </c>
    </row>
    <row r="279" spans="1:8" s="1984" customFormat="1" ht="13.15" customHeight="1">
      <c r="A279" s="1985">
        <v>30</v>
      </c>
      <c r="B279" s="1986">
        <v>7</v>
      </c>
      <c r="C279" s="1987" t="s">
        <v>972</v>
      </c>
      <c r="D279" s="1988">
        <v>15407313.43</v>
      </c>
      <c r="E279" s="1982">
        <v>15384434.43</v>
      </c>
      <c r="F279" s="1989">
        <v>22879</v>
      </c>
      <c r="G279" s="2011">
        <f t="shared" si="8"/>
        <v>99.851505584643647</v>
      </c>
      <c r="H279" s="2013">
        <f t="shared" si="9"/>
        <v>0.14849441535635718</v>
      </c>
    </row>
    <row r="280" spans="1:8" s="1984" customFormat="1" ht="13.15" customHeight="1">
      <c r="A280" s="1985">
        <v>30</v>
      </c>
      <c r="B280" s="1986">
        <v>8</v>
      </c>
      <c r="C280" s="1987" t="s">
        <v>971</v>
      </c>
      <c r="D280" s="1988">
        <v>27624733.460000001</v>
      </c>
      <c r="E280" s="1982">
        <v>23941963.960000001</v>
      </c>
      <c r="F280" s="1989">
        <v>3682769.5</v>
      </c>
      <c r="G280" s="2011">
        <f t="shared" si="8"/>
        <v>86.668579064002301</v>
      </c>
      <c r="H280" s="2013">
        <f t="shared" si="9"/>
        <v>13.331420935997693</v>
      </c>
    </row>
    <row r="281" spans="1:8" s="1984" customFormat="1" ht="13.15" customHeight="1">
      <c r="A281" s="1985">
        <v>30</v>
      </c>
      <c r="B281" s="1986">
        <v>9</v>
      </c>
      <c r="C281" s="1987" t="s">
        <v>970</v>
      </c>
      <c r="D281" s="1988">
        <v>50723725.479999997</v>
      </c>
      <c r="E281" s="1982">
        <v>50540185.329999998</v>
      </c>
      <c r="F281" s="1989">
        <v>183540.15</v>
      </c>
      <c r="G281" s="2011">
        <f t="shared" si="8"/>
        <v>99.638157197123917</v>
      </c>
      <c r="H281" s="2013">
        <f t="shared" si="9"/>
        <v>0.36184280287607934</v>
      </c>
    </row>
    <row r="282" spans="1:8" s="1984" customFormat="1" ht="13.15" customHeight="1">
      <c r="A282" s="1985">
        <v>30</v>
      </c>
      <c r="B282" s="1986">
        <v>10</v>
      </c>
      <c r="C282" s="1987" t="s">
        <v>969</v>
      </c>
      <c r="D282" s="1988">
        <v>30971389.41</v>
      </c>
      <c r="E282" s="1982">
        <v>29317124.41</v>
      </c>
      <c r="F282" s="1989">
        <v>1654265</v>
      </c>
      <c r="G282" s="2011">
        <f t="shared" si="8"/>
        <v>94.65873171493601</v>
      </c>
      <c r="H282" s="2013">
        <f t="shared" si="9"/>
        <v>5.3412682850639994</v>
      </c>
    </row>
    <row r="283" spans="1:8" s="1984" customFormat="1" ht="13.15" customHeight="1">
      <c r="A283" s="1985">
        <v>30</v>
      </c>
      <c r="B283" s="1986">
        <v>11</v>
      </c>
      <c r="C283" s="1987" t="s">
        <v>968</v>
      </c>
      <c r="D283" s="1988">
        <v>29176983.149999999</v>
      </c>
      <c r="E283" s="1982">
        <v>29156685.550000001</v>
      </c>
      <c r="F283" s="1989">
        <v>20297.599999999999</v>
      </c>
      <c r="G283" s="2011">
        <f t="shared" si="8"/>
        <v>99.930432835034225</v>
      </c>
      <c r="H283" s="2013">
        <f t="shared" si="9"/>
        <v>6.9567164965785702E-2</v>
      </c>
    </row>
    <row r="284" spans="1:8" s="1984" customFormat="1" ht="13.15" customHeight="1">
      <c r="A284" s="1985">
        <v>30</v>
      </c>
      <c r="B284" s="1986">
        <v>12</v>
      </c>
      <c r="C284" s="1987" t="s">
        <v>967</v>
      </c>
      <c r="D284" s="1988">
        <v>48652629.740000002</v>
      </c>
      <c r="E284" s="1982">
        <v>48531832.939999998</v>
      </c>
      <c r="F284" s="1989">
        <v>120796.8</v>
      </c>
      <c r="G284" s="2011">
        <f t="shared" si="8"/>
        <v>99.751715784644034</v>
      </c>
      <c r="H284" s="2013">
        <f t="shared" si="9"/>
        <v>0.24828421535596115</v>
      </c>
    </row>
    <row r="285" spans="1:8" s="1984" customFormat="1" ht="13.15" customHeight="1">
      <c r="A285" s="1985">
        <v>30</v>
      </c>
      <c r="B285" s="1986">
        <v>13</v>
      </c>
      <c r="C285" s="1987" t="s">
        <v>966</v>
      </c>
      <c r="D285" s="1988">
        <v>13220302.82</v>
      </c>
      <c r="E285" s="1982">
        <v>12577226.960000001</v>
      </c>
      <c r="F285" s="1989">
        <v>643075.86</v>
      </c>
      <c r="G285" s="2011">
        <f t="shared" si="8"/>
        <v>95.135694932591576</v>
      </c>
      <c r="H285" s="2013">
        <f t="shared" si="9"/>
        <v>4.8643050674084334</v>
      </c>
    </row>
    <row r="286" spans="1:8" s="1984" customFormat="1" ht="13.15" customHeight="1">
      <c r="A286" s="1985">
        <v>30</v>
      </c>
      <c r="B286" s="1986">
        <v>14</v>
      </c>
      <c r="C286" s="1987" t="s">
        <v>965</v>
      </c>
      <c r="D286" s="1988">
        <v>16187302.529999999</v>
      </c>
      <c r="E286" s="1982">
        <v>14379812.18</v>
      </c>
      <c r="F286" s="1989">
        <v>1807490.35</v>
      </c>
      <c r="G286" s="2011">
        <f t="shared" si="8"/>
        <v>88.833900233530755</v>
      </c>
      <c r="H286" s="2013">
        <f t="shared" si="9"/>
        <v>11.166099766469245</v>
      </c>
    </row>
    <row r="287" spans="1:8" s="1984" customFormat="1" ht="13.15" customHeight="1">
      <c r="A287" s="1985">
        <v>30</v>
      </c>
      <c r="B287" s="1986">
        <v>15</v>
      </c>
      <c r="C287" s="1987" t="s">
        <v>964</v>
      </c>
      <c r="D287" s="1988">
        <v>36192845.270000003</v>
      </c>
      <c r="E287" s="1982">
        <v>35099633.93</v>
      </c>
      <c r="F287" s="1989">
        <v>1093211.3400000001</v>
      </c>
      <c r="G287" s="2011">
        <f t="shared" si="8"/>
        <v>96.979482182612045</v>
      </c>
      <c r="H287" s="2013">
        <f t="shared" si="9"/>
        <v>3.0205178173879448</v>
      </c>
    </row>
    <row r="288" spans="1:8" s="1984" customFormat="1" ht="13.15" customHeight="1">
      <c r="A288" s="1985">
        <v>30</v>
      </c>
      <c r="B288" s="1986">
        <v>16</v>
      </c>
      <c r="C288" s="1987" t="s">
        <v>963</v>
      </c>
      <c r="D288" s="1988">
        <v>23442149.149999999</v>
      </c>
      <c r="E288" s="1982">
        <v>22770589.859999999</v>
      </c>
      <c r="F288" s="1989">
        <v>671559.29</v>
      </c>
      <c r="G288" s="2011">
        <f t="shared" si="8"/>
        <v>97.135248625444405</v>
      </c>
      <c r="H288" s="2013">
        <f t="shared" si="9"/>
        <v>2.8647513745556052</v>
      </c>
    </row>
    <row r="289" spans="1:8" s="1984" customFormat="1" ht="13.15" customHeight="1">
      <c r="A289" s="1985">
        <v>30</v>
      </c>
      <c r="B289" s="1986">
        <v>17</v>
      </c>
      <c r="C289" s="1987" t="s">
        <v>962</v>
      </c>
      <c r="D289" s="1988">
        <v>90750131.530000001</v>
      </c>
      <c r="E289" s="1982">
        <v>90064587.609999999</v>
      </c>
      <c r="F289" s="1989">
        <v>685543.92</v>
      </c>
      <c r="G289" s="2011">
        <f t="shared" si="8"/>
        <v>99.244580797358537</v>
      </c>
      <c r="H289" s="2013">
        <f t="shared" si="9"/>
        <v>0.75541920264145768</v>
      </c>
    </row>
    <row r="290" spans="1:8" s="1984" customFormat="1" ht="13.15" customHeight="1">
      <c r="A290" s="1985">
        <v>30</v>
      </c>
      <c r="B290" s="1986">
        <v>18</v>
      </c>
      <c r="C290" s="1987" t="s">
        <v>961</v>
      </c>
      <c r="D290" s="1988">
        <v>28542005.789999999</v>
      </c>
      <c r="E290" s="1982">
        <v>28456495.82</v>
      </c>
      <c r="F290" s="1989">
        <v>85509.97</v>
      </c>
      <c r="G290" s="2011">
        <f t="shared" si="8"/>
        <v>99.700406584494644</v>
      </c>
      <c r="H290" s="2013">
        <f t="shared" si="9"/>
        <v>0.29959341550536489</v>
      </c>
    </row>
    <row r="291" spans="1:8" s="1984" customFormat="1" ht="13.15" customHeight="1">
      <c r="A291" s="1985">
        <v>30</v>
      </c>
      <c r="B291" s="1986">
        <v>19</v>
      </c>
      <c r="C291" s="1987" t="s">
        <v>960</v>
      </c>
      <c r="D291" s="1988">
        <v>91839012.450000003</v>
      </c>
      <c r="E291" s="1982">
        <v>87233870.799999997</v>
      </c>
      <c r="F291" s="1989">
        <v>4605141.6500000004</v>
      </c>
      <c r="G291" s="2011">
        <f t="shared" si="8"/>
        <v>94.985636792961827</v>
      </c>
      <c r="H291" s="2013">
        <f t="shared" si="9"/>
        <v>5.0143632070381656</v>
      </c>
    </row>
    <row r="292" spans="1:8" s="1984" customFormat="1" ht="13.15" customHeight="1">
      <c r="A292" s="1985">
        <v>30</v>
      </c>
      <c r="B292" s="1986">
        <v>20</v>
      </c>
      <c r="C292" s="1987" t="s">
        <v>959</v>
      </c>
      <c r="D292" s="1988">
        <v>25938275.510000002</v>
      </c>
      <c r="E292" s="1982">
        <v>25880248.510000002</v>
      </c>
      <c r="F292" s="1989">
        <v>58027</v>
      </c>
      <c r="G292" s="2011">
        <f t="shared" si="8"/>
        <v>99.776288134584618</v>
      </c>
      <c r="H292" s="2013">
        <f t="shared" si="9"/>
        <v>0.22371186541537352</v>
      </c>
    </row>
    <row r="293" spans="1:8" s="1984" customFormat="1" ht="13.15" customHeight="1">
      <c r="A293" s="1985">
        <v>30</v>
      </c>
      <c r="B293" s="1986">
        <v>21</v>
      </c>
      <c r="C293" s="1987" t="s">
        <v>958</v>
      </c>
      <c r="D293" s="1988">
        <v>85875893.280000001</v>
      </c>
      <c r="E293" s="1982">
        <v>83770069.5</v>
      </c>
      <c r="F293" s="1989">
        <v>2105823.7799999998</v>
      </c>
      <c r="G293" s="2011">
        <f t="shared" si="8"/>
        <v>97.547828966233951</v>
      </c>
      <c r="H293" s="2013">
        <f t="shared" si="9"/>
        <v>2.4521710337660432</v>
      </c>
    </row>
    <row r="294" spans="1:8" s="1984" customFormat="1" ht="13.15" customHeight="1">
      <c r="A294" s="1985">
        <v>30</v>
      </c>
      <c r="B294" s="1986">
        <v>22</v>
      </c>
      <c r="C294" s="1987" t="s">
        <v>957</v>
      </c>
      <c r="D294" s="1988">
        <v>21988330.940000001</v>
      </c>
      <c r="E294" s="1982">
        <v>21255602.899999999</v>
      </c>
      <c r="F294" s="1989">
        <v>732728.04</v>
      </c>
      <c r="G294" s="2011">
        <f t="shared" si="8"/>
        <v>96.667650482433558</v>
      </c>
      <c r="H294" s="2013">
        <f t="shared" si="9"/>
        <v>3.3323495175664295</v>
      </c>
    </row>
    <row r="295" spans="1:8" s="1984" customFormat="1" ht="13.15" customHeight="1">
      <c r="A295" s="1985">
        <v>30</v>
      </c>
      <c r="B295" s="1986">
        <v>23</v>
      </c>
      <c r="C295" s="1987" t="s">
        <v>956</v>
      </c>
      <c r="D295" s="1988">
        <v>30533689.77</v>
      </c>
      <c r="E295" s="1982">
        <v>30493136.670000002</v>
      </c>
      <c r="F295" s="1989">
        <v>40553.1</v>
      </c>
      <c r="G295" s="2011">
        <f t="shared" si="8"/>
        <v>99.867185720738405</v>
      </c>
      <c r="H295" s="2013">
        <f t="shared" si="9"/>
        <v>0.13281427926160527</v>
      </c>
    </row>
    <row r="296" spans="1:8" s="1984" customFormat="1" ht="13.15" customHeight="1">
      <c r="A296" s="1985">
        <v>30</v>
      </c>
      <c r="B296" s="1986">
        <v>24</v>
      </c>
      <c r="C296" s="1987" t="s">
        <v>955</v>
      </c>
      <c r="D296" s="1988">
        <v>37285791.159999996</v>
      </c>
      <c r="E296" s="1982">
        <v>36494914.140000001</v>
      </c>
      <c r="F296" s="1989">
        <v>790877.02</v>
      </c>
      <c r="G296" s="2011">
        <f t="shared" si="8"/>
        <v>97.878878265969462</v>
      </c>
      <c r="H296" s="2013">
        <f t="shared" si="9"/>
        <v>2.1211217340305462</v>
      </c>
    </row>
    <row r="297" spans="1:8" s="1984" customFormat="1" ht="13.15" customHeight="1">
      <c r="A297" s="1985">
        <v>30</v>
      </c>
      <c r="B297" s="1986">
        <v>25</v>
      </c>
      <c r="C297" s="1987" t="s">
        <v>954</v>
      </c>
      <c r="D297" s="1988">
        <v>20638940.539999999</v>
      </c>
      <c r="E297" s="1982">
        <v>20413713.620000001</v>
      </c>
      <c r="F297" s="1989">
        <v>225226.92</v>
      </c>
      <c r="G297" s="2011">
        <f t="shared" si="8"/>
        <v>98.908728286883289</v>
      </c>
      <c r="H297" s="2013">
        <f t="shared" si="9"/>
        <v>1.091271713116724</v>
      </c>
    </row>
    <row r="298" spans="1:8" s="1984" customFormat="1" ht="13.15" customHeight="1">
      <c r="A298" s="1985">
        <v>30</v>
      </c>
      <c r="B298" s="1986">
        <v>26</v>
      </c>
      <c r="C298" s="1987" t="s">
        <v>953</v>
      </c>
      <c r="D298" s="1988">
        <v>30981529.59</v>
      </c>
      <c r="E298" s="1982">
        <v>30368125.440000001</v>
      </c>
      <c r="F298" s="1989">
        <v>613404.15</v>
      </c>
      <c r="G298" s="2011">
        <f t="shared" si="8"/>
        <v>98.020097270478246</v>
      </c>
      <c r="H298" s="2013">
        <f t="shared" si="9"/>
        <v>1.9799027295217546</v>
      </c>
    </row>
    <row r="299" spans="1:8" s="1984" customFormat="1" ht="13.15" customHeight="1">
      <c r="A299" s="1985">
        <v>30</v>
      </c>
      <c r="B299" s="1986">
        <v>27</v>
      </c>
      <c r="C299" s="1987" t="s">
        <v>952</v>
      </c>
      <c r="D299" s="1988">
        <v>43812403.240000002</v>
      </c>
      <c r="E299" s="1982">
        <v>43748862.350000001</v>
      </c>
      <c r="F299" s="1989">
        <v>63540.89</v>
      </c>
      <c r="G299" s="2011">
        <f t="shared" si="8"/>
        <v>99.854970544181455</v>
      </c>
      <c r="H299" s="2013">
        <f t="shared" si="9"/>
        <v>0.14502945581854823</v>
      </c>
    </row>
    <row r="300" spans="1:8" s="1984" customFormat="1" ht="13.15" customHeight="1">
      <c r="A300" s="1985">
        <v>30</v>
      </c>
      <c r="B300" s="1986">
        <v>28</v>
      </c>
      <c r="C300" s="1987" t="s">
        <v>951</v>
      </c>
      <c r="D300" s="1988">
        <v>46940287.200000003</v>
      </c>
      <c r="E300" s="1982">
        <v>45769725.740000002</v>
      </c>
      <c r="F300" s="1989">
        <v>1170561.46</v>
      </c>
      <c r="G300" s="2011">
        <f t="shared" si="8"/>
        <v>97.506275462243025</v>
      </c>
      <c r="H300" s="2013">
        <f t="shared" si="9"/>
        <v>2.4937245377569823</v>
      </c>
    </row>
    <row r="301" spans="1:8" s="1984" customFormat="1" ht="13.15" customHeight="1">
      <c r="A301" s="1985">
        <v>30</v>
      </c>
      <c r="B301" s="1986">
        <v>29</v>
      </c>
      <c r="C301" s="1987" t="s">
        <v>950</v>
      </c>
      <c r="D301" s="1988">
        <v>37114400.490000002</v>
      </c>
      <c r="E301" s="1982">
        <v>36806610.740000002</v>
      </c>
      <c r="F301" s="1989">
        <v>307789.75</v>
      </c>
      <c r="G301" s="2011">
        <f t="shared" si="8"/>
        <v>99.170699927962119</v>
      </c>
      <c r="H301" s="2013">
        <f t="shared" si="9"/>
        <v>0.82930007203788725</v>
      </c>
    </row>
    <row r="302" spans="1:8" s="1984" customFormat="1" ht="13.15" customHeight="1">
      <c r="A302" s="1985">
        <v>30</v>
      </c>
      <c r="B302" s="1986">
        <v>30</v>
      </c>
      <c r="C302" s="1987" t="s">
        <v>949</v>
      </c>
      <c r="D302" s="1988">
        <v>51039410.960000001</v>
      </c>
      <c r="E302" s="1982">
        <v>43135222.159999996</v>
      </c>
      <c r="F302" s="1989">
        <v>7904188.7999999998</v>
      </c>
      <c r="G302" s="2011">
        <f t="shared" si="8"/>
        <v>84.513557951923502</v>
      </c>
      <c r="H302" s="2013">
        <f t="shared" si="9"/>
        <v>15.486442048076487</v>
      </c>
    </row>
    <row r="303" spans="1:8" s="1984" customFormat="1" ht="13.15" customHeight="1">
      <c r="A303" s="1985">
        <v>30</v>
      </c>
      <c r="B303" s="1986">
        <v>31</v>
      </c>
      <c r="C303" s="1987" t="s">
        <v>948</v>
      </c>
      <c r="D303" s="1988">
        <v>34724696.630000003</v>
      </c>
      <c r="E303" s="1982">
        <v>34125787.630000003</v>
      </c>
      <c r="F303" s="1989">
        <v>598909</v>
      </c>
      <c r="G303" s="2011">
        <f t="shared" si="8"/>
        <v>98.275264989694449</v>
      </c>
      <c r="H303" s="2013">
        <f t="shared" si="9"/>
        <v>1.7247350103055454</v>
      </c>
    </row>
    <row r="304" spans="1:8" s="1984" customFormat="1" ht="13.15" customHeight="1">
      <c r="A304" s="1985">
        <v>32</v>
      </c>
      <c r="B304" s="1986">
        <v>1</v>
      </c>
      <c r="C304" s="1987" t="s">
        <v>947</v>
      </c>
      <c r="D304" s="1988">
        <v>23777023.219999999</v>
      </c>
      <c r="E304" s="1982">
        <v>23448412.219999999</v>
      </c>
      <c r="F304" s="1989">
        <v>328611</v>
      </c>
      <c r="G304" s="2011">
        <f t="shared" si="8"/>
        <v>98.617947263795458</v>
      </c>
      <c r="H304" s="2013">
        <f t="shared" si="9"/>
        <v>1.3820527362045449</v>
      </c>
    </row>
    <row r="305" spans="1:8" s="1984" customFormat="1" ht="13.15" customHeight="1">
      <c r="A305" s="1985">
        <v>32</v>
      </c>
      <c r="B305" s="1986">
        <v>2</v>
      </c>
      <c r="C305" s="1987" t="s">
        <v>946</v>
      </c>
      <c r="D305" s="1988">
        <v>23335556.539999999</v>
      </c>
      <c r="E305" s="1982">
        <v>23307692.539999999</v>
      </c>
      <c r="F305" s="1989">
        <v>27864</v>
      </c>
      <c r="G305" s="2011">
        <f t="shared" si="8"/>
        <v>99.880594234158337</v>
      </c>
      <c r="H305" s="2013">
        <f t="shared" si="9"/>
        <v>0.11940576584165753</v>
      </c>
    </row>
    <row r="306" spans="1:8" s="1984" customFormat="1" ht="13.15" customHeight="1">
      <c r="A306" s="1985">
        <v>32</v>
      </c>
      <c r="B306" s="1986">
        <v>3</v>
      </c>
      <c r="C306" s="1987" t="s">
        <v>945</v>
      </c>
      <c r="D306" s="1988">
        <v>46240515.689999998</v>
      </c>
      <c r="E306" s="1982">
        <v>45240302.829999998</v>
      </c>
      <c r="F306" s="1989">
        <v>1000212.86</v>
      </c>
      <c r="G306" s="2011">
        <f t="shared" si="8"/>
        <v>97.836934028362705</v>
      </c>
      <c r="H306" s="2013">
        <f t="shared" si="9"/>
        <v>2.1630659716373071</v>
      </c>
    </row>
    <row r="307" spans="1:8" s="1984" customFormat="1" ht="13.15" customHeight="1">
      <c r="A307" s="1985">
        <v>32</v>
      </c>
      <c r="B307" s="1986">
        <v>4</v>
      </c>
      <c r="C307" s="1987" t="s">
        <v>944</v>
      </c>
      <c r="D307" s="1988">
        <v>41038997.979999997</v>
      </c>
      <c r="E307" s="1982">
        <v>40905364.840000004</v>
      </c>
      <c r="F307" s="1989">
        <v>133633.14000000001</v>
      </c>
      <c r="G307" s="2011">
        <f t="shared" si="8"/>
        <v>99.674375236780591</v>
      </c>
      <c r="H307" s="2013">
        <f t="shared" si="9"/>
        <v>0.32562476321942602</v>
      </c>
    </row>
    <row r="308" spans="1:8" s="1984" customFormat="1" ht="13.15" customHeight="1">
      <c r="A308" s="1985">
        <v>32</v>
      </c>
      <c r="B308" s="1986">
        <v>5</v>
      </c>
      <c r="C308" s="1987" t="s">
        <v>943</v>
      </c>
      <c r="D308" s="1988">
        <v>26869568.27</v>
      </c>
      <c r="E308" s="1982">
        <v>26574332.460000001</v>
      </c>
      <c r="F308" s="1989">
        <v>295235.81</v>
      </c>
      <c r="G308" s="2011">
        <f t="shared" si="8"/>
        <v>98.901226074668159</v>
      </c>
      <c r="H308" s="2013">
        <f t="shared" si="9"/>
        <v>1.0987739253318491</v>
      </c>
    </row>
    <row r="309" spans="1:8" s="1984" customFormat="1" ht="13.15" customHeight="1">
      <c r="A309" s="1985">
        <v>32</v>
      </c>
      <c r="B309" s="1986">
        <v>6</v>
      </c>
      <c r="C309" s="1987" t="s">
        <v>942</v>
      </c>
      <c r="D309" s="1988">
        <v>30545564.420000002</v>
      </c>
      <c r="E309" s="1982">
        <v>30311481.609999999</v>
      </c>
      <c r="F309" s="1989">
        <v>234082.81</v>
      </c>
      <c r="G309" s="2011">
        <f t="shared" si="8"/>
        <v>99.233660223849924</v>
      </c>
      <c r="H309" s="2013">
        <f t="shared" si="9"/>
        <v>0.76633977615005877</v>
      </c>
    </row>
    <row r="310" spans="1:8" s="1984" customFormat="1" ht="13.15" customHeight="1">
      <c r="A310" s="1985">
        <v>32</v>
      </c>
      <c r="B310" s="1986">
        <v>7</v>
      </c>
      <c r="C310" s="1987" t="s">
        <v>941</v>
      </c>
      <c r="D310" s="1988">
        <v>24097459.300000001</v>
      </c>
      <c r="E310" s="1982">
        <v>23632424.350000001</v>
      </c>
      <c r="F310" s="1989">
        <v>465034.95</v>
      </c>
      <c r="G310" s="2011">
        <f t="shared" si="8"/>
        <v>98.070190951624511</v>
      </c>
      <c r="H310" s="2013">
        <f t="shared" si="9"/>
        <v>1.9298090483754859</v>
      </c>
    </row>
    <row r="311" spans="1:8" s="1984" customFormat="1" ht="13.15" customHeight="1">
      <c r="A311" s="1985">
        <v>32</v>
      </c>
      <c r="B311" s="1986">
        <v>8</v>
      </c>
      <c r="C311" s="1987" t="s">
        <v>940</v>
      </c>
      <c r="D311" s="1988">
        <v>61518124.600000001</v>
      </c>
      <c r="E311" s="1982">
        <v>61044857.710000001</v>
      </c>
      <c r="F311" s="1989">
        <v>473266.89</v>
      </c>
      <c r="G311" s="2011">
        <f t="shared" si="8"/>
        <v>99.230687064865435</v>
      </c>
      <c r="H311" s="2013">
        <f t="shared" si="9"/>
        <v>0.76931293513456689</v>
      </c>
    </row>
    <row r="312" spans="1:8" s="1984" customFormat="1" ht="13.15" customHeight="1">
      <c r="A312" s="1985">
        <v>32</v>
      </c>
      <c r="B312" s="1986">
        <v>9</v>
      </c>
      <c r="C312" s="1987" t="s">
        <v>939</v>
      </c>
      <c r="D312" s="1988">
        <v>10417375.130000001</v>
      </c>
      <c r="E312" s="1982">
        <v>10417375.130000001</v>
      </c>
      <c r="F312" s="1989">
        <v>0</v>
      </c>
      <c r="G312" s="2011">
        <f t="shared" si="8"/>
        <v>100</v>
      </c>
      <c r="H312" s="2013">
        <f t="shared" si="9"/>
        <v>0</v>
      </c>
    </row>
    <row r="313" spans="1:8" s="1984" customFormat="1" ht="13.15" customHeight="1">
      <c r="A313" s="1985">
        <v>32</v>
      </c>
      <c r="B313" s="1986">
        <v>10</v>
      </c>
      <c r="C313" s="1987" t="s">
        <v>938</v>
      </c>
      <c r="D313" s="1988">
        <v>34973116.579999998</v>
      </c>
      <c r="E313" s="1982">
        <v>34681508.390000001</v>
      </c>
      <c r="F313" s="1989">
        <v>291608.19</v>
      </c>
      <c r="G313" s="2011">
        <f t="shared" si="8"/>
        <v>99.166193297835065</v>
      </c>
      <c r="H313" s="2013">
        <f t="shared" si="9"/>
        <v>0.83380670216494623</v>
      </c>
    </row>
    <row r="314" spans="1:8" s="1984" customFormat="1" ht="13.15" customHeight="1">
      <c r="A314" s="1985">
        <v>32</v>
      </c>
      <c r="B314" s="1986">
        <v>11</v>
      </c>
      <c r="C314" s="1987" t="s">
        <v>937</v>
      </c>
      <c r="D314" s="1988">
        <v>53170679.310000002</v>
      </c>
      <c r="E314" s="1982">
        <v>51040094.700000003</v>
      </c>
      <c r="F314" s="1989">
        <v>2130584.61</v>
      </c>
      <c r="G314" s="2011">
        <f t="shared" si="8"/>
        <v>95.992933252595677</v>
      </c>
      <c r="H314" s="2013">
        <f t="shared" si="9"/>
        <v>4.0070667474043216</v>
      </c>
    </row>
    <row r="315" spans="1:8" s="1984" customFormat="1" ht="13.15" customHeight="1">
      <c r="A315" s="1985">
        <v>32</v>
      </c>
      <c r="B315" s="1986">
        <v>12</v>
      </c>
      <c r="C315" s="1987" t="s">
        <v>936</v>
      </c>
      <c r="D315" s="1988">
        <v>21809096.969999999</v>
      </c>
      <c r="E315" s="1982">
        <v>21244994.149999999</v>
      </c>
      <c r="F315" s="1989">
        <v>564102.81999999995</v>
      </c>
      <c r="G315" s="2011">
        <f t="shared" si="8"/>
        <v>97.413451731743123</v>
      </c>
      <c r="H315" s="2013">
        <f t="shared" si="9"/>
        <v>2.5865482682568857</v>
      </c>
    </row>
    <row r="316" spans="1:8" s="1984" customFormat="1" ht="13.15" customHeight="1">
      <c r="A316" s="1985">
        <v>32</v>
      </c>
      <c r="B316" s="1986">
        <v>13</v>
      </c>
      <c r="C316" s="1987" t="s">
        <v>935</v>
      </c>
      <c r="D316" s="1988">
        <v>26064673.609999999</v>
      </c>
      <c r="E316" s="1982">
        <v>25976682.100000001</v>
      </c>
      <c r="F316" s="1989">
        <v>87991.51</v>
      </c>
      <c r="G316" s="2011">
        <f t="shared" si="8"/>
        <v>99.662410850346348</v>
      </c>
      <c r="H316" s="2013">
        <f t="shared" si="9"/>
        <v>0.33758914965365644</v>
      </c>
    </row>
    <row r="317" spans="1:8" s="1984" customFormat="1" ht="13.15" customHeight="1">
      <c r="A317" s="1985">
        <v>32</v>
      </c>
      <c r="B317" s="1986">
        <v>14</v>
      </c>
      <c r="C317" s="1987" t="s">
        <v>934</v>
      </c>
      <c r="D317" s="1988">
        <v>76254689.180000007</v>
      </c>
      <c r="E317" s="1982">
        <v>75914147.519999996</v>
      </c>
      <c r="F317" s="1989">
        <v>340541.66</v>
      </c>
      <c r="G317" s="2011">
        <f t="shared" si="8"/>
        <v>99.553415450692924</v>
      </c>
      <c r="H317" s="2013">
        <f t="shared" si="9"/>
        <v>0.44658454930705677</v>
      </c>
    </row>
    <row r="318" spans="1:8" s="1984" customFormat="1" ht="13.15" customHeight="1">
      <c r="A318" s="1985">
        <v>32</v>
      </c>
      <c r="B318" s="1986">
        <v>15</v>
      </c>
      <c r="C318" s="1987" t="s">
        <v>933</v>
      </c>
      <c r="D318" s="1988">
        <v>57273960.450000003</v>
      </c>
      <c r="E318" s="1982">
        <v>55329499.619999997</v>
      </c>
      <c r="F318" s="1989">
        <v>1944460.83</v>
      </c>
      <c r="G318" s="2011">
        <f t="shared" si="8"/>
        <v>96.604982762284237</v>
      </c>
      <c r="H318" s="2013">
        <f t="shared" si="9"/>
        <v>3.3950172377157481</v>
      </c>
    </row>
    <row r="319" spans="1:8" s="1984" customFormat="1" ht="13.15" customHeight="1">
      <c r="A319" s="1985">
        <v>32</v>
      </c>
      <c r="B319" s="1986">
        <v>16</v>
      </c>
      <c r="C319" s="1987" t="s">
        <v>932</v>
      </c>
      <c r="D319" s="1988">
        <v>33331025.219999999</v>
      </c>
      <c r="E319" s="1982">
        <v>33331025.219999999</v>
      </c>
      <c r="F319" s="1989">
        <v>0</v>
      </c>
      <c r="G319" s="2011">
        <f t="shared" si="8"/>
        <v>100</v>
      </c>
      <c r="H319" s="2013">
        <f t="shared" si="9"/>
        <v>0</v>
      </c>
    </row>
    <row r="320" spans="1:8" s="1984" customFormat="1" ht="13.15" customHeight="1">
      <c r="A320" s="1985">
        <v>32</v>
      </c>
      <c r="B320" s="1986">
        <v>17</v>
      </c>
      <c r="C320" s="1987" t="s">
        <v>931</v>
      </c>
      <c r="D320" s="1988">
        <v>28773680.370000001</v>
      </c>
      <c r="E320" s="1982">
        <v>27126571.609999999</v>
      </c>
      <c r="F320" s="1989">
        <v>1647108.76</v>
      </c>
      <c r="G320" s="2011">
        <f t="shared" si="8"/>
        <v>94.275641006573125</v>
      </c>
      <c r="H320" s="2013">
        <f t="shared" si="9"/>
        <v>5.7243589934268808</v>
      </c>
    </row>
    <row r="321" spans="1:8" s="1984" customFormat="1" ht="13.15" customHeight="1" thickBot="1">
      <c r="A321" s="1991">
        <v>32</v>
      </c>
      <c r="B321" s="1992">
        <v>18</v>
      </c>
      <c r="C321" s="1993" t="s">
        <v>930</v>
      </c>
      <c r="D321" s="2014">
        <v>14347180.5</v>
      </c>
      <c r="E321" s="2015">
        <v>14337680.5</v>
      </c>
      <c r="F321" s="2016">
        <v>9500</v>
      </c>
      <c r="G321" s="2011">
        <f t="shared" si="8"/>
        <v>99.933784899409332</v>
      </c>
      <c r="H321" s="2013">
        <f t="shared" si="9"/>
        <v>6.6215100590670067E-2</v>
      </c>
    </row>
    <row r="322" spans="1:8" s="1999" customFormat="1" ht="13.15" customHeight="1" thickBot="1">
      <c r="A322" s="2523" t="s">
        <v>55</v>
      </c>
      <c r="B322" s="2524"/>
      <c r="C322" s="2525"/>
      <c r="D322" s="1997">
        <f>SUM(D8:D321)</f>
        <v>11833940486.809999</v>
      </c>
      <c r="E322" s="1997">
        <f t="shared" ref="E322:F322" si="10">SUM(E8:E321)</f>
        <v>11418854485.429996</v>
      </c>
      <c r="F322" s="1997">
        <f t="shared" si="10"/>
        <v>415086001.38000029</v>
      </c>
      <c r="G322" s="2018">
        <f>E322/D322*100</f>
        <v>96.492410944244185</v>
      </c>
      <c r="H322" s="2019">
        <f>F322/D322*100</f>
        <v>3.5075890557557838</v>
      </c>
    </row>
    <row r="324" spans="1:8">
      <c r="A324" s="2021" t="s">
        <v>1392</v>
      </c>
    </row>
    <row r="326" spans="1:8">
      <c r="D326" s="1930"/>
      <c r="E326" s="1930"/>
      <c r="F326" s="1930"/>
    </row>
  </sheetData>
  <mergeCells count="14">
    <mergeCell ref="A322:C322"/>
    <mergeCell ref="A1:H1"/>
    <mergeCell ref="A2:A6"/>
    <mergeCell ref="B2:B6"/>
    <mergeCell ref="C2:C6"/>
    <mergeCell ref="D2:H2"/>
    <mergeCell ref="D3:D5"/>
    <mergeCell ref="E3:F3"/>
    <mergeCell ref="G3:G5"/>
    <mergeCell ref="H3:H5"/>
    <mergeCell ref="E4:E5"/>
    <mergeCell ref="F4:F5"/>
    <mergeCell ref="D6:F6"/>
    <mergeCell ref="G6:H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workbookViewId="0">
      <selection activeCell="B3" sqref="B3:B4"/>
    </sheetView>
  </sheetViews>
  <sheetFormatPr defaultRowHeight="12.75"/>
  <cols>
    <col min="1" max="1" width="4.7109375" style="1947" customWidth="1"/>
    <col min="2" max="2" width="4.42578125" style="1947" customWidth="1"/>
    <col min="3" max="3" width="24.42578125" style="1947" customWidth="1"/>
    <col min="4" max="4" width="11.42578125" style="1947" customWidth="1"/>
    <col min="5" max="5" width="36.28515625" style="1947" customWidth="1"/>
    <col min="6" max="6" width="16.85546875" style="1947" customWidth="1"/>
    <col min="7" max="7" width="30.42578125" style="1947" customWidth="1"/>
    <col min="8" max="8" width="19.7109375" style="1947" customWidth="1"/>
    <col min="9" max="10" width="12.5703125" style="1947" customWidth="1"/>
    <col min="11" max="11" width="11.5703125" style="1947" customWidth="1"/>
    <col min="12" max="12" width="11.5703125" style="1947" bestFit="1" customWidth="1"/>
    <col min="13" max="16384" width="9.140625" style="1947"/>
  </cols>
  <sheetData>
    <row r="1" spans="1:12" ht="33.6" customHeight="1" thickBot="1">
      <c r="A1" s="2727" t="s">
        <v>1428</v>
      </c>
      <c r="B1" s="2727"/>
      <c r="C1" s="2727"/>
      <c r="D1" s="2727"/>
      <c r="E1" s="2727"/>
      <c r="F1" s="2727"/>
      <c r="G1" s="2727"/>
      <c r="H1" s="2727"/>
    </row>
    <row r="2" spans="1:12" ht="22.15" customHeight="1" thickBot="1">
      <c r="A2" s="2728" t="s">
        <v>1424</v>
      </c>
      <c r="B2" s="2729"/>
      <c r="C2" s="2729"/>
      <c r="D2" s="2729"/>
      <c r="E2" s="2729"/>
      <c r="F2" s="2729"/>
      <c r="G2" s="2729"/>
      <c r="H2" s="2730"/>
    </row>
    <row r="3" spans="1:12" s="1948" customFormat="1" ht="23.45" customHeight="1">
      <c r="A3" s="2551" t="s">
        <v>1364</v>
      </c>
      <c r="B3" s="2544" t="s">
        <v>1395</v>
      </c>
      <c r="C3" s="2555"/>
      <c r="D3" s="2555"/>
      <c r="E3" s="2556"/>
      <c r="F3" s="2546" t="s">
        <v>1396</v>
      </c>
      <c r="G3" s="2736" t="s">
        <v>1367</v>
      </c>
      <c r="H3" s="2546" t="s">
        <v>1397</v>
      </c>
    </row>
    <row r="4" spans="1:12" s="1948" customFormat="1" ht="42" customHeight="1" thickBot="1">
      <c r="A4" s="2552"/>
      <c r="B4" s="2731"/>
      <c r="C4" s="2732"/>
      <c r="D4" s="2732"/>
      <c r="E4" s="2733"/>
      <c r="F4" s="2547"/>
      <c r="G4" s="2737"/>
      <c r="H4" s="2547"/>
    </row>
    <row r="5" spans="1:12" s="1948" customFormat="1" ht="15.6" customHeight="1" thickBot="1">
      <c r="A5" s="2553"/>
      <c r="B5" s="2545"/>
      <c r="C5" s="2734"/>
      <c r="D5" s="2734"/>
      <c r="E5" s="2735"/>
      <c r="F5" s="2738" t="s">
        <v>1372</v>
      </c>
      <c r="G5" s="2739"/>
      <c r="H5" s="2740"/>
      <c r="I5" s="1951"/>
    </row>
    <row r="6" spans="1:12" s="1948" customFormat="1" ht="61.5" customHeight="1">
      <c r="A6" s="1952" t="s">
        <v>1373</v>
      </c>
      <c r="B6" s="2749" t="s">
        <v>1425</v>
      </c>
      <c r="C6" s="2750"/>
      <c r="D6" s="2750"/>
      <c r="E6" s="2751"/>
      <c r="F6" s="2022">
        <v>11550661</v>
      </c>
      <c r="G6" s="1954">
        <v>121289440</v>
      </c>
      <c r="H6" s="2023">
        <f>F6/G$14*100</f>
        <v>4.5519682703642852</v>
      </c>
      <c r="K6" s="2024"/>
    </row>
    <row r="7" spans="1:12" s="1948" customFormat="1" ht="45" customHeight="1">
      <c r="A7" s="1958" t="s">
        <v>1374</v>
      </c>
      <c r="B7" s="2741" t="s">
        <v>1375</v>
      </c>
      <c r="C7" s="2742"/>
      <c r="D7" s="2742"/>
      <c r="E7" s="2743"/>
      <c r="F7" s="1960">
        <v>279718</v>
      </c>
      <c r="G7" s="1960">
        <v>1968120</v>
      </c>
      <c r="H7" s="1961">
        <f>F7/G$14*100</f>
        <v>0.11023329839303198</v>
      </c>
      <c r="J7" s="1962"/>
      <c r="K7" s="2024"/>
      <c r="L7" s="1957"/>
    </row>
    <row r="8" spans="1:12" s="1948" customFormat="1" ht="68.45" customHeight="1">
      <c r="A8" s="1958" t="s">
        <v>1376</v>
      </c>
      <c r="B8" s="2741" t="s">
        <v>1377</v>
      </c>
      <c r="C8" s="2742"/>
      <c r="D8" s="2742"/>
      <c r="E8" s="2743"/>
      <c r="F8" s="1960">
        <v>0</v>
      </c>
      <c r="G8" s="1960">
        <v>0</v>
      </c>
      <c r="H8" s="1961">
        <f t="shared" ref="H8:H13" si="0">F8/G$14*100</f>
        <v>0</v>
      </c>
      <c r="K8" s="2024"/>
    </row>
    <row r="9" spans="1:12" s="1948" customFormat="1" ht="77.25" customHeight="1">
      <c r="A9" s="1958" t="s">
        <v>1378</v>
      </c>
      <c r="B9" s="2741" t="s">
        <v>1379</v>
      </c>
      <c r="C9" s="2742"/>
      <c r="D9" s="2742"/>
      <c r="E9" s="2743"/>
      <c r="F9" s="1960">
        <v>2483412</v>
      </c>
      <c r="G9" s="1960">
        <v>29930585</v>
      </c>
      <c r="H9" s="1961">
        <f t="shared" si="0"/>
        <v>0.97868101455335854</v>
      </c>
      <c r="K9" s="2024"/>
    </row>
    <row r="10" spans="1:12" s="1948" customFormat="1" ht="36.6" customHeight="1">
      <c r="A10" s="1958" t="s">
        <v>1380</v>
      </c>
      <c r="B10" s="2741" t="s">
        <v>1381</v>
      </c>
      <c r="C10" s="2742"/>
      <c r="D10" s="2742"/>
      <c r="E10" s="2743"/>
      <c r="F10" s="1960">
        <v>99309</v>
      </c>
      <c r="G10" s="1960">
        <v>77024078</v>
      </c>
      <c r="H10" s="1961">
        <f t="shared" si="0"/>
        <v>3.9136411064406344E-2</v>
      </c>
      <c r="K10" s="2024"/>
    </row>
    <row r="11" spans="1:12" s="1948" customFormat="1" ht="73.5" customHeight="1">
      <c r="A11" s="1958" t="s">
        <v>1382</v>
      </c>
      <c r="B11" s="2741" t="s">
        <v>1383</v>
      </c>
      <c r="C11" s="2742"/>
      <c r="D11" s="2742"/>
      <c r="E11" s="2743"/>
      <c r="F11" s="1960">
        <v>6586780</v>
      </c>
      <c r="G11" s="1960">
        <v>23355286</v>
      </c>
      <c r="H11" s="1961">
        <f t="shared" si="0"/>
        <v>2.5957660400448135</v>
      </c>
      <c r="K11" s="2024"/>
    </row>
    <row r="12" spans="1:12" s="1948" customFormat="1" ht="33.6" customHeight="1">
      <c r="A12" s="1958" t="s">
        <v>1384</v>
      </c>
      <c r="B12" s="2741" t="s">
        <v>1385</v>
      </c>
      <c r="C12" s="2742"/>
      <c r="D12" s="2742"/>
      <c r="E12" s="2743"/>
      <c r="F12" s="1960">
        <v>134477</v>
      </c>
      <c r="G12" s="1960">
        <v>183403</v>
      </c>
      <c r="H12" s="1961">
        <f t="shared" si="0"/>
        <v>5.2995671597822674E-2</v>
      </c>
      <c r="K12" s="2024"/>
    </row>
    <row r="13" spans="1:12" s="1948" customFormat="1" ht="49.15" customHeight="1" thickBot="1">
      <c r="A13" s="2025" t="s">
        <v>1386</v>
      </c>
      <c r="B13" s="2744" t="s">
        <v>1426</v>
      </c>
      <c r="C13" s="2745"/>
      <c r="D13" s="2745"/>
      <c r="E13" s="2746"/>
      <c r="F13" s="2026">
        <v>0</v>
      </c>
      <c r="G13" s="1965">
        <v>0</v>
      </c>
      <c r="H13" s="2027">
        <f t="shared" si="0"/>
        <v>0</v>
      </c>
      <c r="J13" s="1956"/>
      <c r="K13" s="2024"/>
    </row>
    <row r="14" spans="1:12" s="1948" customFormat="1" ht="22.15" customHeight="1" thickBot="1">
      <c r="A14" s="2747" t="s">
        <v>1387</v>
      </c>
      <c r="B14" s="2748"/>
      <c r="C14" s="2748"/>
      <c r="D14" s="2748"/>
      <c r="E14" s="2748"/>
      <c r="F14" s="2028">
        <f>SUM(F6:F13)</f>
        <v>21134357</v>
      </c>
      <c r="G14" s="2028">
        <f>SUM(G6:G13)</f>
        <v>253750912</v>
      </c>
      <c r="H14" s="2029">
        <f>F14/G14*100</f>
        <v>8.328780706017719</v>
      </c>
      <c r="K14" s="2024"/>
    </row>
    <row r="15" spans="1:12" ht="40.5" customHeight="1"/>
    <row r="16" spans="1:12" ht="40.5" customHeight="1">
      <c r="A16" s="2030"/>
      <c r="F16" s="1969"/>
      <c r="G16" s="1969"/>
    </row>
    <row r="17" spans="1:7" ht="40.5" customHeight="1">
      <c r="A17" s="2030"/>
    </row>
    <row r="18" spans="1:7" ht="40.5" customHeight="1">
      <c r="A18" s="2030"/>
      <c r="G18" s="1969"/>
    </row>
    <row r="19" spans="1:7" ht="40.5" customHeight="1">
      <c r="A19" s="2030"/>
      <c r="G19" s="1970"/>
    </row>
    <row r="20" spans="1:7" ht="40.5" customHeight="1">
      <c r="A20" s="2030"/>
      <c r="G20" s="1969"/>
    </row>
    <row r="21" spans="1:7" ht="40.5" customHeight="1">
      <c r="A21" s="2030"/>
    </row>
    <row r="22" spans="1:7" ht="40.5" customHeight="1">
      <c r="A22" s="2030"/>
    </row>
    <row r="23" spans="1:7" ht="40.5" customHeight="1">
      <c r="A23" s="2030"/>
    </row>
    <row r="24" spans="1:7" ht="40.5" customHeight="1">
      <c r="A24" s="2030"/>
    </row>
    <row r="25" spans="1:7" ht="40.5" customHeight="1">
      <c r="A25" s="2030"/>
    </row>
    <row r="26" spans="1:7" ht="40.5" customHeight="1">
      <c r="A26" s="2030"/>
      <c r="F26" s="2031"/>
    </row>
  </sheetData>
  <mergeCells count="17">
    <mergeCell ref="B12:E12"/>
    <mergeCell ref="B13:E13"/>
    <mergeCell ref="A14:E14"/>
    <mergeCell ref="B6:E6"/>
    <mergeCell ref="B7:E7"/>
    <mergeCell ref="B8:E8"/>
    <mergeCell ref="B9:E9"/>
    <mergeCell ref="B10:E10"/>
    <mergeCell ref="B11:E11"/>
    <mergeCell ref="A1:H1"/>
    <mergeCell ref="A2:H2"/>
    <mergeCell ref="A3:A5"/>
    <mergeCell ref="B3:E5"/>
    <mergeCell ref="F3:F4"/>
    <mergeCell ref="G3:G4"/>
    <mergeCell ref="H3:H4"/>
    <mergeCell ref="F5:H5"/>
  </mergeCells>
  <pageMargins left="0.7" right="0.7" top="0.75" bottom="0.75" header="0.3" footer="0.3"/>
  <pageSetup paperSize="9" scale="83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>
    <tabColor rgb="FF92D050"/>
  </sheetPr>
  <dimension ref="A1:G26"/>
  <sheetViews>
    <sheetView showGridLines="0" workbookViewId="0">
      <selection activeCell="B3" sqref="B3:B4"/>
    </sheetView>
  </sheetViews>
  <sheetFormatPr defaultRowHeight="12.75"/>
  <cols>
    <col min="1" max="1" width="3.7109375" customWidth="1"/>
    <col min="2" max="2" width="20" customWidth="1"/>
    <col min="3" max="3" width="15.7109375" customWidth="1"/>
    <col min="4" max="4" width="14.28515625" customWidth="1"/>
    <col min="5" max="5" width="15.42578125" bestFit="1" customWidth="1"/>
    <col min="6" max="6" width="9.5703125" customWidth="1"/>
    <col min="7" max="7" width="12.28515625" customWidth="1"/>
  </cols>
  <sheetData>
    <row r="1" spans="1:7" ht="33.75" customHeight="1">
      <c r="A1" s="2559" t="s">
        <v>105</v>
      </c>
      <c r="B1" s="2559"/>
      <c r="C1" s="2559"/>
      <c r="D1" s="2559"/>
      <c r="E1" s="2559"/>
      <c r="F1" s="2559"/>
      <c r="G1" s="2559"/>
    </row>
    <row r="2" spans="1:7" ht="8.25" customHeight="1" thickBot="1">
      <c r="B2" s="2" t="s">
        <v>25</v>
      </c>
    </row>
    <row r="3" spans="1:7">
      <c r="A3" s="2754" t="s">
        <v>52</v>
      </c>
      <c r="B3" s="2756" t="s">
        <v>7</v>
      </c>
      <c r="C3" s="2758" t="s">
        <v>26</v>
      </c>
      <c r="D3" s="3" t="s">
        <v>27</v>
      </c>
      <c r="E3" s="395"/>
      <c r="F3" s="2760" t="s">
        <v>28</v>
      </c>
      <c r="G3" s="2762" t="s">
        <v>29</v>
      </c>
    </row>
    <row r="4" spans="1:7" ht="39.75" customHeight="1">
      <c r="A4" s="2755"/>
      <c r="B4" s="2757"/>
      <c r="C4" s="2759"/>
      <c r="D4" s="4" t="s">
        <v>30</v>
      </c>
      <c r="E4" s="350" t="s">
        <v>31</v>
      </c>
      <c r="F4" s="2761"/>
      <c r="G4" s="2763"/>
    </row>
    <row r="5" spans="1:7" ht="13.5" thickBot="1">
      <c r="A5" s="2755"/>
      <c r="B5" s="2757"/>
      <c r="C5" s="351" t="s">
        <v>8</v>
      </c>
      <c r="D5" s="5"/>
      <c r="E5" s="352"/>
      <c r="F5" s="347" t="s">
        <v>9</v>
      </c>
      <c r="G5" s="6" t="s">
        <v>32</v>
      </c>
    </row>
    <row r="6" spans="1:7" ht="13.5" thickBot="1">
      <c r="A6" s="337">
        <v>1</v>
      </c>
      <c r="B6" s="343">
        <v>2</v>
      </c>
      <c r="C6" s="337">
        <v>3</v>
      </c>
      <c r="D6" s="338">
        <v>4</v>
      </c>
      <c r="E6" s="339">
        <v>5</v>
      </c>
      <c r="F6" s="348">
        <v>6</v>
      </c>
      <c r="G6" s="339">
        <v>7</v>
      </c>
    </row>
    <row r="7" spans="1:7" s="44" customFormat="1" ht="17.25" customHeight="1">
      <c r="A7" s="386" t="s">
        <v>10</v>
      </c>
      <c r="B7" s="389" t="s">
        <v>33</v>
      </c>
      <c r="C7" s="628">
        <v>290815707.68000007</v>
      </c>
      <c r="D7" s="629">
        <v>14192397.26</v>
      </c>
      <c r="E7" s="630">
        <v>276623310.42000008</v>
      </c>
      <c r="F7" s="392">
        <f>C7/$C$23*100</f>
        <v>8.6096090101045188</v>
      </c>
      <c r="G7" s="754">
        <v>147.80773411495755</v>
      </c>
    </row>
    <row r="8" spans="1:7" s="44" customFormat="1" ht="17.25" customHeight="1">
      <c r="A8" s="387" t="s">
        <v>11</v>
      </c>
      <c r="B8" s="390" t="s">
        <v>34</v>
      </c>
      <c r="C8" s="631">
        <v>195720770.35000008</v>
      </c>
      <c r="D8" s="632">
        <v>12871831.24</v>
      </c>
      <c r="E8" s="633">
        <v>182848939.11000007</v>
      </c>
      <c r="F8" s="393">
        <f t="shared" ref="F8:F23" si="0">C8/$C$23*100</f>
        <v>5.7943201256657701</v>
      </c>
      <c r="G8" s="755">
        <v>148.44368373549952</v>
      </c>
    </row>
    <row r="9" spans="1:7" s="44" customFormat="1" ht="17.25" customHeight="1">
      <c r="A9" s="387" t="s">
        <v>12</v>
      </c>
      <c r="B9" s="390" t="s">
        <v>35</v>
      </c>
      <c r="C9" s="631">
        <v>209709884.25000006</v>
      </c>
      <c r="D9" s="632">
        <v>17698837.800000001</v>
      </c>
      <c r="E9" s="633">
        <v>192011046.45000005</v>
      </c>
      <c r="F9" s="393">
        <f t="shared" si="0"/>
        <v>6.2084683229472786</v>
      </c>
      <c r="G9" s="755">
        <v>132.23007089770343</v>
      </c>
    </row>
    <row r="10" spans="1:7" s="44" customFormat="1" ht="17.25" customHeight="1">
      <c r="A10" s="387" t="s">
        <v>13</v>
      </c>
      <c r="B10" s="390" t="s">
        <v>36</v>
      </c>
      <c r="C10" s="631">
        <v>118257698.69999997</v>
      </c>
      <c r="D10" s="632">
        <v>5426964.2500000009</v>
      </c>
      <c r="E10" s="633">
        <v>112830734.44999997</v>
      </c>
      <c r="F10" s="393">
        <f t="shared" si="0"/>
        <v>3.5010232300177968</v>
      </c>
      <c r="G10" s="755">
        <v>158.36083927789477</v>
      </c>
    </row>
    <row r="11" spans="1:7" s="44" customFormat="1" ht="17.25" customHeight="1">
      <c r="A11" s="387" t="s">
        <v>4</v>
      </c>
      <c r="B11" s="390" t="s">
        <v>37</v>
      </c>
      <c r="C11" s="631">
        <v>222380270.38</v>
      </c>
      <c r="D11" s="632">
        <v>3546270.34</v>
      </c>
      <c r="E11" s="633">
        <v>218834000.03999999</v>
      </c>
      <c r="F11" s="393">
        <f t="shared" si="0"/>
        <v>6.5835755393235873</v>
      </c>
      <c r="G11" s="755">
        <v>134.47770693958066</v>
      </c>
    </row>
    <row r="12" spans="1:7" s="44" customFormat="1" ht="17.25" customHeight="1">
      <c r="A12" s="387" t="s">
        <v>5</v>
      </c>
      <c r="B12" s="390" t="s">
        <v>38</v>
      </c>
      <c r="C12" s="631">
        <v>248608071.02999997</v>
      </c>
      <c r="D12" s="632">
        <v>5637865.8900000006</v>
      </c>
      <c r="E12" s="633">
        <v>242970205.13999999</v>
      </c>
      <c r="F12" s="393">
        <f t="shared" si="0"/>
        <v>7.3600504780154701</v>
      </c>
      <c r="G12" s="755">
        <v>101.90851774650935</v>
      </c>
    </row>
    <row r="13" spans="1:7" s="44" customFormat="1" ht="17.25" customHeight="1">
      <c r="A13" s="387" t="s">
        <v>14</v>
      </c>
      <c r="B13" s="390" t="s">
        <v>39</v>
      </c>
      <c r="C13" s="631">
        <v>387814802.72000003</v>
      </c>
      <c r="D13" s="632">
        <v>9346964.9100000001</v>
      </c>
      <c r="E13" s="633">
        <v>378467837.81</v>
      </c>
      <c r="F13" s="393">
        <f t="shared" si="0"/>
        <v>11.481270548921053</v>
      </c>
      <c r="G13" s="755">
        <v>122.28219519378057</v>
      </c>
    </row>
    <row r="14" spans="1:7" s="44" customFormat="1" ht="17.25" customHeight="1">
      <c r="A14" s="387" t="s">
        <v>15</v>
      </c>
      <c r="B14" s="390" t="s">
        <v>40</v>
      </c>
      <c r="C14" s="631">
        <v>126708246.08999999</v>
      </c>
      <c r="D14" s="632">
        <v>5560543.5800000001</v>
      </c>
      <c r="E14" s="633">
        <v>121147702.50999999</v>
      </c>
      <c r="F14" s="393">
        <f t="shared" si="0"/>
        <v>3.7512019756215813</v>
      </c>
      <c r="G14" s="755">
        <v>148.26770477339451</v>
      </c>
    </row>
    <row r="15" spans="1:7" s="44" customFormat="1" ht="17.25" customHeight="1">
      <c r="A15" s="387" t="s">
        <v>16</v>
      </c>
      <c r="B15" s="390" t="s">
        <v>41</v>
      </c>
      <c r="C15" s="631">
        <v>238310471.11000013</v>
      </c>
      <c r="D15" s="632">
        <v>10659391.990000002</v>
      </c>
      <c r="E15" s="633">
        <v>227651079.12000012</v>
      </c>
      <c r="F15" s="393">
        <f t="shared" si="0"/>
        <v>7.0551896788483308</v>
      </c>
      <c r="G15" s="755">
        <v>134.09088132606291</v>
      </c>
    </row>
    <row r="16" spans="1:7" s="44" customFormat="1" ht="17.25" customHeight="1">
      <c r="A16" s="387" t="s">
        <v>17</v>
      </c>
      <c r="B16" s="390" t="s">
        <v>42</v>
      </c>
      <c r="C16" s="631">
        <v>121066773.79999995</v>
      </c>
      <c r="D16" s="632">
        <v>5986684.6600000001</v>
      </c>
      <c r="E16" s="633">
        <v>115080089.13999996</v>
      </c>
      <c r="F16" s="393">
        <f t="shared" si="0"/>
        <v>3.5841859947940105</v>
      </c>
      <c r="G16" s="755">
        <v>161.83320563136274</v>
      </c>
    </row>
    <row r="17" spans="1:7" s="44" customFormat="1" ht="17.25" customHeight="1">
      <c r="A17" s="387" t="s">
        <v>18</v>
      </c>
      <c r="B17" s="390" t="s">
        <v>43</v>
      </c>
      <c r="C17" s="631">
        <v>181359418.06</v>
      </c>
      <c r="D17" s="632">
        <v>3908596.56</v>
      </c>
      <c r="E17" s="633">
        <v>177450821.5</v>
      </c>
      <c r="F17" s="393">
        <f t="shared" si="0"/>
        <v>5.36915179806868</v>
      </c>
      <c r="G17" s="755">
        <v>120.88427776811287</v>
      </c>
    </row>
    <row r="18" spans="1:7" s="44" customFormat="1" ht="17.25" customHeight="1">
      <c r="A18" s="387" t="s">
        <v>19</v>
      </c>
      <c r="B18" s="390" t="s">
        <v>44</v>
      </c>
      <c r="C18" s="631">
        <v>203949760.69000003</v>
      </c>
      <c r="D18" s="632">
        <v>6133569.2400000002</v>
      </c>
      <c r="E18" s="633">
        <v>197816191.45000002</v>
      </c>
      <c r="F18" s="393">
        <f t="shared" si="0"/>
        <v>6.0379396671978416</v>
      </c>
      <c r="G18" s="755">
        <v>102.02788383065004</v>
      </c>
    </row>
    <row r="19" spans="1:7" s="44" customFormat="1" ht="17.25" customHeight="1">
      <c r="A19" s="387" t="s">
        <v>20</v>
      </c>
      <c r="B19" s="390" t="s">
        <v>45</v>
      </c>
      <c r="C19" s="631">
        <v>141709396.43999997</v>
      </c>
      <c r="D19" s="632">
        <v>3948963.63</v>
      </c>
      <c r="E19" s="633">
        <v>137760432.80999997</v>
      </c>
      <c r="F19" s="393">
        <f t="shared" si="0"/>
        <v>4.1953115467504123</v>
      </c>
      <c r="G19" s="755">
        <v>136.37587244456546</v>
      </c>
    </row>
    <row r="20" spans="1:7" s="44" customFormat="1" ht="17.25" customHeight="1">
      <c r="A20" s="387" t="s">
        <v>21</v>
      </c>
      <c r="B20" s="390" t="s">
        <v>46</v>
      </c>
      <c r="C20" s="631">
        <v>189475841.86999995</v>
      </c>
      <c r="D20" s="632">
        <v>13084456.18</v>
      </c>
      <c r="E20" s="633">
        <v>176391385.68999994</v>
      </c>
      <c r="F20" s="393">
        <f t="shared" si="0"/>
        <v>5.6094388036154861</v>
      </c>
      <c r="G20" s="755">
        <v>167.46418228612887</v>
      </c>
    </row>
    <row r="21" spans="1:7" s="44" customFormat="1" ht="17.25" customHeight="1">
      <c r="A21" s="387" t="s">
        <v>22</v>
      </c>
      <c r="B21" s="390" t="s">
        <v>47</v>
      </c>
      <c r="C21" s="631">
        <v>314102727.43000013</v>
      </c>
      <c r="D21" s="632">
        <v>11711452.91</v>
      </c>
      <c r="E21" s="633">
        <v>302391274.5200001</v>
      </c>
      <c r="F21" s="393">
        <f t="shared" si="0"/>
        <v>9.2990220292894872</v>
      </c>
      <c r="G21" s="755">
        <v>115.19743018806619</v>
      </c>
    </row>
    <row r="22" spans="1:7" s="44" customFormat="1" ht="17.25" customHeight="1" thickBot="1">
      <c r="A22" s="388" t="s">
        <v>23</v>
      </c>
      <c r="B22" s="391" t="s">
        <v>48</v>
      </c>
      <c r="C22" s="634">
        <v>187814045.02000001</v>
      </c>
      <c r="D22" s="635">
        <v>4869497.5299999993</v>
      </c>
      <c r="E22" s="636">
        <v>182944547.49000001</v>
      </c>
      <c r="F22" s="394">
        <f t="shared" si="0"/>
        <v>5.5602412508186951</v>
      </c>
      <c r="G22" s="756">
        <v>163.83656389409867</v>
      </c>
    </row>
    <row r="23" spans="1:7" s="44" customFormat="1" ht="24" customHeight="1" thickBot="1">
      <c r="A23" s="2752" t="s">
        <v>24</v>
      </c>
      <c r="B23" s="2753"/>
      <c r="C23" s="637">
        <f>SUM(C7:C22)</f>
        <v>3377803885.6200004</v>
      </c>
      <c r="D23" s="638">
        <f>SUM(D7:D22)</f>
        <v>134584287.96999997</v>
      </c>
      <c r="E23" s="639">
        <f>SUM(E7:E22)</f>
        <v>3243219597.6499996</v>
      </c>
      <c r="F23" s="757">
        <f t="shared" si="0"/>
        <v>100</v>
      </c>
      <c r="G23" s="712">
        <v>130.89181584227032</v>
      </c>
    </row>
    <row r="24" spans="1:7" ht="6.75" customHeight="1"/>
    <row r="25" spans="1:7" s="44" customFormat="1" ht="12">
      <c r="A25" s="44" t="s">
        <v>232</v>
      </c>
    </row>
    <row r="26" spans="1:7" s="44" customFormat="1" ht="12">
      <c r="B26" s="44" t="s">
        <v>222</v>
      </c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55000000000000004" right="0.3" top="0.88" bottom="0.48" header="0.48" footer="0.43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>
    <tabColor rgb="FF92D050"/>
  </sheetPr>
  <dimension ref="A1:G37"/>
  <sheetViews>
    <sheetView showGridLines="0" workbookViewId="0">
      <selection activeCell="B3" sqref="B3:B4"/>
    </sheetView>
  </sheetViews>
  <sheetFormatPr defaultRowHeight="12.75"/>
  <cols>
    <col min="1" max="1" width="4" style="10" customWidth="1"/>
    <col min="2" max="2" width="18.85546875" style="10" customWidth="1"/>
    <col min="3" max="3" width="14.85546875" style="10" bestFit="1" customWidth="1"/>
    <col min="4" max="5" width="14.140625" style="10" customWidth="1"/>
    <col min="6" max="6" width="8.7109375" style="10" customWidth="1"/>
    <col min="7" max="7" width="13.140625" style="10" customWidth="1"/>
    <col min="8" max="16384" width="9.140625" style="10"/>
  </cols>
  <sheetData>
    <row r="1" spans="1:7" ht="31.5" customHeight="1">
      <c r="A1" s="2770" t="s">
        <v>106</v>
      </c>
      <c r="B1" s="2771"/>
      <c r="C1" s="2771"/>
      <c r="D1" s="2771"/>
      <c r="E1" s="2771"/>
      <c r="F1" s="2771"/>
      <c r="G1" s="2771"/>
    </row>
    <row r="2" spans="1:7" ht="9" customHeight="1" thickBot="1"/>
    <row r="3" spans="1:7" ht="15.75" customHeight="1">
      <c r="A3" s="2391" t="s">
        <v>52</v>
      </c>
      <c r="B3" s="402"/>
      <c r="C3" s="2766" t="s">
        <v>49</v>
      </c>
      <c r="D3" s="12" t="s">
        <v>27</v>
      </c>
      <c r="E3" s="416"/>
      <c r="F3" s="409"/>
      <c r="G3" s="2768" t="s">
        <v>29</v>
      </c>
    </row>
    <row r="4" spans="1:7" ht="36" customHeight="1">
      <c r="A4" s="2392"/>
      <c r="B4" s="403" t="s">
        <v>7</v>
      </c>
      <c r="C4" s="2767"/>
      <c r="D4" s="13" t="s">
        <v>50</v>
      </c>
      <c r="E4" s="417" t="s">
        <v>31</v>
      </c>
      <c r="F4" s="410" t="s">
        <v>28</v>
      </c>
      <c r="G4" s="2769"/>
    </row>
    <row r="5" spans="1:7" s="17" customFormat="1" ht="15" customHeight="1" thickBot="1">
      <c r="A5" s="2393"/>
      <c r="B5" s="404"/>
      <c r="C5" s="418" t="s">
        <v>8</v>
      </c>
      <c r="D5" s="15"/>
      <c r="E5" s="419"/>
      <c r="F5" s="411" t="s">
        <v>9</v>
      </c>
      <c r="G5" s="16" t="s">
        <v>32</v>
      </c>
    </row>
    <row r="6" spans="1:7" s="18" customFormat="1" ht="12.75" customHeight="1" thickBot="1">
      <c r="A6" s="396">
        <v>1</v>
      </c>
      <c r="B6" s="405">
        <v>2</v>
      </c>
      <c r="C6" s="396">
        <v>3</v>
      </c>
      <c r="D6" s="397">
        <v>4</v>
      </c>
      <c r="E6" s="398">
        <v>5</v>
      </c>
      <c r="F6" s="412">
        <v>6</v>
      </c>
      <c r="G6" s="398">
        <v>7</v>
      </c>
    </row>
    <row r="7" spans="1:7" s="58" customFormat="1" ht="19.5" customHeight="1">
      <c r="A7" s="399" t="s">
        <v>10</v>
      </c>
      <c r="B7" s="406" t="s">
        <v>33</v>
      </c>
      <c r="C7" s="758">
        <v>68076975.739999995</v>
      </c>
      <c r="D7" s="759">
        <v>5809698.0199999996</v>
      </c>
      <c r="E7" s="760">
        <v>62267277.719999999</v>
      </c>
      <c r="F7" s="413">
        <f>C7/$C$23*100</f>
        <v>7.3614779623435878</v>
      </c>
      <c r="G7" s="767">
        <v>34.600275238916666</v>
      </c>
    </row>
    <row r="8" spans="1:7" s="58" customFormat="1" ht="19.5" customHeight="1">
      <c r="A8" s="400" t="s">
        <v>11</v>
      </c>
      <c r="B8" s="407" t="s">
        <v>34</v>
      </c>
      <c r="C8" s="761">
        <v>52082691.289999999</v>
      </c>
      <c r="D8" s="762">
        <v>5778496.2400000002</v>
      </c>
      <c r="E8" s="763">
        <v>46304195.049999997</v>
      </c>
      <c r="F8" s="414">
        <f t="shared" ref="F8:F23" si="0">C8/$C$23*100</f>
        <v>5.6319420770861539</v>
      </c>
      <c r="G8" s="768">
        <v>39.501921743516235</v>
      </c>
    </row>
    <row r="9" spans="1:7" s="58" customFormat="1" ht="19.5" customHeight="1">
      <c r="A9" s="400" t="s">
        <v>12</v>
      </c>
      <c r="B9" s="407" t="s">
        <v>35</v>
      </c>
      <c r="C9" s="761">
        <v>54049836.659999996</v>
      </c>
      <c r="D9" s="762">
        <v>2733760.04</v>
      </c>
      <c r="E9" s="763">
        <v>51316076.619999997</v>
      </c>
      <c r="F9" s="414">
        <f t="shared" si="0"/>
        <v>5.8446585958881574</v>
      </c>
      <c r="G9" s="768">
        <v>34.080481037512598</v>
      </c>
    </row>
    <row r="10" spans="1:7" s="58" customFormat="1" ht="19.5" customHeight="1">
      <c r="A10" s="400" t="s">
        <v>13</v>
      </c>
      <c r="B10" s="407" t="s">
        <v>36</v>
      </c>
      <c r="C10" s="761">
        <v>30055105.690000009</v>
      </c>
      <c r="D10" s="762">
        <v>1465096</v>
      </c>
      <c r="E10" s="763">
        <v>28590009.690000009</v>
      </c>
      <c r="F10" s="414">
        <f t="shared" si="0"/>
        <v>3.2499974593149052</v>
      </c>
      <c r="G10" s="768">
        <v>40.247288878235487</v>
      </c>
    </row>
    <row r="11" spans="1:7" s="58" customFormat="1" ht="19.5" customHeight="1">
      <c r="A11" s="400" t="s">
        <v>4</v>
      </c>
      <c r="B11" s="407" t="s">
        <v>37</v>
      </c>
      <c r="C11" s="761">
        <v>51600048.5</v>
      </c>
      <c r="D11" s="762">
        <v>100000</v>
      </c>
      <c r="E11" s="763">
        <v>51500048.5</v>
      </c>
      <c r="F11" s="414">
        <f t="shared" si="0"/>
        <v>5.5797516819687436</v>
      </c>
      <c r="G11" s="768">
        <v>31.203560407556818</v>
      </c>
    </row>
    <row r="12" spans="1:7" s="58" customFormat="1" ht="19.5" customHeight="1">
      <c r="A12" s="400" t="s">
        <v>5</v>
      </c>
      <c r="B12" s="407" t="s">
        <v>38</v>
      </c>
      <c r="C12" s="761">
        <v>82464186.620000005</v>
      </c>
      <c r="D12" s="762">
        <v>11665860.32</v>
      </c>
      <c r="E12" s="763">
        <v>70798326.299999997</v>
      </c>
      <c r="F12" s="414">
        <f t="shared" si="0"/>
        <v>8.9172335563818184</v>
      </c>
      <c r="G12" s="768">
        <v>33.803419940463748</v>
      </c>
    </row>
    <row r="13" spans="1:7" s="58" customFormat="1" ht="19.5" customHeight="1">
      <c r="A13" s="400" t="s">
        <v>14</v>
      </c>
      <c r="B13" s="407" t="s">
        <v>39</v>
      </c>
      <c r="C13" s="761">
        <v>110355979.26999998</v>
      </c>
      <c r="D13" s="762">
        <v>11960416.199999999</v>
      </c>
      <c r="E13" s="763">
        <v>98395563.069999978</v>
      </c>
      <c r="F13" s="414">
        <f t="shared" si="0"/>
        <v>11.933301980270235</v>
      </c>
      <c r="G13" s="768">
        <v>34.796431965073644</v>
      </c>
    </row>
    <row r="14" spans="1:7" s="58" customFormat="1" ht="19.5" customHeight="1">
      <c r="A14" s="400" t="s">
        <v>15</v>
      </c>
      <c r="B14" s="407" t="s">
        <v>40</v>
      </c>
      <c r="C14" s="761">
        <v>33016708.800000004</v>
      </c>
      <c r="D14" s="762">
        <v>515626.36</v>
      </c>
      <c r="E14" s="763">
        <v>32501082.440000005</v>
      </c>
      <c r="F14" s="414">
        <f t="shared" si="0"/>
        <v>3.5702492888135993</v>
      </c>
      <c r="G14" s="768">
        <v>38.634514990211699</v>
      </c>
    </row>
    <row r="15" spans="1:7" s="58" customFormat="1" ht="19.5" customHeight="1">
      <c r="A15" s="400" t="s">
        <v>16</v>
      </c>
      <c r="B15" s="407" t="s">
        <v>41</v>
      </c>
      <c r="C15" s="761">
        <v>75681684.649999991</v>
      </c>
      <c r="D15" s="762">
        <v>17699091.630000003</v>
      </c>
      <c r="E15" s="763">
        <v>57982593.019999988</v>
      </c>
      <c r="F15" s="414">
        <f t="shared" si="0"/>
        <v>8.1838102772338566</v>
      </c>
      <c r="G15" s="768">
        <v>42.584044870925609</v>
      </c>
    </row>
    <row r="16" spans="1:7" s="58" customFormat="1" ht="19.5" customHeight="1">
      <c r="A16" s="400" t="s">
        <v>17</v>
      </c>
      <c r="B16" s="407" t="s">
        <v>42</v>
      </c>
      <c r="C16" s="761">
        <v>21035095.5</v>
      </c>
      <c r="D16" s="762">
        <v>5008479.99</v>
      </c>
      <c r="E16" s="763">
        <v>16026615.510000002</v>
      </c>
      <c r="F16" s="414">
        <f t="shared" si="0"/>
        <v>2.2746220770799885</v>
      </c>
      <c r="G16" s="768">
        <v>28.118176677859527</v>
      </c>
    </row>
    <row r="17" spans="1:7" s="58" customFormat="1" ht="19.5" customHeight="1">
      <c r="A17" s="400" t="s">
        <v>18</v>
      </c>
      <c r="B17" s="407" t="s">
        <v>43</v>
      </c>
      <c r="C17" s="761">
        <v>58696018.600000001</v>
      </c>
      <c r="D17" s="762">
        <v>2565435</v>
      </c>
      <c r="E17" s="763">
        <v>56130583.600000001</v>
      </c>
      <c r="F17" s="414">
        <f t="shared" si="0"/>
        <v>6.3470717185124093</v>
      </c>
      <c r="G17" s="768">
        <v>39.123558579005291</v>
      </c>
    </row>
    <row r="18" spans="1:7" s="58" customFormat="1" ht="19.5" customHeight="1">
      <c r="A18" s="400" t="s">
        <v>19</v>
      </c>
      <c r="B18" s="407" t="s">
        <v>44</v>
      </c>
      <c r="C18" s="761">
        <v>73044043.829999998</v>
      </c>
      <c r="D18" s="762">
        <v>10360701.32</v>
      </c>
      <c r="E18" s="763">
        <v>62683342.509999998</v>
      </c>
      <c r="F18" s="414">
        <f t="shared" si="0"/>
        <v>7.8985899871439278</v>
      </c>
      <c r="G18" s="768">
        <v>36.541004967080397</v>
      </c>
    </row>
    <row r="19" spans="1:7" s="58" customFormat="1" ht="19.5" customHeight="1">
      <c r="A19" s="400" t="s">
        <v>20</v>
      </c>
      <c r="B19" s="407" t="s">
        <v>45</v>
      </c>
      <c r="C19" s="761">
        <v>44870927.010000005</v>
      </c>
      <c r="D19" s="762">
        <v>4384872.3499999996</v>
      </c>
      <c r="E19" s="763">
        <v>40486054.660000004</v>
      </c>
      <c r="F19" s="414">
        <f t="shared" si="0"/>
        <v>4.8521006807880083</v>
      </c>
      <c r="G19" s="768">
        <v>43.182117573806025</v>
      </c>
    </row>
    <row r="20" spans="1:7" s="58" customFormat="1" ht="19.5" customHeight="1">
      <c r="A20" s="400" t="s">
        <v>21</v>
      </c>
      <c r="B20" s="407" t="s">
        <v>46</v>
      </c>
      <c r="C20" s="761">
        <v>43379926.989999995</v>
      </c>
      <c r="D20" s="762">
        <v>1706602.47</v>
      </c>
      <c r="E20" s="763">
        <v>41673324.519999996</v>
      </c>
      <c r="F20" s="414">
        <f t="shared" si="0"/>
        <v>4.6908719588923207</v>
      </c>
      <c r="G20" s="768">
        <v>38.340423398126809</v>
      </c>
    </row>
    <row r="21" spans="1:7" s="58" customFormat="1" ht="19.5" customHeight="1">
      <c r="A21" s="400" t="s">
        <v>22</v>
      </c>
      <c r="B21" s="407" t="s">
        <v>47</v>
      </c>
      <c r="C21" s="761">
        <v>81606224.350000009</v>
      </c>
      <c r="D21" s="762">
        <v>15217832.75</v>
      </c>
      <c r="E21" s="763">
        <v>66388391.600000009</v>
      </c>
      <c r="F21" s="414">
        <f t="shared" si="0"/>
        <v>8.8244581315854997</v>
      </c>
      <c r="G21" s="768">
        <v>29.929149006086966</v>
      </c>
    </row>
    <row r="22" spans="1:7" s="58" customFormat="1" ht="19.5" customHeight="1" thickBot="1">
      <c r="A22" s="401" t="s">
        <v>23</v>
      </c>
      <c r="B22" s="408" t="s">
        <v>48</v>
      </c>
      <c r="C22" s="1035">
        <v>44757752.210000001</v>
      </c>
      <c r="D22" s="1036">
        <v>1000000</v>
      </c>
      <c r="E22" s="1037">
        <v>43757752.210000001</v>
      </c>
      <c r="F22" s="415">
        <f t="shared" si="0"/>
        <v>4.8398625666967687</v>
      </c>
      <c r="G22" s="769">
        <v>39.043705857722337</v>
      </c>
    </row>
    <row r="23" spans="1:7" s="58" customFormat="1" ht="20.45" customHeight="1" thickBot="1">
      <c r="A23" s="2764" t="s">
        <v>24</v>
      </c>
      <c r="B23" s="2765"/>
      <c r="C23" s="764">
        <f>SUM(C7:C22)</f>
        <v>924773205.71000016</v>
      </c>
      <c r="D23" s="765">
        <f>SUM(D7:D22)</f>
        <v>97971968.689999998</v>
      </c>
      <c r="E23" s="766">
        <f>SUM(E7:E22)</f>
        <v>826801237.01999998</v>
      </c>
      <c r="F23" s="640">
        <f t="shared" si="0"/>
        <v>100</v>
      </c>
      <c r="G23" s="726">
        <v>35.835486084012629</v>
      </c>
    </row>
    <row r="24" spans="1:7" ht="7.5" customHeight="1">
      <c r="A24" s="17"/>
      <c r="B24" s="17"/>
      <c r="C24" s="17"/>
      <c r="D24" s="17"/>
    </row>
    <row r="25" spans="1:7" s="44" customFormat="1" ht="12">
      <c r="A25" s="44" t="s">
        <v>232</v>
      </c>
    </row>
    <row r="26" spans="1:7" s="44" customFormat="1" ht="12">
      <c r="B26" s="44" t="s">
        <v>222</v>
      </c>
    </row>
    <row r="27" spans="1:7">
      <c r="A27" s="17"/>
      <c r="B27" s="17"/>
      <c r="C27" s="17"/>
      <c r="D27" s="17"/>
    </row>
    <row r="28" spans="1:7">
      <c r="A28" s="17"/>
      <c r="B28" s="17"/>
      <c r="C28" s="17"/>
      <c r="D28" s="17"/>
    </row>
    <row r="29" spans="1:7">
      <c r="A29" s="17"/>
      <c r="B29" s="17"/>
      <c r="C29" s="17"/>
      <c r="D29" s="17"/>
    </row>
    <row r="30" spans="1:7">
      <c r="A30" s="17"/>
      <c r="B30" s="17"/>
      <c r="C30" s="17"/>
      <c r="D30" s="17"/>
    </row>
    <row r="31" spans="1:7">
      <c r="A31" s="17"/>
      <c r="B31" s="17"/>
      <c r="C31" s="17"/>
      <c r="D31" s="17"/>
    </row>
    <row r="32" spans="1:7">
      <c r="A32" s="17"/>
      <c r="B32" s="17"/>
      <c r="C32" s="17"/>
      <c r="D32" s="17"/>
    </row>
    <row r="33" spans="1:4">
      <c r="A33" s="17"/>
      <c r="B33" s="17"/>
      <c r="C33" s="17"/>
      <c r="D33" s="17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  <row r="36" spans="1:4">
      <c r="A36" s="17"/>
      <c r="B36" s="17"/>
      <c r="C36" s="17"/>
      <c r="D36" s="17"/>
    </row>
    <row r="37" spans="1:4">
      <c r="A37" s="17"/>
      <c r="B37" s="17"/>
      <c r="C37" s="17"/>
      <c r="D37" s="17"/>
    </row>
  </sheetData>
  <mergeCells count="5">
    <mergeCell ref="A23:B23"/>
    <mergeCell ref="C3:C4"/>
    <mergeCell ref="G3:G4"/>
    <mergeCell ref="A1:G1"/>
    <mergeCell ref="A3:A5"/>
  </mergeCells>
  <phoneticPr fontId="2" type="noConversion"/>
  <printOptions horizontalCentered="1"/>
  <pageMargins left="0.62" right="0.28000000000000003" top="1.03" bottom="0.98425196850393704" header="0.68" footer="0.51181102362204722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tabColor rgb="FF92D050"/>
  </sheetPr>
  <dimension ref="A1:G28"/>
  <sheetViews>
    <sheetView showGridLines="0" workbookViewId="0">
      <selection activeCell="B3" sqref="B3:B4"/>
    </sheetView>
  </sheetViews>
  <sheetFormatPr defaultRowHeight="12.75"/>
  <cols>
    <col min="1" max="1" width="4" style="20" customWidth="1"/>
    <col min="2" max="2" width="21" style="20" customWidth="1"/>
    <col min="3" max="3" width="13.5703125" style="20" customWidth="1"/>
    <col min="4" max="4" width="11.85546875" style="20" customWidth="1"/>
    <col min="5" max="5" width="13" style="20" customWidth="1"/>
    <col min="6" max="6" width="9.7109375" style="20" customWidth="1"/>
    <col min="7" max="7" width="13" style="20" customWidth="1"/>
    <col min="8" max="16384" width="9.140625" style="20"/>
  </cols>
  <sheetData>
    <row r="1" spans="1:7" ht="48.75" customHeight="1">
      <c r="A1" s="2772" t="s">
        <v>123</v>
      </c>
      <c r="B1" s="2772"/>
      <c r="C1" s="2772"/>
      <c r="D1" s="2772"/>
      <c r="E1" s="2772"/>
      <c r="F1" s="2772"/>
      <c r="G1" s="2772"/>
    </row>
    <row r="2" spans="1:7" ht="13.5" thickBot="1"/>
    <row r="3" spans="1:7" ht="15" customHeight="1">
      <c r="A3" s="2401" t="s">
        <v>52</v>
      </c>
      <c r="B3" s="2404" t="s">
        <v>7</v>
      </c>
      <c r="C3" s="2396" t="s">
        <v>49</v>
      </c>
      <c r="D3" s="21" t="s">
        <v>27</v>
      </c>
      <c r="E3" s="333"/>
      <c r="F3" s="2407" t="s">
        <v>28</v>
      </c>
      <c r="G3" s="2398" t="s">
        <v>29</v>
      </c>
    </row>
    <row r="4" spans="1:7" ht="36" customHeight="1">
      <c r="A4" s="2402"/>
      <c r="B4" s="2405"/>
      <c r="C4" s="2397"/>
      <c r="D4" s="22" t="s">
        <v>50</v>
      </c>
      <c r="E4" s="334" t="s">
        <v>31</v>
      </c>
      <c r="F4" s="2408"/>
      <c r="G4" s="2399"/>
    </row>
    <row r="5" spans="1:7" ht="13.5" thickBot="1">
      <c r="A5" s="2403"/>
      <c r="B5" s="2406"/>
      <c r="C5" s="424" t="s">
        <v>8</v>
      </c>
      <c r="D5" s="23"/>
      <c r="E5" s="336"/>
      <c r="F5" s="329" t="s">
        <v>9</v>
      </c>
      <c r="G5" s="24" t="s">
        <v>32</v>
      </c>
    </row>
    <row r="6" spans="1:7" ht="12" customHeight="1" thickBot="1">
      <c r="A6" s="318">
        <v>1</v>
      </c>
      <c r="B6" s="319">
        <v>2</v>
      </c>
      <c r="C6" s="318">
        <v>3</v>
      </c>
      <c r="D6" s="320">
        <v>4</v>
      </c>
      <c r="E6" s="322">
        <v>5</v>
      </c>
      <c r="F6" s="420">
        <v>6</v>
      </c>
      <c r="G6" s="322">
        <v>7</v>
      </c>
    </row>
    <row r="7" spans="1:7" s="59" customFormat="1" ht="18.75" customHeight="1">
      <c r="A7" s="323" t="s">
        <v>10</v>
      </c>
      <c r="B7" s="326" t="s">
        <v>33</v>
      </c>
      <c r="C7" s="642">
        <v>3673477.8099999991</v>
      </c>
      <c r="D7" s="643">
        <v>42000</v>
      </c>
      <c r="E7" s="644">
        <v>3631477.8099999991</v>
      </c>
      <c r="F7" s="421">
        <f>C7/$C$23*100</f>
        <v>8.477370650018031</v>
      </c>
      <c r="G7" s="770">
        <v>1.8670533161679606</v>
      </c>
    </row>
    <row r="8" spans="1:7" s="59" customFormat="1" ht="18.75" customHeight="1">
      <c r="A8" s="324" t="s">
        <v>11</v>
      </c>
      <c r="B8" s="327" t="s">
        <v>34</v>
      </c>
      <c r="C8" s="645">
        <v>949326.98999999987</v>
      </c>
      <c r="D8" s="646">
        <v>0</v>
      </c>
      <c r="E8" s="647">
        <v>949326.98999999987</v>
      </c>
      <c r="F8" s="422">
        <f t="shared" ref="F8:F23" si="0">C8/$C$23*100</f>
        <v>2.1907840957656317</v>
      </c>
      <c r="G8" s="771">
        <v>0.72001349275873439</v>
      </c>
    </row>
    <row r="9" spans="1:7" s="59" customFormat="1" ht="18.75" customHeight="1">
      <c r="A9" s="324" t="s">
        <v>12</v>
      </c>
      <c r="B9" s="327" t="s">
        <v>35</v>
      </c>
      <c r="C9" s="645">
        <v>4022873.2700000005</v>
      </c>
      <c r="D9" s="646">
        <v>81983.58</v>
      </c>
      <c r="E9" s="647">
        <v>3940889.6900000004</v>
      </c>
      <c r="F9" s="422">
        <f t="shared" si="0"/>
        <v>9.2836787240155072</v>
      </c>
      <c r="G9" s="771">
        <v>2.5365748477092871</v>
      </c>
    </row>
    <row r="10" spans="1:7" s="59" customFormat="1" ht="18.75" customHeight="1">
      <c r="A10" s="324" t="s">
        <v>13</v>
      </c>
      <c r="B10" s="327" t="s">
        <v>36</v>
      </c>
      <c r="C10" s="645">
        <v>872017.82000000007</v>
      </c>
      <c r="D10" s="646">
        <v>0</v>
      </c>
      <c r="E10" s="647">
        <v>872017.82000000007</v>
      </c>
      <c r="F10" s="422">
        <f t="shared" si="0"/>
        <v>2.0123759162058774</v>
      </c>
      <c r="G10" s="771">
        <v>1.1677334783150166</v>
      </c>
    </row>
    <row r="11" spans="1:7" s="59" customFormat="1" ht="18.75" customHeight="1">
      <c r="A11" s="324" t="s">
        <v>4</v>
      </c>
      <c r="B11" s="327" t="s">
        <v>37</v>
      </c>
      <c r="C11" s="645">
        <v>1899682.6</v>
      </c>
      <c r="D11" s="648">
        <v>100000</v>
      </c>
      <c r="E11" s="647">
        <v>1799682.6</v>
      </c>
      <c r="F11" s="422">
        <f t="shared" si="0"/>
        <v>4.3839419619605513</v>
      </c>
      <c r="G11" s="771">
        <v>1.1487752916411424</v>
      </c>
    </row>
    <row r="12" spans="1:7" s="59" customFormat="1" ht="18.75" customHeight="1">
      <c r="A12" s="324" t="s">
        <v>5</v>
      </c>
      <c r="B12" s="327" t="s">
        <v>38</v>
      </c>
      <c r="C12" s="645">
        <v>2776744.0599999996</v>
      </c>
      <c r="D12" s="648">
        <v>277539</v>
      </c>
      <c r="E12" s="647">
        <v>2499205.0599999996</v>
      </c>
      <c r="F12" s="422">
        <f t="shared" si="0"/>
        <v>6.4079572041448953</v>
      </c>
      <c r="G12" s="771">
        <v>1.1382328423355066</v>
      </c>
    </row>
    <row r="13" spans="1:7" s="59" customFormat="1" ht="18.75" customHeight="1">
      <c r="A13" s="324" t="s">
        <v>14</v>
      </c>
      <c r="B13" s="327" t="s">
        <v>39</v>
      </c>
      <c r="C13" s="645">
        <v>5497424.2000000002</v>
      </c>
      <c r="D13" s="646">
        <v>435421.06999999995</v>
      </c>
      <c r="E13" s="647">
        <v>5062003.13</v>
      </c>
      <c r="F13" s="422">
        <f t="shared" si="0"/>
        <v>12.686534388996042</v>
      </c>
      <c r="G13" s="771">
        <v>1.7333972153011503</v>
      </c>
    </row>
    <row r="14" spans="1:7" s="59" customFormat="1" ht="18.75" customHeight="1">
      <c r="A14" s="324" t="s">
        <v>15</v>
      </c>
      <c r="B14" s="327" t="s">
        <v>40</v>
      </c>
      <c r="C14" s="645">
        <v>1898435.6799999997</v>
      </c>
      <c r="D14" s="646">
        <v>84695</v>
      </c>
      <c r="E14" s="647">
        <v>1813740.6799999997</v>
      </c>
      <c r="F14" s="422">
        <f t="shared" si="0"/>
        <v>4.3810644155161036</v>
      </c>
      <c r="G14" s="771">
        <v>2.2214552692457556</v>
      </c>
    </row>
    <row r="15" spans="1:7" s="59" customFormat="1" ht="18.75" customHeight="1">
      <c r="A15" s="324" t="s">
        <v>16</v>
      </c>
      <c r="B15" s="327" t="s">
        <v>41</v>
      </c>
      <c r="C15" s="645">
        <v>2266187.6599999997</v>
      </c>
      <c r="D15" s="646">
        <v>273578.69</v>
      </c>
      <c r="E15" s="647">
        <v>1992608.9699999997</v>
      </c>
      <c r="F15" s="422">
        <f t="shared" si="0"/>
        <v>5.2297342600027967</v>
      </c>
      <c r="G15" s="771">
        <v>1.2751227386873174</v>
      </c>
    </row>
    <row r="16" spans="1:7" s="59" customFormat="1" ht="18.75" customHeight="1">
      <c r="A16" s="324" t="s">
        <v>17</v>
      </c>
      <c r="B16" s="327" t="s">
        <v>42</v>
      </c>
      <c r="C16" s="645">
        <v>1140037.67</v>
      </c>
      <c r="D16" s="646">
        <v>0</v>
      </c>
      <c r="E16" s="647">
        <v>1140037.67</v>
      </c>
      <c r="F16" s="422">
        <f t="shared" si="0"/>
        <v>2.6308915919579068</v>
      </c>
      <c r="G16" s="771">
        <v>1.5239189489049534</v>
      </c>
    </row>
    <row r="17" spans="1:7" s="59" customFormat="1" ht="18.75" customHeight="1">
      <c r="A17" s="324" t="s">
        <v>18</v>
      </c>
      <c r="B17" s="327" t="s">
        <v>43</v>
      </c>
      <c r="C17" s="645">
        <v>4299389.5200000005</v>
      </c>
      <c r="D17" s="646">
        <v>0</v>
      </c>
      <c r="E17" s="647">
        <v>4299389.5200000005</v>
      </c>
      <c r="F17" s="422">
        <f t="shared" si="0"/>
        <v>9.9218017407441828</v>
      </c>
      <c r="G17" s="771">
        <v>2.8657381156629498</v>
      </c>
    </row>
    <row r="18" spans="1:7" s="59" customFormat="1" ht="18.75" customHeight="1">
      <c r="A18" s="324" t="s">
        <v>19</v>
      </c>
      <c r="B18" s="327" t="s">
        <v>44</v>
      </c>
      <c r="C18" s="645">
        <v>2823478.9800000004</v>
      </c>
      <c r="D18" s="646">
        <v>0</v>
      </c>
      <c r="E18" s="647">
        <v>2823478.9800000004</v>
      </c>
      <c r="F18" s="422">
        <f t="shared" si="0"/>
        <v>6.5158084719708329</v>
      </c>
      <c r="G18" s="771">
        <v>1.4124732698636944</v>
      </c>
    </row>
    <row r="19" spans="1:7" s="59" customFormat="1" ht="18.75" customHeight="1">
      <c r="A19" s="324" t="s">
        <v>20</v>
      </c>
      <c r="B19" s="327" t="s">
        <v>45</v>
      </c>
      <c r="C19" s="645">
        <v>2305378.2599999998</v>
      </c>
      <c r="D19" s="646">
        <v>72057</v>
      </c>
      <c r="E19" s="647">
        <v>2233321.2599999998</v>
      </c>
      <c r="F19" s="422">
        <f t="shared" si="0"/>
        <v>5.3201753241334107</v>
      </c>
      <c r="G19" s="771">
        <v>2.2186106173654543</v>
      </c>
    </row>
    <row r="20" spans="1:7" s="59" customFormat="1" ht="18.75" customHeight="1">
      <c r="A20" s="324" t="s">
        <v>21</v>
      </c>
      <c r="B20" s="327" t="s">
        <v>46</v>
      </c>
      <c r="C20" s="645">
        <v>3843567.4899999998</v>
      </c>
      <c r="D20" s="646">
        <v>189000</v>
      </c>
      <c r="E20" s="647">
        <v>3654567.4899999998</v>
      </c>
      <c r="F20" s="422">
        <f t="shared" si="0"/>
        <v>8.8698905822680008</v>
      </c>
      <c r="G20" s="771">
        <v>3.3970551623990999</v>
      </c>
    </row>
    <row r="21" spans="1:7" s="59" customFormat="1" ht="18.75" customHeight="1">
      <c r="A21" s="324" t="s">
        <v>22</v>
      </c>
      <c r="B21" s="327" t="s">
        <v>47</v>
      </c>
      <c r="C21" s="645">
        <v>2041533.0599999996</v>
      </c>
      <c r="D21" s="646">
        <v>196439</v>
      </c>
      <c r="E21" s="647">
        <v>1845094.0599999996</v>
      </c>
      <c r="F21" s="422">
        <f t="shared" si="0"/>
        <v>4.7112935858146656</v>
      </c>
      <c r="G21" s="771">
        <v>0.74873390651595151</v>
      </c>
    </row>
    <row r="22" spans="1:7" s="59" customFormat="1" ht="18.75" customHeight="1" thickBot="1">
      <c r="A22" s="325" t="s">
        <v>23</v>
      </c>
      <c r="B22" s="328" t="s">
        <v>48</v>
      </c>
      <c r="C22" s="1038">
        <v>3023194.69</v>
      </c>
      <c r="D22" s="1039">
        <v>88402.55</v>
      </c>
      <c r="E22" s="1040">
        <v>2934792.14</v>
      </c>
      <c r="F22" s="423">
        <f t="shared" si="0"/>
        <v>6.9766970864855642</v>
      </c>
      <c r="G22" s="772">
        <v>2.637235303354124</v>
      </c>
    </row>
    <row r="23" spans="1:7" s="59" customFormat="1" ht="23.25" customHeight="1" thickBot="1">
      <c r="A23" s="2394" t="s">
        <v>24</v>
      </c>
      <c r="B23" s="2395"/>
      <c r="C23" s="649">
        <f>SUM(C7:C22)</f>
        <v>43332749.759999998</v>
      </c>
      <c r="D23" s="650">
        <f>SUM(D7:D22)</f>
        <v>1841115.89</v>
      </c>
      <c r="E23" s="651">
        <f>SUM(E7:E22)</f>
        <v>41491633.869999997</v>
      </c>
      <c r="F23" s="641">
        <f t="shared" si="0"/>
        <v>100</v>
      </c>
      <c r="G23" s="773">
        <v>1.6791686236348853</v>
      </c>
    </row>
    <row r="24" spans="1:7">
      <c r="A24" s="25"/>
      <c r="B24" s="25"/>
      <c r="C24" s="26"/>
      <c r="D24" s="26"/>
      <c r="E24" s="26"/>
      <c r="F24" s="26"/>
    </row>
    <row r="25" spans="1:7" s="44" customFormat="1" ht="12">
      <c r="A25" s="44" t="s">
        <v>232</v>
      </c>
    </row>
    <row r="26" spans="1:7" s="44" customFormat="1" ht="12">
      <c r="B26" s="44" t="s">
        <v>222</v>
      </c>
    </row>
    <row r="27" spans="1:7">
      <c r="A27" s="25"/>
      <c r="B27" s="25"/>
      <c r="C27" s="25"/>
      <c r="D27" s="25"/>
    </row>
    <row r="28" spans="1:7">
      <c r="A28" s="25"/>
      <c r="B28" s="25"/>
      <c r="C28" s="25"/>
      <c r="D28" s="25"/>
    </row>
  </sheetData>
  <mergeCells count="7">
    <mergeCell ref="A23:B23"/>
    <mergeCell ref="C3:C4"/>
    <mergeCell ref="G3:G4"/>
    <mergeCell ref="A1:G1"/>
    <mergeCell ref="A3:A5"/>
    <mergeCell ref="B3:B5"/>
    <mergeCell ref="F3:F4"/>
  </mergeCells>
  <phoneticPr fontId="2" type="noConversion"/>
  <printOptions horizontalCentered="1"/>
  <pageMargins left="0.56999999999999995" right="0.5" top="0.9" bottom="0.98425196850393704" header="0.44" footer="0.51181102362204722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9"/>
  <sheetViews>
    <sheetView workbookViewId="0">
      <selection activeCell="B3" sqref="B3:B4"/>
    </sheetView>
  </sheetViews>
  <sheetFormatPr defaultRowHeight="12.75"/>
  <cols>
    <col min="1" max="1" width="21.42578125" style="271" customWidth="1"/>
    <col min="2" max="3" width="14.85546875" style="271" customWidth="1"/>
    <col min="4" max="4" width="6.28515625" style="271" customWidth="1"/>
    <col min="5" max="6" width="13.42578125" style="271" customWidth="1"/>
    <col min="7" max="7" width="8.7109375" style="271" customWidth="1"/>
    <col min="8" max="16384" width="9.140625" style="271"/>
  </cols>
  <sheetData>
    <row r="1" spans="1:7" ht="72" customHeight="1">
      <c r="A1" s="2582" t="s">
        <v>108</v>
      </c>
      <c r="B1" s="2582"/>
      <c r="C1" s="2582"/>
      <c r="D1" s="2582"/>
      <c r="E1" s="2582"/>
      <c r="F1" s="2582"/>
      <c r="G1" s="2582"/>
    </row>
    <row r="2" spans="1:7" ht="5.25" customHeight="1" thickBot="1">
      <c r="A2" s="2585"/>
      <c r="B2" s="2585"/>
      <c r="C2" s="2585"/>
      <c r="D2" s="2585"/>
      <c r="E2" s="2585"/>
      <c r="F2" s="2585"/>
      <c r="G2" s="2585"/>
    </row>
    <row r="3" spans="1:7" ht="16.5" customHeight="1">
      <c r="A3" s="2773" t="s">
        <v>96</v>
      </c>
      <c r="B3" s="2589" t="s">
        <v>55</v>
      </c>
      <c r="C3" s="2587"/>
      <c r="D3" s="2590"/>
      <c r="E3" s="2586" t="s">
        <v>97</v>
      </c>
      <c r="F3" s="2587"/>
      <c r="G3" s="2590"/>
    </row>
    <row r="4" spans="1:7" ht="16.5" customHeight="1">
      <c r="A4" s="2774"/>
      <c r="B4" s="278" t="s">
        <v>98</v>
      </c>
      <c r="C4" s="272" t="s">
        <v>99</v>
      </c>
      <c r="D4" s="273" t="s">
        <v>100</v>
      </c>
      <c r="E4" s="371" t="s">
        <v>98</v>
      </c>
      <c r="F4" s="272" t="s">
        <v>99</v>
      </c>
      <c r="G4" s="273" t="s">
        <v>101</v>
      </c>
    </row>
    <row r="5" spans="1:7" ht="12.75" customHeight="1">
      <c r="A5" s="2775"/>
      <c r="B5" s="2593" t="s">
        <v>8</v>
      </c>
      <c r="C5" s="2592"/>
      <c r="D5" s="274" t="s">
        <v>102</v>
      </c>
      <c r="E5" s="2591" t="s">
        <v>8</v>
      </c>
      <c r="F5" s="2592"/>
      <c r="G5" s="274" t="s">
        <v>102</v>
      </c>
    </row>
    <row r="6" spans="1:7" ht="13.5" thickBot="1">
      <c r="A6" s="565">
        <v>1</v>
      </c>
      <c r="B6" s="277">
        <v>2</v>
      </c>
      <c r="C6" s="275">
        <v>3</v>
      </c>
      <c r="D6" s="276">
        <v>4</v>
      </c>
      <c r="E6" s="372">
        <v>5</v>
      </c>
      <c r="F6" s="275">
        <v>6</v>
      </c>
      <c r="G6" s="276">
        <v>7</v>
      </c>
    </row>
    <row r="7" spans="1:7" ht="24.75" customHeight="1" thickBot="1">
      <c r="A7" s="564" t="s">
        <v>107</v>
      </c>
      <c r="B7" s="826">
        <f>SUM(B8:B27)</f>
        <v>1971801107.1700003</v>
      </c>
      <c r="C7" s="821">
        <f>SUM(C8:C27)</f>
        <v>1667912176.7000008</v>
      </c>
      <c r="D7" s="563">
        <f t="shared" ref="D7:D27" si="0">C7/B7*100</f>
        <v>84.588256423785467</v>
      </c>
      <c r="E7" s="820">
        <f>SUM(E8:E27)</f>
        <v>990863364.73000038</v>
      </c>
      <c r="F7" s="821">
        <f>SUM(F8:F27)</f>
        <v>889615519.31999993</v>
      </c>
      <c r="G7" s="376">
        <f t="shared" ref="G7:G22" si="1">F7/E7*100</f>
        <v>89.781856004173761</v>
      </c>
    </row>
    <row r="8" spans="1:7" ht="20.100000000000001" customHeight="1">
      <c r="A8" s="951" t="s">
        <v>169</v>
      </c>
      <c r="B8" s="827">
        <v>144189023.08999997</v>
      </c>
      <c r="C8" s="823">
        <v>129063607.02</v>
      </c>
      <c r="D8" s="560">
        <f t="shared" si="0"/>
        <v>89.510008635984036</v>
      </c>
      <c r="E8" s="822">
        <v>68758509.600000009</v>
      </c>
      <c r="F8" s="823">
        <v>68037980.209999993</v>
      </c>
      <c r="G8" s="368">
        <f t="shared" si="1"/>
        <v>98.952086957393831</v>
      </c>
    </row>
    <row r="9" spans="1:7" ht="20.100000000000001" customHeight="1">
      <c r="A9" s="952" t="s">
        <v>171</v>
      </c>
      <c r="B9" s="868">
        <v>85763.05</v>
      </c>
      <c r="C9" s="869">
        <v>85763</v>
      </c>
      <c r="D9" s="561">
        <f t="shared" si="0"/>
        <v>99.999941699834594</v>
      </c>
      <c r="E9" s="873">
        <v>0</v>
      </c>
      <c r="F9" s="869">
        <v>0</v>
      </c>
      <c r="G9" s="609" t="str">
        <f>IF(E9=0,"-",F9/E9*100)</f>
        <v>-</v>
      </c>
    </row>
    <row r="10" spans="1:7" ht="24">
      <c r="A10" s="952" t="s">
        <v>172</v>
      </c>
      <c r="B10" s="868">
        <v>5365458.3100000005</v>
      </c>
      <c r="C10" s="869">
        <v>3566166.4599999995</v>
      </c>
      <c r="D10" s="561">
        <f t="shared" si="0"/>
        <v>66.465272003949266</v>
      </c>
      <c r="E10" s="873">
        <v>5365458.3100000005</v>
      </c>
      <c r="F10" s="869">
        <v>3566166.4599999995</v>
      </c>
      <c r="G10" s="369">
        <f t="shared" si="1"/>
        <v>66.465272003949266</v>
      </c>
    </row>
    <row r="11" spans="1:7" ht="20.100000000000001" customHeight="1">
      <c r="A11" s="952" t="s">
        <v>174</v>
      </c>
      <c r="B11" s="868">
        <v>311478212.42999989</v>
      </c>
      <c r="C11" s="869">
        <v>234501333.87</v>
      </c>
      <c r="D11" s="561">
        <f t="shared" si="0"/>
        <v>75.286592933912104</v>
      </c>
      <c r="E11" s="873">
        <v>3609590.69</v>
      </c>
      <c r="F11" s="869">
        <v>3340689.99</v>
      </c>
      <c r="G11" s="369">
        <f t="shared" si="1"/>
        <v>92.550382492259814</v>
      </c>
    </row>
    <row r="12" spans="1:7" ht="20.100000000000001" customHeight="1">
      <c r="A12" s="952" t="s">
        <v>175</v>
      </c>
      <c r="B12" s="868">
        <v>16646606.340000002</v>
      </c>
      <c r="C12" s="869">
        <v>15853109.739999998</v>
      </c>
      <c r="D12" s="561">
        <f t="shared" si="0"/>
        <v>95.233283086094758</v>
      </c>
      <c r="E12" s="873">
        <v>1721399.5</v>
      </c>
      <c r="F12" s="869">
        <v>1454832.45</v>
      </c>
      <c r="G12" s="369">
        <f t="shared" si="1"/>
        <v>84.514515660077734</v>
      </c>
    </row>
    <row r="13" spans="1:7" ht="24">
      <c r="A13" s="952" t="s">
        <v>176</v>
      </c>
      <c r="B13" s="868">
        <v>25647565.300000001</v>
      </c>
      <c r="C13" s="869">
        <v>16026550.010000002</v>
      </c>
      <c r="D13" s="561">
        <f t="shared" si="0"/>
        <v>62.487607780844598</v>
      </c>
      <c r="E13" s="873">
        <v>317688</v>
      </c>
      <c r="F13" s="869">
        <v>0</v>
      </c>
      <c r="G13" s="369">
        <v>0</v>
      </c>
    </row>
    <row r="14" spans="1:7" ht="20.100000000000001" customHeight="1">
      <c r="A14" s="952" t="s">
        <v>177</v>
      </c>
      <c r="B14" s="868">
        <v>188476613.40000007</v>
      </c>
      <c r="C14" s="869">
        <v>153536778.71999991</v>
      </c>
      <c r="D14" s="561">
        <f t="shared" si="0"/>
        <v>81.4619787305664</v>
      </c>
      <c r="E14" s="873">
        <v>28374282.280000005</v>
      </c>
      <c r="F14" s="869">
        <v>22878861.560000006</v>
      </c>
      <c r="G14" s="369">
        <f t="shared" si="1"/>
        <v>80.632388633584867</v>
      </c>
    </row>
    <row r="15" spans="1:7" ht="20.100000000000001" customHeight="1">
      <c r="A15" s="952" t="s">
        <v>178</v>
      </c>
      <c r="B15" s="868">
        <v>38925179.299999997</v>
      </c>
      <c r="C15" s="869">
        <v>32873817.5</v>
      </c>
      <c r="D15" s="561">
        <f t="shared" si="0"/>
        <v>84.45386274688272</v>
      </c>
      <c r="E15" s="873">
        <v>1097330</v>
      </c>
      <c r="F15" s="869">
        <v>853900.02</v>
      </c>
      <c r="G15" s="369">
        <f t="shared" si="1"/>
        <v>77.816155577629345</v>
      </c>
    </row>
    <row r="16" spans="1:7" ht="20.100000000000001" customHeight="1">
      <c r="A16" s="952" t="s">
        <v>179</v>
      </c>
      <c r="B16" s="868">
        <v>43812588.499999993</v>
      </c>
      <c r="C16" s="869">
        <v>33358885.010000009</v>
      </c>
      <c r="D16" s="561">
        <f t="shared" si="0"/>
        <v>76.139954638836315</v>
      </c>
      <c r="E16" s="873">
        <v>14395132.720000001</v>
      </c>
      <c r="F16" s="869">
        <v>12448741.369999995</v>
      </c>
      <c r="G16" s="369">
        <f t="shared" si="1"/>
        <v>86.478823169891513</v>
      </c>
    </row>
    <row r="17" spans="1:7" ht="36">
      <c r="A17" s="952" t="s">
        <v>182</v>
      </c>
      <c r="B17" s="868">
        <v>12729965.139999997</v>
      </c>
      <c r="C17" s="869">
        <v>12050605.77</v>
      </c>
      <c r="D17" s="561">
        <f t="shared" si="0"/>
        <v>94.663305338792171</v>
      </c>
      <c r="E17" s="873">
        <v>6643117.5300000003</v>
      </c>
      <c r="F17" s="869">
        <v>6278858.5200000005</v>
      </c>
      <c r="G17" s="369">
        <f t="shared" si="1"/>
        <v>94.516745965203484</v>
      </c>
    </row>
    <row r="18" spans="1:7" ht="20.100000000000001" customHeight="1">
      <c r="A18" s="952" t="s">
        <v>184</v>
      </c>
      <c r="B18" s="868">
        <v>11588224.889999999</v>
      </c>
      <c r="C18" s="869">
        <v>9848534.7699999996</v>
      </c>
      <c r="D18" s="561">
        <f t="shared" si="0"/>
        <v>84.987432186432144</v>
      </c>
      <c r="E18" s="873">
        <v>7648413.3400000008</v>
      </c>
      <c r="F18" s="869">
        <v>6484667.9299999997</v>
      </c>
      <c r="G18" s="369">
        <f t="shared" si="1"/>
        <v>84.784485902274724</v>
      </c>
    </row>
    <row r="19" spans="1:7" ht="20.100000000000001" customHeight="1">
      <c r="A19" s="952" t="s">
        <v>185</v>
      </c>
      <c r="B19" s="868">
        <v>476992810.20000046</v>
      </c>
      <c r="C19" s="869">
        <v>414451331.21000081</v>
      </c>
      <c r="D19" s="561">
        <f t="shared" si="0"/>
        <v>86.888381197239354</v>
      </c>
      <c r="E19" s="873">
        <v>324513370.84000003</v>
      </c>
      <c r="F19" s="869">
        <v>287198960.20000017</v>
      </c>
      <c r="G19" s="369">
        <f t="shared" si="1"/>
        <v>88.501425829261876</v>
      </c>
    </row>
    <row r="20" spans="1:7" ht="20.100000000000001" customHeight="1">
      <c r="A20" s="952" t="s">
        <v>186</v>
      </c>
      <c r="B20" s="868">
        <v>78030799.389999986</v>
      </c>
      <c r="C20" s="869">
        <v>63699832.63000001</v>
      </c>
      <c r="D20" s="561">
        <f t="shared" si="0"/>
        <v>81.634217678107561</v>
      </c>
      <c r="E20" s="873">
        <v>28218080.379999999</v>
      </c>
      <c r="F20" s="869">
        <v>26435896.020000003</v>
      </c>
      <c r="G20" s="369">
        <f t="shared" si="1"/>
        <v>93.684246639033802</v>
      </c>
    </row>
    <row r="21" spans="1:7" ht="20.100000000000001" customHeight="1">
      <c r="A21" s="952" t="s">
        <v>187</v>
      </c>
      <c r="B21" s="868">
        <v>234705397.47000009</v>
      </c>
      <c r="C21" s="869">
        <v>210768233.12</v>
      </c>
      <c r="D21" s="561">
        <f t="shared" si="0"/>
        <v>89.801187101775227</v>
      </c>
      <c r="E21" s="873">
        <v>206862030.32000017</v>
      </c>
      <c r="F21" s="869">
        <v>188628932.94999987</v>
      </c>
      <c r="G21" s="369">
        <f t="shared" si="1"/>
        <v>91.185865602404149</v>
      </c>
    </row>
    <row r="22" spans="1:7" ht="36">
      <c r="A22" s="952" t="s">
        <v>188</v>
      </c>
      <c r="B22" s="868">
        <v>189231299.47000006</v>
      </c>
      <c r="C22" s="869">
        <v>169210332.46000001</v>
      </c>
      <c r="D22" s="561">
        <f t="shared" si="0"/>
        <v>89.419843828122055</v>
      </c>
      <c r="E22" s="873">
        <v>179807482.87000006</v>
      </c>
      <c r="F22" s="869">
        <v>160081005.29999995</v>
      </c>
      <c r="G22" s="369">
        <f t="shared" si="1"/>
        <v>89.029111995154139</v>
      </c>
    </row>
    <row r="23" spans="1:7" ht="24">
      <c r="A23" s="952" t="s">
        <v>189</v>
      </c>
      <c r="B23" s="868">
        <v>11140380.770000001</v>
      </c>
      <c r="C23" s="869">
        <v>12394069.240000002</v>
      </c>
      <c r="D23" s="561">
        <f t="shared" si="0"/>
        <v>111.25355134517542</v>
      </c>
      <c r="E23" s="873">
        <v>3006336.26</v>
      </c>
      <c r="F23" s="869">
        <v>2644528.1299999994</v>
      </c>
      <c r="G23" s="369">
        <f>F23/E23*100</f>
        <v>87.965147651181226</v>
      </c>
    </row>
    <row r="24" spans="1:7" ht="20.100000000000001" customHeight="1">
      <c r="A24" s="952" t="s">
        <v>190</v>
      </c>
      <c r="B24" s="868">
        <v>113471510.12000008</v>
      </c>
      <c r="C24" s="869">
        <v>106656866.62999995</v>
      </c>
      <c r="D24" s="561">
        <f t="shared" si="0"/>
        <v>93.994401341100158</v>
      </c>
      <c r="E24" s="873">
        <v>103502802.75000006</v>
      </c>
      <c r="F24" s="869">
        <v>96659311.410000011</v>
      </c>
      <c r="G24" s="369">
        <f>F24/E24*100</f>
        <v>93.38811012052517</v>
      </c>
    </row>
    <row r="25" spans="1:7" ht="24">
      <c r="A25" s="952" t="s">
        <v>191</v>
      </c>
      <c r="B25" s="868">
        <v>54920135.780000001</v>
      </c>
      <c r="C25" s="869">
        <v>42005439.75</v>
      </c>
      <c r="D25" s="561">
        <f t="shared" si="0"/>
        <v>76.48458830886014</v>
      </c>
      <c r="E25" s="873">
        <v>2484730.0300000003</v>
      </c>
      <c r="F25" s="869">
        <v>1723836.5199999998</v>
      </c>
      <c r="G25" s="369">
        <f>F25/E25*100</f>
        <v>69.377216002818614</v>
      </c>
    </row>
    <row r="26" spans="1:7" ht="24">
      <c r="A26" s="952" t="s">
        <v>192</v>
      </c>
      <c r="B26" s="868">
        <v>12245043.879999999</v>
      </c>
      <c r="C26" s="869">
        <v>5842567.0700000003</v>
      </c>
      <c r="D26" s="561">
        <f t="shared" si="0"/>
        <v>47.713729140185009</v>
      </c>
      <c r="E26" s="868">
        <v>4251240.96</v>
      </c>
      <c r="F26" s="869">
        <v>886453.28000000014</v>
      </c>
      <c r="G26" s="369">
        <f>F26/E26*100</f>
        <v>20.85163575390467</v>
      </c>
    </row>
    <row r="27" spans="1:7" ht="20.100000000000001" customHeight="1" thickBot="1">
      <c r="A27" s="953" t="s">
        <v>194</v>
      </c>
      <c r="B27" s="870">
        <v>2118530.34</v>
      </c>
      <c r="C27" s="871">
        <v>2118352.7200000002</v>
      </c>
      <c r="D27" s="562">
        <f t="shared" si="0"/>
        <v>99.991615885944796</v>
      </c>
      <c r="E27" s="1078">
        <v>286368.34999999998</v>
      </c>
      <c r="F27" s="829">
        <v>11897</v>
      </c>
      <c r="G27" s="370">
        <f>F27/E27*100</f>
        <v>4.154439553114023</v>
      </c>
    </row>
    <row r="28" spans="1:7" ht="20.100000000000001" customHeight="1"/>
    <row r="29" spans="1:7">
      <c r="A29" s="2419" t="s">
        <v>233</v>
      </c>
      <c r="B29" s="2419"/>
      <c r="C29" s="2419"/>
      <c r="D29" s="2419"/>
      <c r="E29" s="2419"/>
      <c r="F29" s="2419"/>
      <c r="G29" s="2419"/>
    </row>
  </sheetData>
  <mergeCells count="8">
    <mergeCell ref="A1:G1"/>
    <mergeCell ref="A3:A5"/>
    <mergeCell ref="A29:G29"/>
    <mergeCell ref="A2:G2"/>
    <mergeCell ref="B3:D3"/>
    <mergeCell ref="E3:G3"/>
    <mergeCell ref="B5:C5"/>
    <mergeCell ref="E5:F5"/>
  </mergeCells>
  <pageMargins left="0.63" right="0.7" top="0.75" bottom="0.75" header="0.3" footer="0.3"/>
  <pageSetup paperSize="9" scale="9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6"/>
  <sheetViews>
    <sheetView topLeftCell="B1" workbookViewId="0">
      <selection activeCell="B3" sqref="B3:B4"/>
    </sheetView>
  </sheetViews>
  <sheetFormatPr defaultRowHeight="12.75"/>
  <cols>
    <col min="1" max="1" width="24.28515625" style="263" customWidth="1"/>
    <col min="2" max="2" width="14.85546875" style="263" customWidth="1"/>
    <col min="3" max="3" width="14.5703125" style="263" customWidth="1"/>
    <col min="4" max="4" width="6.7109375" style="263" customWidth="1"/>
    <col min="5" max="6" width="14.85546875" style="263" customWidth="1"/>
    <col min="7" max="7" width="7.42578125" style="263" customWidth="1"/>
    <col min="8" max="16384" width="9.140625" style="263"/>
  </cols>
  <sheetData>
    <row r="1" spans="1:7" ht="36.75" customHeight="1">
      <c r="A1" s="2594" t="s">
        <v>197</v>
      </c>
      <c r="B1" s="2594"/>
      <c r="C1" s="2594"/>
      <c r="D1" s="2594"/>
      <c r="E1" s="2594"/>
      <c r="F1" s="2594"/>
      <c r="G1" s="2594"/>
    </row>
    <row r="2" spans="1:7" ht="15.75" customHeight="1" thickBot="1">
      <c r="A2" s="2596"/>
      <c r="B2" s="2596"/>
      <c r="C2" s="2596"/>
      <c r="D2" s="2596"/>
      <c r="E2" s="2596"/>
      <c r="F2" s="2596"/>
      <c r="G2" s="2596"/>
    </row>
    <row r="3" spans="1:7" ht="16.5" customHeight="1">
      <c r="A3" s="2422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1">
        <v>1</v>
      </c>
      <c r="B6" s="279">
        <v>2</v>
      </c>
      <c r="C6" s="267">
        <v>3</v>
      </c>
      <c r="D6" s="268">
        <v>4</v>
      </c>
      <c r="E6" s="378">
        <v>5</v>
      </c>
      <c r="F6" s="267">
        <v>6</v>
      </c>
      <c r="G6" s="268">
        <v>7</v>
      </c>
    </row>
    <row r="7" spans="1:7" ht="27.75" customHeight="1" thickBot="1">
      <c r="A7" s="555" t="s">
        <v>103</v>
      </c>
      <c r="B7" s="774">
        <f>SUM(B8:B24)</f>
        <v>3480844314.0199995</v>
      </c>
      <c r="C7" s="775">
        <f>SUM(C8:C24)</f>
        <v>3377803885.6199994</v>
      </c>
      <c r="D7" s="383">
        <f t="shared" ref="D7:D24" si="0">C7/B7*100</f>
        <v>97.039786353414939</v>
      </c>
      <c r="E7" s="780">
        <f>SUM(E8:E24)</f>
        <v>3278901629.8699994</v>
      </c>
      <c r="F7" s="775">
        <f>SUM(F8:F24)</f>
        <v>3243219597.6500006</v>
      </c>
      <c r="G7" s="383">
        <f t="shared" ref="G7:G24" si="1">F7/E7*100</f>
        <v>98.91176874917673</v>
      </c>
    </row>
    <row r="8" spans="1:7" ht="20.100000000000001" customHeight="1">
      <c r="A8" s="435" t="s">
        <v>169</v>
      </c>
      <c r="B8" s="744">
        <v>10139380.069999998</v>
      </c>
      <c r="C8" s="745">
        <v>7047303.7500000009</v>
      </c>
      <c r="D8" s="436">
        <f t="shared" si="0"/>
        <v>69.504286271418977</v>
      </c>
      <c r="E8" s="781">
        <v>6214380.0699999994</v>
      </c>
      <c r="F8" s="745">
        <v>5850568.9200000009</v>
      </c>
      <c r="G8" s="436">
        <f t="shared" si="1"/>
        <v>94.145656591615605</v>
      </c>
    </row>
    <row r="9" spans="1:7" ht="20.100000000000001" customHeight="1">
      <c r="A9" s="379" t="s">
        <v>170</v>
      </c>
      <c r="B9" s="776">
        <v>3774893.02</v>
      </c>
      <c r="C9" s="777">
        <v>427305.7699999999</v>
      </c>
      <c r="D9" s="381">
        <f t="shared" si="0"/>
        <v>11.31967893490131</v>
      </c>
      <c r="E9" s="782">
        <v>3774893.02</v>
      </c>
      <c r="F9" s="777">
        <v>427305.7699999999</v>
      </c>
      <c r="G9" s="381">
        <f t="shared" si="1"/>
        <v>11.31967893490131</v>
      </c>
    </row>
    <row r="10" spans="1:7" ht="20.100000000000001" customHeight="1">
      <c r="A10" s="379" t="s">
        <v>212</v>
      </c>
      <c r="B10" s="776">
        <v>185732</v>
      </c>
      <c r="C10" s="777">
        <v>185730.6</v>
      </c>
      <c r="D10" s="381">
        <f t="shared" si="0"/>
        <v>99.999246225744614</v>
      </c>
      <c r="E10" s="782">
        <v>185732</v>
      </c>
      <c r="F10" s="777">
        <v>185730.6</v>
      </c>
      <c r="G10" s="381">
        <f t="shared" si="1"/>
        <v>99.999246225744614</v>
      </c>
    </row>
    <row r="11" spans="1:7" ht="20.100000000000001" customHeight="1">
      <c r="A11" s="379" t="s">
        <v>174</v>
      </c>
      <c r="B11" s="776">
        <v>927829.41</v>
      </c>
      <c r="C11" s="777">
        <v>918755.89000000013</v>
      </c>
      <c r="D11" s="381">
        <f t="shared" si="0"/>
        <v>99.022070231638821</v>
      </c>
      <c r="E11" s="782">
        <v>927829.41</v>
      </c>
      <c r="F11" s="777">
        <v>918755.89000000013</v>
      </c>
      <c r="G11" s="381">
        <f t="shared" si="1"/>
        <v>99.022070231638821</v>
      </c>
    </row>
    <row r="12" spans="1:7" ht="20.100000000000001" customHeight="1">
      <c r="A12" s="379" t="s">
        <v>176</v>
      </c>
      <c r="B12" s="776">
        <v>98650974.270000026</v>
      </c>
      <c r="C12" s="777">
        <v>91656347.279999971</v>
      </c>
      <c r="D12" s="381">
        <f t="shared" si="0"/>
        <v>92.90972335371336</v>
      </c>
      <c r="E12" s="782">
        <v>98401982.170000032</v>
      </c>
      <c r="F12" s="777">
        <v>91408983.039999962</v>
      </c>
      <c r="G12" s="381">
        <f t="shared" si="1"/>
        <v>92.893436721712661</v>
      </c>
    </row>
    <row r="13" spans="1:7" ht="20.100000000000001" customHeight="1">
      <c r="A13" s="379" t="s">
        <v>177</v>
      </c>
      <c r="B13" s="776">
        <v>255766448.12999991</v>
      </c>
      <c r="C13" s="777">
        <v>253620775.06999967</v>
      </c>
      <c r="D13" s="381">
        <f t="shared" si="0"/>
        <v>99.161081105169174</v>
      </c>
      <c r="E13" s="782">
        <v>253635865.48999989</v>
      </c>
      <c r="F13" s="777">
        <v>251493508.92999965</v>
      </c>
      <c r="G13" s="381">
        <f t="shared" si="1"/>
        <v>99.155341632832005</v>
      </c>
    </row>
    <row r="14" spans="1:7" ht="20.100000000000001" customHeight="1">
      <c r="A14" s="379" t="s">
        <v>179</v>
      </c>
      <c r="B14" s="776">
        <v>24579017.480000004</v>
      </c>
      <c r="C14" s="777">
        <v>24097851.049999993</v>
      </c>
      <c r="D14" s="381">
        <f t="shared" si="0"/>
        <v>98.042369145180288</v>
      </c>
      <c r="E14" s="782">
        <v>24579017.480000004</v>
      </c>
      <c r="F14" s="777">
        <v>24097851.049999993</v>
      </c>
      <c r="G14" s="381">
        <f t="shared" si="1"/>
        <v>98.042369145180288</v>
      </c>
    </row>
    <row r="15" spans="1:7">
      <c r="A15" s="379" t="s">
        <v>181</v>
      </c>
      <c r="B15" s="776">
        <v>16768839</v>
      </c>
      <c r="C15" s="777">
        <v>16444124.48</v>
      </c>
      <c r="D15" s="381">
        <f t="shared" si="0"/>
        <v>98.06358376987221</v>
      </c>
      <c r="E15" s="782">
        <v>14594075</v>
      </c>
      <c r="F15" s="777">
        <v>14269959.98</v>
      </c>
      <c r="G15" s="381">
        <f t="shared" si="1"/>
        <v>97.779132833016149</v>
      </c>
    </row>
    <row r="16" spans="1:7" ht="24">
      <c r="A16" s="379" t="s">
        <v>182</v>
      </c>
      <c r="B16" s="776">
        <v>1817789977.7399998</v>
      </c>
      <c r="C16" s="777">
        <v>1763609886.74</v>
      </c>
      <c r="D16" s="381">
        <f t="shared" si="0"/>
        <v>97.019452650555365</v>
      </c>
      <c r="E16" s="782">
        <v>1693088606.1299999</v>
      </c>
      <c r="F16" s="777">
        <v>1687124398.6700006</v>
      </c>
      <c r="G16" s="381">
        <f t="shared" si="1"/>
        <v>99.647732112873172</v>
      </c>
    </row>
    <row r="17" spans="1:8">
      <c r="A17" s="379" t="s">
        <v>183</v>
      </c>
      <c r="B17" s="776">
        <v>69247610</v>
      </c>
      <c r="C17" s="777">
        <v>68479871.349999964</v>
      </c>
      <c r="D17" s="381">
        <f t="shared" si="0"/>
        <v>98.891313866283568</v>
      </c>
      <c r="E17" s="782">
        <v>69247610</v>
      </c>
      <c r="F17" s="777">
        <v>68479871.349999964</v>
      </c>
      <c r="G17" s="381">
        <f t="shared" si="1"/>
        <v>98.891313866283568</v>
      </c>
    </row>
    <row r="18" spans="1:8" ht="20.100000000000001" customHeight="1">
      <c r="A18" s="379" t="s">
        <v>184</v>
      </c>
      <c r="B18" s="776">
        <v>4327024.8000000007</v>
      </c>
      <c r="C18" s="777">
        <v>4490492.7700000014</v>
      </c>
      <c r="D18" s="381">
        <f t="shared" si="0"/>
        <v>103.77783760333431</v>
      </c>
      <c r="E18" s="782">
        <v>4327024.8000000007</v>
      </c>
      <c r="F18" s="777">
        <v>4490492.7700000014</v>
      </c>
      <c r="G18" s="381">
        <f t="shared" si="1"/>
        <v>103.77783760333431</v>
      </c>
    </row>
    <row r="19" spans="1:8" ht="20.100000000000001" customHeight="1">
      <c r="A19" s="379" t="s">
        <v>185</v>
      </c>
      <c r="B19" s="776">
        <v>6464638.9699999988</v>
      </c>
      <c r="C19" s="777">
        <v>5807425.4099999992</v>
      </c>
      <c r="D19" s="381">
        <f t="shared" si="0"/>
        <v>89.833715957690984</v>
      </c>
      <c r="E19" s="782">
        <v>6464638.9699999988</v>
      </c>
      <c r="F19" s="777">
        <v>5807425.4099999992</v>
      </c>
      <c r="G19" s="381">
        <f t="shared" si="1"/>
        <v>89.833715957690984</v>
      </c>
    </row>
    <row r="20" spans="1:8" ht="20.100000000000001" customHeight="1">
      <c r="A20" s="379" t="s">
        <v>186</v>
      </c>
      <c r="B20" s="776">
        <v>602042544.29999995</v>
      </c>
      <c r="C20" s="777">
        <v>580357345.21999979</v>
      </c>
      <c r="D20" s="381">
        <f t="shared" si="0"/>
        <v>96.398062016495246</v>
      </c>
      <c r="E20" s="782">
        <v>539610091.08999991</v>
      </c>
      <c r="F20" s="777">
        <v>533477071.72000003</v>
      </c>
      <c r="G20" s="381">
        <f t="shared" si="1"/>
        <v>98.863435011452196</v>
      </c>
    </row>
    <row r="21" spans="1:8" ht="20.100000000000001" customHeight="1">
      <c r="A21" s="379" t="s">
        <v>187</v>
      </c>
      <c r="B21" s="776">
        <v>197099523.16</v>
      </c>
      <c r="C21" s="777">
        <v>193266128.43000007</v>
      </c>
      <c r="D21" s="381">
        <f t="shared" si="0"/>
        <v>98.055096903056395</v>
      </c>
      <c r="E21" s="782">
        <v>190829102.56999999</v>
      </c>
      <c r="F21" s="777">
        <v>187852142.74000007</v>
      </c>
      <c r="G21" s="381">
        <f t="shared" si="1"/>
        <v>98.439986464376986</v>
      </c>
    </row>
    <row r="22" spans="1:8" ht="24">
      <c r="A22" s="379" t="s">
        <v>188</v>
      </c>
      <c r="B22" s="776">
        <v>119646412.57000002</v>
      </c>
      <c r="C22" s="777">
        <v>117064192.75000001</v>
      </c>
      <c r="D22" s="381">
        <f t="shared" si="0"/>
        <v>97.841790853119591</v>
      </c>
      <c r="E22" s="782">
        <v>119587312.57000002</v>
      </c>
      <c r="F22" s="777">
        <v>117005181.75000001</v>
      </c>
      <c r="G22" s="381">
        <f t="shared" si="1"/>
        <v>97.840798689669882</v>
      </c>
    </row>
    <row r="23" spans="1:8">
      <c r="A23" s="379" t="s">
        <v>190</v>
      </c>
      <c r="B23" s="776">
        <v>253383469.09999999</v>
      </c>
      <c r="C23" s="777">
        <v>250330349.06000006</v>
      </c>
      <c r="D23" s="381">
        <f t="shared" si="0"/>
        <v>98.795059499799095</v>
      </c>
      <c r="E23" s="782">
        <v>253383469.09999999</v>
      </c>
      <c r="F23" s="777">
        <v>250330349.05999997</v>
      </c>
      <c r="G23" s="381">
        <f t="shared" si="1"/>
        <v>98.795059499799066</v>
      </c>
    </row>
    <row r="24" spans="1:8" ht="24.75" thickBot="1">
      <c r="A24" s="380" t="s">
        <v>191</v>
      </c>
      <c r="B24" s="778">
        <v>50000</v>
      </c>
      <c r="C24" s="779">
        <v>0</v>
      </c>
      <c r="D24" s="382">
        <f t="shared" si="0"/>
        <v>0</v>
      </c>
      <c r="E24" s="783">
        <v>50000</v>
      </c>
      <c r="F24" s="779">
        <v>0</v>
      </c>
      <c r="G24" s="382">
        <f t="shared" si="1"/>
        <v>0</v>
      </c>
    </row>
    <row r="25" spans="1:8">
      <c r="H25" s="270"/>
    </row>
    <row r="26" spans="1:8">
      <c r="A26" s="2595" t="s">
        <v>233</v>
      </c>
      <c r="B26" s="2595"/>
      <c r="C26" s="2595"/>
      <c r="D26" s="2595"/>
      <c r="E26" s="2595"/>
      <c r="F26" s="2595"/>
      <c r="G26" s="2595"/>
    </row>
  </sheetData>
  <mergeCells count="8">
    <mergeCell ref="A1:G1"/>
    <mergeCell ref="A3:A5"/>
    <mergeCell ref="A26:G26"/>
    <mergeCell ref="A2:G2"/>
    <mergeCell ref="B3:D3"/>
    <mergeCell ref="E3:G3"/>
    <mergeCell ref="B5:C5"/>
    <mergeCell ref="E5:F5"/>
  </mergeCells>
  <pageMargins left="0.7" right="0.7" top="0.75" bottom="0.75" header="0.3" footer="0.3"/>
  <pageSetup paperSize="9" scale="9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1"/>
  <sheetViews>
    <sheetView workbookViewId="0">
      <selection activeCell="B3" sqref="B3:B4"/>
    </sheetView>
  </sheetViews>
  <sheetFormatPr defaultRowHeight="12.75"/>
  <cols>
    <col min="1" max="1" width="22.42578125" style="541" customWidth="1"/>
    <col min="2" max="3" width="14.85546875" style="541" customWidth="1"/>
    <col min="4" max="4" width="6.85546875" style="541" customWidth="1"/>
    <col min="5" max="6" width="13.42578125" style="541" customWidth="1"/>
    <col min="7" max="7" width="6.7109375" style="541" customWidth="1"/>
    <col min="8" max="16384" width="9.140625" style="541"/>
  </cols>
  <sheetData>
    <row r="1" spans="1:7" ht="42.75" customHeight="1">
      <c r="A1" s="2582" t="s">
        <v>208</v>
      </c>
      <c r="B1" s="2582"/>
      <c r="C1" s="2582"/>
      <c r="D1" s="2582"/>
      <c r="E1" s="2582"/>
      <c r="F1" s="2582"/>
      <c r="G1" s="2582"/>
    </row>
    <row r="2" spans="1:7" ht="6" customHeight="1" thickBot="1">
      <c r="A2" s="2597"/>
      <c r="B2" s="2597"/>
      <c r="C2" s="2597"/>
      <c r="D2" s="2597"/>
      <c r="E2" s="2597"/>
      <c r="F2" s="2597"/>
      <c r="G2" s="2597"/>
    </row>
    <row r="3" spans="1:7" ht="16.5" customHeight="1">
      <c r="A3" s="2422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1">
        <v>1</v>
      </c>
      <c r="B6" s="279">
        <v>2</v>
      </c>
      <c r="C6" s="267">
        <v>3</v>
      </c>
      <c r="D6" s="268">
        <v>4</v>
      </c>
      <c r="E6" s="620">
        <v>5</v>
      </c>
      <c r="F6" s="618">
        <v>6</v>
      </c>
      <c r="G6" s="619">
        <v>7</v>
      </c>
    </row>
    <row r="7" spans="1:7" ht="24.75" customHeight="1" thickBot="1">
      <c r="A7" s="566" t="s">
        <v>103</v>
      </c>
      <c r="B7" s="742">
        <f>SUM(B8:B19)</f>
        <v>952016308.06999993</v>
      </c>
      <c r="C7" s="743">
        <f>SUM(C8:C19)</f>
        <v>924773205.7099998</v>
      </c>
      <c r="D7" s="522">
        <f t="shared" ref="D7:D19" si="0">C7/B7*100</f>
        <v>97.138378604539938</v>
      </c>
      <c r="E7" s="774">
        <f>SUM(E8:E19)</f>
        <v>834963229.71999979</v>
      </c>
      <c r="F7" s="775">
        <f>SUM(F8:F19)</f>
        <v>826801237.01999986</v>
      </c>
      <c r="G7" s="383">
        <f t="shared" ref="G7:G18" si="1">F7/E7*100</f>
        <v>99.022472797665955</v>
      </c>
    </row>
    <row r="8" spans="1:7" ht="21" customHeight="1">
      <c r="A8" s="567" t="s">
        <v>174</v>
      </c>
      <c r="B8" s="744">
        <v>55439885.329999998</v>
      </c>
      <c r="C8" s="745">
        <v>48760735.379999988</v>
      </c>
      <c r="D8" s="436">
        <f t="shared" si="0"/>
        <v>87.952446311454139</v>
      </c>
      <c r="E8" s="744">
        <v>15886471</v>
      </c>
      <c r="F8" s="745">
        <v>14434716.309999999</v>
      </c>
      <c r="G8" s="436">
        <f t="shared" si="1"/>
        <v>90.861691750169044</v>
      </c>
    </row>
    <row r="9" spans="1:7" ht="21" customHeight="1">
      <c r="A9" s="568" t="s">
        <v>179</v>
      </c>
      <c r="B9" s="746">
        <v>411779</v>
      </c>
      <c r="C9" s="747">
        <v>9512</v>
      </c>
      <c r="D9" s="519">
        <f t="shared" si="0"/>
        <v>2.3099769536571801</v>
      </c>
      <c r="E9" s="746">
        <v>9512</v>
      </c>
      <c r="F9" s="747">
        <v>9512</v>
      </c>
      <c r="G9" s="519">
        <v>0</v>
      </c>
    </row>
    <row r="10" spans="1:7" ht="21" customHeight="1">
      <c r="A10" s="568" t="s">
        <v>181</v>
      </c>
      <c r="B10" s="746">
        <v>1988688</v>
      </c>
      <c r="C10" s="747">
        <v>1968207.7100000002</v>
      </c>
      <c r="D10" s="519">
        <f t="shared" si="0"/>
        <v>98.970160729083716</v>
      </c>
      <c r="E10" s="746">
        <v>488688</v>
      </c>
      <c r="F10" s="747">
        <v>468207.70999999996</v>
      </c>
      <c r="G10" s="519">
        <v>0</v>
      </c>
    </row>
    <row r="11" spans="1:7" ht="36">
      <c r="A11" s="568" t="s">
        <v>182</v>
      </c>
      <c r="B11" s="746">
        <v>716927.42</v>
      </c>
      <c r="C11" s="747">
        <v>716927.5</v>
      </c>
      <c r="D11" s="519">
        <f t="shared" si="0"/>
        <v>100.00001115873067</v>
      </c>
      <c r="E11" s="746">
        <v>681872.42</v>
      </c>
      <c r="F11" s="747">
        <v>681872.5</v>
      </c>
      <c r="G11" s="519">
        <f t="shared" si="1"/>
        <v>100.00001173240003</v>
      </c>
    </row>
    <row r="12" spans="1:7" ht="21" customHeight="1">
      <c r="A12" s="568" t="s">
        <v>185</v>
      </c>
      <c r="B12" s="746">
        <v>27796172.200000003</v>
      </c>
      <c r="C12" s="747">
        <v>26483029.369999979</v>
      </c>
      <c r="D12" s="519">
        <f t="shared" si="0"/>
        <v>95.275814164081112</v>
      </c>
      <c r="E12" s="746">
        <v>20171067.319999997</v>
      </c>
      <c r="F12" s="747">
        <v>19613574.389999993</v>
      </c>
      <c r="G12" s="519">
        <v>0</v>
      </c>
    </row>
    <row r="13" spans="1:7" ht="21" customHeight="1">
      <c r="A13" s="568" t="s">
        <v>186</v>
      </c>
      <c r="B13" s="746">
        <v>62863773.900000006</v>
      </c>
      <c r="C13" s="747">
        <v>52885212.520000003</v>
      </c>
      <c r="D13" s="519">
        <f t="shared" si="0"/>
        <v>84.126690523109048</v>
      </c>
      <c r="E13" s="746">
        <v>3764371.81</v>
      </c>
      <c r="F13" s="747">
        <v>3752296.4</v>
      </c>
      <c r="G13" s="519">
        <f t="shared" si="1"/>
        <v>99.679218456372396</v>
      </c>
    </row>
    <row r="14" spans="1:7" ht="21" customHeight="1">
      <c r="A14" s="568" t="s">
        <v>187</v>
      </c>
      <c r="B14" s="746">
        <v>793703277.16999984</v>
      </c>
      <c r="C14" s="747">
        <v>787320118.9799999</v>
      </c>
      <c r="D14" s="519">
        <f t="shared" si="0"/>
        <v>99.195775250826784</v>
      </c>
      <c r="E14" s="746">
        <v>793372140.16999984</v>
      </c>
      <c r="F14" s="747">
        <v>787291318.9799999</v>
      </c>
      <c r="G14" s="519">
        <f t="shared" si="1"/>
        <v>99.233547425966208</v>
      </c>
    </row>
    <row r="15" spans="1:7" ht="36">
      <c r="A15" s="568" t="s">
        <v>188</v>
      </c>
      <c r="B15" s="746">
        <v>54740</v>
      </c>
      <c r="C15" s="747">
        <v>54738.73</v>
      </c>
      <c r="D15" s="519">
        <f t="shared" si="0"/>
        <v>99.997679941541833</v>
      </c>
      <c r="E15" s="746">
        <v>54740</v>
      </c>
      <c r="F15" s="747">
        <v>54738.73</v>
      </c>
      <c r="G15" s="519">
        <f t="shared" si="1"/>
        <v>99.997679941541833</v>
      </c>
    </row>
    <row r="16" spans="1:7" ht="24">
      <c r="A16" s="568" t="s">
        <v>189</v>
      </c>
      <c r="B16" s="746">
        <v>5830023.7300000004</v>
      </c>
      <c r="C16" s="747">
        <v>3474368.5400000005</v>
      </c>
      <c r="D16" s="519">
        <f t="shared" si="0"/>
        <v>59.594415064241943</v>
      </c>
      <c r="E16" s="746">
        <v>0</v>
      </c>
      <c r="F16" s="747">
        <v>0</v>
      </c>
      <c r="G16" s="519" t="s">
        <v>126</v>
      </c>
    </row>
    <row r="17" spans="1:8" ht="21" customHeight="1">
      <c r="A17" s="568" t="s">
        <v>190</v>
      </c>
      <c r="B17" s="746">
        <v>2796041.32</v>
      </c>
      <c r="C17" s="747">
        <v>2685354.98</v>
      </c>
      <c r="D17" s="519">
        <f t="shared" si="0"/>
        <v>96.041319589654705</v>
      </c>
      <c r="E17" s="746">
        <v>169367</v>
      </c>
      <c r="F17" s="747">
        <v>130000</v>
      </c>
      <c r="G17" s="519">
        <f t="shared" si="1"/>
        <v>76.756392921879694</v>
      </c>
    </row>
    <row r="18" spans="1:8" ht="21" customHeight="1">
      <c r="A18" s="568" t="s">
        <v>192</v>
      </c>
      <c r="B18" s="746">
        <v>365000</v>
      </c>
      <c r="C18" s="747">
        <v>365000</v>
      </c>
      <c r="D18" s="575">
        <f t="shared" si="0"/>
        <v>100</v>
      </c>
      <c r="E18" s="746">
        <v>365000</v>
      </c>
      <c r="F18" s="747">
        <v>365000</v>
      </c>
      <c r="G18" s="519">
        <f t="shared" si="1"/>
        <v>100</v>
      </c>
    </row>
    <row r="19" spans="1:8" ht="21" customHeight="1" thickBot="1">
      <c r="A19" s="1097" t="s">
        <v>194</v>
      </c>
      <c r="B19" s="748">
        <v>50000</v>
      </c>
      <c r="C19" s="749">
        <v>50000</v>
      </c>
      <c r="D19" s="517">
        <f t="shared" si="0"/>
        <v>100</v>
      </c>
      <c r="E19" s="748">
        <v>0</v>
      </c>
      <c r="F19" s="749">
        <v>0</v>
      </c>
      <c r="G19" s="517" t="s">
        <v>126</v>
      </c>
      <c r="H19" s="270"/>
    </row>
    <row r="21" spans="1:8">
      <c r="A21" s="2595" t="s">
        <v>233</v>
      </c>
      <c r="B21" s="2595"/>
      <c r="C21" s="2595"/>
      <c r="D21" s="2595"/>
      <c r="E21" s="2595"/>
      <c r="F21" s="2595"/>
      <c r="G21" s="2595"/>
    </row>
  </sheetData>
  <mergeCells count="8">
    <mergeCell ref="A1:G1"/>
    <mergeCell ref="A3:A5"/>
    <mergeCell ref="A21:G21"/>
    <mergeCell ref="A2:G2"/>
    <mergeCell ref="B3:D3"/>
    <mergeCell ref="E3:G3"/>
    <mergeCell ref="B5:C5"/>
    <mergeCell ref="E5:F5"/>
  </mergeCells>
  <pageMargins left="0.7" right="0.7" top="0.86" bottom="0.75" header="0.3" footer="0.3"/>
  <pageSetup paperSize="9" scale="9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>
    <tabColor rgb="FF92D050"/>
  </sheetPr>
  <dimension ref="A1:K326"/>
  <sheetViews>
    <sheetView showGridLines="0" workbookViewId="0">
      <selection activeCell="B3" sqref="B3:B4"/>
    </sheetView>
  </sheetViews>
  <sheetFormatPr defaultColWidth="8.85546875" defaultRowHeight="12.75"/>
  <cols>
    <col min="1" max="2" width="3.85546875" style="45" customWidth="1"/>
    <col min="3" max="3" width="20.140625" style="45" bestFit="1" customWidth="1"/>
    <col min="4" max="4" width="13.42578125" style="45" customWidth="1"/>
    <col min="5" max="6" width="16.42578125" style="45" bestFit="1" customWidth="1"/>
    <col min="7" max="7" width="11" style="45" customWidth="1"/>
    <col min="8" max="8" width="11.140625" style="45" customWidth="1"/>
    <col min="9" max="9" width="15.7109375" style="45" customWidth="1"/>
    <col min="10" max="10" width="18.28515625" style="45" customWidth="1"/>
    <col min="11" max="11" width="10.85546875" style="45" customWidth="1"/>
    <col min="12" max="16384" width="8.85546875" style="45"/>
  </cols>
  <sheetData>
    <row r="1" spans="1:11" ht="6" customHeight="1">
      <c r="K1" s="45" t="s">
        <v>6</v>
      </c>
    </row>
    <row r="2" spans="1:11" ht="30.75" customHeight="1">
      <c r="A2" s="2623" t="s">
        <v>207</v>
      </c>
      <c r="B2" s="2623"/>
      <c r="C2" s="2623"/>
      <c r="D2" s="2623"/>
      <c r="E2" s="2623"/>
      <c r="F2" s="2623"/>
      <c r="G2" s="2623"/>
      <c r="H2" s="2623"/>
      <c r="I2" s="2623"/>
      <c r="J2" s="2623"/>
      <c r="K2" s="2623"/>
    </row>
    <row r="3" spans="1:11">
      <c r="A3" s="68" t="s">
        <v>200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6" customHeight="1" thickBot="1">
      <c r="A4" s="87"/>
      <c r="B4" s="87"/>
    </row>
    <row r="5" spans="1:11" s="1" customFormat="1" ht="51" customHeight="1">
      <c r="A5" s="2627" t="s">
        <v>52</v>
      </c>
      <c r="B5" s="2627" t="s">
        <v>85</v>
      </c>
      <c r="C5" s="2359" t="s">
        <v>51</v>
      </c>
      <c r="D5" s="2359" t="s">
        <v>63</v>
      </c>
      <c r="E5" s="2781" t="s">
        <v>3</v>
      </c>
      <c r="F5" s="2781" t="s">
        <v>64</v>
      </c>
      <c r="G5" s="2779" t="s">
        <v>86</v>
      </c>
      <c r="H5" s="2779" t="s">
        <v>87</v>
      </c>
      <c r="I5" s="2783" t="s">
        <v>88</v>
      </c>
      <c r="J5" s="2781" t="s">
        <v>215</v>
      </c>
      <c r="K5" s="2779" t="s">
        <v>89</v>
      </c>
    </row>
    <row r="6" spans="1:11" s="1" customFormat="1" ht="51.75" customHeight="1" thickBot="1">
      <c r="A6" s="2628"/>
      <c r="B6" s="2628"/>
      <c r="C6" s="2624"/>
      <c r="D6" s="2624"/>
      <c r="E6" s="2782"/>
      <c r="F6" s="2782"/>
      <c r="G6" s="2780"/>
      <c r="H6" s="2780"/>
      <c r="I6" s="2784"/>
      <c r="J6" s="2782"/>
      <c r="K6" s="2780"/>
    </row>
    <row r="7" spans="1:11" ht="13.5" thickBot="1">
      <c r="A7" s="2442"/>
      <c r="B7" s="2442"/>
      <c r="C7" s="2629"/>
      <c r="D7" s="2629"/>
      <c r="E7" s="2367" t="s">
        <v>8</v>
      </c>
      <c r="F7" s="2369"/>
      <c r="G7" s="88" t="s">
        <v>9</v>
      </c>
      <c r="H7" s="88" t="s">
        <v>8</v>
      </c>
      <c r="I7" s="2368" t="s">
        <v>8</v>
      </c>
      <c r="J7" s="2369"/>
      <c r="K7" s="88" t="s">
        <v>9</v>
      </c>
    </row>
    <row r="8" spans="1:11" s="113" customFormat="1" ht="11.25" customHeight="1" thickBot="1">
      <c r="A8" s="89">
        <v>1</v>
      </c>
      <c r="B8" s="89">
        <v>2</v>
      </c>
      <c r="C8" s="89">
        <v>3</v>
      </c>
      <c r="D8" s="89">
        <v>4</v>
      </c>
      <c r="E8" s="110">
        <v>5</v>
      </c>
      <c r="F8" s="111">
        <v>6</v>
      </c>
      <c r="G8" s="89">
        <v>7</v>
      </c>
      <c r="H8" s="112">
        <v>8</v>
      </c>
      <c r="I8" s="47">
        <v>9</v>
      </c>
      <c r="J8" s="112">
        <v>10</v>
      </c>
      <c r="K8" s="112">
        <v>11</v>
      </c>
    </row>
    <row r="9" spans="1:11" s="1" customFormat="1" ht="12.75" customHeight="1">
      <c r="A9" s="235" t="s">
        <v>10</v>
      </c>
      <c r="B9" s="236" t="s">
        <v>260</v>
      </c>
      <c r="C9" s="237" t="s">
        <v>261</v>
      </c>
      <c r="D9" s="238">
        <v>90103</v>
      </c>
      <c r="E9" s="786">
        <v>110860675.28000009</v>
      </c>
      <c r="F9" s="923">
        <v>97489097.470000088</v>
      </c>
      <c r="G9" s="918">
        <f>F9/E9*100</f>
        <v>87.938394046195825</v>
      </c>
      <c r="H9" s="926">
        <f>F9/D9</f>
        <v>1081.9739350521081</v>
      </c>
      <c r="I9" s="239">
        <v>11999695.369999997</v>
      </c>
      <c r="J9" s="928">
        <v>7824113.1700000009</v>
      </c>
      <c r="K9" s="918">
        <f>J9/I9*100</f>
        <v>65.20259830562685</v>
      </c>
    </row>
    <row r="10" spans="1:11" s="1" customFormat="1" ht="12.75" customHeight="1">
      <c r="A10" s="240" t="s">
        <v>10</v>
      </c>
      <c r="B10" s="241" t="s">
        <v>10</v>
      </c>
      <c r="C10" s="242" t="s">
        <v>262</v>
      </c>
      <c r="D10" s="243">
        <v>100813</v>
      </c>
      <c r="E10" s="244">
        <v>104235652.05999988</v>
      </c>
      <c r="F10" s="924">
        <v>97992226.899999887</v>
      </c>
      <c r="G10" s="218">
        <f t="shared" ref="G10:G73" si="0">F10/E10*100</f>
        <v>94.010278597954027</v>
      </c>
      <c r="H10" s="927">
        <f t="shared" ref="H10:H73" si="1">F10/D10</f>
        <v>972.01974844513984</v>
      </c>
      <c r="I10" s="239">
        <v>10922539.069999998</v>
      </c>
      <c r="J10" s="928">
        <v>7983468.5499999998</v>
      </c>
      <c r="K10" s="930">
        <f t="shared" ref="K10:K73" si="2">J10/I10*100</f>
        <v>73.091691399186729</v>
      </c>
    </row>
    <row r="11" spans="1:11" s="1" customFormat="1" ht="12.75" customHeight="1">
      <c r="A11" s="240" t="s">
        <v>10</v>
      </c>
      <c r="B11" s="241" t="s">
        <v>263</v>
      </c>
      <c r="C11" s="242" t="s">
        <v>264</v>
      </c>
      <c r="D11" s="243">
        <v>89102</v>
      </c>
      <c r="E11" s="244">
        <v>130782648.55999993</v>
      </c>
      <c r="F11" s="924">
        <v>125278810.14999993</v>
      </c>
      <c r="G11" s="218">
        <f t="shared" si="0"/>
        <v>95.791614200659836</v>
      </c>
      <c r="H11" s="927">
        <f t="shared" si="1"/>
        <v>1406.0156915669675</v>
      </c>
      <c r="I11" s="239">
        <v>8805357.3300000001</v>
      </c>
      <c r="J11" s="928">
        <v>6152166.6800000006</v>
      </c>
      <c r="K11" s="930">
        <f t="shared" si="2"/>
        <v>69.868449961019365</v>
      </c>
    </row>
    <row r="12" spans="1:11" s="1" customFormat="1" ht="12.75" customHeight="1">
      <c r="A12" s="240" t="s">
        <v>10</v>
      </c>
      <c r="B12" s="241" t="s">
        <v>11</v>
      </c>
      <c r="C12" s="242" t="s">
        <v>265</v>
      </c>
      <c r="D12" s="243">
        <v>34870</v>
      </c>
      <c r="E12" s="244">
        <v>50139390.940000005</v>
      </c>
      <c r="F12" s="924">
        <v>44422094.700000003</v>
      </c>
      <c r="G12" s="218">
        <f t="shared" si="0"/>
        <v>88.59719647005349</v>
      </c>
      <c r="H12" s="927">
        <f t="shared" si="1"/>
        <v>1273.9344622885003</v>
      </c>
      <c r="I12" s="239">
        <v>5618267.0300000021</v>
      </c>
      <c r="J12" s="928">
        <v>3816845.47</v>
      </c>
      <c r="K12" s="930">
        <f t="shared" si="2"/>
        <v>67.936348514926294</v>
      </c>
    </row>
    <row r="13" spans="1:11" s="1" customFormat="1" ht="12.75" customHeight="1">
      <c r="A13" s="240" t="s">
        <v>10</v>
      </c>
      <c r="B13" s="241" t="s">
        <v>266</v>
      </c>
      <c r="C13" s="242" t="s">
        <v>267</v>
      </c>
      <c r="D13" s="243">
        <v>50116</v>
      </c>
      <c r="E13" s="244">
        <v>60916921.299999975</v>
      </c>
      <c r="F13" s="924">
        <v>58386598.519999973</v>
      </c>
      <c r="G13" s="218">
        <f t="shared" si="0"/>
        <v>95.846272717002847</v>
      </c>
      <c r="H13" s="927">
        <f t="shared" si="1"/>
        <v>1165.0291028813149</v>
      </c>
      <c r="I13" s="239">
        <v>6820757.6599999992</v>
      </c>
      <c r="J13" s="928">
        <v>4767470.08</v>
      </c>
      <c r="K13" s="930">
        <f t="shared" si="2"/>
        <v>69.896488303031148</v>
      </c>
    </row>
    <row r="14" spans="1:11" s="1" customFormat="1" ht="12.75" customHeight="1">
      <c r="A14" s="240" t="s">
        <v>10</v>
      </c>
      <c r="B14" s="241" t="s">
        <v>12</v>
      </c>
      <c r="C14" s="242" t="s">
        <v>268</v>
      </c>
      <c r="D14" s="243">
        <v>63591</v>
      </c>
      <c r="E14" s="244">
        <v>73952949.040000036</v>
      </c>
      <c r="F14" s="924">
        <v>71521700.690000042</v>
      </c>
      <c r="G14" s="218">
        <f t="shared" si="0"/>
        <v>96.712438947248785</v>
      </c>
      <c r="H14" s="927">
        <f t="shared" si="1"/>
        <v>1124.7141999654045</v>
      </c>
      <c r="I14" s="239">
        <v>10969656.969999997</v>
      </c>
      <c r="J14" s="928">
        <v>8175570.9400000004</v>
      </c>
      <c r="K14" s="930">
        <f t="shared" si="2"/>
        <v>74.528957125630185</v>
      </c>
    </row>
    <row r="15" spans="1:11" s="1" customFormat="1" ht="12.75" customHeight="1">
      <c r="A15" s="240" t="s">
        <v>10</v>
      </c>
      <c r="B15" s="241" t="s">
        <v>269</v>
      </c>
      <c r="C15" s="242" t="s">
        <v>270</v>
      </c>
      <c r="D15" s="243">
        <v>43239</v>
      </c>
      <c r="E15" s="244">
        <v>53130059.93999999</v>
      </c>
      <c r="F15" s="924">
        <v>51679039.00999999</v>
      </c>
      <c r="G15" s="218">
        <f t="shared" si="0"/>
        <v>97.268926608329366</v>
      </c>
      <c r="H15" s="927">
        <f t="shared" si="1"/>
        <v>1195.1950556210827</v>
      </c>
      <c r="I15" s="239">
        <v>5260669.1100000003</v>
      </c>
      <c r="J15" s="928">
        <v>3701765.8299999996</v>
      </c>
      <c r="K15" s="930">
        <f t="shared" si="2"/>
        <v>70.36682506723939</v>
      </c>
    </row>
    <row r="16" spans="1:11" s="1" customFormat="1" ht="12.75" customHeight="1">
      <c r="A16" s="240" t="s">
        <v>10</v>
      </c>
      <c r="B16" s="241" t="s">
        <v>13</v>
      </c>
      <c r="C16" s="242" t="s">
        <v>271</v>
      </c>
      <c r="D16" s="243">
        <v>157996</v>
      </c>
      <c r="E16" s="244">
        <v>211381416.47999987</v>
      </c>
      <c r="F16" s="924">
        <v>199201519.80999988</v>
      </c>
      <c r="G16" s="218">
        <f t="shared" si="0"/>
        <v>94.237952951198807</v>
      </c>
      <c r="H16" s="927">
        <f t="shared" si="1"/>
        <v>1260.8010317349799</v>
      </c>
      <c r="I16" s="239">
        <v>14303357.120000001</v>
      </c>
      <c r="J16" s="928">
        <v>9512439.3300000001</v>
      </c>
      <c r="K16" s="930">
        <f t="shared" si="2"/>
        <v>66.504941813268516</v>
      </c>
    </row>
    <row r="17" spans="1:11" s="1" customFormat="1" ht="12.75" customHeight="1">
      <c r="A17" s="240" t="s">
        <v>10</v>
      </c>
      <c r="B17" s="241" t="s">
        <v>272</v>
      </c>
      <c r="C17" s="242" t="s">
        <v>273</v>
      </c>
      <c r="D17" s="243">
        <v>55166</v>
      </c>
      <c r="E17" s="244">
        <v>84413557.060000017</v>
      </c>
      <c r="F17" s="924">
        <v>74498424.310000017</v>
      </c>
      <c r="G17" s="218">
        <f t="shared" si="0"/>
        <v>88.254099109989568</v>
      </c>
      <c r="H17" s="927">
        <f t="shared" si="1"/>
        <v>1350.4409293767903</v>
      </c>
      <c r="I17" s="239">
        <v>8937137.9199999981</v>
      </c>
      <c r="J17" s="928">
        <v>6530281.1000000006</v>
      </c>
      <c r="K17" s="930">
        <f t="shared" si="2"/>
        <v>73.069042443511961</v>
      </c>
    </row>
    <row r="18" spans="1:11" s="1" customFormat="1" ht="12.75" customHeight="1">
      <c r="A18" s="240" t="s">
        <v>10</v>
      </c>
      <c r="B18" s="241" t="s">
        <v>4</v>
      </c>
      <c r="C18" s="242" t="s">
        <v>274</v>
      </c>
      <c r="D18" s="243">
        <v>54254</v>
      </c>
      <c r="E18" s="244">
        <v>69287531.040000051</v>
      </c>
      <c r="F18" s="924">
        <v>61990531.570000052</v>
      </c>
      <c r="G18" s="218">
        <f t="shared" si="0"/>
        <v>89.468524335515141</v>
      </c>
      <c r="H18" s="927">
        <f t="shared" si="1"/>
        <v>1142.5983627013686</v>
      </c>
      <c r="I18" s="239">
        <v>6506584.2300000023</v>
      </c>
      <c r="J18" s="928">
        <v>4405116.419999999</v>
      </c>
      <c r="K18" s="930">
        <f t="shared" si="2"/>
        <v>67.702442084577413</v>
      </c>
    </row>
    <row r="19" spans="1:11" s="1" customFormat="1" ht="12.75" customHeight="1">
      <c r="A19" s="240" t="s">
        <v>10</v>
      </c>
      <c r="B19" s="241" t="s">
        <v>275</v>
      </c>
      <c r="C19" s="242" t="s">
        <v>276</v>
      </c>
      <c r="D19" s="243">
        <v>106150</v>
      </c>
      <c r="E19" s="244">
        <v>144277408.25000003</v>
      </c>
      <c r="F19" s="924">
        <v>140992716.67000002</v>
      </c>
      <c r="G19" s="218">
        <f t="shared" si="0"/>
        <v>97.723350024205885</v>
      </c>
      <c r="H19" s="927">
        <f t="shared" si="1"/>
        <v>1328.2403831370702</v>
      </c>
      <c r="I19" s="239">
        <v>14203179.83</v>
      </c>
      <c r="J19" s="928">
        <v>10555121.809999999</v>
      </c>
      <c r="K19" s="930">
        <f t="shared" si="2"/>
        <v>74.315202203561753</v>
      </c>
    </row>
    <row r="20" spans="1:11" s="1" customFormat="1" ht="12.75" customHeight="1">
      <c r="A20" s="240" t="s">
        <v>10</v>
      </c>
      <c r="B20" s="241" t="s">
        <v>5</v>
      </c>
      <c r="C20" s="242" t="s">
        <v>277</v>
      </c>
      <c r="D20" s="243">
        <v>45925</v>
      </c>
      <c r="E20" s="244">
        <v>76284075.51000005</v>
      </c>
      <c r="F20" s="924">
        <v>61375468.220000044</v>
      </c>
      <c r="G20" s="218">
        <f t="shared" si="0"/>
        <v>80.456461993767434</v>
      </c>
      <c r="H20" s="927">
        <f t="shared" si="1"/>
        <v>1336.4282682634739</v>
      </c>
      <c r="I20" s="239">
        <v>5751447.7300000004</v>
      </c>
      <c r="J20" s="928">
        <v>4033863.6800000002</v>
      </c>
      <c r="K20" s="930">
        <f t="shared" si="2"/>
        <v>70.136492051541254</v>
      </c>
    </row>
    <row r="21" spans="1:11" s="1" customFormat="1" ht="12.75" customHeight="1">
      <c r="A21" s="240" t="s">
        <v>10</v>
      </c>
      <c r="B21" s="241" t="s">
        <v>278</v>
      </c>
      <c r="C21" s="242" t="s">
        <v>279</v>
      </c>
      <c r="D21" s="243">
        <v>36999</v>
      </c>
      <c r="E21" s="244">
        <v>61065325.039999969</v>
      </c>
      <c r="F21" s="924">
        <v>57336856.719999969</v>
      </c>
      <c r="G21" s="218">
        <f t="shared" si="0"/>
        <v>93.894295465458143</v>
      </c>
      <c r="H21" s="927">
        <f t="shared" si="1"/>
        <v>1549.6866596394489</v>
      </c>
      <c r="I21" s="239">
        <v>5285199.42</v>
      </c>
      <c r="J21" s="928">
        <v>3470806.5</v>
      </c>
      <c r="K21" s="930">
        <f t="shared" si="2"/>
        <v>65.670303505785228</v>
      </c>
    </row>
    <row r="22" spans="1:11" s="1" customFormat="1" ht="12.75" customHeight="1">
      <c r="A22" s="240" t="s">
        <v>10</v>
      </c>
      <c r="B22" s="241" t="s">
        <v>14</v>
      </c>
      <c r="C22" s="242" t="s">
        <v>280</v>
      </c>
      <c r="D22" s="243">
        <v>107269</v>
      </c>
      <c r="E22" s="244">
        <v>128371860.01999991</v>
      </c>
      <c r="F22" s="924">
        <v>114654094.18999991</v>
      </c>
      <c r="G22" s="218">
        <f t="shared" si="0"/>
        <v>89.314039830954528</v>
      </c>
      <c r="H22" s="927">
        <f t="shared" si="1"/>
        <v>1068.8464905051778</v>
      </c>
      <c r="I22" s="239">
        <v>9167632.9499999955</v>
      </c>
      <c r="J22" s="928">
        <v>6198172.2299999986</v>
      </c>
      <c r="K22" s="930">
        <f t="shared" si="2"/>
        <v>67.609297446839875</v>
      </c>
    </row>
    <row r="23" spans="1:11" s="1" customFormat="1" ht="12.75" customHeight="1">
      <c r="A23" s="240" t="s">
        <v>10</v>
      </c>
      <c r="B23" s="241" t="s">
        <v>281</v>
      </c>
      <c r="C23" s="242" t="s">
        <v>282</v>
      </c>
      <c r="D23" s="243">
        <v>76752</v>
      </c>
      <c r="E23" s="244">
        <v>88352378.180000022</v>
      </c>
      <c r="F23" s="924">
        <v>79381492.190000027</v>
      </c>
      <c r="G23" s="218">
        <f t="shared" si="0"/>
        <v>89.846469133265856</v>
      </c>
      <c r="H23" s="927">
        <f t="shared" si="1"/>
        <v>1034.2595918021684</v>
      </c>
      <c r="I23" s="239">
        <v>10792050.529999999</v>
      </c>
      <c r="J23" s="928">
        <v>7972677.8799999999</v>
      </c>
      <c r="K23" s="930">
        <f t="shared" si="2"/>
        <v>73.875468409245855</v>
      </c>
    </row>
    <row r="24" spans="1:11" s="1" customFormat="1" ht="12.75" customHeight="1">
      <c r="A24" s="240" t="s">
        <v>10</v>
      </c>
      <c r="B24" s="241" t="s">
        <v>15</v>
      </c>
      <c r="C24" s="242" t="s">
        <v>283</v>
      </c>
      <c r="D24" s="243">
        <v>63065</v>
      </c>
      <c r="E24" s="244">
        <v>64010967.250000015</v>
      </c>
      <c r="F24" s="924">
        <v>53863440.950000018</v>
      </c>
      <c r="G24" s="218">
        <f t="shared" si="0"/>
        <v>84.147206742919522</v>
      </c>
      <c r="H24" s="927">
        <f t="shared" si="1"/>
        <v>854.09404503290284</v>
      </c>
      <c r="I24" s="239">
        <v>10564455.02</v>
      </c>
      <c r="J24" s="928">
        <v>8550656.2199999988</v>
      </c>
      <c r="K24" s="930">
        <f t="shared" si="2"/>
        <v>80.937977432933394</v>
      </c>
    </row>
    <row r="25" spans="1:11" s="1" customFormat="1" ht="12.75" customHeight="1">
      <c r="A25" s="240" t="s">
        <v>10</v>
      </c>
      <c r="B25" s="241" t="s">
        <v>284</v>
      </c>
      <c r="C25" s="242" t="s">
        <v>285</v>
      </c>
      <c r="D25" s="243">
        <v>43570</v>
      </c>
      <c r="E25" s="244">
        <v>58254621.430000022</v>
      </c>
      <c r="F25" s="924">
        <v>53288856.930000022</v>
      </c>
      <c r="G25" s="218">
        <f t="shared" si="0"/>
        <v>91.475758698445986</v>
      </c>
      <c r="H25" s="927">
        <f t="shared" si="1"/>
        <v>1223.0630463621762</v>
      </c>
      <c r="I25" s="239">
        <v>4172735.7800000003</v>
      </c>
      <c r="J25" s="928">
        <v>2680541.41</v>
      </c>
      <c r="K25" s="930">
        <f t="shared" si="2"/>
        <v>64.239423517968348</v>
      </c>
    </row>
    <row r="26" spans="1:11" s="1" customFormat="1" ht="12.75" customHeight="1">
      <c r="A26" s="240" t="s">
        <v>10</v>
      </c>
      <c r="B26" s="241" t="s">
        <v>16</v>
      </c>
      <c r="C26" s="242" t="s">
        <v>286</v>
      </c>
      <c r="D26" s="243">
        <v>55079</v>
      </c>
      <c r="E26" s="244">
        <v>58686050.710000008</v>
      </c>
      <c r="F26" s="924">
        <v>43297686.590000004</v>
      </c>
      <c r="G26" s="218">
        <f t="shared" si="0"/>
        <v>73.778497728459598</v>
      </c>
      <c r="H26" s="927">
        <f t="shared" si="1"/>
        <v>786.10153760961532</v>
      </c>
      <c r="I26" s="239">
        <v>6504732.2699999986</v>
      </c>
      <c r="J26" s="928">
        <v>4500026.3099999996</v>
      </c>
      <c r="K26" s="930">
        <f t="shared" si="2"/>
        <v>69.18080749847681</v>
      </c>
    </row>
    <row r="27" spans="1:11" s="1" customFormat="1" ht="12.75" customHeight="1">
      <c r="A27" s="240" t="s">
        <v>10</v>
      </c>
      <c r="B27" s="241" t="s">
        <v>287</v>
      </c>
      <c r="C27" s="242" t="s">
        <v>288</v>
      </c>
      <c r="D27" s="243">
        <v>156921</v>
      </c>
      <c r="E27" s="244">
        <v>177131330.34999987</v>
      </c>
      <c r="F27" s="924">
        <v>164089380.78999987</v>
      </c>
      <c r="G27" s="218">
        <f t="shared" si="0"/>
        <v>92.637130012951431</v>
      </c>
      <c r="H27" s="927">
        <f t="shared" si="1"/>
        <v>1045.6814625830823</v>
      </c>
      <c r="I27" s="239">
        <v>14279628.339999996</v>
      </c>
      <c r="J27" s="928">
        <v>9753645.6400000006</v>
      </c>
      <c r="K27" s="930">
        <f t="shared" si="2"/>
        <v>68.304618353953629</v>
      </c>
    </row>
    <row r="28" spans="1:11" s="1" customFormat="1" ht="12.75" customHeight="1">
      <c r="A28" s="240" t="s">
        <v>10</v>
      </c>
      <c r="B28" s="241" t="s">
        <v>17</v>
      </c>
      <c r="C28" s="242" t="s">
        <v>289</v>
      </c>
      <c r="D28" s="243">
        <v>85253</v>
      </c>
      <c r="E28" s="244">
        <v>95725677.120000035</v>
      </c>
      <c r="F28" s="924">
        <v>80260609.860000029</v>
      </c>
      <c r="G28" s="218">
        <f t="shared" si="0"/>
        <v>83.844389796675699</v>
      </c>
      <c r="H28" s="927">
        <f t="shared" si="1"/>
        <v>941.44029957890075</v>
      </c>
      <c r="I28" s="239">
        <v>9813533.7300000004</v>
      </c>
      <c r="J28" s="928">
        <v>6338857.919999999</v>
      </c>
      <c r="K28" s="930">
        <f t="shared" si="2"/>
        <v>64.593021172608729</v>
      </c>
    </row>
    <row r="29" spans="1:11" s="1" customFormat="1" ht="12.75" customHeight="1">
      <c r="A29" s="240" t="s">
        <v>10</v>
      </c>
      <c r="B29" s="241" t="s">
        <v>290</v>
      </c>
      <c r="C29" s="242" t="s">
        <v>291</v>
      </c>
      <c r="D29" s="243">
        <v>55611</v>
      </c>
      <c r="E29" s="244">
        <v>53404438.07000003</v>
      </c>
      <c r="F29" s="924">
        <v>49323741.64000003</v>
      </c>
      <c r="G29" s="218">
        <f t="shared" si="0"/>
        <v>92.358881438559067</v>
      </c>
      <c r="H29" s="927">
        <f t="shared" si="1"/>
        <v>886.94218122313987</v>
      </c>
      <c r="I29" s="239">
        <v>9256113.700000003</v>
      </c>
      <c r="J29" s="928">
        <v>6082912.7800000003</v>
      </c>
      <c r="K29" s="930">
        <f t="shared" si="2"/>
        <v>65.717783695764226</v>
      </c>
    </row>
    <row r="30" spans="1:11" s="1" customFormat="1" ht="12.75" customHeight="1">
      <c r="A30" s="240" t="s">
        <v>10</v>
      </c>
      <c r="B30" s="241" t="s">
        <v>18</v>
      </c>
      <c r="C30" s="242" t="s">
        <v>292</v>
      </c>
      <c r="D30" s="243">
        <v>46818</v>
      </c>
      <c r="E30" s="244">
        <v>64822188.040000014</v>
      </c>
      <c r="F30" s="924">
        <v>61769559.330000013</v>
      </c>
      <c r="G30" s="218">
        <f t="shared" si="0"/>
        <v>95.290765704921427</v>
      </c>
      <c r="H30" s="927">
        <f t="shared" si="1"/>
        <v>1319.3549346405232</v>
      </c>
      <c r="I30" s="239">
        <v>6894465.1400000015</v>
      </c>
      <c r="J30" s="928">
        <v>4952649.2300000014</v>
      </c>
      <c r="K30" s="930">
        <f t="shared" si="2"/>
        <v>71.835147896621322</v>
      </c>
    </row>
    <row r="31" spans="1:11" s="1" customFormat="1" ht="12.75" customHeight="1">
      <c r="A31" s="240" t="s">
        <v>10</v>
      </c>
      <c r="B31" s="241" t="s">
        <v>293</v>
      </c>
      <c r="C31" s="242" t="s">
        <v>294</v>
      </c>
      <c r="D31" s="243">
        <v>151385</v>
      </c>
      <c r="E31" s="244">
        <v>148677414.12000012</v>
      </c>
      <c r="F31" s="924">
        <v>117771118.12000012</v>
      </c>
      <c r="G31" s="218">
        <f t="shared" si="0"/>
        <v>79.212514434065298</v>
      </c>
      <c r="H31" s="927">
        <f t="shared" si="1"/>
        <v>777.95764520923558</v>
      </c>
      <c r="I31" s="239">
        <v>26142148.550000004</v>
      </c>
      <c r="J31" s="928">
        <v>18528189.989999998</v>
      </c>
      <c r="K31" s="930">
        <f t="shared" si="2"/>
        <v>70.874778920954427</v>
      </c>
    </row>
    <row r="32" spans="1:11" s="1" customFormat="1" ht="12.75" customHeight="1">
      <c r="A32" s="240" t="s">
        <v>10</v>
      </c>
      <c r="B32" s="241" t="s">
        <v>19</v>
      </c>
      <c r="C32" s="242" t="s">
        <v>295</v>
      </c>
      <c r="D32" s="243">
        <v>64802</v>
      </c>
      <c r="E32" s="244">
        <v>94537900.660000011</v>
      </c>
      <c r="F32" s="924">
        <v>90674074.280000016</v>
      </c>
      <c r="G32" s="218">
        <f t="shared" si="0"/>
        <v>95.912934015854631</v>
      </c>
      <c r="H32" s="927">
        <f t="shared" si="1"/>
        <v>1399.2480830838556</v>
      </c>
      <c r="I32" s="239">
        <v>8198923.0399999991</v>
      </c>
      <c r="J32" s="928">
        <v>5471669.8899999997</v>
      </c>
      <c r="K32" s="930">
        <f t="shared" si="2"/>
        <v>66.736446522371551</v>
      </c>
    </row>
    <row r="33" spans="1:11" s="1" customFormat="1" ht="12.75" customHeight="1">
      <c r="A33" s="240" t="s">
        <v>10</v>
      </c>
      <c r="B33" s="241" t="s">
        <v>296</v>
      </c>
      <c r="C33" s="242" t="s">
        <v>297</v>
      </c>
      <c r="D33" s="243">
        <v>89188</v>
      </c>
      <c r="E33" s="244">
        <v>109867733.71000013</v>
      </c>
      <c r="F33" s="924">
        <v>106208898.57000013</v>
      </c>
      <c r="G33" s="218">
        <f t="shared" si="0"/>
        <v>96.669781912806513</v>
      </c>
      <c r="H33" s="927">
        <f t="shared" si="1"/>
        <v>1190.8429224783617</v>
      </c>
      <c r="I33" s="239">
        <v>11103572.65</v>
      </c>
      <c r="J33" s="928">
        <v>7515754.1299999999</v>
      </c>
      <c r="K33" s="930">
        <f t="shared" si="2"/>
        <v>67.687710675716602</v>
      </c>
    </row>
    <row r="34" spans="1:11" s="1" customFormat="1" ht="12.75" customHeight="1">
      <c r="A34" s="240" t="s">
        <v>10</v>
      </c>
      <c r="B34" s="241" t="s">
        <v>20</v>
      </c>
      <c r="C34" s="242" t="s">
        <v>298</v>
      </c>
      <c r="D34" s="243">
        <v>43490</v>
      </c>
      <c r="E34" s="244">
        <v>58963672.530000038</v>
      </c>
      <c r="F34" s="924">
        <v>52932800.63000004</v>
      </c>
      <c r="G34" s="218">
        <f t="shared" si="0"/>
        <v>89.771885567454163</v>
      </c>
      <c r="H34" s="927">
        <f t="shared" si="1"/>
        <v>1217.1257905265588</v>
      </c>
      <c r="I34" s="239">
        <v>5454971.0700000003</v>
      </c>
      <c r="J34" s="928">
        <v>3858250.45</v>
      </c>
      <c r="K34" s="930">
        <f t="shared" si="2"/>
        <v>70.729072629160612</v>
      </c>
    </row>
    <row r="35" spans="1:11" s="1" customFormat="1" ht="12.75" customHeight="1">
      <c r="A35" s="240" t="s">
        <v>11</v>
      </c>
      <c r="B35" s="241" t="s">
        <v>260</v>
      </c>
      <c r="C35" s="242" t="s">
        <v>299</v>
      </c>
      <c r="D35" s="243">
        <v>55066</v>
      </c>
      <c r="E35" s="244">
        <v>74364542.229999989</v>
      </c>
      <c r="F35" s="924">
        <v>64167522.29999999</v>
      </c>
      <c r="G35" s="218">
        <f t="shared" si="0"/>
        <v>86.287793047307517</v>
      </c>
      <c r="H35" s="927">
        <f t="shared" si="1"/>
        <v>1165.2838829767913</v>
      </c>
      <c r="I35" s="239">
        <v>5889422.3599999994</v>
      </c>
      <c r="J35" s="928">
        <v>3874385.63</v>
      </c>
      <c r="K35" s="930">
        <f t="shared" si="2"/>
        <v>65.785494623618746</v>
      </c>
    </row>
    <row r="36" spans="1:11" s="1" customFormat="1" ht="12.75" customHeight="1">
      <c r="A36" s="240" t="s">
        <v>11</v>
      </c>
      <c r="B36" s="241" t="s">
        <v>10</v>
      </c>
      <c r="C36" s="242" t="s">
        <v>300</v>
      </c>
      <c r="D36" s="243">
        <v>79097</v>
      </c>
      <c r="E36" s="244">
        <v>96100536.569999978</v>
      </c>
      <c r="F36" s="924">
        <v>75866216.599999979</v>
      </c>
      <c r="G36" s="218">
        <f t="shared" si="0"/>
        <v>78.944633721934281</v>
      </c>
      <c r="H36" s="927">
        <f t="shared" si="1"/>
        <v>959.15416008192449</v>
      </c>
      <c r="I36" s="239">
        <v>9322942.5100000035</v>
      </c>
      <c r="J36" s="928">
        <v>6870430.7000000002</v>
      </c>
      <c r="K36" s="930">
        <f t="shared" si="2"/>
        <v>73.693800992879858</v>
      </c>
    </row>
    <row r="37" spans="1:11" s="1" customFormat="1" ht="12.75" customHeight="1">
      <c r="A37" s="240" t="s">
        <v>11</v>
      </c>
      <c r="B37" s="241" t="s">
        <v>263</v>
      </c>
      <c r="C37" s="242" t="s">
        <v>301</v>
      </c>
      <c r="D37" s="243">
        <v>118683</v>
      </c>
      <c r="E37" s="244">
        <v>96646435.540000007</v>
      </c>
      <c r="F37" s="924">
        <v>78569288.090000004</v>
      </c>
      <c r="G37" s="218">
        <f t="shared" si="0"/>
        <v>81.295588037990044</v>
      </c>
      <c r="H37" s="927">
        <f t="shared" si="1"/>
        <v>662.00962302941457</v>
      </c>
      <c r="I37" s="239">
        <v>15043678.090000005</v>
      </c>
      <c r="J37" s="928">
        <v>9969401.6500000004</v>
      </c>
      <c r="K37" s="930">
        <f t="shared" si="2"/>
        <v>66.269708713236611</v>
      </c>
    </row>
    <row r="38" spans="1:11" s="1" customFormat="1" ht="12.75" customHeight="1">
      <c r="A38" s="240" t="s">
        <v>11</v>
      </c>
      <c r="B38" s="241" t="s">
        <v>11</v>
      </c>
      <c r="C38" s="242" t="s">
        <v>302</v>
      </c>
      <c r="D38" s="243">
        <v>51925</v>
      </c>
      <c r="E38" s="244">
        <v>84754435.899999961</v>
      </c>
      <c r="F38" s="924">
        <v>63174518.069999963</v>
      </c>
      <c r="G38" s="218">
        <f t="shared" si="0"/>
        <v>74.538302802862489</v>
      </c>
      <c r="H38" s="927">
        <f t="shared" si="1"/>
        <v>1216.6493610014436</v>
      </c>
      <c r="I38" s="239">
        <v>5827163.8300000001</v>
      </c>
      <c r="J38" s="928">
        <v>4254739.05</v>
      </c>
      <c r="K38" s="930">
        <f t="shared" si="2"/>
        <v>73.015607148289149</v>
      </c>
    </row>
    <row r="39" spans="1:11" s="1" customFormat="1" ht="12.75" customHeight="1">
      <c r="A39" s="240" t="s">
        <v>11</v>
      </c>
      <c r="B39" s="241" t="s">
        <v>266</v>
      </c>
      <c r="C39" s="242" t="s">
        <v>303</v>
      </c>
      <c r="D39" s="243">
        <v>45018</v>
      </c>
      <c r="E39" s="244">
        <v>68835181.280000061</v>
      </c>
      <c r="F39" s="924">
        <v>52670361.450000063</v>
      </c>
      <c r="G39" s="218">
        <f t="shared" si="0"/>
        <v>76.516630697540336</v>
      </c>
      <c r="H39" s="927">
        <f t="shared" si="1"/>
        <v>1169.9844828735186</v>
      </c>
      <c r="I39" s="239">
        <v>6413751.1099999994</v>
      </c>
      <c r="J39" s="928">
        <v>4493029.1899999995</v>
      </c>
      <c r="K39" s="930">
        <f t="shared" si="2"/>
        <v>70.053064313560483</v>
      </c>
    </row>
    <row r="40" spans="1:11" s="1" customFormat="1" ht="12.75" customHeight="1">
      <c r="A40" s="240" t="s">
        <v>11</v>
      </c>
      <c r="B40" s="241" t="s">
        <v>12</v>
      </c>
      <c r="C40" s="242" t="s">
        <v>304</v>
      </c>
      <c r="D40" s="243">
        <v>40238</v>
      </c>
      <c r="E40" s="244">
        <v>39812873.24999997</v>
      </c>
      <c r="F40" s="924">
        <v>27133838.619999968</v>
      </c>
      <c r="G40" s="218">
        <f t="shared" si="0"/>
        <v>68.15342979547448</v>
      </c>
      <c r="H40" s="927">
        <f t="shared" si="1"/>
        <v>674.33368010338404</v>
      </c>
      <c r="I40" s="239">
        <v>4969510.5100000007</v>
      </c>
      <c r="J40" s="928">
        <v>3213530.78</v>
      </c>
      <c r="K40" s="930">
        <f t="shared" si="2"/>
        <v>64.664935782578709</v>
      </c>
    </row>
    <row r="41" spans="1:11" s="1" customFormat="1" ht="12.75" customHeight="1">
      <c r="A41" s="240" t="s">
        <v>11</v>
      </c>
      <c r="B41" s="241" t="s">
        <v>269</v>
      </c>
      <c r="C41" s="242" t="s">
        <v>305</v>
      </c>
      <c r="D41" s="243">
        <v>159814</v>
      </c>
      <c r="E41" s="244">
        <v>204294782.70999989</v>
      </c>
      <c r="F41" s="924">
        <v>184831824.1399999</v>
      </c>
      <c r="G41" s="218">
        <f t="shared" si="0"/>
        <v>90.473100530605322</v>
      </c>
      <c r="H41" s="927">
        <f t="shared" si="1"/>
        <v>1156.5433825572222</v>
      </c>
      <c r="I41" s="239">
        <v>20507034.690000005</v>
      </c>
      <c r="J41" s="928">
        <v>13580662.58</v>
      </c>
      <c r="K41" s="930">
        <f t="shared" si="2"/>
        <v>66.224409259045331</v>
      </c>
    </row>
    <row r="42" spans="1:11" s="1" customFormat="1" ht="12.75" customHeight="1">
      <c r="A42" s="240" t="s">
        <v>11</v>
      </c>
      <c r="B42" s="241" t="s">
        <v>13</v>
      </c>
      <c r="C42" s="242" t="s">
        <v>306</v>
      </c>
      <c r="D42" s="243">
        <v>65750</v>
      </c>
      <c r="E42" s="244">
        <v>80215934.119999915</v>
      </c>
      <c r="F42" s="924">
        <v>73506679.73999992</v>
      </c>
      <c r="G42" s="218">
        <f t="shared" si="0"/>
        <v>91.636007915879631</v>
      </c>
      <c r="H42" s="927">
        <f t="shared" si="1"/>
        <v>1117.9723154372612</v>
      </c>
      <c r="I42" s="239">
        <v>8625396.6399999987</v>
      </c>
      <c r="J42" s="928">
        <v>6307063.700000002</v>
      </c>
      <c r="K42" s="930">
        <f t="shared" si="2"/>
        <v>73.122013551831316</v>
      </c>
    </row>
    <row r="43" spans="1:11" s="1" customFormat="1" ht="12.75" customHeight="1">
      <c r="A43" s="240" t="s">
        <v>11</v>
      </c>
      <c r="B43" s="241" t="s">
        <v>272</v>
      </c>
      <c r="C43" s="242" t="s">
        <v>307</v>
      </c>
      <c r="D43" s="243">
        <v>45619</v>
      </c>
      <c r="E43" s="244">
        <v>70764769.600000039</v>
      </c>
      <c r="F43" s="924">
        <v>67029627.230000041</v>
      </c>
      <c r="G43" s="218">
        <f t="shared" si="0"/>
        <v>94.721748701913398</v>
      </c>
      <c r="H43" s="927">
        <f t="shared" si="1"/>
        <v>1469.3357423441996</v>
      </c>
      <c r="I43" s="239">
        <v>6065851.0499999998</v>
      </c>
      <c r="J43" s="928">
        <v>4158734.6700000004</v>
      </c>
      <c r="K43" s="930">
        <f t="shared" si="2"/>
        <v>68.559788819740319</v>
      </c>
    </row>
    <row r="44" spans="1:11" s="1" customFormat="1" ht="12.75" customHeight="1">
      <c r="A44" s="240" t="s">
        <v>11</v>
      </c>
      <c r="B44" s="241" t="s">
        <v>4</v>
      </c>
      <c r="C44" s="242" t="s">
        <v>308</v>
      </c>
      <c r="D44" s="243">
        <v>86311</v>
      </c>
      <c r="E44" s="244">
        <v>111824269.45999998</v>
      </c>
      <c r="F44" s="924">
        <v>92172052.889999971</v>
      </c>
      <c r="G44" s="218">
        <f t="shared" si="0"/>
        <v>82.42580375002612</v>
      </c>
      <c r="H44" s="927">
        <f t="shared" si="1"/>
        <v>1067.906209984822</v>
      </c>
      <c r="I44" s="239">
        <v>8182405.870000002</v>
      </c>
      <c r="J44" s="928">
        <v>5462118.8399999999</v>
      </c>
      <c r="K44" s="930">
        <f t="shared" si="2"/>
        <v>66.754435391995514</v>
      </c>
    </row>
    <row r="45" spans="1:11" s="1" customFormat="1" ht="12.75" customHeight="1">
      <c r="A45" s="240" t="s">
        <v>11</v>
      </c>
      <c r="B45" s="241" t="s">
        <v>275</v>
      </c>
      <c r="C45" s="242" t="s">
        <v>309</v>
      </c>
      <c r="D45" s="243">
        <v>40321</v>
      </c>
      <c r="E45" s="244">
        <v>62672722.229999974</v>
      </c>
      <c r="F45" s="924">
        <v>56265944.709999971</v>
      </c>
      <c r="G45" s="218">
        <f t="shared" si="0"/>
        <v>89.777406673850805</v>
      </c>
      <c r="H45" s="927">
        <f t="shared" si="1"/>
        <v>1395.4501304531129</v>
      </c>
      <c r="I45" s="239">
        <v>6414520.3099999987</v>
      </c>
      <c r="J45" s="928">
        <v>3867284.48</v>
      </c>
      <c r="K45" s="930">
        <f t="shared" si="2"/>
        <v>60.289535196748034</v>
      </c>
    </row>
    <row r="46" spans="1:11" s="1" customFormat="1" ht="12.75" customHeight="1">
      <c r="A46" s="240" t="s">
        <v>11</v>
      </c>
      <c r="B46" s="241" t="s">
        <v>5</v>
      </c>
      <c r="C46" s="242" t="s">
        <v>310</v>
      </c>
      <c r="D46" s="243">
        <v>43486</v>
      </c>
      <c r="E46" s="244">
        <v>69419094.6199999</v>
      </c>
      <c r="F46" s="924">
        <v>58132065.679999903</v>
      </c>
      <c r="G46" s="218">
        <f t="shared" si="0"/>
        <v>83.740743088360361</v>
      </c>
      <c r="H46" s="927">
        <f t="shared" si="1"/>
        <v>1336.7995603182612</v>
      </c>
      <c r="I46" s="239">
        <v>5772899.6599999992</v>
      </c>
      <c r="J46" s="928">
        <v>3872588.4200000004</v>
      </c>
      <c r="K46" s="930">
        <f t="shared" si="2"/>
        <v>67.082205617272081</v>
      </c>
    </row>
    <row r="47" spans="1:11" s="1" customFormat="1" ht="12.75" customHeight="1">
      <c r="A47" s="240" t="s">
        <v>11</v>
      </c>
      <c r="B47" s="241" t="s">
        <v>278</v>
      </c>
      <c r="C47" s="242" t="s">
        <v>311</v>
      </c>
      <c r="D47" s="243">
        <v>41056</v>
      </c>
      <c r="E47" s="244">
        <v>58599885.729999974</v>
      </c>
      <c r="F47" s="924">
        <v>55465861.689999975</v>
      </c>
      <c r="G47" s="218">
        <f t="shared" si="0"/>
        <v>94.651825680275095</v>
      </c>
      <c r="H47" s="927">
        <f t="shared" si="1"/>
        <v>1350.9806530105216</v>
      </c>
      <c r="I47" s="239">
        <v>4748635.6399999978</v>
      </c>
      <c r="J47" s="928">
        <v>3332423.71</v>
      </c>
      <c r="K47" s="930">
        <f t="shared" si="2"/>
        <v>70.176445670613745</v>
      </c>
    </row>
    <row r="48" spans="1:11" s="1" customFormat="1" ht="12.75" customHeight="1">
      <c r="A48" s="240" t="s">
        <v>11</v>
      </c>
      <c r="B48" s="241" t="s">
        <v>14</v>
      </c>
      <c r="C48" s="242" t="s">
        <v>312</v>
      </c>
      <c r="D48" s="243">
        <v>98952</v>
      </c>
      <c r="E48" s="244">
        <v>138881180.98999998</v>
      </c>
      <c r="F48" s="924">
        <v>101223849.23999998</v>
      </c>
      <c r="G48" s="218">
        <f t="shared" si="0"/>
        <v>72.885216354322708</v>
      </c>
      <c r="H48" s="927">
        <f t="shared" si="1"/>
        <v>1022.9591038079067</v>
      </c>
      <c r="I48" s="239">
        <v>10913606.439999998</v>
      </c>
      <c r="J48" s="928">
        <v>7416782.7699999996</v>
      </c>
      <c r="K48" s="930">
        <f t="shared" si="2"/>
        <v>67.959045534355937</v>
      </c>
    </row>
    <row r="49" spans="1:11" s="1" customFormat="1" ht="12.75" customHeight="1">
      <c r="A49" s="240" t="s">
        <v>11</v>
      </c>
      <c r="B49" s="241" t="s">
        <v>281</v>
      </c>
      <c r="C49" s="242" t="s">
        <v>313</v>
      </c>
      <c r="D49" s="243">
        <v>108345</v>
      </c>
      <c r="E49" s="244">
        <v>131274597.3500001</v>
      </c>
      <c r="F49" s="924">
        <v>94062249.470000088</v>
      </c>
      <c r="G49" s="218">
        <f t="shared" si="0"/>
        <v>71.653047405062196</v>
      </c>
      <c r="H49" s="927">
        <f t="shared" si="1"/>
        <v>868.17342258526082</v>
      </c>
      <c r="I49" s="239">
        <v>14878424.07</v>
      </c>
      <c r="J49" s="928">
        <v>9718728.1899999995</v>
      </c>
      <c r="K49" s="930">
        <f t="shared" si="2"/>
        <v>65.320951629522952</v>
      </c>
    </row>
    <row r="50" spans="1:11" s="1" customFormat="1" ht="12.75" customHeight="1">
      <c r="A50" s="240" t="s">
        <v>11</v>
      </c>
      <c r="B50" s="241" t="s">
        <v>15</v>
      </c>
      <c r="C50" s="242" t="s">
        <v>314</v>
      </c>
      <c r="D50" s="243">
        <v>48383</v>
      </c>
      <c r="E50" s="244">
        <v>77662346.770000085</v>
      </c>
      <c r="F50" s="924">
        <v>65767610.280000083</v>
      </c>
      <c r="G50" s="218">
        <f t="shared" si="0"/>
        <v>84.684036750490293</v>
      </c>
      <c r="H50" s="927">
        <f t="shared" si="1"/>
        <v>1359.3123675671225</v>
      </c>
      <c r="I50" s="239">
        <v>7112719.1900000032</v>
      </c>
      <c r="J50" s="928">
        <v>5052514.26</v>
      </c>
      <c r="K50" s="930">
        <f t="shared" si="2"/>
        <v>71.034918222323313</v>
      </c>
    </row>
    <row r="51" spans="1:11" s="1" customFormat="1" ht="12.75" customHeight="1">
      <c r="A51" s="240" t="s">
        <v>11</v>
      </c>
      <c r="B51" s="241" t="s">
        <v>284</v>
      </c>
      <c r="C51" s="242" t="s">
        <v>315</v>
      </c>
      <c r="D51" s="243">
        <v>34194</v>
      </c>
      <c r="E51" s="244">
        <v>52837349.239999935</v>
      </c>
      <c r="F51" s="924">
        <v>42717734.279999934</v>
      </c>
      <c r="G51" s="218">
        <f t="shared" si="0"/>
        <v>80.847610439285518</v>
      </c>
      <c r="H51" s="927">
        <f t="shared" si="1"/>
        <v>1249.2757290752745</v>
      </c>
      <c r="I51" s="239">
        <v>4770515.84</v>
      </c>
      <c r="J51" s="928">
        <v>3378891.62</v>
      </c>
      <c r="K51" s="930">
        <f t="shared" si="2"/>
        <v>70.828642715501402</v>
      </c>
    </row>
    <row r="52" spans="1:11" s="1" customFormat="1" ht="12.75" customHeight="1">
      <c r="A52" s="240" t="s">
        <v>11</v>
      </c>
      <c r="B52" s="241" t="s">
        <v>16</v>
      </c>
      <c r="C52" s="242" t="s">
        <v>316</v>
      </c>
      <c r="D52" s="243">
        <v>86037</v>
      </c>
      <c r="E52" s="244">
        <v>115509402.28000005</v>
      </c>
      <c r="F52" s="924">
        <v>77857652.25000003</v>
      </c>
      <c r="G52" s="218">
        <f t="shared" si="0"/>
        <v>67.403735724707104</v>
      </c>
      <c r="H52" s="927">
        <f t="shared" si="1"/>
        <v>904.93220649255591</v>
      </c>
      <c r="I52" s="239">
        <v>12645026.810000001</v>
      </c>
      <c r="J52" s="928">
        <v>8431624.1500000022</v>
      </c>
      <c r="K52" s="930">
        <f t="shared" si="2"/>
        <v>66.679369499889589</v>
      </c>
    </row>
    <row r="53" spans="1:11" s="1" customFormat="1" ht="12.75" customHeight="1">
      <c r="A53" s="240" t="s">
        <v>11</v>
      </c>
      <c r="B53" s="241" t="s">
        <v>287</v>
      </c>
      <c r="C53" s="242" t="s">
        <v>317</v>
      </c>
      <c r="D53" s="243">
        <v>70190</v>
      </c>
      <c r="E53" s="244">
        <v>90981623.820000023</v>
      </c>
      <c r="F53" s="924">
        <v>75643061.950000018</v>
      </c>
      <c r="G53" s="218">
        <f t="shared" si="0"/>
        <v>83.141033072407964</v>
      </c>
      <c r="H53" s="927">
        <f t="shared" si="1"/>
        <v>1077.6900121099875</v>
      </c>
      <c r="I53" s="239">
        <v>9752310.0300000012</v>
      </c>
      <c r="J53" s="928">
        <v>6889043.870000002</v>
      </c>
      <c r="K53" s="930">
        <f t="shared" si="2"/>
        <v>70.640123712309844</v>
      </c>
    </row>
    <row r="54" spans="1:11" s="1" customFormat="1" ht="12.75" customHeight="1">
      <c r="A54" s="240" t="s">
        <v>12</v>
      </c>
      <c r="B54" s="241" t="s">
        <v>260</v>
      </c>
      <c r="C54" s="242" t="s">
        <v>318</v>
      </c>
      <c r="D54" s="243">
        <v>110772</v>
      </c>
      <c r="E54" s="244">
        <v>147807150.69000015</v>
      </c>
      <c r="F54" s="924">
        <v>103559944.24000016</v>
      </c>
      <c r="G54" s="218">
        <f t="shared" si="0"/>
        <v>70.064231504739013</v>
      </c>
      <c r="H54" s="927">
        <f t="shared" si="1"/>
        <v>934.89279095800521</v>
      </c>
      <c r="I54" s="239">
        <v>12207944.890000002</v>
      </c>
      <c r="J54" s="928">
        <v>8330815.1599999992</v>
      </c>
      <c r="K54" s="930">
        <f t="shared" si="2"/>
        <v>68.240930271761712</v>
      </c>
    </row>
    <row r="55" spans="1:11" s="1" customFormat="1" ht="12.75" customHeight="1">
      <c r="A55" s="240" t="s">
        <v>12</v>
      </c>
      <c r="B55" s="241" t="s">
        <v>10</v>
      </c>
      <c r="C55" s="242" t="s">
        <v>319</v>
      </c>
      <c r="D55" s="243">
        <v>100919</v>
      </c>
      <c r="E55" s="244">
        <v>142904852.78000009</v>
      </c>
      <c r="F55" s="924">
        <v>107345145.75000009</v>
      </c>
      <c r="G55" s="218">
        <f t="shared" si="0"/>
        <v>75.116515402913819</v>
      </c>
      <c r="H55" s="927">
        <f t="shared" si="1"/>
        <v>1063.6762725552185</v>
      </c>
      <c r="I55" s="239">
        <v>12008612.979999997</v>
      </c>
      <c r="J55" s="928">
        <v>9130583.2399999984</v>
      </c>
      <c r="K55" s="930">
        <f t="shared" si="2"/>
        <v>76.033620662159109</v>
      </c>
    </row>
    <row r="56" spans="1:11" s="1" customFormat="1" ht="12.75" customHeight="1">
      <c r="A56" s="240" t="s">
        <v>12</v>
      </c>
      <c r="B56" s="241" t="s">
        <v>263</v>
      </c>
      <c r="C56" s="242" t="s">
        <v>320</v>
      </c>
      <c r="D56" s="243">
        <v>78014</v>
      </c>
      <c r="E56" s="244">
        <v>107992110.7000002</v>
      </c>
      <c r="F56" s="924">
        <v>67670826.130000204</v>
      </c>
      <c r="G56" s="218">
        <f t="shared" si="0"/>
        <v>62.662749798444381</v>
      </c>
      <c r="H56" s="927">
        <f t="shared" si="1"/>
        <v>867.41900338401058</v>
      </c>
      <c r="I56" s="239">
        <v>11767648.34</v>
      </c>
      <c r="J56" s="928">
        <v>8745216.5600000024</v>
      </c>
      <c r="K56" s="930">
        <f t="shared" si="2"/>
        <v>74.315753728582294</v>
      </c>
    </row>
    <row r="57" spans="1:11" s="1" customFormat="1" ht="12.75" customHeight="1">
      <c r="A57" s="240" t="s">
        <v>12</v>
      </c>
      <c r="B57" s="241" t="s">
        <v>11</v>
      </c>
      <c r="C57" s="242" t="s">
        <v>321</v>
      </c>
      <c r="D57" s="243">
        <v>62847</v>
      </c>
      <c r="E57" s="244">
        <v>82408217.610000014</v>
      </c>
      <c r="F57" s="924">
        <v>66950632.080000013</v>
      </c>
      <c r="G57" s="218">
        <f t="shared" si="0"/>
        <v>81.242664896414084</v>
      </c>
      <c r="H57" s="927">
        <f t="shared" si="1"/>
        <v>1065.2955921523703</v>
      </c>
      <c r="I57" s="239">
        <v>6988449.1099999985</v>
      </c>
      <c r="J57" s="928">
        <v>5021279.92</v>
      </c>
      <c r="K57" s="930">
        <f t="shared" si="2"/>
        <v>71.851133791829255</v>
      </c>
    </row>
    <row r="58" spans="1:11" s="1" customFormat="1" ht="12.75" customHeight="1">
      <c r="A58" s="240" t="s">
        <v>12</v>
      </c>
      <c r="B58" s="241" t="s">
        <v>266</v>
      </c>
      <c r="C58" s="242" t="s">
        <v>322</v>
      </c>
      <c r="D58" s="243">
        <v>45709</v>
      </c>
      <c r="E58" s="244">
        <v>77459841.920000106</v>
      </c>
      <c r="F58" s="924">
        <v>49633551.810000107</v>
      </c>
      <c r="G58" s="218">
        <f t="shared" si="0"/>
        <v>64.076495096983592</v>
      </c>
      <c r="H58" s="927">
        <f t="shared" si="1"/>
        <v>1085.859498348249</v>
      </c>
      <c r="I58" s="239">
        <v>4992041.0599999996</v>
      </c>
      <c r="J58" s="928">
        <v>3599539.21</v>
      </c>
      <c r="K58" s="930">
        <f t="shared" si="2"/>
        <v>72.105560966680031</v>
      </c>
    </row>
    <row r="59" spans="1:11" s="1" customFormat="1" ht="12.75" customHeight="1">
      <c r="A59" s="240" t="s">
        <v>12</v>
      </c>
      <c r="B59" s="241" t="s">
        <v>12</v>
      </c>
      <c r="C59" s="242" t="s">
        <v>323</v>
      </c>
      <c r="D59" s="243">
        <v>63258</v>
      </c>
      <c r="E59" s="244">
        <v>116223744.18999992</v>
      </c>
      <c r="F59" s="924">
        <v>89123189.819999918</v>
      </c>
      <c r="G59" s="218">
        <f t="shared" si="0"/>
        <v>76.682428742188307</v>
      </c>
      <c r="H59" s="927">
        <f t="shared" si="1"/>
        <v>1408.8840908659761</v>
      </c>
      <c r="I59" s="239">
        <v>6187496.0699999984</v>
      </c>
      <c r="J59" s="928">
        <v>4159106.2800000007</v>
      </c>
      <c r="K59" s="930">
        <f t="shared" si="2"/>
        <v>67.21792196629228</v>
      </c>
    </row>
    <row r="60" spans="1:11" s="1" customFormat="1" ht="12.75" customHeight="1">
      <c r="A60" s="240" t="s">
        <v>12</v>
      </c>
      <c r="B60" s="241" t="s">
        <v>269</v>
      </c>
      <c r="C60" s="242" t="s">
        <v>324</v>
      </c>
      <c r="D60" s="243">
        <v>95348</v>
      </c>
      <c r="E60" s="244">
        <v>129622665.57999995</v>
      </c>
      <c r="F60" s="924">
        <v>106314274.75999996</v>
      </c>
      <c r="G60" s="218">
        <f t="shared" si="0"/>
        <v>82.018275341194382</v>
      </c>
      <c r="H60" s="927">
        <f t="shared" si="1"/>
        <v>1115.0131597935979</v>
      </c>
      <c r="I60" s="239">
        <v>10108588.150000002</v>
      </c>
      <c r="J60" s="928">
        <v>7243324.1400000006</v>
      </c>
      <c r="K60" s="930">
        <f t="shared" si="2"/>
        <v>71.655151367503279</v>
      </c>
    </row>
    <row r="61" spans="1:11" s="1" customFormat="1" ht="12.75" customHeight="1">
      <c r="A61" s="240" t="s">
        <v>12</v>
      </c>
      <c r="B61" s="241" t="s">
        <v>13</v>
      </c>
      <c r="C61" s="242" t="s">
        <v>325</v>
      </c>
      <c r="D61" s="243">
        <v>88352</v>
      </c>
      <c r="E61" s="244">
        <v>115007859.16999988</v>
      </c>
      <c r="F61" s="924">
        <v>82967713.389999881</v>
      </c>
      <c r="G61" s="218">
        <f t="shared" si="0"/>
        <v>72.140907576899096</v>
      </c>
      <c r="H61" s="927">
        <f t="shared" si="1"/>
        <v>939.0586901258589</v>
      </c>
      <c r="I61" s="239">
        <v>10827781.690000001</v>
      </c>
      <c r="J61" s="928">
        <v>7259423.9899999993</v>
      </c>
      <c r="K61" s="930">
        <f t="shared" si="2"/>
        <v>67.044425144851601</v>
      </c>
    </row>
    <row r="62" spans="1:11" s="1" customFormat="1" ht="12.75" customHeight="1">
      <c r="A62" s="240" t="s">
        <v>12</v>
      </c>
      <c r="B62" s="241" t="s">
        <v>272</v>
      </c>
      <c r="C62" s="242" t="s">
        <v>326</v>
      </c>
      <c r="D62" s="243">
        <v>155566</v>
      </c>
      <c r="E62" s="244">
        <v>168997647.06000036</v>
      </c>
      <c r="F62" s="924">
        <v>112752630.70000035</v>
      </c>
      <c r="G62" s="218">
        <f t="shared" si="0"/>
        <v>66.718461861169601</v>
      </c>
      <c r="H62" s="927">
        <f t="shared" si="1"/>
        <v>724.78967576462946</v>
      </c>
      <c r="I62" s="239">
        <v>20210711.099999998</v>
      </c>
      <c r="J62" s="928">
        <v>14680502.220000004</v>
      </c>
      <c r="K62" s="930">
        <f t="shared" si="2"/>
        <v>72.637237489382585</v>
      </c>
    </row>
    <row r="63" spans="1:11" s="1" customFormat="1" ht="12.75" customHeight="1">
      <c r="A63" s="240" t="s">
        <v>12</v>
      </c>
      <c r="B63" s="241" t="s">
        <v>4</v>
      </c>
      <c r="C63" s="242" t="s">
        <v>327</v>
      </c>
      <c r="D63" s="243">
        <v>57331</v>
      </c>
      <c r="E63" s="244">
        <v>75916543.329999954</v>
      </c>
      <c r="F63" s="924">
        <v>58739659.129999951</v>
      </c>
      <c r="G63" s="218">
        <f t="shared" si="0"/>
        <v>77.373990639518212</v>
      </c>
      <c r="H63" s="927">
        <f t="shared" si="1"/>
        <v>1024.5706359561136</v>
      </c>
      <c r="I63" s="239">
        <v>8326033.1699999999</v>
      </c>
      <c r="J63" s="928">
        <v>6081583.8199999994</v>
      </c>
      <c r="K63" s="930">
        <f t="shared" si="2"/>
        <v>73.042992933452354</v>
      </c>
    </row>
    <row r="64" spans="1:11" s="1" customFormat="1" ht="12.75" customHeight="1">
      <c r="A64" s="240" t="s">
        <v>12</v>
      </c>
      <c r="B64" s="241" t="s">
        <v>275</v>
      </c>
      <c r="C64" s="242" t="s">
        <v>328</v>
      </c>
      <c r="D64" s="243">
        <v>106816</v>
      </c>
      <c r="E64" s="244">
        <v>149115113.07999992</v>
      </c>
      <c r="F64" s="924">
        <v>107718027.80999993</v>
      </c>
      <c r="G64" s="218">
        <f t="shared" si="0"/>
        <v>72.23816928080889</v>
      </c>
      <c r="H64" s="927">
        <f t="shared" si="1"/>
        <v>1008.4446881553318</v>
      </c>
      <c r="I64" s="239">
        <v>12277000.130000001</v>
      </c>
      <c r="J64" s="928">
        <v>9214772.4100000001</v>
      </c>
      <c r="K64" s="930">
        <f t="shared" si="2"/>
        <v>75.057198928285743</v>
      </c>
    </row>
    <row r="65" spans="1:11" s="1" customFormat="1" ht="12.75" customHeight="1">
      <c r="A65" s="240" t="s">
        <v>12</v>
      </c>
      <c r="B65" s="241" t="s">
        <v>5</v>
      </c>
      <c r="C65" s="242" t="s">
        <v>329</v>
      </c>
      <c r="D65" s="243">
        <v>59208</v>
      </c>
      <c r="E65" s="244">
        <v>75306623.919999987</v>
      </c>
      <c r="F65" s="924">
        <v>48703999.599999987</v>
      </c>
      <c r="G65" s="218">
        <f t="shared" si="0"/>
        <v>64.674257143354879</v>
      </c>
      <c r="H65" s="927">
        <f t="shared" si="1"/>
        <v>822.59153492771225</v>
      </c>
      <c r="I65" s="239">
        <v>6001260.7400000021</v>
      </c>
      <c r="J65" s="928">
        <v>4193538.49</v>
      </c>
      <c r="K65" s="930">
        <f t="shared" si="2"/>
        <v>69.8776252471243</v>
      </c>
    </row>
    <row r="66" spans="1:11" s="1" customFormat="1" ht="12.75" customHeight="1">
      <c r="A66" s="240" t="s">
        <v>12</v>
      </c>
      <c r="B66" s="241" t="s">
        <v>278</v>
      </c>
      <c r="C66" s="242" t="s">
        <v>330</v>
      </c>
      <c r="D66" s="243">
        <v>34711</v>
      </c>
      <c r="E66" s="244">
        <v>50622227.919999979</v>
      </c>
      <c r="F66" s="924">
        <v>32889595.57999998</v>
      </c>
      <c r="G66" s="218">
        <f t="shared" si="0"/>
        <v>64.970659987499019</v>
      </c>
      <c r="H66" s="927">
        <f t="shared" si="1"/>
        <v>947.52659329895369</v>
      </c>
      <c r="I66" s="239">
        <v>4977346.5000000009</v>
      </c>
      <c r="J66" s="928">
        <v>3574948.17</v>
      </c>
      <c r="K66" s="930">
        <f t="shared" si="2"/>
        <v>71.824378109902526</v>
      </c>
    </row>
    <row r="67" spans="1:11" s="1" customFormat="1" ht="12.75" customHeight="1">
      <c r="A67" s="240" t="s">
        <v>12</v>
      </c>
      <c r="B67" s="241" t="s">
        <v>14</v>
      </c>
      <c r="C67" s="242" t="s">
        <v>331</v>
      </c>
      <c r="D67" s="243">
        <v>113173</v>
      </c>
      <c r="E67" s="244">
        <v>150000686.15000027</v>
      </c>
      <c r="F67" s="924">
        <v>127372696.40000027</v>
      </c>
      <c r="G67" s="218">
        <f t="shared" si="0"/>
        <v>84.914742504996227</v>
      </c>
      <c r="H67" s="927">
        <f t="shared" si="1"/>
        <v>1125.4689404716696</v>
      </c>
      <c r="I67" s="239">
        <v>14577703.059999999</v>
      </c>
      <c r="J67" s="928">
        <v>11475260.74</v>
      </c>
      <c r="K67" s="930">
        <f t="shared" si="2"/>
        <v>78.717893297519268</v>
      </c>
    </row>
    <row r="68" spans="1:11" s="1" customFormat="1" ht="12.75" customHeight="1">
      <c r="A68" s="240" t="s">
        <v>12</v>
      </c>
      <c r="B68" s="241" t="s">
        <v>281</v>
      </c>
      <c r="C68" s="242" t="s">
        <v>332</v>
      </c>
      <c r="D68" s="243">
        <v>58858</v>
      </c>
      <c r="E68" s="244">
        <v>89265609.350000039</v>
      </c>
      <c r="F68" s="924">
        <v>56537896.560000047</v>
      </c>
      <c r="G68" s="218">
        <f t="shared" si="0"/>
        <v>63.336706007709587</v>
      </c>
      <c r="H68" s="927">
        <f t="shared" si="1"/>
        <v>960.58134085426025</v>
      </c>
      <c r="I68" s="239">
        <v>5529457.9499999993</v>
      </c>
      <c r="J68" s="928">
        <v>3813380.4899999998</v>
      </c>
      <c r="K68" s="930">
        <f t="shared" si="2"/>
        <v>68.964815800796543</v>
      </c>
    </row>
    <row r="69" spans="1:11" s="1" customFormat="1" ht="12.75" customHeight="1">
      <c r="A69" s="240" t="s">
        <v>12</v>
      </c>
      <c r="B69" s="241" t="s">
        <v>15</v>
      </c>
      <c r="C69" s="242" t="s">
        <v>333</v>
      </c>
      <c r="D69" s="243">
        <v>55988</v>
      </c>
      <c r="E69" s="244">
        <v>98047527.400000051</v>
      </c>
      <c r="F69" s="924">
        <v>65937410.470000051</v>
      </c>
      <c r="G69" s="218">
        <f t="shared" si="0"/>
        <v>67.250457220607103</v>
      </c>
      <c r="H69" s="927">
        <f t="shared" si="1"/>
        <v>1177.706123990856</v>
      </c>
      <c r="I69" s="239">
        <v>6151037.8199999975</v>
      </c>
      <c r="J69" s="928">
        <v>4507383.6899999995</v>
      </c>
      <c r="K69" s="930">
        <f t="shared" si="2"/>
        <v>73.278425883585314</v>
      </c>
    </row>
    <row r="70" spans="1:11" s="1" customFormat="1" ht="12.75" customHeight="1">
      <c r="A70" s="240" t="s">
        <v>12</v>
      </c>
      <c r="B70" s="241" t="s">
        <v>284</v>
      </c>
      <c r="C70" s="242" t="s">
        <v>288</v>
      </c>
      <c r="D70" s="243">
        <v>71840</v>
      </c>
      <c r="E70" s="244">
        <v>95789061.949999869</v>
      </c>
      <c r="F70" s="924">
        <v>77449552.279999882</v>
      </c>
      <c r="G70" s="218">
        <f t="shared" si="0"/>
        <v>80.854275742283733</v>
      </c>
      <c r="H70" s="927">
        <f t="shared" si="1"/>
        <v>1078.0839682628045</v>
      </c>
      <c r="I70" s="239">
        <v>8487701.5000000056</v>
      </c>
      <c r="J70" s="928">
        <v>5949887.3000000007</v>
      </c>
      <c r="K70" s="930">
        <f t="shared" si="2"/>
        <v>70.100100716312852</v>
      </c>
    </row>
    <row r="71" spans="1:11" s="1" customFormat="1" ht="12.75" customHeight="1">
      <c r="A71" s="240" t="s">
        <v>12</v>
      </c>
      <c r="B71" s="241" t="s">
        <v>16</v>
      </c>
      <c r="C71" s="242" t="s">
        <v>334</v>
      </c>
      <c r="D71" s="243">
        <v>82762</v>
      </c>
      <c r="E71" s="244">
        <v>99120453.909999996</v>
      </c>
      <c r="F71" s="924">
        <v>82585955.239999995</v>
      </c>
      <c r="G71" s="218">
        <f t="shared" si="0"/>
        <v>83.318782332238811</v>
      </c>
      <c r="H71" s="927">
        <f t="shared" si="1"/>
        <v>997.87287934076016</v>
      </c>
      <c r="I71" s="239">
        <v>9604886.4700000007</v>
      </c>
      <c r="J71" s="928">
        <v>7048738.1799999997</v>
      </c>
      <c r="K71" s="930">
        <f t="shared" si="2"/>
        <v>73.387001522778021</v>
      </c>
    </row>
    <row r="72" spans="1:11" s="1" customFormat="1" ht="12.75" customHeight="1">
      <c r="A72" s="240" t="s">
        <v>12</v>
      </c>
      <c r="B72" s="241" t="s">
        <v>287</v>
      </c>
      <c r="C72" s="242" t="s">
        <v>335</v>
      </c>
      <c r="D72" s="243">
        <v>38353</v>
      </c>
      <c r="E72" s="244">
        <v>82250558.320000067</v>
      </c>
      <c r="F72" s="924">
        <v>60845427.610000074</v>
      </c>
      <c r="G72" s="218">
        <f t="shared" si="0"/>
        <v>73.975701627796582</v>
      </c>
      <c r="H72" s="927">
        <f t="shared" si="1"/>
        <v>1586.4581026256114</v>
      </c>
      <c r="I72" s="239">
        <v>5826978.6899999995</v>
      </c>
      <c r="J72" s="928">
        <v>4367959.3500000006</v>
      </c>
      <c r="K72" s="930">
        <f t="shared" si="2"/>
        <v>74.960963174553868</v>
      </c>
    </row>
    <row r="73" spans="1:11" s="1" customFormat="1" ht="12.75" customHeight="1">
      <c r="A73" s="240" t="s">
        <v>12</v>
      </c>
      <c r="B73" s="241" t="s">
        <v>17</v>
      </c>
      <c r="C73" s="242" t="s">
        <v>336</v>
      </c>
      <c r="D73" s="243">
        <v>106122</v>
      </c>
      <c r="E73" s="244">
        <v>100082398.53000003</v>
      </c>
      <c r="F73" s="924">
        <v>71080502.210000038</v>
      </c>
      <c r="G73" s="218">
        <f t="shared" si="0"/>
        <v>71.021981141562492</v>
      </c>
      <c r="H73" s="927">
        <f t="shared" si="1"/>
        <v>669.79987382446654</v>
      </c>
      <c r="I73" s="239">
        <v>10861711.930000002</v>
      </c>
      <c r="J73" s="928">
        <v>7384386.79</v>
      </c>
      <c r="K73" s="930">
        <f t="shared" si="2"/>
        <v>67.985478141842037</v>
      </c>
    </row>
    <row r="74" spans="1:11" s="1" customFormat="1" ht="12.75" customHeight="1">
      <c r="A74" s="240" t="s">
        <v>13</v>
      </c>
      <c r="B74" s="241" t="s">
        <v>260</v>
      </c>
      <c r="C74" s="242" t="s">
        <v>337</v>
      </c>
      <c r="D74" s="243">
        <v>71836</v>
      </c>
      <c r="E74" s="244">
        <v>70428811.269999981</v>
      </c>
      <c r="F74" s="924">
        <v>58823766.959999979</v>
      </c>
      <c r="G74" s="218">
        <f t="shared" ref="G74:G137" si="3">F74/E74*100</f>
        <v>83.52230557248761</v>
      </c>
      <c r="H74" s="927">
        <f t="shared" ref="H74:H137" si="4">F74/D74</f>
        <v>818.86194888356783</v>
      </c>
      <c r="I74" s="239">
        <v>9550863.9499999993</v>
      </c>
      <c r="J74" s="928">
        <v>6048369.3500000006</v>
      </c>
      <c r="K74" s="930">
        <f t="shared" ref="K74:K137" si="5">J74/I74*100</f>
        <v>63.327981444024239</v>
      </c>
    </row>
    <row r="75" spans="1:11" s="1" customFormat="1" ht="12.75" customHeight="1">
      <c r="A75" s="240" t="s">
        <v>13</v>
      </c>
      <c r="B75" s="241" t="s">
        <v>10</v>
      </c>
      <c r="C75" s="242" t="s">
        <v>338</v>
      </c>
      <c r="D75" s="243">
        <v>54829</v>
      </c>
      <c r="E75" s="244">
        <v>68047498.290000021</v>
      </c>
      <c r="F75" s="924">
        <v>61185517.920000024</v>
      </c>
      <c r="G75" s="218">
        <f t="shared" si="3"/>
        <v>89.915896186578252</v>
      </c>
      <c r="H75" s="927">
        <f t="shared" si="4"/>
        <v>1115.9335008845687</v>
      </c>
      <c r="I75" s="239">
        <v>6405367.5999999978</v>
      </c>
      <c r="J75" s="928">
        <v>4344523.57</v>
      </c>
      <c r="K75" s="930">
        <f t="shared" si="5"/>
        <v>67.826295714862667</v>
      </c>
    </row>
    <row r="76" spans="1:11" s="1" customFormat="1" ht="12.75" customHeight="1">
      <c r="A76" s="240" t="s">
        <v>13</v>
      </c>
      <c r="B76" s="241" t="s">
        <v>263</v>
      </c>
      <c r="C76" s="242" t="s">
        <v>339</v>
      </c>
      <c r="D76" s="243">
        <v>57565</v>
      </c>
      <c r="E76" s="244">
        <v>90490961.159999937</v>
      </c>
      <c r="F76" s="924">
        <v>78203239.059999943</v>
      </c>
      <c r="G76" s="218">
        <f t="shared" si="3"/>
        <v>86.421050298853956</v>
      </c>
      <c r="H76" s="927">
        <f t="shared" si="4"/>
        <v>1358.5206125249708</v>
      </c>
      <c r="I76" s="239">
        <v>7264489.0100000044</v>
      </c>
      <c r="J76" s="928">
        <v>5090071.6400000006</v>
      </c>
      <c r="K76" s="930">
        <f t="shared" si="5"/>
        <v>70.067855192474127</v>
      </c>
    </row>
    <row r="77" spans="1:11" s="1" customFormat="1" ht="12.75" customHeight="1">
      <c r="A77" s="240" t="s">
        <v>13</v>
      </c>
      <c r="B77" s="241" t="s">
        <v>11</v>
      </c>
      <c r="C77" s="242" t="s">
        <v>340</v>
      </c>
      <c r="D77" s="243">
        <v>86156</v>
      </c>
      <c r="E77" s="244">
        <v>101564027.30999996</v>
      </c>
      <c r="F77" s="924">
        <v>87880255.089999959</v>
      </c>
      <c r="G77" s="218">
        <f t="shared" si="3"/>
        <v>86.526949962082995</v>
      </c>
      <c r="H77" s="927">
        <f t="shared" si="4"/>
        <v>1020.0131748224147</v>
      </c>
      <c r="I77" s="239">
        <v>8278746.7099999981</v>
      </c>
      <c r="J77" s="928">
        <v>5636123.5899999989</v>
      </c>
      <c r="K77" s="930">
        <f t="shared" si="5"/>
        <v>68.079430225737639</v>
      </c>
    </row>
    <row r="78" spans="1:11" s="1" customFormat="1" ht="12.75" customHeight="1">
      <c r="A78" s="240" t="s">
        <v>13</v>
      </c>
      <c r="B78" s="241" t="s">
        <v>266</v>
      </c>
      <c r="C78" s="242" t="s">
        <v>341</v>
      </c>
      <c r="D78" s="243">
        <v>46929</v>
      </c>
      <c r="E78" s="244">
        <v>50683102.439999983</v>
      </c>
      <c r="F78" s="924">
        <v>46760903.019999981</v>
      </c>
      <c r="G78" s="218">
        <f t="shared" si="3"/>
        <v>92.261327284289266</v>
      </c>
      <c r="H78" s="927">
        <f t="shared" si="4"/>
        <v>996.41805749110313</v>
      </c>
      <c r="I78" s="239">
        <v>7364035.6300000008</v>
      </c>
      <c r="J78" s="928">
        <v>5342586.25</v>
      </c>
      <c r="K78" s="930">
        <f t="shared" si="5"/>
        <v>72.549706688477812</v>
      </c>
    </row>
    <row r="79" spans="1:11" s="1" customFormat="1" ht="12.75" customHeight="1">
      <c r="A79" s="240" t="s">
        <v>13</v>
      </c>
      <c r="B79" s="241" t="s">
        <v>12</v>
      </c>
      <c r="C79" s="242" t="s">
        <v>342</v>
      </c>
      <c r="D79" s="243">
        <v>49009</v>
      </c>
      <c r="E79" s="244">
        <v>59050650.549999997</v>
      </c>
      <c r="F79" s="924">
        <v>53946971.109999999</v>
      </c>
      <c r="G79" s="218">
        <f t="shared" si="3"/>
        <v>91.357115641463508</v>
      </c>
      <c r="H79" s="927">
        <f t="shared" si="4"/>
        <v>1100.7564143320615</v>
      </c>
      <c r="I79" s="239">
        <v>7825851.5000000009</v>
      </c>
      <c r="J79" s="928">
        <v>5607873.3399999989</v>
      </c>
      <c r="K79" s="930">
        <f t="shared" si="5"/>
        <v>71.658315264479498</v>
      </c>
    </row>
    <row r="80" spans="1:11" s="1" customFormat="1" ht="12.75" customHeight="1">
      <c r="A80" s="240" t="s">
        <v>13</v>
      </c>
      <c r="B80" s="241" t="s">
        <v>269</v>
      </c>
      <c r="C80" s="242" t="s">
        <v>343</v>
      </c>
      <c r="D80" s="243">
        <v>35193</v>
      </c>
      <c r="E80" s="244">
        <v>50483237.709999979</v>
      </c>
      <c r="F80" s="924">
        <v>46282323.449999981</v>
      </c>
      <c r="G80" s="218">
        <f t="shared" si="3"/>
        <v>91.678595806132577</v>
      </c>
      <c r="H80" s="927">
        <f t="shared" si="4"/>
        <v>1315.1002599948847</v>
      </c>
      <c r="I80" s="239">
        <v>4816372.1500000032</v>
      </c>
      <c r="J80" s="928">
        <v>3205304.9</v>
      </c>
      <c r="K80" s="930">
        <f t="shared" si="5"/>
        <v>66.550191724698806</v>
      </c>
    </row>
    <row r="81" spans="1:11" s="1" customFormat="1" ht="12.75" customHeight="1">
      <c r="A81" s="240" t="s">
        <v>13</v>
      </c>
      <c r="B81" s="241" t="s">
        <v>13</v>
      </c>
      <c r="C81" s="242" t="s">
        <v>344</v>
      </c>
      <c r="D81" s="243">
        <v>55790</v>
      </c>
      <c r="E81" s="244">
        <v>71335617.670000032</v>
      </c>
      <c r="F81" s="924">
        <v>66967873.68000003</v>
      </c>
      <c r="G81" s="218">
        <f t="shared" si="3"/>
        <v>93.877190479789107</v>
      </c>
      <c r="H81" s="927">
        <f t="shared" si="4"/>
        <v>1200.3562229790291</v>
      </c>
      <c r="I81" s="239">
        <v>6991847.209999999</v>
      </c>
      <c r="J81" s="928">
        <v>5022122.0700000012</v>
      </c>
      <c r="K81" s="930">
        <f t="shared" si="5"/>
        <v>71.82825824364663</v>
      </c>
    </row>
    <row r="82" spans="1:11" s="1" customFormat="1" ht="12.75" customHeight="1">
      <c r="A82" s="240" t="s">
        <v>13</v>
      </c>
      <c r="B82" s="241" t="s">
        <v>272</v>
      </c>
      <c r="C82" s="242" t="s">
        <v>345</v>
      </c>
      <c r="D82" s="243">
        <v>75559</v>
      </c>
      <c r="E82" s="244">
        <v>85066657.150000036</v>
      </c>
      <c r="F82" s="924">
        <v>78807439.75000003</v>
      </c>
      <c r="G82" s="218">
        <f t="shared" si="3"/>
        <v>92.641984991883504</v>
      </c>
      <c r="H82" s="927">
        <f t="shared" si="4"/>
        <v>1042.9920955809371</v>
      </c>
      <c r="I82" s="239">
        <v>8825966.1200000029</v>
      </c>
      <c r="J82" s="928">
        <v>5659477.6699999999</v>
      </c>
      <c r="K82" s="930">
        <f t="shared" si="5"/>
        <v>64.123038691202211</v>
      </c>
    </row>
    <row r="83" spans="1:11" s="1" customFormat="1" ht="12.75" customHeight="1">
      <c r="A83" s="240" t="s">
        <v>13</v>
      </c>
      <c r="B83" s="241" t="s">
        <v>4</v>
      </c>
      <c r="C83" s="242" t="s">
        <v>346</v>
      </c>
      <c r="D83" s="243">
        <v>78953</v>
      </c>
      <c r="E83" s="244">
        <v>83590077.189999938</v>
      </c>
      <c r="F83" s="924">
        <v>74951003.409999937</v>
      </c>
      <c r="G83" s="218">
        <f t="shared" si="3"/>
        <v>89.664952981962898</v>
      </c>
      <c r="H83" s="927">
        <f t="shared" si="4"/>
        <v>949.31165896165999</v>
      </c>
      <c r="I83" s="239">
        <v>9488919.9799999967</v>
      </c>
      <c r="J83" s="928">
        <v>6521210.0199999986</v>
      </c>
      <c r="K83" s="930">
        <f t="shared" si="5"/>
        <v>68.724470579843597</v>
      </c>
    </row>
    <row r="84" spans="1:11" s="1" customFormat="1" ht="12.75" customHeight="1">
      <c r="A84" s="240" t="s">
        <v>13</v>
      </c>
      <c r="B84" s="241" t="s">
        <v>275</v>
      </c>
      <c r="C84" s="242" t="s">
        <v>347</v>
      </c>
      <c r="D84" s="243">
        <v>96111</v>
      </c>
      <c r="E84" s="244">
        <v>119597250.15000001</v>
      </c>
      <c r="F84" s="924">
        <v>109210193.21000001</v>
      </c>
      <c r="G84" s="218">
        <f t="shared" si="3"/>
        <v>91.314970095907341</v>
      </c>
      <c r="H84" s="927">
        <f t="shared" si="4"/>
        <v>1136.2923412512616</v>
      </c>
      <c r="I84" s="239">
        <v>8116488.3499999987</v>
      </c>
      <c r="J84" s="928">
        <v>5352781.1599999992</v>
      </c>
      <c r="K84" s="930">
        <f t="shared" si="5"/>
        <v>65.949471362205557</v>
      </c>
    </row>
    <row r="85" spans="1:11" s="1" customFormat="1" ht="12.75" customHeight="1">
      <c r="A85" s="240" t="s">
        <v>13</v>
      </c>
      <c r="B85" s="241" t="s">
        <v>5</v>
      </c>
      <c r="C85" s="242" t="s">
        <v>348</v>
      </c>
      <c r="D85" s="243">
        <v>38831</v>
      </c>
      <c r="E85" s="244">
        <v>46884965.93000003</v>
      </c>
      <c r="F85" s="924">
        <v>43987849.07000003</v>
      </c>
      <c r="G85" s="218">
        <f t="shared" si="3"/>
        <v>93.820797770599981</v>
      </c>
      <c r="H85" s="927">
        <f t="shared" si="4"/>
        <v>1132.8023761942786</v>
      </c>
      <c r="I85" s="239">
        <v>5030216.0999999978</v>
      </c>
      <c r="J85" s="928">
        <v>3225372.64</v>
      </c>
      <c r="K85" s="930">
        <f t="shared" si="5"/>
        <v>64.119961764664581</v>
      </c>
    </row>
    <row r="86" spans="1:11" s="1" customFormat="1" ht="12.75" customHeight="1">
      <c r="A86" s="240" t="s">
        <v>4</v>
      </c>
      <c r="B86" s="241" t="s">
        <v>260</v>
      </c>
      <c r="C86" s="242" t="s">
        <v>349</v>
      </c>
      <c r="D86" s="243">
        <v>112779</v>
      </c>
      <c r="E86" s="244">
        <v>136934630.86999983</v>
      </c>
      <c r="F86" s="924">
        <v>129023698.70999983</v>
      </c>
      <c r="G86" s="218">
        <f t="shared" si="3"/>
        <v>94.222840409516053</v>
      </c>
      <c r="H86" s="927">
        <f t="shared" si="4"/>
        <v>1144.0401024126818</v>
      </c>
      <c r="I86" s="239">
        <v>15735597.299999997</v>
      </c>
      <c r="J86" s="928">
        <v>12041959.540000001</v>
      </c>
      <c r="K86" s="930">
        <f t="shared" si="5"/>
        <v>76.526866507952661</v>
      </c>
    </row>
    <row r="87" spans="1:11" s="1" customFormat="1" ht="12.75" customHeight="1">
      <c r="A87" s="240" t="s">
        <v>4</v>
      </c>
      <c r="B87" s="241" t="s">
        <v>10</v>
      </c>
      <c r="C87" s="242" t="s">
        <v>350</v>
      </c>
      <c r="D87" s="243">
        <v>96569</v>
      </c>
      <c r="E87" s="244">
        <v>135188476.22999999</v>
      </c>
      <c r="F87" s="924">
        <v>127720901.05999999</v>
      </c>
      <c r="G87" s="218">
        <f t="shared" si="3"/>
        <v>94.476174761157012</v>
      </c>
      <c r="H87" s="927">
        <f t="shared" si="4"/>
        <v>1322.5869695243814</v>
      </c>
      <c r="I87" s="239">
        <v>11030891.100000001</v>
      </c>
      <c r="J87" s="928">
        <v>8054757.5899999999</v>
      </c>
      <c r="K87" s="930">
        <f t="shared" si="5"/>
        <v>73.020008238500324</v>
      </c>
    </row>
    <row r="88" spans="1:11" s="1" customFormat="1" ht="12.75" customHeight="1">
      <c r="A88" s="240" t="s">
        <v>4</v>
      </c>
      <c r="B88" s="241" t="s">
        <v>263</v>
      </c>
      <c r="C88" s="242" t="s">
        <v>351</v>
      </c>
      <c r="D88" s="243">
        <v>49918</v>
      </c>
      <c r="E88" s="244">
        <v>50472154.269999988</v>
      </c>
      <c r="F88" s="924">
        <v>43071135.079999991</v>
      </c>
      <c r="G88" s="218">
        <f t="shared" si="3"/>
        <v>85.336430954762974</v>
      </c>
      <c r="H88" s="927">
        <f t="shared" si="4"/>
        <v>862.83775551905103</v>
      </c>
      <c r="I88" s="239">
        <v>7192232.9799999995</v>
      </c>
      <c r="J88" s="928">
        <v>4897984.4000000004</v>
      </c>
      <c r="K88" s="930">
        <f t="shared" si="5"/>
        <v>68.101025281302839</v>
      </c>
    </row>
    <row r="89" spans="1:11" s="1" customFormat="1" ht="12.75" customHeight="1">
      <c r="A89" s="240" t="s">
        <v>4</v>
      </c>
      <c r="B89" s="241" t="s">
        <v>11</v>
      </c>
      <c r="C89" s="242" t="s">
        <v>352</v>
      </c>
      <c r="D89" s="243">
        <v>49747</v>
      </c>
      <c r="E89" s="244">
        <v>63815745.159999996</v>
      </c>
      <c r="F89" s="924">
        <v>62037106.25</v>
      </c>
      <c r="G89" s="218">
        <f t="shared" si="3"/>
        <v>97.212852556151205</v>
      </c>
      <c r="H89" s="927">
        <f t="shared" si="4"/>
        <v>1247.0522091784428</v>
      </c>
      <c r="I89" s="239">
        <v>6387419.5700000031</v>
      </c>
      <c r="J89" s="928">
        <v>4557552.3800000008</v>
      </c>
      <c r="K89" s="930">
        <f t="shared" si="5"/>
        <v>71.352012030109961</v>
      </c>
    </row>
    <row r="90" spans="1:11" s="1" customFormat="1" ht="12.75" customHeight="1">
      <c r="A90" s="240" t="s">
        <v>4</v>
      </c>
      <c r="B90" s="241" t="s">
        <v>266</v>
      </c>
      <c r="C90" s="242" t="s">
        <v>353</v>
      </c>
      <c r="D90" s="243">
        <v>78099</v>
      </c>
      <c r="E90" s="244">
        <v>99891239.509999976</v>
      </c>
      <c r="F90" s="924">
        <v>88362911.899999976</v>
      </c>
      <c r="G90" s="218">
        <f t="shared" si="3"/>
        <v>88.459120472875981</v>
      </c>
      <c r="H90" s="927">
        <f t="shared" si="4"/>
        <v>1131.4218094982007</v>
      </c>
      <c r="I90" s="239">
        <v>9818336.9700000007</v>
      </c>
      <c r="J90" s="928">
        <v>6730815.209999999</v>
      </c>
      <c r="K90" s="930">
        <f t="shared" si="5"/>
        <v>68.553516044173818</v>
      </c>
    </row>
    <row r="91" spans="1:11" s="1" customFormat="1" ht="12.75" customHeight="1">
      <c r="A91" s="240" t="s">
        <v>4</v>
      </c>
      <c r="B91" s="241" t="s">
        <v>12</v>
      </c>
      <c r="C91" s="242" t="s">
        <v>354</v>
      </c>
      <c r="D91" s="243">
        <v>72179</v>
      </c>
      <c r="E91" s="244">
        <v>68317168.429999903</v>
      </c>
      <c r="F91" s="924">
        <v>61343293.559999906</v>
      </c>
      <c r="G91" s="218">
        <f t="shared" si="3"/>
        <v>89.79191463834502</v>
      </c>
      <c r="H91" s="927">
        <f t="shared" si="4"/>
        <v>849.87729893736275</v>
      </c>
      <c r="I91" s="239">
        <v>10574713.08</v>
      </c>
      <c r="J91" s="928">
        <v>7851351.4799999995</v>
      </c>
      <c r="K91" s="930">
        <f t="shared" si="5"/>
        <v>74.246472888699884</v>
      </c>
    </row>
    <row r="92" spans="1:11" s="1" customFormat="1" ht="12.75" customHeight="1">
      <c r="A92" s="240" t="s">
        <v>4</v>
      </c>
      <c r="B92" s="241" t="s">
        <v>269</v>
      </c>
      <c r="C92" s="242" t="s">
        <v>355</v>
      </c>
      <c r="D92" s="243">
        <v>76106</v>
      </c>
      <c r="E92" s="244">
        <v>91472140.240000024</v>
      </c>
      <c r="F92" s="924">
        <v>73642067.830000028</v>
      </c>
      <c r="G92" s="218">
        <f t="shared" si="3"/>
        <v>80.50764706803804</v>
      </c>
      <c r="H92" s="927">
        <f t="shared" si="4"/>
        <v>967.62499448138158</v>
      </c>
      <c r="I92" s="239">
        <v>10897178.920000004</v>
      </c>
      <c r="J92" s="928">
        <v>7908419.4600000018</v>
      </c>
      <c r="K92" s="930">
        <f t="shared" si="5"/>
        <v>72.573089953450079</v>
      </c>
    </row>
    <row r="93" spans="1:11" s="1" customFormat="1" ht="12.75" customHeight="1">
      <c r="A93" s="240" t="s">
        <v>4</v>
      </c>
      <c r="B93" s="241" t="s">
        <v>13</v>
      </c>
      <c r="C93" s="242" t="s">
        <v>356</v>
      </c>
      <c r="D93" s="243">
        <v>119291</v>
      </c>
      <c r="E93" s="244">
        <v>114729113.84000008</v>
      </c>
      <c r="F93" s="924">
        <v>108772204.94000007</v>
      </c>
      <c r="G93" s="218">
        <f t="shared" si="3"/>
        <v>94.807848940324391</v>
      </c>
      <c r="H93" s="927">
        <f t="shared" si="4"/>
        <v>911.8223917982084</v>
      </c>
      <c r="I93" s="239">
        <v>14293667.379999993</v>
      </c>
      <c r="J93" s="928">
        <v>10163935.699999999</v>
      </c>
      <c r="K93" s="930">
        <f t="shared" si="5"/>
        <v>71.107962916652141</v>
      </c>
    </row>
    <row r="94" spans="1:11" s="1" customFormat="1" ht="12.75" customHeight="1">
      <c r="A94" s="240" t="s">
        <v>4</v>
      </c>
      <c r="B94" s="241" t="s">
        <v>272</v>
      </c>
      <c r="C94" s="242" t="s">
        <v>357</v>
      </c>
      <c r="D94" s="243">
        <v>51220</v>
      </c>
      <c r="E94" s="244">
        <v>44378790.209999993</v>
      </c>
      <c r="F94" s="924">
        <v>39524178.139999993</v>
      </c>
      <c r="G94" s="218">
        <f t="shared" si="3"/>
        <v>89.06096347595772</v>
      </c>
      <c r="H94" s="927">
        <f t="shared" si="4"/>
        <v>771.65517649355706</v>
      </c>
      <c r="I94" s="239">
        <v>5378926.0300000012</v>
      </c>
      <c r="J94" s="928">
        <v>3821715.48</v>
      </c>
      <c r="K94" s="930">
        <f t="shared" si="5"/>
        <v>71.049786866096738</v>
      </c>
    </row>
    <row r="95" spans="1:11" s="1" customFormat="1" ht="12.75" customHeight="1">
      <c r="A95" s="240" t="s">
        <v>4</v>
      </c>
      <c r="B95" s="241" t="s">
        <v>4</v>
      </c>
      <c r="C95" s="242" t="s">
        <v>358</v>
      </c>
      <c r="D95" s="243">
        <v>91353</v>
      </c>
      <c r="E95" s="244">
        <v>91268061.689999893</v>
      </c>
      <c r="F95" s="924">
        <v>73911394.909999892</v>
      </c>
      <c r="G95" s="218">
        <f t="shared" si="3"/>
        <v>80.98275951235442</v>
      </c>
      <c r="H95" s="927">
        <f t="shared" si="4"/>
        <v>809.07463257911502</v>
      </c>
      <c r="I95" s="239">
        <v>17304367.989999995</v>
      </c>
      <c r="J95" s="928">
        <v>12029609.99</v>
      </c>
      <c r="K95" s="930">
        <f t="shared" si="5"/>
        <v>69.517765670215638</v>
      </c>
    </row>
    <row r="96" spans="1:11" s="1" customFormat="1" ht="12.75" customHeight="1">
      <c r="A96" s="240" t="s">
        <v>4</v>
      </c>
      <c r="B96" s="241" t="s">
        <v>275</v>
      </c>
      <c r="C96" s="242" t="s">
        <v>359</v>
      </c>
      <c r="D96" s="243">
        <v>41108</v>
      </c>
      <c r="E96" s="244">
        <v>44678010.810000017</v>
      </c>
      <c r="F96" s="924">
        <v>43147779.560000017</v>
      </c>
      <c r="G96" s="218">
        <f t="shared" si="3"/>
        <v>96.574979005874866</v>
      </c>
      <c r="H96" s="927">
        <f t="shared" si="4"/>
        <v>1049.6200145956996</v>
      </c>
      <c r="I96" s="239">
        <v>7183489.2999999998</v>
      </c>
      <c r="J96" s="928">
        <v>5258747.34</v>
      </c>
      <c r="K96" s="930">
        <f t="shared" si="5"/>
        <v>73.20603011129981</v>
      </c>
    </row>
    <row r="97" spans="1:11" s="1" customFormat="1" ht="12.75" customHeight="1">
      <c r="A97" s="240" t="s">
        <v>4</v>
      </c>
      <c r="B97" s="241" t="s">
        <v>5</v>
      </c>
      <c r="C97" s="242" t="s">
        <v>360</v>
      </c>
      <c r="D97" s="243">
        <v>112644</v>
      </c>
      <c r="E97" s="244">
        <v>122700302.80999996</v>
      </c>
      <c r="F97" s="924">
        <v>117307681.82999995</v>
      </c>
      <c r="G97" s="218">
        <f t="shared" si="3"/>
        <v>95.605046722378177</v>
      </c>
      <c r="H97" s="927">
        <f t="shared" si="4"/>
        <v>1041.4019550974749</v>
      </c>
      <c r="I97" s="239">
        <v>14308600.599999998</v>
      </c>
      <c r="J97" s="928">
        <v>10945137.540000001</v>
      </c>
      <c r="K97" s="930">
        <f t="shared" si="5"/>
        <v>76.493417113061383</v>
      </c>
    </row>
    <row r="98" spans="1:11" s="1" customFormat="1" ht="12.75" customHeight="1">
      <c r="A98" s="240" t="s">
        <v>4</v>
      </c>
      <c r="B98" s="241" t="s">
        <v>278</v>
      </c>
      <c r="C98" s="242" t="s">
        <v>361</v>
      </c>
      <c r="D98" s="243">
        <v>48592</v>
      </c>
      <c r="E98" s="244">
        <v>64587816.81999997</v>
      </c>
      <c r="F98" s="924">
        <v>58907980.699999973</v>
      </c>
      <c r="G98" s="218">
        <f t="shared" si="3"/>
        <v>91.206025532912577</v>
      </c>
      <c r="H98" s="927">
        <f t="shared" si="4"/>
        <v>1212.2979235265059</v>
      </c>
      <c r="I98" s="239">
        <v>6969562.209999999</v>
      </c>
      <c r="J98" s="928">
        <v>4330585.830000001</v>
      </c>
      <c r="K98" s="930">
        <f t="shared" si="5"/>
        <v>62.135693742519905</v>
      </c>
    </row>
    <row r="99" spans="1:11" s="1" customFormat="1" ht="12.75" customHeight="1">
      <c r="A99" s="240" t="s">
        <v>4</v>
      </c>
      <c r="B99" s="241" t="s">
        <v>14</v>
      </c>
      <c r="C99" s="242" t="s">
        <v>362</v>
      </c>
      <c r="D99" s="243">
        <v>117674</v>
      </c>
      <c r="E99" s="244">
        <v>164673982.09</v>
      </c>
      <c r="F99" s="924">
        <v>136699440.53999999</v>
      </c>
      <c r="G99" s="218">
        <f t="shared" si="3"/>
        <v>83.012166709668222</v>
      </c>
      <c r="H99" s="927">
        <f t="shared" si="4"/>
        <v>1161.6792200486088</v>
      </c>
      <c r="I99" s="239">
        <v>11789977.389999999</v>
      </c>
      <c r="J99" s="928">
        <v>8169020.0899999989</v>
      </c>
      <c r="K99" s="930">
        <f t="shared" si="5"/>
        <v>69.287835080402985</v>
      </c>
    </row>
    <row r="100" spans="1:11" s="1" customFormat="1" ht="12.75" customHeight="1">
      <c r="A100" s="240" t="s">
        <v>4</v>
      </c>
      <c r="B100" s="241" t="s">
        <v>281</v>
      </c>
      <c r="C100" s="242" t="s">
        <v>363</v>
      </c>
      <c r="D100" s="243">
        <v>38174</v>
      </c>
      <c r="E100" s="244">
        <v>28910254.890000001</v>
      </c>
      <c r="F100" s="924">
        <v>21624140.810000002</v>
      </c>
      <c r="G100" s="218">
        <f t="shared" si="3"/>
        <v>74.797475471168369</v>
      </c>
      <c r="H100" s="927">
        <f t="shared" si="4"/>
        <v>566.46253497144664</v>
      </c>
      <c r="I100" s="239">
        <v>6874068.7000000011</v>
      </c>
      <c r="J100" s="928">
        <v>4482071.3999999994</v>
      </c>
      <c r="K100" s="930">
        <f t="shared" si="5"/>
        <v>65.202598280695085</v>
      </c>
    </row>
    <row r="101" spans="1:11" s="1" customFormat="1" ht="12.75" customHeight="1">
      <c r="A101" s="240" t="s">
        <v>4</v>
      </c>
      <c r="B101" s="241" t="s">
        <v>15</v>
      </c>
      <c r="C101" s="242" t="s">
        <v>334</v>
      </c>
      <c r="D101" s="243">
        <v>116519</v>
      </c>
      <c r="E101" s="244">
        <v>165858790.42000008</v>
      </c>
      <c r="F101" s="924">
        <v>121546042.15000007</v>
      </c>
      <c r="G101" s="218">
        <f t="shared" si="3"/>
        <v>73.282846113981691</v>
      </c>
      <c r="H101" s="927">
        <f t="shared" si="4"/>
        <v>1043.143540109339</v>
      </c>
      <c r="I101" s="239">
        <v>15605810.120000001</v>
      </c>
      <c r="J101" s="928">
        <v>11230679.189999999</v>
      </c>
      <c r="K101" s="930">
        <f t="shared" si="5"/>
        <v>71.96473046668082</v>
      </c>
    </row>
    <row r="102" spans="1:11" s="1" customFormat="1" ht="12.75" customHeight="1">
      <c r="A102" s="240" t="s">
        <v>4</v>
      </c>
      <c r="B102" s="241" t="s">
        <v>284</v>
      </c>
      <c r="C102" s="242" t="s">
        <v>364</v>
      </c>
      <c r="D102" s="243">
        <v>76256</v>
      </c>
      <c r="E102" s="244">
        <v>99981081.639999971</v>
      </c>
      <c r="F102" s="924">
        <v>88359235.989999965</v>
      </c>
      <c r="G102" s="218">
        <f t="shared" si="3"/>
        <v>88.375955271371666</v>
      </c>
      <c r="H102" s="927">
        <f t="shared" si="4"/>
        <v>1158.7184744806962</v>
      </c>
      <c r="I102" s="239">
        <v>8589739.1499999966</v>
      </c>
      <c r="J102" s="928">
        <v>6036836.4199999999</v>
      </c>
      <c r="K102" s="930">
        <f t="shared" si="5"/>
        <v>70.279624498259679</v>
      </c>
    </row>
    <row r="103" spans="1:11" s="1" customFormat="1" ht="12.75" customHeight="1">
      <c r="A103" s="240" t="s">
        <v>4</v>
      </c>
      <c r="B103" s="241" t="s">
        <v>16</v>
      </c>
      <c r="C103" s="242" t="s">
        <v>365</v>
      </c>
      <c r="D103" s="243">
        <v>42105</v>
      </c>
      <c r="E103" s="244">
        <v>58768259.409999967</v>
      </c>
      <c r="F103" s="924">
        <v>42418335.839999966</v>
      </c>
      <c r="G103" s="218">
        <f t="shared" si="3"/>
        <v>72.178989586991392</v>
      </c>
      <c r="H103" s="927">
        <f t="shared" si="4"/>
        <v>1007.4417727110787</v>
      </c>
      <c r="I103" s="239">
        <v>5623469.1800000016</v>
      </c>
      <c r="J103" s="928">
        <v>3966589.95</v>
      </c>
      <c r="K103" s="930">
        <f t="shared" si="5"/>
        <v>70.536350836726712</v>
      </c>
    </row>
    <row r="104" spans="1:11" s="1" customFormat="1" ht="12.75" customHeight="1">
      <c r="A104" s="240" t="s">
        <v>4</v>
      </c>
      <c r="B104" s="241" t="s">
        <v>287</v>
      </c>
      <c r="C104" s="242" t="s">
        <v>366</v>
      </c>
      <c r="D104" s="243">
        <v>66380</v>
      </c>
      <c r="E104" s="244">
        <v>98399657.450000092</v>
      </c>
      <c r="F104" s="924">
        <v>90543045.400000095</v>
      </c>
      <c r="G104" s="218">
        <f t="shared" si="3"/>
        <v>92.015610365318409</v>
      </c>
      <c r="H104" s="927">
        <f t="shared" si="4"/>
        <v>1364.01092799036</v>
      </c>
      <c r="I104" s="239">
        <v>8106192.1199999973</v>
      </c>
      <c r="J104" s="928">
        <v>6617617.3599999994</v>
      </c>
      <c r="K104" s="930">
        <f t="shared" si="5"/>
        <v>81.636571919788167</v>
      </c>
    </row>
    <row r="105" spans="1:11" s="1" customFormat="1" ht="12.75" customHeight="1">
      <c r="A105" s="240" t="s">
        <v>4</v>
      </c>
      <c r="B105" s="241" t="s">
        <v>17</v>
      </c>
      <c r="C105" s="242" t="s">
        <v>367</v>
      </c>
      <c r="D105" s="243">
        <v>166113</v>
      </c>
      <c r="E105" s="244">
        <v>158981653.62000006</v>
      </c>
      <c r="F105" s="924">
        <v>149015640.69000006</v>
      </c>
      <c r="G105" s="218">
        <f t="shared" si="3"/>
        <v>93.731344024247662</v>
      </c>
      <c r="H105" s="927">
        <f t="shared" si="4"/>
        <v>897.07392371458013</v>
      </c>
      <c r="I105" s="239">
        <v>19407351.130000006</v>
      </c>
      <c r="J105" s="928">
        <v>12354689.83</v>
      </c>
      <c r="K105" s="930">
        <f t="shared" si="5"/>
        <v>63.65984593797576</v>
      </c>
    </row>
    <row r="106" spans="1:11" s="1" customFormat="1" ht="12.75" customHeight="1">
      <c r="A106" s="240" t="s">
        <v>4</v>
      </c>
      <c r="B106" s="241" t="s">
        <v>290</v>
      </c>
      <c r="C106" s="242" t="s">
        <v>368</v>
      </c>
      <c r="D106" s="243">
        <v>30833</v>
      </c>
      <c r="E106" s="244">
        <v>38355350.100000009</v>
      </c>
      <c r="F106" s="924">
        <v>34631787.720000006</v>
      </c>
      <c r="G106" s="218">
        <f t="shared" si="3"/>
        <v>90.29193484014111</v>
      </c>
      <c r="H106" s="927">
        <f t="shared" si="4"/>
        <v>1123.2052580027894</v>
      </c>
      <c r="I106" s="239">
        <v>5057236.6399999987</v>
      </c>
      <c r="J106" s="928">
        <v>3488577.77</v>
      </c>
      <c r="K106" s="930">
        <f t="shared" si="5"/>
        <v>68.981896998990351</v>
      </c>
    </row>
    <row r="107" spans="1:11" s="1" customFormat="1" ht="12.75" customHeight="1">
      <c r="A107" s="240" t="s">
        <v>5</v>
      </c>
      <c r="B107" s="241" t="s">
        <v>260</v>
      </c>
      <c r="C107" s="242" t="s">
        <v>369</v>
      </c>
      <c r="D107" s="243">
        <v>106858</v>
      </c>
      <c r="E107" s="244">
        <v>131616951.97000004</v>
      </c>
      <c r="F107" s="924">
        <v>107765740.19000004</v>
      </c>
      <c r="G107" s="218">
        <f t="shared" si="3"/>
        <v>81.878313224092508</v>
      </c>
      <c r="H107" s="927">
        <f t="shared" si="4"/>
        <v>1008.4948266858826</v>
      </c>
      <c r="I107" s="239">
        <v>11629975.060000004</v>
      </c>
      <c r="J107" s="928">
        <v>8400889.3599999994</v>
      </c>
      <c r="K107" s="930">
        <f t="shared" si="5"/>
        <v>72.2348011638814</v>
      </c>
    </row>
    <row r="108" spans="1:11" s="1" customFormat="1" ht="12.75" customHeight="1">
      <c r="A108" s="240" t="s">
        <v>5</v>
      </c>
      <c r="B108" s="241" t="s">
        <v>10</v>
      </c>
      <c r="C108" s="242" t="s">
        <v>370</v>
      </c>
      <c r="D108" s="243">
        <v>93201</v>
      </c>
      <c r="E108" s="244">
        <v>89168764.740000039</v>
      </c>
      <c r="F108" s="924">
        <v>79994527.950000048</v>
      </c>
      <c r="G108" s="218">
        <f t="shared" si="3"/>
        <v>89.711378399431226</v>
      </c>
      <c r="H108" s="927">
        <f t="shared" si="4"/>
        <v>858.30117648952319</v>
      </c>
      <c r="I108" s="239">
        <v>10136155.350000003</v>
      </c>
      <c r="J108" s="928">
        <v>7081349.8100000005</v>
      </c>
      <c r="K108" s="930">
        <f t="shared" si="5"/>
        <v>69.862285703819623</v>
      </c>
    </row>
    <row r="109" spans="1:11" s="1" customFormat="1" ht="12.75" customHeight="1">
      <c r="A109" s="240" t="s">
        <v>5</v>
      </c>
      <c r="B109" s="241" t="s">
        <v>263</v>
      </c>
      <c r="C109" s="242" t="s">
        <v>371</v>
      </c>
      <c r="D109" s="243">
        <v>124536</v>
      </c>
      <c r="E109" s="244">
        <v>118645885.1799999</v>
      </c>
      <c r="F109" s="924">
        <v>111083678.46999991</v>
      </c>
      <c r="G109" s="218">
        <f t="shared" si="3"/>
        <v>93.626237691659327</v>
      </c>
      <c r="H109" s="927">
        <f t="shared" si="4"/>
        <v>891.98045922464109</v>
      </c>
      <c r="I109" s="239">
        <v>12130263.240000004</v>
      </c>
      <c r="J109" s="928">
        <v>8135424.9800000004</v>
      </c>
      <c r="K109" s="930">
        <f t="shared" si="5"/>
        <v>67.067175864519797</v>
      </c>
    </row>
    <row r="110" spans="1:11" s="1" customFormat="1" ht="12.75" customHeight="1">
      <c r="A110" s="240" t="s">
        <v>5</v>
      </c>
      <c r="B110" s="241" t="s">
        <v>11</v>
      </c>
      <c r="C110" s="242" t="s">
        <v>372</v>
      </c>
      <c r="D110" s="243">
        <v>59174</v>
      </c>
      <c r="E110" s="244">
        <v>52772401.609999985</v>
      </c>
      <c r="F110" s="924">
        <v>45195790.019999981</v>
      </c>
      <c r="G110" s="218">
        <f t="shared" si="3"/>
        <v>85.642852402297535</v>
      </c>
      <c r="H110" s="927">
        <f t="shared" si="4"/>
        <v>763.77784195761615</v>
      </c>
      <c r="I110" s="239">
        <v>5595828.129999999</v>
      </c>
      <c r="J110" s="928">
        <v>3685216.48</v>
      </c>
      <c r="K110" s="930">
        <f t="shared" si="5"/>
        <v>65.856498705581231</v>
      </c>
    </row>
    <row r="111" spans="1:11" s="1" customFormat="1" ht="12.75" customHeight="1">
      <c r="A111" s="240" t="s">
        <v>5</v>
      </c>
      <c r="B111" s="241" t="s">
        <v>266</v>
      </c>
      <c r="C111" s="242" t="s">
        <v>373</v>
      </c>
      <c r="D111" s="243">
        <v>108886</v>
      </c>
      <c r="E111" s="244">
        <v>149642253.2700004</v>
      </c>
      <c r="F111" s="924">
        <v>117986689.0300004</v>
      </c>
      <c r="G111" s="218">
        <f t="shared" si="3"/>
        <v>78.845838292154241</v>
      </c>
      <c r="H111" s="927">
        <f t="shared" si="4"/>
        <v>1083.5799738258399</v>
      </c>
      <c r="I111" s="239">
        <v>9155932.1500000022</v>
      </c>
      <c r="J111" s="928">
        <v>6735668.9299999988</v>
      </c>
      <c r="K111" s="930">
        <f t="shared" si="5"/>
        <v>73.566173488954888</v>
      </c>
    </row>
    <row r="112" spans="1:11" s="1" customFormat="1" ht="12.75" customHeight="1">
      <c r="A112" s="240" t="s">
        <v>5</v>
      </c>
      <c r="B112" s="241" t="s">
        <v>12</v>
      </c>
      <c r="C112" s="242" t="s">
        <v>374</v>
      </c>
      <c r="D112" s="243">
        <v>279239</v>
      </c>
      <c r="E112" s="244">
        <v>234529207.31000033</v>
      </c>
      <c r="F112" s="924">
        <v>205943694.10000032</v>
      </c>
      <c r="G112" s="218">
        <f t="shared" si="3"/>
        <v>87.811533779579221</v>
      </c>
      <c r="H112" s="927">
        <f t="shared" si="4"/>
        <v>737.51766085682993</v>
      </c>
      <c r="I112" s="239">
        <v>36216691.280000001</v>
      </c>
      <c r="J112" s="928">
        <v>25343222.539999999</v>
      </c>
      <c r="K112" s="930">
        <f t="shared" si="5"/>
        <v>69.976636860792766</v>
      </c>
    </row>
    <row r="113" spans="1:11" s="1" customFormat="1" ht="12.75" customHeight="1">
      <c r="A113" s="240" t="s">
        <v>5</v>
      </c>
      <c r="B113" s="241" t="s">
        <v>269</v>
      </c>
      <c r="C113" s="242" t="s">
        <v>375</v>
      </c>
      <c r="D113" s="243">
        <v>131764</v>
      </c>
      <c r="E113" s="244">
        <v>167336471.53999981</v>
      </c>
      <c r="F113" s="924">
        <v>140332590.38999981</v>
      </c>
      <c r="G113" s="218">
        <f t="shared" si="3"/>
        <v>83.862525066124007</v>
      </c>
      <c r="H113" s="927">
        <f t="shared" si="4"/>
        <v>1065.0298290124754</v>
      </c>
      <c r="I113" s="239">
        <v>15814525.049999997</v>
      </c>
      <c r="J113" s="928">
        <v>11481046.839999996</v>
      </c>
      <c r="K113" s="930">
        <f t="shared" si="5"/>
        <v>72.598113466581765</v>
      </c>
    </row>
    <row r="114" spans="1:11" s="1" customFormat="1" ht="12.75" customHeight="1">
      <c r="A114" s="240" t="s">
        <v>5</v>
      </c>
      <c r="B114" s="241" t="s">
        <v>13</v>
      </c>
      <c r="C114" s="242" t="s">
        <v>376</v>
      </c>
      <c r="D114" s="243">
        <v>48818</v>
      </c>
      <c r="E114" s="244">
        <v>81942601.059999973</v>
      </c>
      <c r="F114" s="924">
        <v>65523960.399999976</v>
      </c>
      <c r="G114" s="218">
        <f t="shared" si="3"/>
        <v>79.96324201622798</v>
      </c>
      <c r="H114" s="927">
        <f t="shared" si="4"/>
        <v>1342.2090294563475</v>
      </c>
      <c r="I114" s="239">
        <v>7182873.1800000006</v>
      </c>
      <c r="J114" s="928">
        <v>5258318.7399999993</v>
      </c>
      <c r="K114" s="930">
        <f t="shared" si="5"/>
        <v>73.206342479236127</v>
      </c>
    </row>
    <row r="115" spans="1:11" s="1" customFormat="1" ht="12.75" customHeight="1">
      <c r="A115" s="240" t="s">
        <v>5</v>
      </c>
      <c r="B115" s="241" t="s">
        <v>272</v>
      </c>
      <c r="C115" s="242" t="s">
        <v>377</v>
      </c>
      <c r="D115" s="243">
        <v>127600</v>
      </c>
      <c r="E115" s="244">
        <v>135022104.18000004</v>
      </c>
      <c r="F115" s="924">
        <v>115101150.20000003</v>
      </c>
      <c r="G115" s="218">
        <f t="shared" si="3"/>
        <v>85.24615350872989</v>
      </c>
      <c r="H115" s="927">
        <f t="shared" si="4"/>
        <v>902.04663166144223</v>
      </c>
      <c r="I115" s="239">
        <v>11182451.18</v>
      </c>
      <c r="J115" s="928">
        <v>7506119.9500000011</v>
      </c>
      <c r="K115" s="930">
        <f t="shared" si="5"/>
        <v>67.124102123734929</v>
      </c>
    </row>
    <row r="116" spans="1:11" s="1" customFormat="1" ht="12.75" customHeight="1">
      <c r="A116" s="240" t="s">
        <v>5</v>
      </c>
      <c r="B116" s="241" t="s">
        <v>4</v>
      </c>
      <c r="C116" s="242" t="s">
        <v>378</v>
      </c>
      <c r="D116" s="243">
        <v>216796</v>
      </c>
      <c r="E116" s="244">
        <v>170102208.27000013</v>
      </c>
      <c r="F116" s="924">
        <v>149082350.73000014</v>
      </c>
      <c r="G116" s="218">
        <f t="shared" si="3"/>
        <v>87.64280737223848</v>
      </c>
      <c r="H116" s="927">
        <f t="shared" si="4"/>
        <v>687.66190672337189</v>
      </c>
      <c r="I116" s="239">
        <v>21489477.969999991</v>
      </c>
      <c r="J116" s="928">
        <v>13127107.219999999</v>
      </c>
      <c r="K116" s="930">
        <f t="shared" si="5"/>
        <v>61.086208042493475</v>
      </c>
    </row>
    <row r="117" spans="1:11" s="1" customFormat="1" ht="12.75" customHeight="1">
      <c r="A117" s="240" t="s">
        <v>5</v>
      </c>
      <c r="B117" s="241" t="s">
        <v>275</v>
      </c>
      <c r="C117" s="242" t="s">
        <v>379</v>
      </c>
      <c r="D117" s="243">
        <v>191782</v>
      </c>
      <c r="E117" s="244">
        <v>208747654.02999994</v>
      </c>
      <c r="F117" s="924">
        <v>172139183.03999996</v>
      </c>
      <c r="G117" s="218">
        <f t="shared" si="3"/>
        <v>82.462810822899684</v>
      </c>
      <c r="H117" s="927">
        <f t="shared" si="4"/>
        <v>897.57736930473118</v>
      </c>
      <c r="I117" s="239">
        <v>22050567.329999994</v>
      </c>
      <c r="J117" s="928">
        <v>16669961.130000001</v>
      </c>
      <c r="K117" s="930">
        <f t="shared" si="5"/>
        <v>75.59878564811514</v>
      </c>
    </row>
    <row r="118" spans="1:11" s="1" customFormat="1" ht="12.75" customHeight="1">
      <c r="A118" s="240" t="s">
        <v>5</v>
      </c>
      <c r="B118" s="241" t="s">
        <v>5</v>
      </c>
      <c r="C118" s="242" t="s">
        <v>380</v>
      </c>
      <c r="D118" s="243">
        <v>111217</v>
      </c>
      <c r="E118" s="244">
        <v>131532541.96000005</v>
      </c>
      <c r="F118" s="924">
        <v>113536410.13000005</v>
      </c>
      <c r="G118" s="218">
        <f t="shared" si="3"/>
        <v>86.318114466705325</v>
      </c>
      <c r="H118" s="927">
        <f t="shared" si="4"/>
        <v>1020.8548165298475</v>
      </c>
      <c r="I118" s="239">
        <v>13781039.479999997</v>
      </c>
      <c r="J118" s="928">
        <v>9630919.4400000013</v>
      </c>
      <c r="K118" s="930">
        <f t="shared" si="5"/>
        <v>69.885290249527714</v>
      </c>
    </row>
    <row r="119" spans="1:11" s="1" customFormat="1" ht="12.75" customHeight="1">
      <c r="A119" s="240" t="s">
        <v>5</v>
      </c>
      <c r="B119" s="241" t="s">
        <v>278</v>
      </c>
      <c r="C119" s="242" t="s">
        <v>381</v>
      </c>
      <c r="D119" s="243">
        <v>153486</v>
      </c>
      <c r="E119" s="244">
        <v>209177718.75000006</v>
      </c>
      <c r="F119" s="924">
        <v>167917636.62000006</v>
      </c>
      <c r="G119" s="218">
        <f t="shared" si="3"/>
        <v>80.275106556969291</v>
      </c>
      <c r="H119" s="927">
        <f t="shared" si="4"/>
        <v>1094.0257523161727</v>
      </c>
      <c r="I119" s="239">
        <v>14815844.419999998</v>
      </c>
      <c r="J119" s="928">
        <v>9910900.8400000017</v>
      </c>
      <c r="K119" s="930">
        <f t="shared" si="5"/>
        <v>66.89393165212519</v>
      </c>
    </row>
    <row r="120" spans="1:11" s="1" customFormat="1" ht="12.75" customHeight="1">
      <c r="A120" s="240" t="s">
        <v>5</v>
      </c>
      <c r="B120" s="241" t="s">
        <v>14</v>
      </c>
      <c r="C120" s="242" t="s">
        <v>382</v>
      </c>
      <c r="D120" s="243">
        <v>43222</v>
      </c>
      <c r="E120" s="244">
        <v>45075715.060000017</v>
      </c>
      <c r="F120" s="924">
        <v>40726306.500000015</v>
      </c>
      <c r="G120" s="218">
        <f t="shared" si="3"/>
        <v>90.350882833005457</v>
      </c>
      <c r="H120" s="927">
        <f t="shared" si="4"/>
        <v>942.25872240988417</v>
      </c>
      <c r="I120" s="239">
        <v>4502958.6399999997</v>
      </c>
      <c r="J120" s="928">
        <v>2953131.85</v>
      </c>
      <c r="K120" s="930">
        <f t="shared" si="5"/>
        <v>65.582033638221475</v>
      </c>
    </row>
    <row r="121" spans="1:11" s="1" customFormat="1" ht="12.75" customHeight="1">
      <c r="A121" s="240" t="s">
        <v>5</v>
      </c>
      <c r="B121" s="241" t="s">
        <v>281</v>
      </c>
      <c r="C121" s="242" t="s">
        <v>383</v>
      </c>
      <c r="D121" s="243">
        <v>84232</v>
      </c>
      <c r="E121" s="244">
        <v>127091859.43999988</v>
      </c>
      <c r="F121" s="924">
        <v>97385187.769999877</v>
      </c>
      <c r="G121" s="218">
        <f t="shared" si="3"/>
        <v>76.625826547116858</v>
      </c>
      <c r="H121" s="927">
        <f t="shared" si="4"/>
        <v>1156.1542854259649</v>
      </c>
      <c r="I121" s="239">
        <v>10649657.379999997</v>
      </c>
      <c r="J121" s="928">
        <v>7657095.5399999991</v>
      </c>
      <c r="K121" s="930">
        <f t="shared" si="5"/>
        <v>71.899923788909732</v>
      </c>
    </row>
    <row r="122" spans="1:11" s="1" customFormat="1" ht="12.75" customHeight="1">
      <c r="A122" s="240" t="s">
        <v>5</v>
      </c>
      <c r="B122" s="241" t="s">
        <v>15</v>
      </c>
      <c r="C122" s="242" t="s">
        <v>384</v>
      </c>
      <c r="D122" s="243">
        <v>201497</v>
      </c>
      <c r="E122" s="244">
        <v>175052950.45999992</v>
      </c>
      <c r="F122" s="924">
        <v>156178015.42999992</v>
      </c>
      <c r="G122" s="218">
        <f t="shared" si="3"/>
        <v>89.217585318955841</v>
      </c>
      <c r="H122" s="927">
        <f t="shared" si="4"/>
        <v>775.08853943234851</v>
      </c>
      <c r="I122" s="239">
        <v>24728795.899999995</v>
      </c>
      <c r="J122" s="928">
        <v>18322199.689999998</v>
      </c>
      <c r="K122" s="930">
        <f t="shared" si="5"/>
        <v>74.092567078852397</v>
      </c>
    </row>
    <row r="123" spans="1:11" s="1" customFormat="1" ht="12.75" customHeight="1">
      <c r="A123" s="240" t="s">
        <v>5</v>
      </c>
      <c r="B123" s="241" t="s">
        <v>284</v>
      </c>
      <c r="C123" s="242" t="s">
        <v>385</v>
      </c>
      <c r="D123" s="243">
        <v>68072</v>
      </c>
      <c r="E123" s="244">
        <v>82262467.620000064</v>
      </c>
      <c r="F123" s="924">
        <v>71424769.940000057</v>
      </c>
      <c r="G123" s="218">
        <f t="shared" si="3"/>
        <v>86.825464888722721</v>
      </c>
      <c r="H123" s="927">
        <f t="shared" si="4"/>
        <v>1049.2532897520282</v>
      </c>
      <c r="I123" s="239">
        <v>10217149.319999995</v>
      </c>
      <c r="J123" s="928">
        <v>7587566.1799999988</v>
      </c>
      <c r="K123" s="930">
        <f t="shared" si="5"/>
        <v>74.26304483137379</v>
      </c>
    </row>
    <row r="124" spans="1:11" s="1" customFormat="1" ht="12.75" customHeight="1">
      <c r="A124" s="240" t="s">
        <v>5</v>
      </c>
      <c r="B124" s="241" t="s">
        <v>16</v>
      </c>
      <c r="C124" s="242" t="s">
        <v>386</v>
      </c>
      <c r="D124" s="243">
        <v>160006</v>
      </c>
      <c r="E124" s="244">
        <v>200672034.27999949</v>
      </c>
      <c r="F124" s="924">
        <v>155155263.77999949</v>
      </c>
      <c r="G124" s="218">
        <f t="shared" si="3"/>
        <v>77.317830726482768</v>
      </c>
      <c r="H124" s="927">
        <f t="shared" si="4"/>
        <v>969.68403547366654</v>
      </c>
      <c r="I124" s="239">
        <v>17351467.800000012</v>
      </c>
      <c r="J124" s="928">
        <v>12850698.519999998</v>
      </c>
      <c r="K124" s="930">
        <f t="shared" si="5"/>
        <v>74.061161096699777</v>
      </c>
    </row>
    <row r="125" spans="1:11" s="1" customFormat="1" ht="12.75" customHeight="1">
      <c r="A125" s="240" t="s">
        <v>5</v>
      </c>
      <c r="B125" s="241" t="s">
        <v>287</v>
      </c>
      <c r="C125" s="242" t="s">
        <v>387</v>
      </c>
      <c r="D125" s="243">
        <v>129136</v>
      </c>
      <c r="E125" s="244">
        <v>103971021.17999996</v>
      </c>
      <c r="F125" s="924">
        <v>80899064.279999971</v>
      </c>
      <c r="G125" s="218">
        <f t="shared" si="3"/>
        <v>77.809242769620752</v>
      </c>
      <c r="H125" s="927">
        <f t="shared" si="4"/>
        <v>626.46407105687001</v>
      </c>
      <c r="I125" s="239">
        <v>15936597.099999996</v>
      </c>
      <c r="J125" s="928">
        <v>9755503.4699999988</v>
      </c>
      <c r="K125" s="930">
        <f t="shared" si="5"/>
        <v>61.214470120475099</v>
      </c>
    </row>
    <row r="126" spans="1:11" s="1" customFormat="1" ht="12.75" customHeight="1">
      <c r="A126" s="240" t="s">
        <v>14</v>
      </c>
      <c r="B126" s="241" t="s">
        <v>260</v>
      </c>
      <c r="C126" s="242" t="s">
        <v>388</v>
      </c>
      <c r="D126" s="243">
        <v>33410</v>
      </c>
      <c r="E126" s="244">
        <v>41010843.490000017</v>
      </c>
      <c r="F126" s="924">
        <v>37244170.720000014</v>
      </c>
      <c r="G126" s="218">
        <f t="shared" si="3"/>
        <v>90.815422338439689</v>
      </c>
      <c r="H126" s="927">
        <f t="shared" si="4"/>
        <v>1114.7611709069145</v>
      </c>
      <c r="I126" s="239">
        <v>5426309.9500000011</v>
      </c>
      <c r="J126" s="928">
        <v>3513229.1699999995</v>
      </c>
      <c r="K126" s="930">
        <f t="shared" si="5"/>
        <v>64.744351177359462</v>
      </c>
    </row>
    <row r="127" spans="1:11" s="1" customFormat="1" ht="12.75" customHeight="1">
      <c r="A127" s="240" t="s">
        <v>14</v>
      </c>
      <c r="B127" s="241" t="s">
        <v>10</v>
      </c>
      <c r="C127" s="242" t="s">
        <v>389</v>
      </c>
      <c r="D127" s="243">
        <v>89423</v>
      </c>
      <c r="E127" s="244">
        <v>115085161.20999999</v>
      </c>
      <c r="F127" s="924">
        <v>110915440.38999999</v>
      </c>
      <c r="G127" s="218">
        <f t="shared" si="3"/>
        <v>96.376838876394004</v>
      </c>
      <c r="H127" s="927">
        <f t="shared" si="4"/>
        <v>1240.3457767017433</v>
      </c>
      <c r="I127" s="239">
        <v>14264240.360000001</v>
      </c>
      <c r="J127" s="928">
        <v>9612816.0899999999</v>
      </c>
      <c r="K127" s="930">
        <f t="shared" si="5"/>
        <v>67.391013102642347</v>
      </c>
    </row>
    <row r="128" spans="1:11" s="1" customFormat="1" ht="12.75" customHeight="1">
      <c r="A128" s="240" t="s">
        <v>14</v>
      </c>
      <c r="B128" s="241" t="s">
        <v>263</v>
      </c>
      <c r="C128" s="242" t="s">
        <v>390</v>
      </c>
      <c r="D128" s="243">
        <v>108981</v>
      </c>
      <c r="E128" s="244">
        <v>138355723.4000001</v>
      </c>
      <c r="F128" s="924">
        <v>121481378.09000009</v>
      </c>
      <c r="G128" s="218">
        <f t="shared" si="3"/>
        <v>87.803652140060294</v>
      </c>
      <c r="H128" s="927">
        <f t="shared" si="4"/>
        <v>1114.7023617878353</v>
      </c>
      <c r="I128" s="239">
        <v>11115241.739999995</v>
      </c>
      <c r="J128" s="928">
        <v>6882956.7899999991</v>
      </c>
      <c r="K128" s="930">
        <f t="shared" si="5"/>
        <v>61.923590606496361</v>
      </c>
    </row>
    <row r="129" spans="1:11" s="1" customFormat="1" ht="12.75" customHeight="1">
      <c r="A129" s="240" t="s">
        <v>14</v>
      </c>
      <c r="B129" s="241" t="s">
        <v>11</v>
      </c>
      <c r="C129" s="242" t="s">
        <v>391</v>
      </c>
      <c r="D129" s="243">
        <v>44899</v>
      </c>
      <c r="E129" s="244">
        <v>71282465.169999987</v>
      </c>
      <c r="F129" s="924">
        <v>64507175.749999985</v>
      </c>
      <c r="G129" s="218">
        <f t="shared" si="3"/>
        <v>90.495152764650101</v>
      </c>
      <c r="H129" s="927">
        <f t="shared" si="4"/>
        <v>1436.7174268914671</v>
      </c>
      <c r="I129" s="239">
        <v>7730397.3999999994</v>
      </c>
      <c r="J129" s="928">
        <v>5877607.4799999986</v>
      </c>
      <c r="K129" s="930">
        <f t="shared" si="5"/>
        <v>76.032410442443734</v>
      </c>
    </row>
    <row r="130" spans="1:11" s="1" customFormat="1" ht="12.75" customHeight="1">
      <c r="A130" s="240" t="s">
        <v>14</v>
      </c>
      <c r="B130" s="241" t="s">
        <v>266</v>
      </c>
      <c r="C130" s="242" t="s">
        <v>392</v>
      </c>
      <c r="D130" s="243">
        <v>95963</v>
      </c>
      <c r="E130" s="244">
        <v>123314763.98000002</v>
      </c>
      <c r="F130" s="924">
        <v>105088066.65000002</v>
      </c>
      <c r="G130" s="218">
        <f t="shared" si="3"/>
        <v>85.21937135365549</v>
      </c>
      <c r="H130" s="927">
        <f t="shared" si="4"/>
        <v>1095.0894266540231</v>
      </c>
      <c r="I130" s="239">
        <v>17058143.990000002</v>
      </c>
      <c r="J130" s="928">
        <v>12393244.660000002</v>
      </c>
      <c r="K130" s="930">
        <f t="shared" si="5"/>
        <v>72.652949038683772</v>
      </c>
    </row>
    <row r="131" spans="1:11" s="1" customFormat="1" ht="12.75" customHeight="1">
      <c r="A131" s="240" t="s">
        <v>14</v>
      </c>
      <c r="B131" s="241" t="s">
        <v>12</v>
      </c>
      <c r="C131" s="242" t="s">
        <v>393</v>
      </c>
      <c r="D131" s="243">
        <v>98311</v>
      </c>
      <c r="E131" s="244">
        <v>124913954.2599999</v>
      </c>
      <c r="F131" s="924">
        <v>107749003.5999999</v>
      </c>
      <c r="G131" s="218">
        <f t="shared" si="3"/>
        <v>86.258580347018466</v>
      </c>
      <c r="H131" s="927">
        <f t="shared" si="4"/>
        <v>1096.0015013579346</v>
      </c>
      <c r="I131" s="239">
        <v>11639342.479999997</v>
      </c>
      <c r="J131" s="928">
        <v>7720929.0700000003</v>
      </c>
      <c r="K131" s="930">
        <f t="shared" si="5"/>
        <v>66.33475287171035</v>
      </c>
    </row>
    <row r="132" spans="1:11" s="1" customFormat="1" ht="12.75" customHeight="1">
      <c r="A132" s="240" t="s">
        <v>14</v>
      </c>
      <c r="B132" s="241" t="s">
        <v>269</v>
      </c>
      <c r="C132" s="242" t="s">
        <v>394</v>
      </c>
      <c r="D132" s="243">
        <v>59997</v>
      </c>
      <c r="E132" s="244">
        <v>63939804.500000007</v>
      </c>
      <c r="F132" s="924">
        <v>58183968.940000005</v>
      </c>
      <c r="G132" s="218">
        <f t="shared" si="3"/>
        <v>90.998040101921177</v>
      </c>
      <c r="H132" s="927">
        <f t="shared" si="4"/>
        <v>969.78130473190333</v>
      </c>
      <c r="I132" s="239">
        <v>11137707.199999999</v>
      </c>
      <c r="J132" s="928">
        <v>8537842.1999999993</v>
      </c>
      <c r="K132" s="930">
        <f t="shared" si="5"/>
        <v>76.657089710528567</v>
      </c>
    </row>
    <row r="133" spans="1:11" s="1" customFormat="1" ht="12.75" customHeight="1">
      <c r="A133" s="240" t="s">
        <v>14</v>
      </c>
      <c r="B133" s="241" t="s">
        <v>13</v>
      </c>
      <c r="C133" s="242" t="s">
        <v>395</v>
      </c>
      <c r="D133" s="243">
        <v>118585</v>
      </c>
      <c r="E133" s="244">
        <v>115064679.88000005</v>
      </c>
      <c r="F133" s="924">
        <v>105336391.43000005</v>
      </c>
      <c r="G133" s="218">
        <f t="shared" si="3"/>
        <v>91.545373906097382</v>
      </c>
      <c r="H133" s="927">
        <f t="shared" si="4"/>
        <v>888.27753451111062</v>
      </c>
      <c r="I133" s="239">
        <v>22257704.389999997</v>
      </c>
      <c r="J133" s="928">
        <v>16927821.370000005</v>
      </c>
      <c r="K133" s="930">
        <f t="shared" si="5"/>
        <v>76.053761310647033</v>
      </c>
    </row>
    <row r="134" spans="1:11" s="1" customFormat="1" ht="12.75" customHeight="1">
      <c r="A134" s="240" t="s">
        <v>14</v>
      </c>
      <c r="B134" s="241" t="s">
        <v>272</v>
      </c>
      <c r="C134" s="242" t="s">
        <v>396</v>
      </c>
      <c r="D134" s="243">
        <v>33874</v>
      </c>
      <c r="E134" s="244">
        <v>64051697.590000033</v>
      </c>
      <c r="F134" s="924">
        <v>53945456.440000035</v>
      </c>
      <c r="G134" s="218">
        <f t="shared" si="3"/>
        <v>84.221743481818635</v>
      </c>
      <c r="H134" s="927">
        <f t="shared" si="4"/>
        <v>1592.532811005492</v>
      </c>
      <c r="I134" s="239">
        <v>4945805.3</v>
      </c>
      <c r="J134" s="928">
        <v>3563543.8299999996</v>
      </c>
      <c r="K134" s="930">
        <f t="shared" si="5"/>
        <v>72.05184219443494</v>
      </c>
    </row>
    <row r="135" spans="1:11" s="1" customFormat="1" ht="12.75" customHeight="1">
      <c r="A135" s="240" t="s">
        <v>14</v>
      </c>
      <c r="B135" s="241" t="s">
        <v>4</v>
      </c>
      <c r="C135" s="242" t="s">
        <v>397</v>
      </c>
      <c r="D135" s="243">
        <v>30774</v>
      </c>
      <c r="E135" s="244">
        <v>38581265.879999995</v>
      </c>
      <c r="F135" s="924">
        <v>36412407.309999995</v>
      </c>
      <c r="G135" s="218">
        <f t="shared" si="3"/>
        <v>94.37846706029336</v>
      </c>
      <c r="H135" s="927">
        <f t="shared" si="4"/>
        <v>1183.2198385000324</v>
      </c>
      <c r="I135" s="239">
        <v>4194965.7399999984</v>
      </c>
      <c r="J135" s="928">
        <v>2926938.5799999996</v>
      </c>
      <c r="K135" s="930">
        <f t="shared" si="5"/>
        <v>69.772645628328803</v>
      </c>
    </row>
    <row r="136" spans="1:11" s="1" customFormat="1" ht="12.75" customHeight="1">
      <c r="A136" s="240" t="s">
        <v>14</v>
      </c>
      <c r="B136" s="241" t="s">
        <v>275</v>
      </c>
      <c r="C136" s="242" t="s">
        <v>398</v>
      </c>
      <c r="D136" s="243">
        <v>44892</v>
      </c>
      <c r="E136" s="244">
        <v>56324306.089999974</v>
      </c>
      <c r="F136" s="924">
        <v>49300398.069999978</v>
      </c>
      <c r="G136" s="218">
        <f t="shared" si="3"/>
        <v>87.529525869743381</v>
      </c>
      <c r="H136" s="927">
        <f t="shared" si="4"/>
        <v>1098.2000817517594</v>
      </c>
      <c r="I136" s="239">
        <v>6916740.7100000028</v>
      </c>
      <c r="J136" s="928">
        <v>5021045.5</v>
      </c>
      <c r="K136" s="930">
        <f t="shared" si="5"/>
        <v>72.592651806951977</v>
      </c>
    </row>
    <row r="137" spans="1:11" s="1" customFormat="1" ht="12.75" customHeight="1">
      <c r="A137" s="240" t="s">
        <v>14</v>
      </c>
      <c r="B137" s="241" t="s">
        <v>5</v>
      </c>
      <c r="C137" s="242" t="s">
        <v>399</v>
      </c>
      <c r="D137" s="243">
        <v>154526</v>
      </c>
      <c r="E137" s="244">
        <v>168595256.10999984</v>
      </c>
      <c r="F137" s="924">
        <v>151452505.96999985</v>
      </c>
      <c r="G137" s="218">
        <f t="shared" si="3"/>
        <v>89.832009194365938</v>
      </c>
      <c r="H137" s="927">
        <f t="shared" si="4"/>
        <v>980.11018191113374</v>
      </c>
      <c r="I137" s="239">
        <v>15944712.090000005</v>
      </c>
      <c r="J137" s="928">
        <v>11470481.640000001</v>
      </c>
      <c r="K137" s="930">
        <f t="shared" si="5"/>
        <v>71.939095389460846</v>
      </c>
    </row>
    <row r="138" spans="1:11" s="1" customFormat="1" ht="12.75" customHeight="1">
      <c r="A138" s="240" t="s">
        <v>14</v>
      </c>
      <c r="B138" s="241" t="s">
        <v>278</v>
      </c>
      <c r="C138" s="242" t="s">
        <v>400</v>
      </c>
      <c r="D138" s="243">
        <v>72626</v>
      </c>
      <c r="E138" s="244">
        <v>100849438.22000001</v>
      </c>
      <c r="F138" s="924">
        <v>77538506.770000011</v>
      </c>
      <c r="G138" s="218">
        <f t="shared" ref="G138:G201" si="6">F138/E138*100</f>
        <v>76.885412689014771</v>
      </c>
      <c r="H138" s="927">
        <f t="shared" ref="H138:H201" si="7">F138/D138</f>
        <v>1067.641158400573</v>
      </c>
      <c r="I138" s="239">
        <v>7641013.4400000004</v>
      </c>
      <c r="J138" s="928">
        <v>5463560.2199999997</v>
      </c>
      <c r="K138" s="930">
        <f t="shared" ref="K138:K201" si="8">J138/I138*100</f>
        <v>71.503083496735726</v>
      </c>
    </row>
    <row r="139" spans="1:11" s="1" customFormat="1" ht="12.75" customHeight="1">
      <c r="A139" s="240" t="s">
        <v>14</v>
      </c>
      <c r="B139" s="241" t="s">
        <v>14</v>
      </c>
      <c r="C139" s="242" t="s">
        <v>401</v>
      </c>
      <c r="D139" s="243">
        <v>79378</v>
      </c>
      <c r="E139" s="244">
        <v>68546888.330000058</v>
      </c>
      <c r="F139" s="924">
        <v>61176728.260000058</v>
      </c>
      <c r="G139" s="218">
        <f t="shared" si="6"/>
        <v>89.248001988772415</v>
      </c>
      <c r="H139" s="927">
        <f t="shared" si="7"/>
        <v>770.70130590339966</v>
      </c>
      <c r="I139" s="239">
        <v>10633926.770000001</v>
      </c>
      <c r="J139" s="928">
        <v>7490958.8800000008</v>
      </c>
      <c r="K139" s="930">
        <f t="shared" si="8"/>
        <v>70.443957740363487</v>
      </c>
    </row>
    <row r="140" spans="1:11" s="1" customFormat="1" ht="12.75" customHeight="1">
      <c r="A140" s="240" t="s">
        <v>14</v>
      </c>
      <c r="B140" s="241" t="s">
        <v>281</v>
      </c>
      <c r="C140" s="242" t="s">
        <v>402</v>
      </c>
      <c r="D140" s="243">
        <v>88654</v>
      </c>
      <c r="E140" s="244">
        <v>124605201.4799999</v>
      </c>
      <c r="F140" s="924">
        <v>58388177.079999894</v>
      </c>
      <c r="G140" s="218">
        <f t="shared" si="6"/>
        <v>46.858539119148766</v>
      </c>
      <c r="H140" s="927">
        <f t="shared" si="7"/>
        <v>658.60736210435959</v>
      </c>
      <c r="I140" s="239">
        <v>11756135.020000001</v>
      </c>
      <c r="J140" s="928">
        <v>8581491.6400000006</v>
      </c>
      <c r="K140" s="930">
        <f t="shared" si="8"/>
        <v>72.995858123446425</v>
      </c>
    </row>
    <row r="141" spans="1:11" s="1" customFormat="1" ht="12.75" customHeight="1">
      <c r="A141" s="240" t="s">
        <v>14</v>
      </c>
      <c r="B141" s="241" t="s">
        <v>15</v>
      </c>
      <c r="C141" s="242" t="s">
        <v>403</v>
      </c>
      <c r="D141" s="243">
        <v>72328</v>
      </c>
      <c r="E141" s="244">
        <v>95255833.490000024</v>
      </c>
      <c r="F141" s="924">
        <v>63088699.980000019</v>
      </c>
      <c r="G141" s="218">
        <f t="shared" si="6"/>
        <v>66.230799383665129</v>
      </c>
      <c r="H141" s="927">
        <f t="shared" si="7"/>
        <v>872.2583229178191</v>
      </c>
      <c r="I141" s="239">
        <v>9922550.0899999961</v>
      </c>
      <c r="J141" s="928">
        <v>7125037.0300000012</v>
      </c>
      <c r="K141" s="930">
        <f t="shared" si="8"/>
        <v>71.806511082072092</v>
      </c>
    </row>
    <row r="142" spans="1:11" s="1" customFormat="1" ht="12.75" customHeight="1">
      <c r="A142" s="240" t="s">
        <v>14</v>
      </c>
      <c r="B142" s="241" t="s">
        <v>284</v>
      </c>
      <c r="C142" s="242" t="s">
        <v>404</v>
      </c>
      <c r="D142" s="243">
        <v>124352</v>
      </c>
      <c r="E142" s="244">
        <v>164103354.15999991</v>
      </c>
      <c r="F142" s="924">
        <v>133913968.15999991</v>
      </c>
      <c r="G142" s="218">
        <f t="shared" si="6"/>
        <v>81.603431474919446</v>
      </c>
      <c r="H142" s="927">
        <f t="shared" si="7"/>
        <v>1076.894365671641</v>
      </c>
      <c r="I142" s="239">
        <v>13796881.850000005</v>
      </c>
      <c r="J142" s="928">
        <v>9418403.4299999978</v>
      </c>
      <c r="K142" s="930">
        <f t="shared" si="8"/>
        <v>68.26472482983533</v>
      </c>
    </row>
    <row r="143" spans="1:11" s="1" customFormat="1" ht="12.75" customHeight="1">
      <c r="A143" s="240" t="s">
        <v>14</v>
      </c>
      <c r="B143" s="241" t="s">
        <v>16</v>
      </c>
      <c r="C143" s="242" t="s">
        <v>405</v>
      </c>
      <c r="D143" s="243">
        <v>188281</v>
      </c>
      <c r="E143" s="244">
        <v>294187546.22000009</v>
      </c>
      <c r="F143" s="924">
        <v>251706920.49000007</v>
      </c>
      <c r="G143" s="218">
        <f t="shared" si="6"/>
        <v>85.560019016497719</v>
      </c>
      <c r="H143" s="927">
        <f t="shared" si="7"/>
        <v>1336.8684067431132</v>
      </c>
      <c r="I143" s="239">
        <v>22272453.039999999</v>
      </c>
      <c r="J143" s="928">
        <v>14425785.579999996</v>
      </c>
      <c r="K143" s="930">
        <f t="shared" si="8"/>
        <v>64.769630691743501</v>
      </c>
    </row>
    <row r="144" spans="1:11" s="1" customFormat="1" ht="12.75" customHeight="1">
      <c r="A144" s="240" t="s">
        <v>14</v>
      </c>
      <c r="B144" s="241" t="s">
        <v>287</v>
      </c>
      <c r="C144" s="242" t="s">
        <v>406</v>
      </c>
      <c r="D144" s="243">
        <v>110952</v>
      </c>
      <c r="E144" s="244">
        <v>142385988.83999982</v>
      </c>
      <c r="F144" s="924">
        <v>120268311.15999982</v>
      </c>
      <c r="G144" s="218">
        <f t="shared" si="6"/>
        <v>84.466394579839033</v>
      </c>
      <c r="H144" s="927">
        <f t="shared" si="7"/>
        <v>1083.9670412430585</v>
      </c>
      <c r="I144" s="239">
        <v>23425344.739999995</v>
      </c>
      <c r="J144" s="928">
        <v>18111118.839999996</v>
      </c>
      <c r="K144" s="930">
        <f t="shared" si="8"/>
        <v>77.314204085433673</v>
      </c>
    </row>
    <row r="145" spans="1:11" s="1" customFormat="1" ht="12.75" customHeight="1">
      <c r="A145" s="240" t="s">
        <v>14</v>
      </c>
      <c r="B145" s="241" t="s">
        <v>17</v>
      </c>
      <c r="C145" s="242" t="s">
        <v>407</v>
      </c>
      <c r="D145" s="243">
        <v>87054</v>
      </c>
      <c r="E145" s="244">
        <v>127584969.56000006</v>
      </c>
      <c r="F145" s="924">
        <v>117681439.18000007</v>
      </c>
      <c r="G145" s="218">
        <f t="shared" si="6"/>
        <v>92.237698206807494</v>
      </c>
      <c r="H145" s="927">
        <f t="shared" si="7"/>
        <v>1351.8211590507049</v>
      </c>
      <c r="I145" s="239">
        <v>10991482.120000001</v>
      </c>
      <c r="J145" s="928">
        <v>7997069.7199999997</v>
      </c>
      <c r="K145" s="930">
        <f t="shared" si="8"/>
        <v>72.756973378945901</v>
      </c>
    </row>
    <row r="146" spans="1:11" s="1" customFormat="1" ht="12.75" customHeight="1">
      <c r="A146" s="240" t="s">
        <v>14</v>
      </c>
      <c r="B146" s="241" t="s">
        <v>290</v>
      </c>
      <c r="C146" s="242" t="s">
        <v>408</v>
      </c>
      <c r="D146" s="243">
        <v>165912</v>
      </c>
      <c r="E146" s="244">
        <v>198102698.55000001</v>
      </c>
      <c r="F146" s="924">
        <v>166210084.92000002</v>
      </c>
      <c r="G146" s="218">
        <f t="shared" si="6"/>
        <v>83.900969616549432</v>
      </c>
      <c r="H146" s="927">
        <f t="shared" si="7"/>
        <v>1001.7966447273254</v>
      </c>
      <c r="I146" s="239">
        <v>28078642.289999995</v>
      </c>
      <c r="J146" s="928">
        <v>20489261.359999996</v>
      </c>
      <c r="K146" s="930">
        <f t="shared" si="8"/>
        <v>72.970983241939365</v>
      </c>
    </row>
    <row r="147" spans="1:11" s="1" customFormat="1" ht="12.75" customHeight="1">
      <c r="A147" s="240" t="s">
        <v>14</v>
      </c>
      <c r="B147" s="241" t="s">
        <v>18</v>
      </c>
      <c r="C147" s="242" t="s">
        <v>409</v>
      </c>
      <c r="D147" s="243">
        <v>52511</v>
      </c>
      <c r="E147" s="244">
        <v>131061515.25999989</v>
      </c>
      <c r="F147" s="924">
        <v>83036333.149999887</v>
      </c>
      <c r="G147" s="218">
        <f t="shared" si="6"/>
        <v>63.356762650937135</v>
      </c>
      <c r="H147" s="927">
        <f t="shared" si="7"/>
        <v>1581.3131182038028</v>
      </c>
      <c r="I147" s="239">
        <v>8082440.1300000008</v>
      </c>
      <c r="J147" s="928">
        <v>5538742.4499999993</v>
      </c>
      <c r="K147" s="930">
        <f t="shared" si="8"/>
        <v>68.528097467020757</v>
      </c>
    </row>
    <row r="148" spans="1:11" s="1" customFormat="1" ht="12.75" customHeight="1">
      <c r="A148" s="240" t="s">
        <v>14</v>
      </c>
      <c r="B148" s="241" t="s">
        <v>293</v>
      </c>
      <c r="C148" s="242" t="s">
        <v>410</v>
      </c>
      <c r="D148" s="243">
        <v>41455</v>
      </c>
      <c r="E148" s="244">
        <v>84054158.740000084</v>
      </c>
      <c r="F148" s="924">
        <v>75231056.240000084</v>
      </c>
      <c r="G148" s="218">
        <f t="shared" si="6"/>
        <v>89.50307440790408</v>
      </c>
      <c r="H148" s="927">
        <f t="shared" si="7"/>
        <v>1814.7643526715735</v>
      </c>
      <c r="I148" s="239">
        <v>6682701.2899999991</v>
      </c>
      <c r="J148" s="928">
        <v>4738366.9000000004</v>
      </c>
      <c r="K148" s="930">
        <f t="shared" si="8"/>
        <v>70.904963343049573</v>
      </c>
    </row>
    <row r="149" spans="1:11" s="1" customFormat="1" ht="12.75" customHeight="1">
      <c r="A149" s="240" t="s">
        <v>14</v>
      </c>
      <c r="B149" s="241" t="s">
        <v>19</v>
      </c>
      <c r="C149" s="242" t="s">
        <v>411</v>
      </c>
      <c r="D149" s="243">
        <v>51824</v>
      </c>
      <c r="E149" s="244">
        <v>93493116.019999862</v>
      </c>
      <c r="F149" s="924">
        <v>81885904.959999859</v>
      </c>
      <c r="G149" s="218">
        <f t="shared" si="6"/>
        <v>87.584956460840374</v>
      </c>
      <c r="H149" s="927">
        <f t="shared" si="7"/>
        <v>1580.0768941031156</v>
      </c>
      <c r="I149" s="239">
        <v>7936063.6199999992</v>
      </c>
      <c r="J149" s="928">
        <v>5701713.1400000006</v>
      </c>
      <c r="K149" s="930">
        <f t="shared" si="8"/>
        <v>71.845607759883364</v>
      </c>
    </row>
    <row r="150" spans="1:11" s="1" customFormat="1" ht="12.75" customHeight="1">
      <c r="A150" s="240" t="s">
        <v>14</v>
      </c>
      <c r="B150" s="241" t="s">
        <v>296</v>
      </c>
      <c r="C150" s="242" t="s">
        <v>412</v>
      </c>
      <c r="D150" s="243">
        <v>152291</v>
      </c>
      <c r="E150" s="244">
        <v>170911037.7400001</v>
      </c>
      <c r="F150" s="924">
        <v>126013424.97000009</v>
      </c>
      <c r="G150" s="218">
        <f t="shared" si="6"/>
        <v>73.73041942539669</v>
      </c>
      <c r="H150" s="927">
        <f t="shared" si="7"/>
        <v>827.45155636249081</v>
      </c>
      <c r="I150" s="239">
        <v>18970499.859999999</v>
      </c>
      <c r="J150" s="928">
        <v>13933469.040000001</v>
      </c>
      <c r="K150" s="930">
        <f t="shared" si="8"/>
        <v>73.448085937784043</v>
      </c>
    </row>
    <row r="151" spans="1:11" s="1" customFormat="1" ht="12.75" customHeight="1">
      <c r="A151" s="240" t="s">
        <v>14</v>
      </c>
      <c r="B151" s="241" t="s">
        <v>20</v>
      </c>
      <c r="C151" s="242" t="s">
        <v>413</v>
      </c>
      <c r="D151" s="243">
        <v>81362</v>
      </c>
      <c r="E151" s="244">
        <v>73346064.159999996</v>
      </c>
      <c r="F151" s="924">
        <v>53288702.819999993</v>
      </c>
      <c r="G151" s="218">
        <f t="shared" si="6"/>
        <v>72.653800078152685</v>
      </c>
      <c r="H151" s="927">
        <f t="shared" si="7"/>
        <v>654.95812320247774</v>
      </c>
      <c r="I151" s="239">
        <v>12767827.109999996</v>
      </c>
      <c r="J151" s="928">
        <v>9124179.0399999991</v>
      </c>
      <c r="K151" s="930">
        <f t="shared" si="8"/>
        <v>71.462269667277795</v>
      </c>
    </row>
    <row r="152" spans="1:11" s="1" customFormat="1" ht="12.75" customHeight="1">
      <c r="A152" s="240" t="s">
        <v>14</v>
      </c>
      <c r="B152" s="241" t="s">
        <v>414</v>
      </c>
      <c r="C152" s="242" t="s">
        <v>415</v>
      </c>
      <c r="D152" s="243">
        <v>51954</v>
      </c>
      <c r="E152" s="244">
        <v>76953888.910000086</v>
      </c>
      <c r="F152" s="924">
        <v>59166814.240000084</v>
      </c>
      <c r="G152" s="218">
        <f t="shared" si="6"/>
        <v>76.886061351879789</v>
      </c>
      <c r="H152" s="927">
        <f t="shared" si="7"/>
        <v>1138.8307779959212</v>
      </c>
      <c r="I152" s="239">
        <v>8806847.2699999996</v>
      </c>
      <c r="J152" s="928">
        <v>6324076.6199999992</v>
      </c>
      <c r="K152" s="930">
        <f t="shared" si="8"/>
        <v>71.808632829850353</v>
      </c>
    </row>
    <row r="153" spans="1:11" s="1" customFormat="1" ht="12.75" customHeight="1">
      <c r="A153" s="240" t="s">
        <v>14</v>
      </c>
      <c r="B153" s="241" t="s">
        <v>21</v>
      </c>
      <c r="C153" s="242" t="s">
        <v>416</v>
      </c>
      <c r="D153" s="243">
        <v>85045</v>
      </c>
      <c r="E153" s="244">
        <v>107254918.45000003</v>
      </c>
      <c r="F153" s="924">
        <v>85363361.440000027</v>
      </c>
      <c r="G153" s="218">
        <f t="shared" si="6"/>
        <v>79.589227863517152</v>
      </c>
      <c r="H153" s="927">
        <f t="shared" si="7"/>
        <v>1003.7434468810633</v>
      </c>
      <c r="I153" s="239">
        <v>11257671.809999999</v>
      </c>
      <c r="J153" s="928">
        <v>7721103.5199999996</v>
      </c>
      <c r="K153" s="930">
        <f t="shared" si="8"/>
        <v>68.585260347894263</v>
      </c>
    </row>
    <row r="154" spans="1:11" s="1" customFormat="1" ht="12.75" customHeight="1">
      <c r="A154" s="240" t="s">
        <v>14</v>
      </c>
      <c r="B154" s="241" t="s">
        <v>417</v>
      </c>
      <c r="C154" s="242" t="s">
        <v>418</v>
      </c>
      <c r="D154" s="243">
        <v>53804</v>
      </c>
      <c r="E154" s="244">
        <v>89780594.560000047</v>
      </c>
      <c r="F154" s="924">
        <v>57538133.600000039</v>
      </c>
      <c r="G154" s="218">
        <f t="shared" si="6"/>
        <v>64.087494499212198</v>
      </c>
      <c r="H154" s="927">
        <f t="shared" si="7"/>
        <v>1069.4025276931091</v>
      </c>
      <c r="I154" s="239">
        <v>7437297.290000001</v>
      </c>
      <c r="J154" s="928">
        <v>5751101.8400000008</v>
      </c>
      <c r="K154" s="930">
        <f t="shared" si="8"/>
        <v>77.327846605416525</v>
      </c>
    </row>
    <row r="155" spans="1:11" s="1" customFormat="1" ht="12.75" customHeight="1">
      <c r="A155" s="240" t="s">
        <v>14</v>
      </c>
      <c r="B155" s="241" t="s">
        <v>22</v>
      </c>
      <c r="C155" s="242" t="s">
        <v>419</v>
      </c>
      <c r="D155" s="243">
        <v>39672</v>
      </c>
      <c r="E155" s="244">
        <v>55343426.540000007</v>
      </c>
      <c r="F155" s="924">
        <v>45974061.050000012</v>
      </c>
      <c r="G155" s="218">
        <f t="shared" si="6"/>
        <v>83.070499830312826</v>
      </c>
      <c r="H155" s="927">
        <f t="shared" si="7"/>
        <v>1158.8541301169594</v>
      </c>
      <c r="I155" s="239">
        <v>6853834.5599999996</v>
      </c>
      <c r="J155" s="928">
        <v>4764165.38</v>
      </c>
      <c r="K155" s="930">
        <f t="shared" si="8"/>
        <v>69.510948043659809</v>
      </c>
    </row>
    <row r="156" spans="1:11" s="1" customFormat="1" ht="12.75" customHeight="1">
      <c r="A156" s="240" t="s">
        <v>14</v>
      </c>
      <c r="B156" s="241" t="s">
        <v>23</v>
      </c>
      <c r="C156" s="242" t="s">
        <v>420</v>
      </c>
      <c r="D156" s="243">
        <v>118613</v>
      </c>
      <c r="E156" s="244">
        <v>181256081.58000007</v>
      </c>
      <c r="F156" s="924">
        <v>153509301.98000008</v>
      </c>
      <c r="G156" s="218">
        <f t="shared" si="6"/>
        <v>84.691945584317651</v>
      </c>
      <c r="H156" s="927">
        <f t="shared" si="7"/>
        <v>1294.2030129918312</v>
      </c>
      <c r="I156" s="239">
        <v>17241074.229999993</v>
      </c>
      <c r="J156" s="928">
        <v>11253715.379999999</v>
      </c>
      <c r="K156" s="930">
        <f t="shared" si="8"/>
        <v>65.272704182307805</v>
      </c>
    </row>
    <row r="157" spans="1:11" s="1" customFormat="1" ht="12.75" customHeight="1">
      <c r="A157" s="240" t="s">
        <v>14</v>
      </c>
      <c r="B157" s="241" t="s">
        <v>421</v>
      </c>
      <c r="C157" s="242" t="s">
        <v>422</v>
      </c>
      <c r="D157" s="243">
        <v>65822</v>
      </c>
      <c r="E157" s="244">
        <v>96731524.099999979</v>
      </c>
      <c r="F157" s="924">
        <v>74041309.459999979</v>
      </c>
      <c r="G157" s="218">
        <f t="shared" si="6"/>
        <v>76.543102312186136</v>
      </c>
      <c r="H157" s="927">
        <f t="shared" si="7"/>
        <v>1124.8717671903007</v>
      </c>
      <c r="I157" s="239">
        <v>8663197.8599999957</v>
      </c>
      <c r="J157" s="928">
        <v>6179986.9900000012</v>
      </c>
      <c r="K157" s="930">
        <f t="shared" si="8"/>
        <v>71.336094244533442</v>
      </c>
    </row>
    <row r="158" spans="1:11" s="1" customFormat="1" ht="12.75" customHeight="1">
      <c r="A158" s="240" t="s">
        <v>14</v>
      </c>
      <c r="B158" s="241" t="s">
        <v>423</v>
      </c>
      <c r="C158" s="242" t="s">
        <v>424</v>
      </c>
      <c r="D158" s="243">
        <v>249299</v>
      </c>
      <c r="E158" s="244">
        <v>268276134.78</v>
      </c>
      <c r="F158" s="924">
        <v>203602914.75</v>
      </c>
      <c r="G158" s="218">
        <f t="shared" si="6"/>
        <v>75.893040175550723</v>
      </c>
      <c r="H158" s="927">
        <f t="shared" si="7"/>
        <v>816.70169054027497</v>
      </c>
      <c r="I158" s="239">
        <v>28587157.039999988</v>
      </c>
      <c r="J158" s="928">
        <v>20457907.759999998</v>
      </c>
      <c r="K158" s="930">
        <f t="shared" si="8"/>
        <v>71.563281830979889</v>
      </c>
    </row>
    <row r="159" spans="1:11" s="1" customFormat="1" ht="12.75" customHeight="1">
      <c r="A159" s="240" t="s">
        <v>14</v>
      </c>
      <c r="B159" s="241" t="s">
        <v>425</v>
      </c>
      <c r="C159" s="242" t="s">
        <v>426</v>
      </c>
      <c r="D159" s="243">
        <v>74220</v>
      </c>
      <c r="E159" s="244">
        <v>97082647.960000083</v>
      </c>
      <c r="F159" s="924">
        <v>91902733.800000086</v>
      </c>
      <c r="G159" s="218">
        <f t="shared" si="6"/>
        <v>94.664428434075859</v>
      </c>
      <c r="H159" s="927">
        <f t="shared" si="7"/>
        <v>1238.2475586095404</v>
      </c>
      <c r="I159" s="239">
        <v>10475971.740000002</v>
      </c>
      <c r="J159" s="928">
        <v>7004442.6399999987</v>
      </c>
      <c r="K159" s="930">
        <f t="shared" si="8"/>
        <v>66.861984872059196</v>
      </c>
    </row>
    <row r="160" spans="1:11" s="1" customFormat="1" ht="12.75" customHeight="1">
      <c r="A160" s="240" t="s">
        <v>14</v>
      </c>
      <c r="B160" s="241" t="s">
        <v>427</v>
      </c>
      <c r="C160" s="242" t="s">
        <v>428</v>
      </c>
      <c r="D160" s="243">
        <v>36166</v>
      </c>
      <c r="E160" s="244">
        <v>43901560.280000001</v>
      </c>
      <c r="F160" s="924">
        <v>36016791.93</v>
      </c>
      <c r="G160" s="218">
        <f t="shared" si="6"/>
        <v>82.039890382684135</v>
      </c>
      <c r="H160" s="927">
        <f t="shared" si="7"/>
        <v>995.87435519548751</v>
      </c>
      <c r="I160" s="239">
        <v>6003282.959999999</v>
      </c>
      <c r="J160" s="928">
        <v>4374000.93</v>
      </c>
      <c r="K160" s="930">
        <f t="shared" si="8"/>
        <v>72.860149340686746</v>
      </c>
    </row>
    <row r="161" spans="1:11" s="1" customFormat="1" ht="12.75" customHeight="1">
      <c r="A161" s="240" t="s">
        <v>14</v>
      </c>
      <c r="B161" s="241" t="s">
        <v>429</v>
      </c>
      <c r="C161" s="242" t="s">
        <v>430</v>
      </c>
      <c r="D161" s="243">
        <v>38515</v>
      </c>
      <c r="E161" s="244">
        <v>58852706.690000005</v>
      </c>
      <c r="F161" s="924">
        <v>46933073.56000001</v>
      </c>
      <c r="G161" s="218">
        <f t="shared" si="6"/>
        <v>79.746669608952189</v>
      </c>
      <c r="H161" s="927">
        <f t="shared" si="7"/>
        <v>1218.5661056731146</v>
      </c>
      <c r="I161" s="239">
        <v>5660317.6199999982</v>
      </c>
      <c r="J161" s="928">
        <v>4337295.1399999997</v>
      </c>
      <c r="K161" s="930">
        <f t="shared" si="8"/>
        <v>76.626356172571136</v>
      </c>
    </row>
    <row r="162" spans="1:11" s="1" customFormat="1" ht="12.75" customHeight="1">
      <c r="A162" s="240" t="s">
        <v>14</v>
      </c>
      <c r="B162" s="241" t="s">
        <v>431</v>
      </c>
      <c r="C162" s="242" t="s">
        <v>432</v>
      </c>
      <c r="D162" s="243">
        <v>75749</v>
      </c>
      <c r="E162" s="244">
        <v>96110135.090000048</v>
      </c>
      <c r="F162" s="924">
        <v>81611249.300000042</v>
      </c>
      <c r="G162" s="218">
        <f t="shared" si="6"/>
        <v>84.914300894049447</v>
      </c>
      <c r="H162" s="927">
        <f t="shared" si="7"/>
        <v>1077.3904513590944</v>
      </c>
      <c r="I162" s="239">
        <v>9873831.3800000008</v>
      </c>
      <c r="J162" s="928">
        <v>7214824.9700000007</v>
      </c>
      <c r="K162" s="930">
        <f t="shared" si="8"/>
        <v>73.070165899470723</v>
      </c>
    </row>
    <row r="163" spans="1:11" s="1" customFormat="1" ht="12.75" customHeight="1">
      <c r="A163" s="240" t="s">
        <v>15</v>
      </c>
      <c r="B163" s="241" t="s">
        <v>260</v>
      </c>
      <c r="C163" s="242" t="s">
        <v>370</v>
      </c>
      <c r="D163" s="243">
        <v>89804</v>
      </c>
      <c r="E163" s="244">
        <v>103825033.58000001</v>
      </c>
      <c r="F163" s="924">
        <v>95737707.460000008</v>
      </c>
      <c r="G163" s="218">
        <f t="shared" si="6"/>
        <v>92.21062027033345</v>
      </c>
      <c r="H163" s="927">
        <f t="shared" si="7"/>
        <v>1066.0739773284042</v>
      </c>
      <c r="I163" s="239">
        <v>11103399.18</v>
      </c>
      <c r="J163" s="928">
        <v>7243470.1799999988</v>
      </c>
      <c r="K163" s="930">
        <f t="shared" si="8"/>
        <v>65.236510572791985</v>
      </c>
    </row>
    <row r="164" spans="1:11" s="1" customFormat="1" ht="12.75" customHeight="1">
      <c r="A164" s="240" t="s">
        <v>15</v>
      </c>
      <c r="B164" s="241" t="s">
        <v>10</v>
      </c>
      <c r="C164" s="242" t="s">
        <v>433</v>
      </c>
      <c r="D164" s="243">
        <v>45552</v>
      </c>
      <c r="E164" s="244">
        <v>76633819.539999977</v>
      </c>
      <c r="F164" s="924">
        <v>75064972.929999977</v>
      </c>
      <c r="G164" s="218">
        <f t="shared" si="6"/>
        <v>97.952801231340004</v>
      </c>
      <c r="H164" s="927">
        <f t="shared" si="7"/>
        <v>1647.8963147611516</v>
      </c>
      <c r="I164" s="239">
        <v>6014404.1600000001</v>
      </c>
      <c r="J164" s="928">
        <v>4560645.4700000007</v>
      </c>
      <c r="K164" s="930">
        <f t="shared" si="8"/>
        <v>75.828716339541785</v>
      </c>
    </row>
    <row r="165" spans="1:11" s="1" customFormat="1" ht="12.75" customHeight="1">
      <c r="A165" s="240" t="s">
        <v>15</v>
      </c>
      <c r="B165" s="241" t="s">
        <v>263</v>
      </c>
      <c r="C165" s="242" t="s">
        <v>434</v>
      </c>
      <c r="D165" s="243">
        <v>93880</v>
      </c>
      <c r="E165" s="244">
        <v>116394936.28999996</v>
      </c>
      <c r="F165" s="924">
        <v>102335061.49999996</v>
      </c>
      <c r="G165" s="218">
        <f t="shared" si="6"/>
        <v>87.920544279547016</v>
      </c>
      <c r="H165" s="927">
        <f t="shared" si="7"/>
        <v>1090.0624360886234</v>
      </c>
      <c r="I165" s="239">
        <v>13137302.899999997</v>
      </c>
      <c r="J165" s="928">
        <v>9400449.5300000012</v>
      </c>
      <c r="K165" s="930">
        <f t="shared" si="8"/>
        <v>71.555399167967764</v>
      </c>
    </row>
    <row r="166" spans="1:11" s="1" customFormat="1" ht="12.75" customHeight="1">
      <c r="A166" s="240" t="s">
        <v>15</v>
      </c>
      <c r="B166" s="241" t="s">
        <v>11</v>
      </c>
      <c r="C166" s="242" t="s">
        <v>435</v>
      </c>
      <c r="D166" s="243">
        <v>65470</v>
      </c>
      <c r="E166" s="244">
        <v>84017333.670000017</v>
      </c>
      <c r="F166" s="924">
        <v>80491493.300000012</v>
      </c>
      <c r="G166" s="218">
        <f t="shared" si="6"/>
        <v>95.803436962367002</v>
      </c>
      <c r="H166" s="927">
        <f t="shared" si="7"/>
        <v>1229.4408629906829</v>
      </c>
      <c r="I166" s="239">
        <v>7774560.29</v>
      </c>
      <c r="J166" s="928">
        <v>5984453.5800000001</v>
      </c>
      <c r="K166" s="930">
        <f t="shared" si="8"/>
        <v>76.974817311500971</v>
      </c>
    </row>
    <row r="167" spans="1:11" s="1" customFormat="1" ht="12.75" customHeight="1">
      <c r="A167" s="240" t="s">
        <v>15</v>
      </c>
      <c r="B167" s="241" t="s">
        <v>266</v>
      </c>
      <c r="C167" s="242" t="s">
        <v>436</v>
      </c>
      <c r="D167" s="243">
        <v>63747</v>
      </c>
      <c r="E167" s="244">
        <v>52382783.48999995</v>
      </c>
      <c r="F167" s="924">
        <v>45555972.839999951</v>
      </c>
      <c r="G167" s="218">
        <f t="shared" si="6"/>
        <v>86.967453435720415</v>
      </c>
      <c r="H167" s="927">
        <f t="shared" si="7"/>
        <v>714.63712551178799</v>
      </c>
      <c r="I167" s="239">
        <v>11558591.420000002</v>
      </c>
      <c r="J167" s="928">
        <v>8572057.3599999994</v>
      </c>
      <c r="K167" s="930">
        <f t="shared" si="8"/>
        <v>74.161781903352349</v>
      </c>
    </row>
    <row r="168" spans="1:11" s="1" customFormat="1" ht="12.75" customHeight="1">
      <c r="A168" s="240" t="s">
        <v>15</v>
      </c>
      <c r="B168" s="241" t="s">
        <v>12</v>
      </c>
      <c r="C168" s="242" t="s">
        <v>437</v>
      </c>
      <c r="D168" s="243">
        <v>42634</v>
      </c>
      <c r="E168" s="244">
        <v>52204784.199999996</v>
      </c>
      <c r="F168" s="924">
        <v>49325387.769999996</v>
      </c>
      <c r="G168" s="218">
        <f t="shared" si="6"/>
        <v>94.484420395324605</v>
      </c>
      <c r="H168" s="927">
        <f t="shared" si="7"/>
        <v>1156.9495653703616</v>
      </c>
      <c r="I168" s="239">
        <v>6481231.549999998</v>
      </c>
      <c r="J168" s="928">
        <v>4883253.3099999996</v>
      </c>
      <c r="K168" s="930">
        <f t="shared" si="8"/>
        <v>75.344527846717668</v>
      </c>
    </row>
    <row r="169" spans="1:11" s="1" customFormat="1" ht="12.75" customHeight="1">
      <c r="A169" s="240" t="s">
        <v>15</v>
      </c>
      <c r="B169" s="241" t="s">
        <v>269</v>
      </c>
      <c r="C169" s="242" t="s">
        <v>438</v>
      </c>
      <c r="D169" s="243">
        <v>135948</v>
      </c>
      <c r="E169" s="244">
        <v>177908869.74000031</v>
      </c>
      <c r="F169" s="924">
        <v>139852263.26000029</v>
      </c>
      <c r="G169" s="218">
        <f t="shared" si="6"/>
        <v>78.608932463223042</v>
      </c>
      <c r="H169" s="927">
        <f t="shared" si="7"/>
        <v>1028.7187988054277</v>
      </c>
      <c r="I169" s="239">
        <v>16110617.480000002</v>
      </c>
      <c r="J169" s="928">
        <v>11335545.01</v>
      </c>
      <c r="K169" s="930">
        <f t="shared" si="8"/>
        <v>70.360711028439098</v>
      </c>
    </row>
    <row r="170" spans="1:11" s="1" customFormat="1" ht="12.75" customHeight="1">
      <c r="A170" s="240" t="s">
        <v>15</v>
      </c>
      <c r="B170" s="241" t="s">
        <v>13</v>
      </c>
      <c r="C170" s="242" t="s">
        <v>439</v>
      </c>
      <c r="D170" s="243">
        <v>64293</v>
      </c>
      <c r="E170" s="244">
        <v>68892565.390000001</v>
      </c>
      <c r="F170" s="924">
        <v>63633546.490000002</v>
      </c>
      <c r="G170" s="218">
        <f t="shared" si="6"/>
        <v>92.366347703516695</v>
      </c>
      <c r="H170" s="927">
        <f t="shared" si="7"/>
        <v>989.74299674925737</v>
      </c>
      <c r="I170" s="239">
        <v>7803990.8100000005</v>
      </c>
      <c r="J170" s="928">
        <v>5963874.0100000007</v>
      </c>
      <c r="K170" s="930">
        <f t="shared" si="8"/>
        <v>76.420823078852393</v>
      </c>
    </row>
    <row r="171" spans="1:11" s="1" customFormat="1" ht="12.75" customHeight="1">
      <c r="A171" s="240" t="s">
        <v>15</v>
      </c>
      <c r="B171" s="241" t="s">
        <v>272</v>
      </c>
      <c r="C171" s="242" t="s">
        <v>329</v>
      </c>
      <c r="D171" s="243">
        <v>123726</v>
      </c>
      <c r="E171" s="244">
        <v>89813043.119999915</v>
      </c>
      <c r="F171" s="924">
        <v>75730158.059999913</v>
      </c>
      <c r="G171" s="218">
        <f t="shared" si="6"/>
        <v>84.319777427891239</v>
      </c>
      <c r="H171" s="927">
        <f t="shared" si="7"/>
        <v>612.07957955482209</v>
      </c>
      <c r="I171" s="239">
        <v>12743497.729999999</v>
      </c>
      <c r="J171" s="928">
        <v>9461715.6999999993</v>
      </c>
      <c r="K171" s="930">
        <f t="shared" si="8"/>
        <v>74.247399736461531</v>
      </c>
    </row>
    <row r="172" spans="1:11" s="1" customFormat="1" ht="12.75" customHeight="1">
      <c r="A172" s="240" t="s">
        <v>15</v>
      </c>
      <c r="B172" s="241" t="s">
        <v>4</v>
      </c>
      <c r="C172" s="242" t="s">
        <v>440</v>
      </c>
      <c r="D172" s="243">
        <v>55237</v>
      </c>
      <c r="E172" s="244">
        <v>75429612.039999947</v>
      </c>
      <c r="F172" s="924">
        <v>56201339.389999948</v>
      </c>
      <c r="G172" s="218">
        <f t="shared" si="6"/>
        <v>74.508323548312376</v>
      </c>
      <c r="H172" s="927">
        <f t="shared" si="7"/>
        <v>1017.4582144214919</v>
      </c>
      <c r="I172" s="239">
        <v>8058289.4699999997</v>
      </c>
      <c r="J172" s="928">
        <v>5799937.4100000001</v>
      </c>
      <c r="K172" s="930">
        <f t="shared" si="8"/>
        <v>71.974796035715016</v>
      </c>
    </row>
    <row r="173" spans="1:11" s="1" customFormat="1" ht="12.75" customHeight="1">
      <c r="A173" s="240" t="s">
        <v>15</v>
      </c>
      <c r="B173" s="241" t="s">
        <v>275</v>
      </c>
      <c r="C173" s="242" t="s">
        <v>441</v>
      </c>
      <c r="D173" s="243">
        <v>74300</v>
      </c>
      <c r="E173" s="244">
        <v>88779721.60999997</v>
      </c>
      <c r="F173" s="924">
        <v>78321774.929999977</v>
      </c>
      <c r="G173" s="218">
        <f t="shared" si="6"/>
        <v>88.220343012629996</v>
      </c>
      <c r="H173" s="927">
        <f t="shared" si="7"/>
        <v>1054.1288685060563</v>
      </c>
      <c r="I173" s="239">
        <v>9089208.0000000019</v>
      </c>
      <c r="J173" s="928">
        <v>6652984.6700000009</v>
      </c>
      <c r="K173" s="930">
        <f t="shared" si="8"/>
        <v>73.196527904301448</v>
      </c>
    </row>
    <row r="174" spans="1:11" s="1" customFormat="1" ht="12.75" customHeight="1">
      <c r="A174" s="240" t="s">
        <v>16</v>
      </c>
      <c r="B174" s="241" t="s">
        <v>260</v>
      </c>
      <c r="C174" s="242" t="s">
        <v>442</v>
      </c>
      <c r="D174" s="243">
        <v>21664</v>
      </c>
      <c r="E174" s="244">
        <v>47527941.010000005</v>
      </c>
      <c r="F174" s="924">
        <v>35144026.900000006</v>
      </c>
      <c r="G174" s="218">
        <f t="shared" si="6"/>
        <v>73.943928883024</v>
      </c>
      <c r="H174" s="927">
        <f t="shared" si="7"/>
        <v>1622.231670051699</v>
      </c>
      <c r="I174" s="239">
        <v>3787037.7500000019</v>
      </c>
      <c r="J174" s="928">
        <v>2511961.3800000008</v>
      </c>
      <c r="K174" s="930">
        <f t="shared" si="8"/>
        <v>66.330508060026588</v>
      </c>
    </row>
    <row r="175" spans="1:11" s="1" customFormat="1" ht="12.75" customHeight="1">
      <c r="A175" s="240" t="s">
        <v>16</v>
      </c>
      <c r="B175" s="241" t="s">
        <v>10</v>
      </c>
      <c r="C175" s="242" t="s">
        <v>443</v>
      </c>
      <c r="D175" s="243">
        <v>65567</v>
      </c>
      <c r="E175" s="244">
        <v>78879911.720000044</v>
      </c>
      <c r="F175" s="924">
        <v>63380306.260000043</v>
      </c>
      <c r="G175" s="218">
        <f t="shared" si="6"/>
        <v>80.350376766369948</v>
      </c>
      <c r="H175" s="927">
        <f t="shared" si="7"/>
        <v>966.64947702350332</v>
      </c>
      <c r="I175" s="239">
        <v>8501400.0099999998</v>
      </c>
      <c r="J175" s="928">
        <v>6500141.8600000003</v>
      </c>
      <c r="K175" s="930">
        <f t="shared" si="8"/>
        <v>76.459663730138971</v>
      </c>
    </row>
    <row r="176" spans="1:11" s="1" customFormat="1" ht="12.75" customHeight="1">
      <c r="A176" s="240" t="s">
        <v>16</v>
      </c>
      <c r="B176" s="241" t="s">
        <v>263</v>
      </c>
      <c r="C176" s="242" t="s">
        <v>444</v>
      </c>
      <c r="D176" s="243">
        <v>135299</v>
      </c>
      <c r="E176" s="244">
        <v>148465435.44000018</v>
      </c>
      <c r="F176" s="924">
        <v>139394600.17000017</v>
      </c>
      <c r="G176" s="218">
        <f t="shared" si="6"/>
        <v>93.890271332773722</v>
      </c>
      <c r="H176" s="927">
        <f t="shared" si="7"/>
        <v>1030.2707349647828</v>
      </c>
      <c r="I176" s="239">
        <v>10600983.780000001</v>
      </c>
      <c r="J176" s="928">
        <v>6319675.6899999995</v>
      </c>
      <c r="K176" s="930">
        <f t="shared" si="8"/>
        <v>59.614049234966373</v>
      </c>
    </row>
    <row r="177" spans="1:11" s="1" customFormat="1" ht="12.75" customHeight="1">
      <c r="A177" s="240" t="s">
        <v>16</v>
      </c>
      <c r="B177" s="241" t="s">
        <v>11</v>
      </c>
      <c r="C177" s="242" t="s">
        <v>445</v>
      </c>
      <c r="D177" s="243">
        <v>120247</v>
      </c>
      <c r="E177" s="244">
        <v>194938381.73999995</v>
      </c>
      <c r="F177" s="924">
        <v>169262697.17999995</v>
      </c>
      <c r="G177" s="218">
        <f t="shared" si="6"/>
        <v>86.828820301665843</v>
      </c>
      <c r="H177" s="927">
        <f t="shared" si="7"/>
        <v>1407.6251148053586</v>
      </c>
      <c r="I177" s="239">
        <v>11338277.540000005</v>
      </c>
      <c r="J177" s="928">
        <v>9322952.129999999</v>
      </c>
      <c r="K177" s="930">
        <f t="shared" si="8"/>
        <v>82.225471171523239</v>
      </c>
    </row>
    <row r="178" spans="1:11" s="1" customFormat="1" ht="12.75" customHeight="1">
      <c r="A178" s="240" t="s">
        <v>16</v>
      </c>
      <c r="B178" s="241" t="s">
        <v>266</v>
      </c>
      <c r="C178" s="242" t="s">
        <v>446</v>
      </c>
      <c r="D178" s="243">
        <v>113450</v>
      </c>
      <c r="E178" s="244">
        <v>145194234.92000011</v>
      </c>
      <c r="F178" s="924">
        <v>125919946.24000011</v>
      </c>
      <c r="G178" s="218">
        <f t="shared" si="6"/>
        <v>86.72516943209223</v>
      </c>
      <c r="H178" s="927">
        <f t="shared" si="7"/>
        <v>1109.9157888056423</v>
      </c>
      <c r="I178" s="239">
        <v>9424734.2400000002</v>
      </c>
      <c r="J178" s="928">
        <v>6325759.9500000002</v>
      </c>
      <c r="K178" s="930">
        <f t="shared" si="8"/>
        <v>67.118709015183867</v>
      </c>
    </row>
    <row r="179" spans="1:11" s="1" customFormat="1" ht="12.75" customHeight="1">
      <c r="A179" s="240" t="s">
        <v>16</v>
      </c>
      <c r="B179" s="241" t="s">
        <v>12</v>
      </c>
      <c r="C179" s="242" t="s">
        <v>447</v>
      </c>
      <c r="D179" s="243">
        <v>62246</v>
      </c>
      <c r="E179" s="244">
        <v>51038287.989999957</v>
      </c>
      <c r="F179" s="924">
        <v>42394986.209999956</v>
      </c>
      <c r="G179" s="218">
        <f t="shared" si="6"/>
        <v>83.065063268396656</v>
      </c>
      <c r="H179" s="927">
        <f t="shared" si="7"/>
        <v>681.0877198534838</v>
      </c>
      <c r="I179" s="239">
        <v>6266755.120000001</v>
      </c>
      <c r="J179" s="928">
        <v>4438927.3999999994</v>
      </c>
      <c r="K179" s="930">
        <f t="shared" si="8"/>
        <v>70.832948072813778</v>
      </c>
    </row>
    <row r="180" spans="1:11" s="1" customFormat="1" ht="12.75" customHeight="1">
      <c r="A180" s="240" t="s">
        <v>16</v>
      </c>
      <c r="B180" s="241" t="s">
        <v>269</v>
      </c>
      <c r="C180" s="242" t="s">
        <v>338</v>
      </c>
      <c r="D180" s="243">
        <v>112283</v>
      </c>
      <c r="E180" s="244">
        <v>92915752.029999986</v>
      </c>
      <c r="F180" s="924">
        <v>77607078.329999983</v>
      </c>
      <c r="G180" s="218">
        <f t="shared" si="6"/>
        <v>83.524135181021578</v>
      </c>
      <c r="H180" s="927">
        <f t="shared" si="7"/>
        <v>691.17389391092138</v>
      </c>
      <c r="I180" s="239">
        <v>13168372.270000005</v>
      </c>
      <c r="J180" s="928">
        <v>9999171.1699999999</v>
      </c>
      <c r="K180" s="930">
        <f t="shared" si="8"/>
        <v>75.933235824293689</v>
      </c>
    </row>
    <row r="181" spans="1:11" s="1" customFormat="1" ht="12.75" customHeight="1">
      <c r="A181" s="240" t="s">
        <v>16</v>
      </c>
      <c r="B181" s="241" t="s">
        <v>13</v>
      </c>
      <c r="C181" s="242" t="s">
        <v>448</v>
      </c>
      <c r="D181" s="243">
        <v>69370</v>
      </c>
      <c r="E181" s="244">
        <v>132076030.32000005</v>
      </c>
      <c r="F181" s="924">
        <v>102114973.79000005</v>
      </c>
      <c r="G181" s="218">
        <f t="shared" si="6"/>
        <v>77.315296002303413</v>
      </c>
      <c r="H181" s="927">
        <f t="shared" si="7"/>
        <v>1472.0336426409117</v>
      </c>
      <c r="I181" s="239">
        <v>9634041.7499999944</v>
      </c>
      <c r="J181" s="928">
        <v>6972636.3499999996</v>
      </c>
      <c r="K181" s="930">
        <f t="shared" si="8"/>
        <v>72.374985815273263</v>
      </c>
    </row>
    <row r="182" spans="1:11" s="1" customFormat="1" ht="12.75" customHeight="1">
      <c r="A182" s="240" t="s">
        <v>16</v>
      </c>
      <c r="B182" s="241" t="s">
        <v>272</v>
      </c>
      <c r="C182" s="242" t="s">
        <v>449</v>
      </c>
      <c r="D182" s="243">
        <v>55217</v>
      </c>
      <c r="E182" s="244">
        <v>83622403.160000011</v>
      </c>
      <c r="F182" s="924">
        <v>77175003.470000014</v>
      </c>
      <c r="G182" s="218">
        <f t="shared" si="6"/>
        <v>92.289865578649085</v>
      </c>
      <c r="H182" s="927">
        <f t="shared" si="7"/>
        <v>1397.6674478874263</v>
      </c>
      <c r="I182" s="239">
        <v>5652901.8699999982</v>
      </c>
      <c r="J182" s="928">
        <v>4082098.0900000003</v>
      </c>
      <c r="K182" s="930">
        <f t="shared" si="8"/>
        <v>72.212435026755585</v>
      </c>
    </row>
    <row r="183" spans="1:11" s="1" customFormat="1" ht="12.75" customHeight="1">
      <c r="A183" s="240" t="s">
        <v>16</v>
      </c>
      <c r="B183" s="241" t="s">
        <v>4</v>
      </c>
      <c r="C183" s="242" t="s">
        <v>450</v>
      </c>
      <c r="D183" s="243">
        <v>81049</v>
      </c>
      <c r="E183" s="244">
        <v>94590329.699999943</v>
      </c>
      <c r="F183" s="924">
        <v>75327640.729999945</v>
      </c>
      <c r="G183" s="218">
        <f t="shared" si="6"/>
        <v>79.635667799136542</v>
      </c>
      <c r="H183" s="927">
        <f t="shared" si="7"/>
        <v>929.40863835457492</v>
      </c>
      <c r="I183" s="239">
        <v>9627045.5500000007</v>
      </c>
      <c r="J183" s="928">
        <v>6417450.6499999994</v>
      </c>
      <c r="K183" s="930">
        <f t="shared" si="8"/>
        <v>66.660644916134203</v>
      </c>
    </row>
    <row r="184" spans="1:11" s="1" customFormat="1" ht="12.75" customHeight="1">
      <c r="A184" s="240" t="s">
        <v>16</v>
      </c>
      <c r="B184" s="241" t="s">
        <v>275</v>
      </c>
      <c r="C184" s="242" t="s">
        <v>451</v>
      </c>
      <c r="D184" s="243">
        <v>136660</v>
      </c>
      <c r="E184" s="244">
        <v>174228025.98999995</v>
      </c>
      <c r="F184" s="924">
        <v>148115252.09999996</v>
      </c>
      <c r="G184" s="218">
        <f t="shared" si="6"/>
        <v>85.012299977789581</v>
      </c>
      <c r="H184" s="927">
        <f t="shared" si="7"/>
        <v>1083.8230067320355</v>
      </c>
      <c r="I184" s="239">
        <v>13495008.75</v>
      </c>
      <c r="J184" s="928">
        <v>9697874.3099999987</v>
      </c>
      <c r="K184" s="930">
        <f t="shared" si="8"/>
        <v>71.862675227980105</v>
      </c>
    </row>
    <row r="185" spans="1:11" s="1" customFormat="1" ht="12.75" customHeight="1">
      <c r="A185" s="240" t="s">
        <v>16</v>
      </c>
      <c r="B185" s="241" t="s">
        <v>5</v>
      </c>
      <c r="C185" s="242" t="s">
        <v>452</v>
      </c>
      <c r="D185" s="243">
        <v>66589</v>
      </c>
      <c r="E185" s="244">
        <v>78395086.489999905</v>
      </c>
      <c r="F185" s="924">
        <v>59982370.049999908</v>
      </c>
      <c r="G185" s="218">
        <f t="shared" si="6"/>
        <v>76.512920306110345</v>
      </c>
      <c r="H185" s="927">
        <f t="shared" si="7"/>
        <v>900.78496523449678</v>
      </c>
      <c r="I185" s="239">
        <v>7632951.169999999</v>
      </c>
      <c r="J185" s="928">
        <v>5866483.4799999995</v>
      </c>
      <c r="K185" s="930">
        <f t="shared" si="8"/>
        <v>76.857343239102633</v>
      </c>
    </row>
    <row r="186" spans="1:11" s="1" customFormat="1" ht="12.75" customHeight="1">
      <c r="A186" s="240" t="s">
        <v>16</v>
      </c>
      <c r="B186" s="241" t="s">
        <v>278</v>
      </c>
      <c r="C186" s="242" t="s">
        <v>453</v>
      </c>
      <c r="D186" s="243">
        <v>74061</v>
      </c>
      <c r="E186" s="244">
        <v>59013571.499999948</v>
      </c>
      <c r="F186" s="924">
        <v>42461141.48999995</v>
      </c>
      <c r="G186" s="218">
        <f t="shared" si="6"/>
        <v>71.951485752730605</v>
      </c>
      <c r="H186" s="927">
        <f t="shared" si="7"/>
        <v>573.32660226029827</v>
      </c>
      <c r="I186" s="239">
        <v>7756535.7600000016</v>
      </c>
      <c r="J186" s="928">
        <v>5568685.6700000009</v>
      </c>
      <c r="K186" s="930">
        <f t="shared" si="8"/>
        <v>71.793463503609246</v>
      </c>
    </row>
    <row r="187" spans="1:11" s="1" customFormat="1" ht="12.75" customHeight="1">
      <c r="A187" s="240" t="s">
        <v>16</v>
      </c>
      <c r="B187" s="241" t="s">
        <v>14</v>
      </c>
      <c r="C187" s="242" t="s">
        <v>454</v>
      </c>
      <c r="D187" s="243">
        <v>78362</v>
      </c>
      <c r="E187" s="244">
        <v>95696373.339999959</v>
      </c>
      <c r="F187" s="924">
        <v>64625087.129999958</v>
      </c>
      <c r="G187" s="218">
        <f t="shared" si="6"/>
        <v>67.531385855546773</v>
      </c>
      <c r="H187" s="927">
        <f t="shared" si="7"/>
        <v>824.69930744493456</v>
      </c>
      <c r="I187" s="239">
        <v>8460868.2000000011</v>
      </c>
      <c r="J187" s="928">
        <v>6404893.5900000008</v>
      </c>
      <c r="K187" s="930">
        <f t="shared" si="8"/>
        <v>75.700193391500875</v>
      </c>
    </row>
    <row r="188" spans="1:11" s="1" customFormat="1" ht="12.75" customHeight="1">
      <c r="A188" s="240" t="s">
        <v>16</v>
      </c>
      <c r="B188" s="241" t="s">
        <v>281</v>
      </c>
      <c r="C188" s="242" t="s">
        <v>455</v>
      </c>
      <c r="D188" s="243">
        <v>74515</v>
      </c>
      <c r="E188" s="244">
        <v>92947922.410000011</v>
      </c>
      <c r="F188" s="924">
        <v>83980976.550000012</v>
      </c>
      <c r="G188" s="218">
        <f t="shared" si="6"/>
        <v>90.352720504664802</v>
      </c>
      <c r="H188" s="927">
        <f t="shared" si="7"/>
        <v>1127.0345105012416</v>
      </c>
      <c r="I188" s="239">
        <v>9929194.5599999968</v>
      </c>
      <c r="J188" s="928">
        <v>7215022.7300000004</v>
      </c>
      <c r="K188" s="930">
        <f t="shared" si="8"/>
        <v>72.664733140247804</v>
      </c>
    </row>
    <row r="189" spans="1:11" s="1" customFormat="1" ht="12.75" customHeight="1">
      <c r="A189" s="240" t="s">
        <v>16</v>
      </c>
      <c r="B189" s="241" t="s">
        <v>15</v>
      </c>
      <c r="C189" s="242" t="s">
        <v>456</v>
      </c>
      <c r="D189" s="243">
        <v>169438</v>
      </c>
      <c r="E189" s="244">
        <v>174140999.56999999</v>
      </c>
      <c r="F189" s="924">
        <v>134206788.52</v>
      </c>
      <c r="G189" s="218">
        <f t="shared" si="6"/>
        <v>77.067886856852724</v>
      </c>
      <c r="H189" s="927">
        <f t="shared" si="7"/>
        <v>792.07018803338087</v>
      </c>
      <c r="I189" s="239">
        <v>17033091.780000005</v>
      </c>
      <c r="J189" s="928">
        <v>10536145.370000001</v>
      </c>
      <c r="K189" s="930">
        <f t="shared" si="8"/>
        <v>61.856916560335698</v>
      </c>
    </row>
    <row r="190" spans="1:11" s="1" customFormat="1" ht="12.75" customHeight="1">
      <c r="A190" s="240" t="s">
        <v>16</v>
      </c>
      <c r="B190" s="241" t="s">
        <v>284</v>
      </c>
      <c r="C190" s="242" t="s">
        <v>457</v>
      </c>
      <c r="D190" s="243">
        <v>94385</v>
      </c>
      <c r="E190" s="244">
        <v>114487666.15999998</v>
      </c>
      <c r="F190" s="924">
        <v>97850035.079999983</v>
      </c>
      <c r="G190" s="218">
        <f t="shared" si="6"/>
        <v>85.467752433045135</v>
      </c>
      <c r="H190" s="927">
        <f t="shared" si="7"/>
        <v>1036.7117135137996</v>
      </c>
      <c r="I190" s="239">
        <v>11432257.059999999</v>
      </c>
      <c r="J190" s="928">
        <v>8392615.1500000004</v>
      </c>
      <c r="K190" s="930">
        <f t="shared" si="8"/>
        <v>73.411707818963279</v>
      </c>
    </row>
    <row r="191" spans="1:11" s="1" customFormat="1" ht="12.75" customHeight="1">
      <c r="A191" s="240" t="s">
        <v>16</v>
      </c>
      <c r="B191" s="241" t="s">
        <v>16</v>
      </c>
      <c r="C191" s="242" t="s">
        <v>458</v>
      </c>
      <c r="D191" s="243">
        <v>106037</v>
      </c>
      <c r="E191" s="244">
        <v>123246836.80999994</v>
      </c>
      <c r="F191" s="924">
        <v>117173462.25999995</v>
      </c>
      <c r="G191" s="218">
        <f t="shared" si="6"/>
        <v>95.072186266846884</v>
      </c>
      <c r="H191" s="927">
        <f t="shared" si="7"/>
        <v>1105.0243052896626</v>
      </c>
      <c r="I191" s="239">
        <v>10236239.67</v>
      </c>
      <c r="J191" s="928">
        <v>7776167.9899999993</v>
      </c>
      <c r="K191" s="930">
        <f t="shared" si="8"/>
        <v>75.96703712194342</v>
      </c>
    </row>
    <row r="192" spans="1:11" s="1" customFormat="1" ht="12.75" customHeight="1">
      <c r="A192" s="240" t="s">
        <v>16</v>
      </c>
      <c r="B192" s="241" t="s">
        <v>287</v>
      </c>
      <c r="C192" s="242" t="s">
        <v>459</v>
      </c>
      <c r="D192" s="243">
        <v>61386</v>
      </c>
      <c r="E192" s="244">
        <v>84828399.699999958</v>
      </c>
      <c r="F192" s="924">
        <v>75749334.419999957</v>
      </c>
      <c r="G192" s="218">
        <f t="shared" si="6"/>
        <v>89.29713950503772</v>
      </c>
      <c r="H192" s="927">
        <f t="shared" si="7"/>
        <v>1233.9838793861786</v>
      </c>
      <c r="I192" s="239">
        <v>6558142.7400000002</v>
      </c>
      <c r="J192" s="928">
        <v>4729556.74</v>
      </c>
      <c r="K192" s="930">
        <f t="shared" si="8"/>
        <v>72.117319300677494</v>
      </c>
    </row>
    <row r="193" spans="1:11" s="1" customFormat="1" ht="12.75" customHeight="1">
      <c r="A193" s="240" t="s">
        <v>16</v>
      </c>
      <c r="B193" s="241" t="s">
        <v>17</v>
      </c>
      <c r="C193" s="242" t="s">
        <v>460</v>
      </c>
      <c r="D193" s="243">
        <v>52965</v>
      </c>
      <c r="E193" s="244">
        <v>50434314.579999968</v>
      </c>
      <c r="F193" s="924">
        <v>45195479.889999971</v>
      </c>
      <c r="G193" s="218">
        <f t="shared" si="6"/>
        <v>89.612558961835305</v>
      </c>
      <c r="H193" s="927">
        <f t="shared" si="7"/>
        <v>853.30840913810948</v>
      </c>
      <c r="I193" s="239">
        <v>5205626.6199999992</v>
      </c>
      <c r="J193" s="928">
        <v>3697910.45</v>
      </c>
      <c r="K193" s="930">
        <f t="shared" si="8"/>
        <v>71.036797679507814</v>
      </c>
    </row>
    <row r="194" spans="1:11" s="1" customFormat="1" ht="12.75" customHeight="1">
      <c r="A194" s="240" t="s">
        <v>16</v>
      </c>
      <c r="B194" s="241" t="s">
        <v>290</v>
      </c>
      <c r="C194" s="242" t="s">
        <v>461</v>
      </c>
      <c r="D194" s="243">
        <v>26441</v>
      </c>
      <c r="E194" s="244">
        <v>34098365.509999983</v>
      </c>
      <c r="F194" s="924">
        <v>30836368.319999982</v>
      </c>
      <c r="G194" s="218">
        <f t="shared" si="6"/>
        <v>90.433567295055951</v>
      </c>
      <c r="H194" s="927">
        <f t="shared" si="7"/>
        <v>1166.233059264021</v>
      </c>
      <c r="I194" s="239">
        <v>4477072.5600000005</v>
      </c>
      <c r="J194" s="928">
        <v>3283574.53</v>
      </c>
      <c r="K194" s="930">
        <f t="shared" si="8"/>
        <v>73.341999397927992</v>
      </c>
    </row>
    <row r="195" spans="1:11" s="1" customFormat="1" ht="12.75" customHeight="1">
      <c r="A195" s="240" t="s">
        <v>17</v>
      </c>
      <c r="B195" s="241" t="s">
        <v>260</v>
      </c>
      <c r="C195" s="242" t="s">
        <v>462</v>
      </c>
      <c r="D195" s="243">
        <v>58068</v>
      </c>
      <c r="E195" s="244">
        <v>78297140.979999989</v>
      </c>
      <c r="F195" s="924">
        <v>62482269.449999988</v>
      </c>
      <c r="G195" s="218">
        <f t="shared" si="6"/>
        <v>79.801469974440437</v>
      </c>
      <c r="H195" s="927">
        <f t="shared" si="7"/>
        <v>1076.0189682785697</v>
      </c>
      <c r="I195" s="239">
        <v>6708643.8399999999</v>
      </c>
      <c r="J195" s="928">
        <v>4721942.8</v>
      </c>
      <c r="K195" s="930">
        <f t="shared" si="8"/>
        <v>70.385951507003824</v>
      </c>
    </row>
    <row r="196" spans="1:11" s="1" customFormat="1" ht="12.75" customHeight="1">
      <c r="A196" s="240" t="s">
        <v>17</v>
      </c>
      <c r="B196" s="241" t="s">
        <v>10</v>
      </c>
      <c r="C196" s="242" t="s">
        <v>463</v>
      </c>
      <c r="D196" s="243">
        <v>149611</v>
      </c>
      <c r="E196" s="244">
        <v>181996956.73999995</v>
      </c>
      <c r="F196" s="924">
        <v>124264099.78999995</v>
      </c>
      <c r="G196" s="218">
        <f t="shared" si="6"/>
        <v>68.278119599287095</v>
      </c>
      <c r="H196" s="927">
        <f t="shared" si="7"/>
        <v>830.5813061205389</v>
      </c>
      <c r="I196" s="239">
        <v>15556813.52</v>
      </c>
      <c r="J196" s="928">
        <v>10277358.58</v>
      </c>
      <c r="K196" s="930">
        <f t="shared" si="8"/>
        <v>66.063391238747712</v>
      </c>
    </row>
    <row r="197" spans="1:11" s="1" customFormat="1" ht="12.75" customHeight="1">
      <c r="A197" s="240" t="s">
        <v>17</v>
      </c>
      <c r="B197" s="241" t="s">
        <v>263</v>
      </c>
      <c r="C197" s="242" t="s">
        <v>464</v>
      </c>
      <c r="D197" s="243">
        <v>54353</v>
      </c>
      <c r="E197" s="244">
        <v>65476236.600000054</v>
      </c>
      <c r="F197" s="924">
        <v>52908092.640000053</v>
      </c>
      <c r="G197" s="218">
        <f t="shared" si="6"/>
        <v>80.805030019089401</v>
      </c>
      <c r="H197" s="927">
        <f t="shared" si="7"/>
        <v>973.4162353503956</v>
      </c>
      <c r="I197" s="239">
        <v>7096425.1800000006</v>
      </c>
      <c r="J197" s="928">
        <v>5349381.3699999992</v>
      </c>
      <c r="K197" s="930">
        <f t="shared" si="8"/>
        <v>75.381353770575487</v>
      </c>
    </row>
    <row r="198" spans="1:11" s="1" customFormat="1" ht="12.75" customHeight="1">
      <c r="A198" s="240" t="s">
        <v>17</v>
      </c>
      <c r="B198" s="241" t="s">
        <v>11</v>
      </c>
      <c r="C198" s="242" t="s">
        <v>465</v>
      </c>
      <c r="D198" s="243">
        <v>47210</v>
      </c>
      <c r="E198" s="244">
        <v>69891701.25000006</v>
      </c>
      <c r="F198" s="924">
        <v>60541496.580000058</v>
      </c>
      <c r="G198" s="218">
        <f t="shared" si="6"/>
        <v>86.621867113300539</v>
      </c>
      <c r="H198" s="927">
        <f t="shared" si="7"/>
        <v>1282.3871336581244</v>
      </c>
      <c r="I198" s="239">
        <v>5317662.4000000004</v>
      </c>
      <c r="J198" s="928">
        <v>3911996.1</v>
      </c>
      <c r="K198" s="930">
        <f t="shared" si="8"/>
        <v>73.566086105804686</v>
      </c>
    </row>
    <row r="199" spans="1:11" s="1" customFormat="1" ht="12.75" customHeight="1">
      <c r="A199" s="240" t="s">
        <v>17</v>
      </c>
      <c r="B199" s="241" t="s">
        <v>266</v>
      </c>
      <c r="C199" s="242" t="s">
        <v>466</v>
      </c>
      <c r="D199" s="243">
        <v>42610</v>
      </c>
      <c r="E199" s="244">
        <v>59870190.799999952</v>
      </c>
      <c r="F199" s="924">
        <v>47669228.369999953</v>
      </c>
      <c r="G199" s="218">
        <f t="shared" si="6"/>
        <v>79.620972863176505</v>
      </c>
      <c r="H199" s="927">
        <f t="shared" si="7"/>
        <v>1118.7333576625194</v>
      </c>
      <c r="I199" s="239">
        <v>4688722.5700000031</v>
      </c>
      <c r="J199" s="928">
        <v>3258910.31</v>
      </c>
      <c r="K199" s="930">
        <f t="shared" si="8"/>
        <v>69.505291928585962</v>
      </c>
    </row>
    <row r="200" spans="1:11" s="1" customFormat="1" ht="12.75" customHeight="1">
      <c r="A200" s="240" t="s">
        <v>17</v>
      </c>
      <c r="B200" s="241" t="s">
        <v>12</v>
      </c>
      <c r="C200" s="242" t="s">
        <v>467</v>
      </c>
      <c r="D200" s="243">
        <v>38057</v>
      </c>
      <c r="E200" s="244">
        <v>40049807.980000004</v>
      </c>
      <c r="F200" s="924">
        <v>30731996.980000004</v>
      </c>
      <c r="G200" s="218">
        <f t="shared" si="6"/>
        <v>76.734442760242175</v>
      </c>
      <c r="H200" s="927">
        <f t="shared" si="7"/>
        <v>807.52547441994909</v>
      </c>
      <c r="I200" s="239">
        <v>4832241.620000002</v>
      </c>
      <c r="J200" s="928">
        <v>3257460.4000000004</v>
      </c>
      <c r="K200" s="930">
        <f t="shared" si="8"/>
        <v>67.410958643247625</v>
      </c>
    </row>
    <row r="201" spans="1:11" s="1" customFormat="1" ht="12.75" customHeight="1">
      <c r="A201" s="240" t="s">
        <v>17</v>
      </c>
      <c r="B201" s="241" t="s">
        <v>269</v>
      </c>
      <c r="C201" s="242" t="s">
        <v>468</v>
      </c>
      <c r="D201" s="243">
        <v>50943</v>
      </c>
      <c r="E201" s="244">
        <v>45930055.480000019</v>
      </c>
      <c r="F201" s="924">
        <v>33894765.060000017</v>
      </c>
      <c r="G201" s="218">
        <f t="shared" si="6"/>
        <v>73.796481858723865</v>
      </c>
      <c r="H201" s="927">
        <f t="shared" si="7"/>
        <v>665.34685943112925</v>
      </c>
      <c r="I201" s="239">
        <v>5022280.9900000021</v>
      </c>
      <c r="J201" s="928">
        <v>3313569.77</v>
      </c>
      <c r="K201" s="930">
        <f t="shared" si="8"/>
        <v>65.977387099561682</v>
      </c>
    </row>
    <row r="202" spans="1:11" s="1" customFormat="1" ht="12.75" customHeight="1">
      <c r="A202" s="240" t="s">
        <v>17</v>
      </c>
      <c r="B202" s="241" t="s">
        <v>13</v>
      </c>
      <c r="C202" s="242" t="s">
        <v>469</v>
      </c>
      <c r="D202" s="243">
        <v>40412</v>
      </c>
      <c r="E202" s="244">
        <v>60104783.189999968</v>
      </c>
      <c r="F202" s="924">
        <v>42557852.709999964</v>
      </c>
      <c r="G202" s="218">
        <f t="shared" ref="G202:G265" si="9">F202/E202*100</f>
        <v>70.80609970003286</v>
      </c>
      <c r="H202" s="927">
        <f t="shared" ref="H202:H265" si="10">F202/D202</f>
        <v>1053.0993939918826</v>
      </c>
      <c r="I202" s="239">
        <v>3776281.6800000006</v>
      </c>
      <c r="J202" s="928">
        <v>2688025.7</v>
      </c>
      <c r="K202" s="930">
        <f t="shared" ref="K202:K265" si="11">J202/I202*100</f>
        <v>71.181811310219828</v>
      </c>
    </row>
    <row r="203" spans="1:11" s="1" customFormat="1" ht="12.75" customHeight="1">
      <c r="A203" s="240" t="s">
        <v>17</v>
      </c>
      <c r="B203" s="241" t="s">
        <v>272</v>
      </c>
      <c r="C203" s="242" t="s">
        <v>470</v>
      </c>
      <c r="D203" s="243">
        <v>19914</v>
      </c>
      <c r="E203" s="244">
        <v>28978496.900000017</v>
      </c>
      <c r="F203" s="924">
        <v>20852518.580000017</v>
      </c>
      <c r="G203" s="218">
        <f t="shared" si="9"/>
        <v>71.958592786777714</v>
      </c>
      <c r="H203" s="927">
        <f t="shared" si="10"/>
        <v>1047.1285819021803</v>
      </c>
      <c r="I203" s="239">
        <v>2763378.6099999994</v>
      </c>
      <c r="J203" s="928">
        <v>1893698.07</v>
      </c>
      <c r="K203" s="930">
        <f t="shared" si="11"/>
        <v>68.528361012391287</v>
      </c>
    </row>
    <row r="204" spans="1:11" s="1" customFormat="1" ht="12.75" customHeight="1">
      <c r="A204" s="240" t="s">
        <v>17</v>
      </c>
      <c r="B204" s="241" t="s">
        <v>4</v>
      </c>
      <c r="C204" s="242" t="s">
        <v>471</v>
      </c>
      <c r="D204" s="243">
        <v>44193</v>
      </c>
      <c r="E204" s="244">
        <v>55421418.049999997</v>
      </c>
      <c r="F204" s="924">
        <v>48351856.269999996</v>
      </c>
      <c r="G204" s="218">
        <f t="shared" si="9"/>
        <v>87.243989726820061</v>
      </c>
      <c r="H204" s="927">
        <f t="shared" si="10"/>
        <v>1094.1066745864728</v>
      </c>
      <c r="I204" s="239">
        <v>5479048.459999999</v>
      </c>
      <c r="J204" s="928">
        <v>3917961.23</v>
      </c>
      <c r="K204" s="930">
        <f t="shared" si="11"/>
        <v>71.50805944870217</v>
      </c>
    </row>
    <row r="205" spans="1:11" s="1" customFormat="1" ht="12.75" customHeight="1">
      <c r="A205" s="240" t="s">
        <v>17</v>
      </c>
      <c r="B205" s="241" t="s">
        <v>275</v>
      </c>
      <c r="C205" s="242" t="s">
        <v>472</v>
      </c>
      <c r="D205" s="243">
        <v>66686</v>
      </c>
      <c r="E205" s="244">
        <v>110913425.23000011</v>
      </c>
      <c r="F205" s="924">
        <v>75128467.340000108</v>
      </c>
      <c r="G205" s="218">
        <f t="shared" si="9"/>
        <v>67.736134903603357</v>
      </c>
      <c r="H205" s="927">
        <f t="shared" si="10"/>
        <v>1126.6002960141575</v>
      </c>
      <c r="I205" s="239">
        <v>9075304.950000003</v>
      </c>
      <c r="J205" s="928">
        <v>6621193.2700000005</v>
      </c>
      <c r="K205" s="930">
        <f t="shared" si="11"/>
        <v>72.958355740982554</v>
      </c>
    </row>
    <row r="206" spans="1:11" s="1" customFormat="1" ht="12.75" customHeight="1">
      <c r="A206" s="240" t="s">
        <v>17</v>
      </c>
      <c r="B206" s="241" t="s">
        <v>5</v>
      </c>
      <c r="C206" s="242" t="s">
        <v>473</v>
      </c>
      <c r="D206" s="243">
        <v>35674</v>
      </c>
      <c r="E206" s="244">
        <v>40662471.269999988</v>
      </c>
      <c r="F206" s="924">
        <v>32475409.919999987</v>
      </c>
      <c r="G206" s="218">
        <f t="shared" si="9"/>
        <v>79.865804772076743</v>
      </c>
      <c r="H206" s="927">
        <f t="shared" si="10"/>
        <v>910.33833940685054</v>
      </c>
      <c r="I206" s="239">
        <v>5390505.7400000021</v>
      </c>
      <c r="J206" s="928">
        <v>3848702.63</v>
      </c>
      <c r="K206" s="930">
        <f t="shared" si="11"/>
        <v>71.39780227745382</v>
      </c>
    </row>
    <row r="207" spans="1:11" s="1" customFormat="1" ht="12.75" customHeight="1">
      <c r="A207" s="240" t="s">
        <v>17</v>
      </c>
      <c r="B207" s="241" t="s">
        <v>278</v>
      </c>
      <c r="C207" s="242" t="s">
        <v>474</v>
      </c>
      <c r="D207" s="243">
        <v>56860</v>
      </c>
      <c r="E207" s="244">
        <v>99414778.690000042</v>
      </c>
      <c r="F207" s="924">
        <v>59992813.910000041</v>
      </c>
      <c r="G207" s="218">
        <f t="shared" si="9"/>
        <v>60.345971394326114</v>
      </c>
      <c r="H207" s="927">
        <f t="shared" si="10"/>
        <v>1055.0969734435462</v>
      </c>
      <c r="I207" s="239">
        <v>5121932.5999999996</v>
      </c>
      <c r="J207" s="928">
        <v>3237270.2299999995</v>
      </c>
      <c r="K207" s="930">
        <f t="shared" si="11"/>
        <v>63.204077109487919</v>
      </c>
    </row>
    <row r="208" spans="1:11" s="1" customFormat="1" ht="12.75" customHeight="1">
      <c r="A208" s="240" t="s">
        <v>17</v>
      </c>
      <c r="B208" s="241" t="s">
        <v>14</v>
      </c>
      <c r="C208" s="242" t="s">
        <v>475</v>
      </c>
      <c r="D208" s="243">
        <v>43505</v>
      </c>
      <c r="E208" s="244">
        <v>52356917.149999991</v>
      </c>
      <c r="F208" s="924">
        <v>46497597.129999995</v>
      </c>
      <c r="G208" s="218">
        <f t="shared" si="9"/>
        <v>88.808890326347267</v>
      </c>
      <c r="H208" s="927">
        <f t="shared" si="10"/>
        <v>1068.7874297207215</v>
      </c>
      <c r="I208" s="239">
        <v>5680912.8099999996</v>
      </c>
      <c r="J208" s="928">
        <v>4075124.0100000002</v>
      </c>
      <c r="K208" s="930">
        <f t="shared" si="11"/>
        <v>71.733613000126311</v>
      </c>
    </row>
    <row r="209" spans="1:11" s="1" customFormat="1" ht="12.75" customHeight="1">
      <c r="A209" s="240" t="s">
        <v>18</v>
      </c>
      <c r="B209" s="241" t="s">
        <v>260</v>
      </c>
      <c r="C209" s="242" t="s">
        <v>476</v>
      </c>
      <c r="D209" s="243">
        <v>79198</v>
      </c>
      <c r="E209" s="244">
        <v>116485258.00999998</v>
      </c>
      <c r="F209" s="924">
        <v>98589382.259999976</v>
      </c>
      <c r="G209" s="218">
        <f t="shared" si="9"/>
        <v>84.636789190556911</v>
      </c>
      <c r="H209" s="927">
        <f t="shared" si="10"/>
        <v>1244.8468681027296</v>
      </c>
      <c r="I209" s="239">
        <v>7635470.2699999996</v>
      </c>
      <c r="J209" s="928">
        <v>4550315.18</v>
      </c>
      <c r="K209" s="930">
        <f t="shared" si="11"/>
        <v>59.594432550910845</v>
      </c>
    </row>
    <row r="210" spans="1:11" s="1" customFormat="1" ht="12.75" customHeight="1">
      <c r="A210" s="240" t="s">
        <v>18</v>
      </c>
      <c r="B210" s="241" t="s">
        <v>10</v>
      </c>
      <c r="C210" s="242" t="s">
        <v>477</v>
      </c>
      <c r="D210" s="243">
        <v>97645</v>
      </c>
      <c r="E210" s="244">
        <v>161753517.44999996</v>
      </c>
      <c r="F210" s="924">
        <v>136107604.88999996</v>
      </c>
      <c r="G210" s="218">
        <f t="shared" si="9"/>
        <v>84.14506654056072</v>
      </c>
      <c r="H210" s="927">
        <f t="shared" si="10"/>
        <v>1393.902451636028</v>
      </c>
      <c r="I210" s="239">
        <v>10598565.310000001</v>
      </c>
      <c r="J210" s="928">
        <v>7432590.5599999996</v>
      </c>
      <c r="K210" s="930">
        <f t="shared" si="11"/>
        <v>70.128270597032341</v>
      </c>
    </row>
    <row r="211" spans="1:11" s="1" customFormat="1" ht="12.75" customHeight="1">
      <c r="A211" s="240" t="s">
        <v>18</v>
      </c>
      <c r="B211" s="241" t="s">
        <v>263</v>
      </c>
      <c r="C211" s="242" t="s">
        <v>478</v>
      </c>
      <c r="D211" s="243">
        <v>56085</v>
      </c>
      <c r="E211" s="244">
        <v>108515932.32000007</v>
      </c>
      <c r="F211" s="924">
        <v>99946573.040000066</v>
      </c>
      <c r="G211" s="218">
        <f t="shared" si="9"/>
        <v>92.103132602934267</v>
      </c>
      <c r="H211" s="927">
        <f t="shared" si="10"/>
        <v>1782.0553274494084</v>
      </c>
      <c r="I211" s="239">
        <v>7154470.0300000003</v>
      </c>
      <c r="J211" s="928">
        <v>5288859.66</v>
      </c>
      <c r="K211" s="930">
        <f t="shared" si="11"/>
        <v>73.923849534945916</v>
      </c>
    </row>
    <row r="212" spans="1:11" s="1" customFormat="1" ht="12.75" customHeight="1">
      <c r="A212" s="240" t="s">
        <v>18</v>
      </c>
      <c r="B212" s="241" t="s">
        <v>11</v>
      </c>
      <c r="C212" s="242" t="s">
        <v>479</v>
      </c>
      <c r="D212" s="243">
        <v>118489</v>
      </c>
      <c r="E212" s="244">
        <v>106767148.89999998</v>
      </c>
      <c r="F212" s="924">
        <v>83499625.439999983</v>
      </c>
      <c r="G212" s="218">
        <f t="shared" si="9"/>
        <v>78.207226005638901</v>
      </c>
      <c r="H212" s="927">
        <f t="shared" si="10"/>
        <v>704.70360489159316</v>
      </c>
      <c r="I212" s="239">
        <v>13572924.119999995</v>
      </c>
      <c r="J212" s="928">
        <v>9230683.6500000004</v>
      </c>
      <c r="K212" s="930">
        <f t="shared" si="11"/>
        <v>68.008069362138329</v>
      </c>
    </row>
    <row r="213" spans="1:11" s="1" customFormat="1" ht="12.75" customHeight="1">
      <c r="A213" s="240" t="s">
        <v>18</v>
      </c>
      <c r="B213" s="241" t="s">
        <v>266</v>
      </c>
      <c r="C213" s="242" t="s">
        <v>480</v>
      </c>
      <c r="D213" s="243">
        <v>139397</v>
      </c>
      <c r="E213" s="244">
        <v>153017092.92000005</v>
      </c>
      <c r="F213" s="924">
        <v>140418073.02000004</v>
      </c>
      <c r="G213" s="218">
        <f t="shared" si="9"/>
        <v>91.766266330398139</v>
      </c>
      <c r="H213" s="927">
        <f t="shared" si="10"/>
        <v>1007.3249282265762</v>
      </c>
      <c r="I213" s="239">
        <v>20877891.389999993</v>
      </c>
      <c r="J213" s="928">
        <v>14670004.859999999</v>
      </c>
      <c r="K213" s="930">
        <f t="shared" si="11"/>
        <v>70.265739896638109</v>
      </c>
    </row>
    <row r="214" spans="1:11" s="1" customFormat="1" ht="12.75" customHeight="1">
      <c r="A214" s="240" t="s">
        <v>18</v>
      </c>
      <c r="B214" s="241" t="s">
        <v>12</v>
      </c>
      <c r="C214" s="242" t="s">
        <v>481</v>
      </c>
      <c r="D214" s="243">
        <v>72688</v>
      </c>
      <c r="E214" s="244">
        <v>99755296.519999996</v>
      </c>
      <c r="F214" s="924">
        <v>85841322.780000001</v>
      </c>
      <c r="G214" s="218">
        <f t="shared" si="9"/>
        <v>86.051894761086317</v>
      </c>
      <c r="H214" s="927">
        <f t="shared" si="10"/>
        <v>1180.9559044133832</v>
      </c>
      <c r="I214" s="239">
        <v>7828103.2899999972</v>
      </c>
      <c r="J214" s="928">
        <v>5256838.3600000003</v>
      </c>
      <c r="K214" s="930">
        <f t="shared" si="11"/>
        <v>67.153410797674866</v>
      </c>
    </row>
    <row r="215" spans="1:11" s="1" customFormat="1" ht="12.75" customHeight="1">
      <c r="A215" s="240" t="s">
        <v>18</v>
      </c>
      <c r="B215" s="241" t="s">
        <v>269</v>
      </c>
      <c r="C215" s="242" t="s">
        <v>482</v>
      </c>
      <c r="D215" s="243">
        <v>83174</v>
      </c>
      <c r="E215" s="244">
        <v>101229142.08000009</v>
      </c>
      <c r="F215" s="924">
        <v>96557620.540000081</v>
      </c>
      <c r="G215" s="218">
        <f t="shared" si="9"/>
        <v>95.385200897674153</v>
      </c>
      <c r="H215" s="927">
        <f t="shared" si="10"/>
        <v>1160.9111085194902</v>
      </c>
      <c r="I215" s="239">
        <v>9762785.1199999992</v>
      </c>
      <c r="J215" s="928">
        <v>6854771.2299999995</v>
      </c>
      <c r="K215" s="930">
        <f t="shared" si="11"/>
        <v>70.213275676398382</v>
      </c>
    </row>
    <row r="216" spans="1:11" s="1" customFormat="1" ht="12.75" customHeight="1">
      <c r="A216" s="240" t="s">
        <v>18</v>
      </c>
      <c r="B216" s="241" t="s">
        <v>13</v>
      </c>
      <c r="C216" s="242" t="s">
        <v>483</v>
      </c>
      <c r="D216" s="243">
        <v>66115</v>
      </c>
      <c r="E216" s="244">
        <v>91688857.849999979</v>
      </c>
      <c r="F216" s="924">
        <v>82438035.23999998</v>
      </c>
      <c r="G216" s="218">
        <f t="shared" si="9"/>
        <v>89.910636006466518</v>
      </c>
      <c r="H216" s="927">
        <f t="shared" si="10"/>
        <v>1246.8885311956437</v>
      </c>
      <c r="I216" s="239">
        <v>8448090.5300000031</v>
      </c>
      <c r="J216" s="928">
        <v>5789865.0599999996</v>
      </c>
      <c r="K216" s="930">
        <f t="shared" si="11"/>
        <v>68.534600090276228</v>
      </c>
    </row>
    <row r="217" spans="1:11" s="1" customFormat="1" ht="12.75" customHeight="1">
      <c r="A217" s="240" t="s">
        <v>18</v>
      </c>
      <c r="B217" s="241" t="s">
        <v>272</v>
      </c>
      <c r="C217" s="242" t="s">
        <v>484</v>
      </c>
      <c r="D217" s="243">
        <v>63470</v>
      </c>
      <c r="E217" s="244">
        <v>96373745.679999977</v>
      </c>
      <c r="F217" s="924">
        <v>87267073.74999997</v>
      </c>
      <c r="G217" s="218">
        <f t="shared" si="9"/>
        <v>90.550671382808062</v>
      </c>
      <c r="H217" s="927">
        <f t="shared" si="10"/>
        <v>1374.9342011974156</v>
      </c>
      <c r="I217" s="239">
        <v>8632895.9800000004</v>
      </c>
      <c r="J217" s="928">
        <v>6150943.1699999999</v>
      </c>
      <c r="K217" s="930">
        <f t="shared" si="11"/>
        <v>71.250055418830598</v>
      </c>
    </row>
    <row r="218" spans="1:11" s="1" customFormat="1" ht="12.75" customHeight="1">
      <c r="A218" s="240" t="s">
        <v>18</v>
      </c>
      <c r="B218" s="241" t="s">
        <v>4</v>
      </c>
      <c r="C218" s="242" t="s">
        <v>401</v>
      </c>
      <c r="D218" s="243">
        <v>35580</v>
      </c>
      <c r="E218" s="244">
        <v>54762358.719999999</v>
      </c>
      <c r="F218" s="924">
        <v>50227084.289999999</v>
      </c>
      <c r="G218" s="218">
        <f t="shared" si="9"/>
        <v>91.718263171992163</v>
      </c>
      <c r="H218" s="927">
        <f t="shared" si="10"/>
        <v>1411.6662251264754</v>
      </c>
      <c r="I218" s="239">
        <v>5898563.7900000019</v>
      </c>
      <c r="J218" s="928">
        <v>4027346.5400000005</v>
      </c>
      <c r="K218" s="930">
        <f t="shared" si="11"/>
        <v>68.276731139666097</v>
      </c>
    </row>
    <row r="219" spans="1:11" s="1" customFormat="1" ht="12.75" customHeight="1">
      <c r="A219" s="240" t="s">
        <v>18</v>
      </c>
      <c r="B219" s="241" t="s">
        <v>275</v>
      </c>
      <c r="C219" s="242" t="s">
        <v>485</v>
      </c>
      <c r="D219" s="243">
        <v>86684</v>
      </c>
      <c r="E219" s="244">
        <v>95268746.679999992</v>
      </c>
      <c r="F219" s="924">
        <v>87752921.409999996</v>
      </c>
      <c r="G219" s="218">
        <f t="shared" si="9"/>
        <v>92.110922488310834</v>
      </c>
      <c r="H219" s="927">
        <f t="shared" si="10"/>
        <v>1012.3312423284574</v>
      </c>
      <c r="I219" s="239">
        <v>10257665.010000002</v>
      </c>
      <c r="J219" s="928">
        <v>7094918.7700000005</v>
      </c>
      <c r="K219" s="930">
        <f t="shared" si="11"/>
        <v>69.16699622266178</v>
      </c>
    </row>
    <row r="220" spans="1:11" s="1" customFormat="1" ht="12.75" customHeight="1">
      <c r="A220" s="240" t="s">
        <v>18</v>
      </c>
      <c r="B220" s="241" t="s">
        <v>5</v>
      </c>
      <c r="C220" s="242" t="s">
        <v>486</v>
      </c>
      <c r="D220" s="243">
        <v>98686</v>
      </c>
      <c r="E220" s="244">
        <v>129999171.05999993</v>
      </c>
      <c r="F220" s="924">
        <v>92395549.099999934</v>
      </c>
      <c r="G220" s="218">
        <f t="shared" si="9"/>
        <v>71.073952508016845</v>
      </c>
      <c r="H220" s="927">
        <f t="shared" si="10"/>
        <v>936.2579200697154</v>
      </c>
      <c r="I220" s="239">
        <v>11990584.110000005</v>
      </c>
      <c r="J220" s="928">
        <v>8500951.4299999978</v>
      </c>
      <c r="K220" s="930">
        <f t="shared" si="11"/>
        <v>70.89689169446136</v>
      </c>
    </row>
    <row r="221" spans="1:11" s="1" customFormat="1" ht="12.75" customHeight="1">
      <c r="A221" s="240" t="s">
        <v>18</v>
      </c>
      <c r="B221" s="241" t="s">
        <v>278</v>
      </c>
      <c r="C221" s="242" t="s">
        <v>487</v>
      </c>
      <c r="D221" s="243">
        <v>128186</v>
      </c>
      <c r="E221" s="244">
        <v>193371809.84</v>
      </c>
      <c r="F221" s="924">
        <v>155083898.34</v>
      </c>
      <c r="G221" s="218">
        <f t="shared" si="9"/>
        <v>80.199848399991581</v>
      </c>
      <c r="H221" s="927">
        <f t="shared" si="10"/>
        <v>1209.8349144212316</v>
      </c>
      <c r="I221" s="239">
        <v>15554866.76</v>
      </c>
      <c r="J221" s="928">
        <v>11382770.780000003</v>
      </c>
      <c r="K221" s="930">
        <f t="shared" si="11"/>
        <v>73.178195323866618</v>
      </c>
    </row>
    <row r="222" spans="1:11" s="1" customFormat="1" ht="12.75" customHeight="1">
      <c r="A222" s="240" t="s">
        <v>18</v>
      </c>
      <c r="B222" s="241" t="s">
        <v>14</v>
      </c>
      <c r="C222" s="242" t="s">
        <v>488</v>
      </c>
      <c r="D222" s="243">
        <v>115728</v>
      </c>
      <c r="E222" s="244">
        <v>184268553.56999984</v>
      </c>
      <c r="F222" s="924">
        <v>161309119.93999985</v>
      </c>
      <c r="G222" s="218">
        <f t="shared" si="9"/>
        <v>87.540232348283894</v>
      </c>
      <c r="H222" s="927">
        <f t="shared" si="10"/>
        <v>1393.8642328563515</v>
      </c>
      <c r="I222" s="239">
        <v>14564912.740000002</v>
      </c>
      <c r="J222" s="928">
        <v>10232397.630000001</v>
      </c>
      <c r="K222" s="930">
        <f t="shared" si="11"/>
        <v>70.253751688456731</v>
      </c>
    </row>
    <row r="223" spans="1:11" s="1" customFormat="1" ht="12.75" customHeight="1">
      <c r="A223" s="240" t="s">
        <v>18</v>
      </c>
      <c r="B223" s="241" t="s">
        <v>281</v>
      </c>
      <c r="C223" s="242" t="s">
        <v>489</v>
      </c>
      <c r="D223" s="243">
        <v>217846</v>
      </c>
      <c r="E223" s="244">
        <v>233688582.17000014</v>
      </c>
      <c r="F223" s="924">
        <v>201831802.17000014</v>
      </c>
      <c r="G223" s="218">
        <f t="shared" si="9"/>
        <v>86.367849167390929</v>
      </c>
      <c r="H223" s="927">
        <f t="shared" si="10"/>
        <v>926.48844674678503</v>
      </c>
      <c r="I223" s="239">
        <v>18477628.190000005</v>
      </c>
      <c r="J223" s="928">
        <v>12343270.689999998</v>
      </c>
      <c r="K223" s="930">
        <f t="shared" si="11"/>
        <v>66.801163888989336</v>
      </c>
    </row>
    <row r="224" spans="1:11" s="1" customFormat="1" ht="12.75" customHeight="1">
      <c r="A224" s="240" t="s">
        <v>18</v>
      </c>
      <c r="B224" s="241" t="s">
        <v>15</v>
      </c>
      <c r="C224" s="242" t="s">
        <v>490</v>
      </c>
      <c r="D224" s="243">
        <v>41302</v>
      </c>
      <c r="E224" s="244">
        <v>55212247.330000013</v>
      </c>
      <c r="F224" s="924">
        <v>45085635.610000014</v>
      </c>
      <c r="G224" s="218">
        <f t="shared" si="9"/>
        <v>81.658758319555631</v>
      </c>
      <c r="H224" s="927">
        <f t="shared" si="10"/>
        <v>1091.609016754637</v>
      </c>
      <c r="I224" s="239">
        <v>4724941.3199999994</v>
      </c>
      <c r="J224" s="928">
        <v>3260444.7100000004</v>
      </c>
      <c r="K224" s="930">
        <f t="shared" si="11"/>
        <v>69.00497782266639</v>
      </c>
    </row>
    <row r="225" spans="1:11" s="1" customFormat="1" ht="12.75" customHeight="1">
      <c r="A225" s="240" t="s">
        <v>19</v>
      </c>
      <c r="B225" s="241" t="s">
        <v>260</v>
      </c>
      <c r="C225" s="242" t="s">
        <v>491</v>
      </c>
      <c r="D225" s="243">
        <v>148089</v>
      </c>
      <c r="E225" s="244">
        <v>140303700.51999995</v>
      </c>
      <c r="F225" s="924">
        <v>113627124.28999996</v>
      </c>
      <c r="G225" s="218">
        <f t="shared" si="9"/>
        <v>80.986548372473393</v>
      </c>
      <c r="H225" s="927">
        <f t="shared" si="10"/>
        <v>767.28942926213267</v>
      </c>
      <c r="I225" s="239">
        <v>18384776.459999993</v>
      </c>
      <c r="J225" s="928">
        <v>12425978.6</v>
      </c>
      <c r="K225" s="930">
        <f t="shared" si="11"/>
        <v>67.588412766591802</v>
      </c>
    </row>
    <row r="226" spans="1:11" s="1" customFormat="1" ht="12.75" customHeight="1">
      <c r="A226" s="240" t="s">
        <v>19</v>
      </c>
      <c r="B226" s="241" t="s">
        <v>10</v>
      </c>
      <c r="C226" s="242" t="s">
        <v>464</v>
      </c>
      <c r="D226" s="243">
        <v>165960</v>
      </c>
      <c r="E226" s="244">
        <v>132410333.16000003</v>
      </c>
      <c r="F226" s="924">
        <v>99343723.920000032</v>
      </c>
      <c r="G226" s="218">
        <f t="shared" si="9"/>
        <v>75.027168612253661</v>
      </c>
      <c r="H226" s="927">
        <f t="shared" si="10"/>
        <v>598.60040925524243</v>
      </c>
      <c r="I226" s="239">
        <v>22518842.50999999</v>
      </c>
      <c r="J226" s="928">
        <v>16639842.060000001</v>
      </c>
      <c r="K226" s="930">
        <f t="shared" si="11"/>
        <v>73.892972308015885</v>
      </c>
    </row>
    <row r="227" spans="1:11" s="1" customFormat="1" ht="12.75" customHeight="1">
      <c r="A227" s="240" t="s">
        <v>19</v>
      </c>
      <c r="B227" s="241" t="s">
        <v>263</v>
      </c>
      <c r="C227" s="242" t="s">
        <v>492</v>
      </c>
      <c r="D227" s="243">
        <v>178191</v>
      </c>
      <c r="E227" s="244">
        <v>229240605.41000009</v>
      </c>
      <c r="F227" s="924">
        <v>192048503.50000009</v>
      </c>
      <c r="G227" s="218">
        <f t="shared" si="9"/>
        <v>83.775953721862933</v>
      </c>
      <c r="H227" s="927">
        <f t="shared" si="10"/>
        <v>1077.7676958993445</v>
      </c>
      <c r="I227" s="239">
        <v>13889583.820000008</v>
      </c>
      <c r="J227" s="928">
        <v>8374158.0500000017</v>
      </c>
      <c r="K227" s="930">
        <f t="shared" si="11"/>
        <v>60.290921301341029</v>
      </c>
    </row>
    <row r="228" spans="1:11" s="1" customFormat="1" ht="12.75" customHeight="1">
      <c r="A228" s="240" t="s">
        <v>19</v>
      </c>
      <c r="B228" s="241" t="s">
        <v>11</v>
      </c>
      <c r="C228" s="242" t="s">
        <v>493</v>
      </c>
      <c r="D228" s="243">
        <v>134555</v>
      </c>
      <c r="E228" s="244">
        <v>125631283.43999998</v>
      </c>
      <c r="F228" s="924">
        <v>90187835.259999976</v>
      </c>
      <c r="G228" s="218">
        <f t="shared" si="9"/>
        <v>71.787721012237071</v>
      </c>
      <c r="H228" s="927">
        <f t="shared" si="10"/>
        <v>670.26743903979764</v>
      </c>
      <c r="I228" s="239">
        <v>18752779.960000005</v>
      </c>
      <c r="J228" s="928">
        <v>13982374.450000001</v>
      </c>
      <c r="K228" s="930">
        <f t="shared" si="11"/>
        <v>74.561608891186481</v>
      </c>
    </row>
    <row r="229" spans="1:11" s="1" customFormat="1" ht="12.75" customHeight="1">
      <c r="A229" s="240" t="s">
        <v>19</v>
      </c>
      <c r="B229" s="241" t="s">
        <v>266</v>
      </c>
      <c r="C229" s="242" t="s">
        <v>494</v>
      </c>
      <c r="D229" s="243">
        <v>115528</v>
      </c>
      <c r="E229" s="244">
        <v>101645143.58000006</v>
      </c>
      <c r="F229" s="924">
        <v>80537507.020000055</v>
      </c>
      <c r="G229" s="218">
        <f t="shared" si="9"/>
        <v>79.233994053648829</v>
      </c>
      <c r="H229" s="927">
        <f t="shared" si="10"/>
        <v>697.12543296863146</v>
      </c>
      <c r="I229" s="239">
        <v>14641062.15</v>
      </c>
      <c r="J229" s="928">
        <v>10718989.35</v>
      </c>
      <c r="K229" s="930">
        <f t="shared" si="11"/>
        <v>73.211828760661319</v>
      </c>
    </row>
    <row r="230" spans="1:11" s="1" customFormat="1" ht="12.75" customHeight="1">
      <c r="A230" s="240" t="s">
        <v>19</v>
      </c>
      <c r="B230" s="241" t="s">
        <v>12</v>
      </c>
      <c r="C230" s="242" t="s">
        <v>495</v>
      </c>
      <c r="D230" s="243">
        <v>84591</v>
      </c>
      <c r="E230" s="244">
        <v>66787980.230000012</v>
      </c>
      <c r="F230" s="924">
        <v>61929322.610000014</v>
      </c>
      <c r="G230" s="218">
        <f t="shared" si="9"/>
        <v>92.725251455025187</v>
      </c>
      <c r="H230" s="927">
        <f t="shared" si="10"/>
        <v>732.10297324774524</v>
      </c>
      <c r="I230" s="239">
        <v>10973799.65</v>
      </c>
      <c r="J230" s="928">
        <v>8040815.4900000012</v>
      </c>
      <c r="K230" s="930">
        <f t="shared" si="11"/>
        <v>73.272847568344304</v>
      </c>
    </row>
    <row r="231" spans="1:11" s="1" customFormat="1" ht="12.75" customHeight="1">
      <c r="A231" s="240" t="s">
        <v>19</v>
      </c>
      <c r="B231" s="241" t="s">
        <v>269</v>
      </c>
      <c r="C231" s="242" t="s">
        <v>496</v>
      </c>
      <c r="D231" s="243">
        <v>76451</v>
      </c>
      <c r="E231" s="244">
        <v>103236314.14000003</v>
      </c>
      <c r="F231" s="924">
        <v>97355746.030000031</v>
      </c>
      <c r="G231" s="218">
        <f t="shared" si="9"/>
        <v>94.303779480130132</v>
      </c>
      <c r="H231" s="927">
        <f t="shared" si="10"/>
        <v>1273.4397984329837</v>
      </c>
      <c r="I231" s="239">
        <v>9931045.7799999975</v>
      </c>
      <c r="J231" s="928">
        <v>6809946.8400000008</v>
      </c>
      <c r="K231" s="930">
        <f t="shared" si="11"/>
        <v>68.572303369242988</v>
      </c>
    </row>
    <row r="232" spans="1:11" s="1" customFormat="1" ht="12.75" customHeight="1">
      <c r="A232" s="240" t="s">
        <v>19</v>
      </c>
      <c r="B232" s="241" t="s">
        <v>13</v>
      </c>
      <c r="C232" s="242" t="s">
        <v>497</v>
      </c>
      <c r="D232" s="243">
        <v>98990</v>
      </c>
      <c r="E232" s="244">
        <v>119223172.32999997</v>
      </c>
      <c r="F232" s="924">
        <v>106466983.40999997</v>
      </c>
      <c r="G232" s="218">
        <f t="shared" si="9"/>
        <v>89.300579182130875</v>
      </c>
      <c r="H232" s="927">
        <f t="shared" si="10"/>
        <v>1075.5327145166175</v>
      </c>
      <c r="I232" s="239">
        <v>15771722.049999999</v>
      </c>
      <c r="J232" s="928">
        <v>11778556.049999999</v>
      </c>
      <c r="K232" s="930">
        <f t="shared" si="11"/>
        <v>74.681483814254761</v>
      </c>
    </row>
    <row r="233" spans="1:11" s="1" customFormat="1" ht="12.75" customHeight="1">
      <c r="A233" s="240" t="s">
        <v>19</v>
      </c>
      <c r="B233" s="241" t="s">
        <v>272</v>
      </c>
      <c r="C233" s="242" t="s">
        <v>498</v>
      </c>
      <c r="D233" s="243">
        <v>70880</v>
      </c>
      <c r="E233" s="244">
        <v>83931498.290000051</v>
      </c>
      <c r="F233" s="924">
        <v>65087497.800000057</v>
      </c>
      <c r="G233" s="218">
        <f t="shared" si="9"/>
        <v>77.548356845852766</v>
      </c>
      <c r="H233" s="927">
        <f t="shared" si="10"/>
        <v>918.27733916478633</v>
      </c>
      <c r="I233" s="239">
        <v>10282719.749999994</v>
      </c>
      <c r="J233" s="928">
        <v>7201634.1800000006</v>
      </c>
      <c r="K233" s="930">
        <f t="shared" si="11"/>
        <v>70.03627790205995</v>
      </c>
    </row>
    <row r="234" spans="1:11" s="1" customFormat="1" ht="12.75" customHeight="1">
      <c r="A234" s="240" t="s">
        <v>19</v>
      </c>
      <c r="B234" s="241" t="s">
        <v>4</v>
      </c>
      <c r="C234" s="242" t="s">
        <v>499</v>
      </c>
      <c r="D234" s="243">
        <v>111539</v>
      </c>
      <c r="E234" s="244">
        <v>112041957.38000013</v>
      </c>
      <c r="F234" s="924">
        <v>104827379.38000013</v>
      </c>
      <c r="G234" s="218">
        <f t="shared" si="9"/>
        <v>93.560824740386209</v>
      </c>
      <c r="H234" s="927">
        <f t="shared" si="10"/>
        <v>939.82714010346274</v>
      </c>
      <c r="I234" s="239">
        <v>14419919.980000002</v>
      </c>
      <c r="J234" s="928">
        <v>10511322.880000001</v>
      </c>
      <c r="K234" s="930">
        <f t="shared" si="11"/>
        <v>72.894460541937065</v>
      </c>
    </row>
    <row r="235" spans="1:11" s="1" customFormat="1" ht="12.75" customHeight="1">
      <c r="A235" s="240" t="s">
        <v>19</v>
      </c>
      <c r="B235" s="241" t="s">
        <v>275</v>
      </c>
      <c r="C235" s="242" t="s">
        <v>500</v>
      </c>
      <c r="D235" s="243">
        <v>108211</v>
      </c>
      <c r="E235" s="244">
        <v>150474980.90000021</v>
      </c>
      <c r="F235" s="924">
        <v>124872554.29000022</v>
      </c>
      <c r="G235" s="218">
        <f t="shared" si="9"/>
        <v>82.985592384281887</v>
      </c>
      <c r="H235" s="927">
        <f t="shared" si="10"/>
        <v>1153.9728335381819</v>
      </c>
      <c r="I235" s="239">
        <v>12656186.389999995</v>
      </c>
      <c r="J235" s="928">
        <v>9437548.9399999995</v>
      </c>
      <c r="K235" s="930">
        <f t="shared" si="11"/>
        <v>74.568662701245216</v>
      </c>
    </row>
    <row r="236" spans="1:11" s="1" customFormat="1" ht="12.75" customHeight="1">
      <c r="A236" s="240" t="s">
        <v>19</v>
      </c>
      <c r="B236" s="241" t="s">
        <v>5</v>
      </c>
      <c r="C236" s="242" t="s">
        <v>501</v>
      </c>
      <c r="D236" s="243">
        <v>78213</v>
      </c>
      <c r="E236" s="244">
        <v>55694393.18</v>
      </c>
      <c r="F236" s="924">
        <v>51779464.049999997</v>
      </c>
      <c r="G236" s="218">
        <f t="shared" si="9"/>
        <v>92.970694343778462</v>
      </c>
      <c r="H236" s="927">
        <f t="shared" si="10"/>
        <v>662.03142763990638</v>
      </c>
      <c r="I236" s="239">
        <v>8406128.3600000013</v>
      </c>
      <c r="J236" s="928">
        <v>5831862.9000000004</v>
      </c>
      <c r="K236" s="930">
        <f t="shared" si="11"/>
        <v>69.376324631807066</v>
      </c>
    </row>
    <row r="237" spans="1:11" s="1" customFormat="1" ht="12.75" customHeight="1">
      <c r="A237" s="240" t="s">
        <v>19</v>
      </c>
      <c r="B237" s="241" t="s">
        <v>278</v>
      </c>
      <c r="C237" s="242" t="s">
        <v>502</v>
      </c>
      <c r="D237" s="243">
        <v>140519</v>
      </c>
      <c r="E237" s="244">
        <v>183090690.75000015</v>
      </c>
      <c r="F237" s="924">
        <v>167908218.24000016</v>
      </c>
      <c r="G237" s="218">
        <f t="shared" si="9"/>
        <v>91.707676426470641</v>
      </c>
      <c r="H237" s="927">
        <f t="shared" si="10"/>
        <v>1194.9146965179098</v>
      </c>
      <c r="I237" s="239">
        <v>16669574.710000001</v>
      </c>
      <c r="J237" s="928">
        <v>12315200.069999998</v>
      </c>
      <c r="K237" s="930">
        <f t="shared" si="11"/>
        <v>73.878309940397983</v>
      </c>
    </row>
    <row r="238" spans="1:11" s="1" customFormat="1" ht="12.75" customHeight="1">
      <c r="A238" s="240" t="s">
        <v>19</v>
      </c>
      <c r="B238" s="241" t="s">
        <v>14</v>
      </c>
      <c r="C238" s="242" t="s">
        <v>503</v>
      </c>
      <c r="D238" s="243">
        <v>59776</v>
      </c>
      <c r="E238" s="244">
        <v>52078651.939999968</v>
      </c>
      <c r="F238" s="924">
        <v>41618239.139999971</v>
      </c>
      <c r="G238" s="218">
        <f t="shared" si="9"/>
        <v>79.914202057204776</v>
      </c>
      <c r="H238" s="927">
        <f t="shared" si="10"/>
        <v>696.23660231531005</v>
      </c>
      <c r="I238" s="239">
        <v>7732059.580000001</v>
      </c>
      <c r="J238" s="928">
        <v>5083745.83</v>
      </c>
      <c r="K238" s="930">
        <f t="shared" si="11"/>
        <v>65.74892210026141</v>
      </c>
    </row>
    <row r="239" spans="1:11" s="1" customFormat="1" ht="12.75" customHeight="1">
      <c r="A239" s="240" t="s">
        <v>19</v>
      </c>
      <c r="B239" s="241" t="s">
        <v>281</v>
      </c>
      <c r="C239" s="242" t="s">
        <v>504</v>
      </c>
      <c r="D239" s="243">
        <v>157088</v>
      </c>
      <c r="E239" s="244">
        <v>195928425.2399998</v>
      </c>
      <c r="F239" s="924">
        <v>158511442.25999981</v>
      </c>
      <c r="G239" s="218">
        <f t="shared" si="9"/>
        <v>80.902728670346548</v>
      </c>
      <c r="H239" s="927">
        <f t="shared" si="10"/>
        <v>1009.0614321908727</v>
      </c>
      <c r="I239" s="239">
        <v>16664289.709999992</v>
      </c>
      <c r="J239" s="928">
        <v>12067106.339999996</v>
      </c>
      <c r="K239" s="930">
        <f t="shared" si="11"/>
        <v>72.412965388850054</v>
      </c>
    </row>
    <row r="240" spans="1:11" s="1" customFormat="1" ht="12.75" customHeight="1">
      <c r="A240" s="240" t="s">
        <v>19</v>
      </c>
      <c r="B240" s="241" t="s">
        <v>15</v>
      </c>
      <c r="C240" s="242" t="s">
        <v>505</v>
      </c>
      <c r="D240" s="243">
        <v>117624</v>
      </c>
      <c r="E240" s="244">
        <v>123277051.21000007</v>
      </c>
      <c r="F240" s="924">
        <v>112827736.56000006</v>
      </c>
      <c r="G240" s="218">
        <f t="shared" si="9"/>
        <v>91.523714635094734</v>
      </c>
      <c r="H240" s="927">
        <f t="shared" si="10"/>
        <v>959.22376861864973</v>
      </c>
      <c r="I240" s="239">
        <v>13824205.899999999</v>
      </c>
      <c r="J240" s="928">
        <v>10017937.289999999</v>
      </c>
      <c r="K240" s="930">
        <f t="shared" si="11"/>
        <v>72.466638318805707</v>
      </c>
    </row>
    <row r="241" spans="1:11" s="1" customFormat="1" ht="12.75" customHeight="1">
      <c r="A241" s="240" t="s">
        <v>19</v>
      </c>
      <c r="B241" s="241" t="s">
        <v>284</v>
      </c>
      <c r="C241" s="242" t="s">
        <v>506</v>
      </c>
      <c r="D241" s="243">
        <v>152756</v>
      </c>
      <c r="E241" s="244">
        <v>192395661.15999994</v>
      </c>
      <c r="F241" s="924">
        <v>156529738.37999994</v>
      </c>
      <c r="G241" s="218">
        <f t="shared" si="9"/>
        <v>81.358247600930454</v>
      </c>
      <c r="H241" s="927">
        <f t="shared" si="10"/>
        <v>1024.704354526172</v>
      </c>
      <c r="I241" s="239">
        <v>13094560.290000003</v>
      </c>
      <c r="J241" s="928">
        <v>9060122.0000000019</v>
      </c>
      <c r="K241" s="930">
        <f t="shared" si="11"/>
        <v>69.189967431888462</v>
      </c>
    </row>
    <row r="242" spans="1:11" s="1" customFormat="1" ht="12.75" customHeight="1">
      <c r="A242" s="240" t="s">
        <v>20</v>
      </c>
      <c r="B242" s="241" t="s">
        <v>260</v>
      </c>
      <c r="C242" s="242" t="s">
        <v>507</v>
      </c>
      <c r="D242" s="243">
        <v>71596</v>
      </c>
      <c r="E242" s="244">
        <v>110361518.87000009</v>
      </c>
      <c r="F242" s="924">
        <v>91692928.740000099</v>
      </c>
      <c r="G242" s="218">
        <f t="shared" si="9"/>
        <v>83.084148966823676</v>
      </c>
      <c r="H242" s="927">
        <f t="shared" si="10"/>
        <v>1280.6990438013311</v>
      </c>
      <c r="I242" s="239">
        <v>8656724.9400000032</v>
      </c>
      <c r="J242" s="928">
        <v>6585965.4300000006</v>
      </c>
      <c r="K242" s="930">
        <f t="shared" si="11"/>
        <v>76.079180933291823</v>
      </c>
    </row>
    <row r="243" spans="1:11" s="1" customFormat="1" ht="12.75" customHeight="1">
      <c r="A243" s="240" t="s">
        <v>20</v>
      </c>
      <c r="B243" s="241" t="s">
        <v>10</v>
      </c>
      <c r="C243" s="242" t="s">
        <v>508</v>
      </c>
      <c r="D243" s="243">
        <v>85379</v>
      </c>
      <c r="E243" s="244">
        <v>120829250.88999997</v>
      </c>
      <c r="F243" s="924">
        <v>91007843.49999997</v>
      </c>
      <c r="G243" s="218">
        <f t="shared" si="9"/>
        <v>75.319380720858149</v>
      </c>
      <c r="H243" s="927">
        <f t="shared" si="10"/>
        <v>1065.9277281298675</v>
      </c>
      <c r="I243" s="239">
        <v>10507393.75</v>
      </c>
      <c r="J243" s="928">
        <v>7578109.4799999995</v>
      </c>
      <c r="K243" s="930">
        <f t="shared" si="11"/>
        <v>72.121685551186275</v>
      </c>
    </row>
    <row r="244" spans="1:11" s="1" customFormat="1" ht="12.75" customHeight="1">
      <c r="A244" s="240" t="s">
        <v>20</v>
      </c>
      <c r="B244" s="241" t="s">
        <v>263</v>
      </c>
      <c r="C244" s="242" t="s">
        <v>509</v>
      </c>
      <c r="D244" s="243">
        <v>33619</v>
      </c>
      <c r="E244" s="244">
        <v>71983590.090000018</v>
      </c>
      <c r="F244" s="924">
        <v>56103729.610000014</v>
      </c>
      <c r="G244" s="218">
        <f t="shared" si="9"/>
        <v>77.939610319316316</v>
      </c>
      <c r="H244" s="927">
        <f t="shared" si="10"/>
        <v>1668.8101850144267</v>
      </c>
      <c r="I244" s="239">
        <v>5844715.0300000012</v>
      </c>
      <c r="J244" s="928">
        <v>4120989.4899999998</v>
      </c>
      <c r="K244" s="930">
        <f t="shared" si="11"/>
        <v>70.507962643988805</v>
      </c>
    </row>
    <row r="245" spans="1:11" s="1" customFormat="1" ht="12.75" customHeight="1">
      <c r="A245" s="240" t="s">
        <v>20</v>
      </c>
      <c r="B245" s="241" t="s">
        <v>11</v>
      </c>
      <c r="C245" s="242" t="s">
        <v>510</v>
      </c>
      <c r="D245" s="243">
        <v>211259</v>
      </c>
      <c r="E245" s="244">
        <v>188472549.31999993</v>
      </c>
      <c r="F245" s="924">
        <v>155773131.61999995</v>
      </c>
      <c r="G245" s="218">
        <f t="shared" si="9"/>
        <v>82.650302222802239</v>
      </c>
      <c r="H245" s="927">
        <f t="shared" si="10"/>
        <v>737.35619131019246</v>
      </c>
      <c r="I245" s="239">
        <v>22363460.93</v>
      </c>
      <c r="J245" s="928">
        <v>14736646.879999997</v>
      </c>
      <c r="K245" s="930">
        <f t="shared" si="11"/>
        <v>65.896092407732695</v>
      </c>
    </row>
    <row r="246" spans="1:11" s="1" customFormat="1" ht="12.75" customHeight="1">
      <c r="A246" s="240" t="s">
        <v>20</v>
      </c>
      <c r="B246" s="241" t="s">
        <v>266</v>
      </c>
      <c r="C246" s="242" t="s">
        <v>511</v>
      </c>
      <c r="D246" s="243">
        <v>79858</v>
      </c>
      <c r="E246" s="244">
        <v>108690683.55000007</v>
      </c>
      <c r="F246" s="924">
        <v>97426721.580000073</v>
      </c>
      <c r="G246" s="218">
        <f t="shared" si="9"/>
        <v>89.636681266413859</v>
      </c>
      <c r="H246" s="927">
        <f t="shared" si="10"/>
        <v>1219.9995188960413</v>
      </c>
      <c r="I246" s="239">
        <v>8420663.2100000009</v>
      </c>
      <c r="J246" s="928">
        <v>5635258.8199999994</v>
      </c>
      <c r="K246" s="930">
        <f t="shared" si="11"/>
        <v>66.921793206357179</v>
      </c>
    </row>
    <row r="247" spans="1:11" s="1" customFormat="1" ht="12.75" customHeight="1">
      <c r="A247" s="240" t="s">
        <v>20</v>
      </c>
      <c r="B247" s="241" t="s">
        <v>12</v>
      </c>
      <c r="C247" s="242" t="s">
        <v>512</v>
      </c>
      <c r="D247" s="243">
        <v>52089</v>
      </c>
      <c r="E247" s="244">
        <v>105950256.85000001</v>
      </c>
      <c r="F247" s="924">
        <v>93593178.63000001</v>
      </c>
      <c r="G247" s="218">
        <f t="shared" si="9"/>
        <v>88.336905839223562</v>
      </c>
      <c r="H247" s="927">
        <f t="shared" si="10"/>
        <v>1796.7935385590049</v>
      </c>
      <c r="I247" s="239">
        <v>7396179.9199999999</v>
      </c>
      <c r="J247" s="928">
        <v>4560363.5499999989</v>
      </c>
      <c r="K247" s="930">
        <f t="shared" si="11"/>
        <v>61.658364173488081</v>
      </c>
    </row>
    <row r="248" spans="1:11" s="1" customFormat="1" ht="12.75" customHeight="1">
      <c r="A248" s="240" t="s">
        <v>20</v>
      </c>
      <c r="B248" s="241" t="s">
        <v>269</v>
      </c>
      <c r="C248" s="242" t="s">
        <v>513</v>
      </c>
      <c r="D248" s="243">
        <v>108964</v>
      </c>
      <c r="E248" s="244">
        <v>161547963.11999997</v>
      </c>
      <c r="F248" s="924">
        <v>151198499.60999998</v>
      </c>
      <c r="G248" s="218">
        <f t="shared" si="9"/>
        <v>93.593566077764606</v>
      </c>
      <c r="H248" s="927">
        <f t="shared" si="10"/>
        <v>1387.6004883264195</v>
      </c>
      <c r="I248" s="239">
        <v>10128414.750000002</v>
      </c>
      <c r="J248" s="928">
        <v>7136670.2699999996</v>
      </c>
      <c r="K248" s="930">
        <f t="shared" si="11"/>
        <v>70.46186837876084</v>
      </c>
    </row>
    <row r="249" spans="1:11" s="1" customFormat="1" ht="12.75" customHeight="1">
      <c r="A249" s="240" t="s">
        <v>20</v>
      </c>
      <c r="B249" s="241" t="s">
        <v>13</v>
      </c>
      <c r="C249" s="242" t="s">
        <v>514</v>
      </c>
      <c r="D249" s="243">
        <v>38926</v>
      </c>
      <c r="E249" s="244">
        <v>59159888.149999976</v>
      </c>
      <c r="F249" s="924">
        <v>48127083.229999974</v>
      </c>
      <c r="G249" s="218">
        <f t="shared" si="9"/>
        <v>81.350869203764702</v>
      </c>
      <c r="H249" s="927">
        <f t="shared" si="10"/>
        <v>1236.3737149976873</v>
      </c>
      <c r="I249" s="239">
        <v>4070986.8899999997</v>
      </c>
      <c r="J249" s="928">
        <v>2816216.4399999995</v>
      </c>
      <c r="K249" s="930">
        <f t="shared" si="11"/>
        <v>69.177732969805746</v>
      </c>
    </row>
    <row r="250" spans="1:11" s="1" customFormat="1" ht="12.75" customHeight="1">
      <c r="A250" s="240" t="s">
        <v>20</v>
      </c>
      <c r="B250" s="241" t="s">
        <v>272</v>
      </c>
      <c r="C250" s="242" t="s">
        <v>515</v>
      </c>
      <c r="D250" s="243">
        <v>77017</v>
      </c>
      <c r="E250" s="244">
        <v>89973526.769999921</v>
      </c>
      <c r="F250" s="924">
        <v>84566087.119999915</v>
      </c>
      <c r="G250" s="218">
        <f t="shared" si="9"/>
        <v>93.989965888718473</v>
      </c>
      <c r="H250" s="927">
        <f t="shared" si="10"/>
        <v>1098.0184520300702</v>
      </c>
      <c r="I250" s="239">
        <v>9397763.3900000006</v>
      </c>
      <c r="J250" s="928">
        <v>6980533.5300000012</v>
      </c>
      <c r="K250" s="930">
        <f t="shared" si="11"/>
        <v>74.278668660969558</v>
      </c>
    </row>
    <row r="251" spans="1:11" s="1" customFormat="1" ht="12.75" customHeight="1">
      <c r="A251" s="240" t="s">
        <v>20</v>
      </c>
      <c r="B251" s="241" t="s">
        <v>4</v>
      </c>
      <c r="C251" s="242" t="s">
        <v>516</v>
      </c>
      <c r="D251" s="243">
        <v>73991</v>
      </c>
      <c r="E251" s="244">
        <v>119230522.67999998</v>
      </c>
      <c r="F251" s="924">
        <v>105325564.08999997</v>
      </c>
      <c r="G251" s="218">
        <f t="shared" si="9"/>
        <v>88.337752550729647</v>
      </c>
      <c r="H251" s="927">
        <f t="shared" si="10"/>
        <v>1423.4915610006619</v>
      </c>
      <c r="I251" s="239">
        <v>9263872.3199999966</v>
      </c>
      <c r="J251" s="928">
        <v>7147878.2400000002</v>
      </c>
      <c r="K251" s="930">
        <f t="shared" si="11"/>
        <v>77.158643740893041</v>
      </c>
    </row>
    <row r="252" spans="1:11" s="1" customFormat="1" ht="12.75" customHeight="1">
      <c r="A252" s="240" t="s">
        <v>20</v>
      </c>
      <c r="B252" s="241" t="s">
        <v>275</v>
      </c>
      <c r="C252" s="242" t="s">
        <v>517</v>
      </c>
      <c r="D252" s="243">
        <v>89576</v>
      </c>
      <c r="E252" s="244">
        <v>109519294.15999994</v>
      </c>
      <c r="F252" s="924">
        <v>103583049.96999994</v>
      </c>
      <c r="G252" s="218">
        <f t="shared" si="9"/>
        <v>94.579727494109335</v>
      </c>
      <c r="H252" s="927">
        <f t="shared" si="10"/>
        <v>1156.3705676743764</v>
      </c>
      <c r="I252" s="239">
        <v>10814812.909999996</v>
      </c>
      <c r="J252" s="928">
        <v>8188223.6500000004</v>
      </c>
      <c r="K252" s="930">
        <f t="shared" si="11"/>
        <v>75.713040236033109</v>
      </c>
    </row>
    <row r="253" spans="1:11" s="1" customFormat="1" ht="12.75" customHeight="1">
      <c r="A253" s="240" t="s">
        <v>20</v>
      </c>
      <c r="B253" s="241" t="s">
        <v>5</v>
      </c>
      <c r="C253" s="242" t="s">
        <v>518</v>
      </c>
      <c r="D253" s="243">
        <v>71776</v>
      </c>
      <c r="E253" s="244">
        <v>71590108.979999974</v>
      </c>
      <c r="F253" s="924">
        <v>65262366.459999971</v>
      </c>
      <c r="G253" s="218">
        <f t="shared" si="9"/>
        <v>91.161149759154895</v>
      </c>
      <c r="H253" s="927">
        <f t="shared" si="10"/>
        <v>909.25053583370448</v>
      </c>
      <c r="I253" s="239">
        <v>8150252.3799999999</v>
      </c>
      <c r="J253" s="928">
        <v>5986605.3500000006</v>
      </c>
      <c r="K253" s="930">
        <f t="shared" si="11"/>
        <v>73.453005758332125</v>
      </c>
    </row>
    <row r="254" spans="1:11" s="1" customFormat="1" ht="12.75" customHeight="1">
      <c r="A254" s="240" t="s">
        <v>20</v>
      </c>
      <c r="B254" s="241" t="s">
        <v>278</v>
      </c>
      <c r="C254" s="242" t="s">
        <v>519</v>
      </c>
      <c r="D254" s="243">
        <v>45059</v>
      </c>
      <c r="E254" s="244">
        <v>64570868.199999951</v>
      </c>
      <c r="F254" s="924">
        <v>57528679.98999995</v>
      </c>
      <c r="G254" s="218">
        <f t="shared" si="9"/>
        <v>89.093861665003899</v>
      </c>
      <c r="H254" s="927">
        <f t="shared" si="10"/>
        <v>1276.7411613662077</v>
      </c>
      <c r="I254" s="239">
        <v>5517731.2699999996</v>
      </c>
      <c r="J254" s="928">
        <v>3891023.74</v>
      </c>
      <c r="K254" s="930">
        <f t="shared" si="11"/>
        <v>70.518543756481293</v>
      </c>
    </row>
    <row r="255" spans="1:11" s="1" customFormat="1" ht="12.75" customHeight="1">
      <c r="A255" s="240" t="s">
        <v>21</v>
      </c>
      <c r="B255" s="241" t="s">
        <v>260</v>
      </c>
      <c r="C255" s="242" t="s">
        <v>520</v>
      </c>
      <c r="D255" s="243">
        <v>57231</v>
      </c>
      <c r="E255" s="244">
        <v>88430654.450000122</v>
      </c>
      <c r="F255" s="924">
        <v>73939138.470000118</v>
      </c>
      <c r="G255" s="218">
        <f t="shared" si="9"/>
        <v>83.612565043048846</v>
      </c>
      <c r="H255" s="927">
        <f t="shared" si="10"/>
        <v>1291.9421025318468</v>
      </c>
      <c r="I255" s="239">
        <v>6684024.9700000007</v>
      </c>
      <c r="J255" s="928">
        <v>4782944.96</v>
      </c>
      <c r="K255" s="930">
        <f t="shared" si="11"/>
        <v>71.557855954568637</v>
      </c>
    </row>
    <row r="256" spans="1:11" s="1" customFormat="1" ht="12.75" customHeight="1">
      <c r="A256" s="240" t="s">
        <v>21</v>
      </c>
      <c r="B256" s="241" t="s">
        <v>10</v>
      </c>
      <c r="C256" s="242" t="s">
        <v>521</v>
      </c>
      <c r="D256" s="243">
        <v>41034</v>
      </c>
      <c r="E256" s="244">
        <v>69254691.520000055</v>
      </c>
      <c r="F256" s="924">
        <v>59226528.440000057</v>
      </c>
      <c r="G256" s="218">
        <f t="shared" si="9"/>
        <v>85.51987907259111</v>
      </c>
      <c r="H256" s="927">
        <f t="shared" si="10"/>
        <v>1443.352547643419</v>
      </c>
      <c r="I256" s="239">
        <v>6175363.3100000005</v>
      </c>
      <c r="J256" s="928">
        <v>4251129.4700000007</v>
      </c>
      <c r="K256" s="930">
        <f t="shared" si="11"/>
        <v>68.840151689795889</v>
      </c>
    </row>
    <row r="257" spans="1:11" s="1" customFormat="1" ht="12.75" customHeight="1">
      <c r="A257" s="240" t="s">
        <v>21</v>
      </c>
      <c r="B257" s="241" t="s">
        <v>263</v>
      </c>
      <c r="C257" s="242" t="s">
        <v>522</v>
      </c>
      <c r="D257" s="243">
        <v>65139</v>
      </c>
      <c r="E257" s="244">
        <v>87382477.75</v>
      </c>
      <c r="F257" s="924">
        <v>73497605.379999995</v>
      </c>
      <c r="G257" s="218">
        <f t="shared" si="9"/>
        <v>84.110232706236104</v>
      </c>
      <c r="H257" s="927">
        <f t="shared" si="10"/>
        <v>1128.3195225594498</v>
      </c>
      <c r="I257" s="239">
        <v>8235155.9000000004</v>
      </c>
      <c r="J257" s="928">
        <v>5630762.919999999</v>
      </c>
      <c r="K257" s="930">
        <f t="shared" si="11"/>
        <v>68.374697314473408</v>
      </c>
    </row>
    <row r="258" spans="1:11" s="1" customFormat="1" ht="12.75" customHeight="1">
      <c r="A258" s="240" t="s">
        <v>21</v>
      </c>
      <c r="B258" s="241" t="s">
        <v>11</v>
      </c>
      <c r="C258" s="242" t="s">
        <v>523</v>
      </c>
      <c r="D258" s="243">
        <v>57211</v>
      </c>
      <c r="E258" s="244">
        <v>89259622.300000012</v>
      </c>
      <c r="F258" s="924">
        <v>68649467.590000004</v>
      </c>
      <c r="G258" s="218">
        <f t="shared" si="9"/>
        <v>76.909879093225769</v>
      </c>
      <c r="H258" s="927">
        <f t="shared" si="10"/>
        <v>1199.9347606229571</v>
      </c>
      <c r="I258" s="239">
        <v>8547613.1100000031</v>
      </c>
      <c r="J258" s="928">
        <v>5387766.3699999992</v>
      </c>
      <c r="K258" s="930">
        <f t="shared" si="11"/>
        <v>63.032408002846509</v>
      </c>
    </row>
    <row r="259" spans="1:11" s="1" customFormat="1" ht="12.75" customHeight="1">
      <c r="A259" s="240" t="s">
        <v>21</v>
      </c>
      <c r="B259" s="241" t="s">
        <v>266</v>
      </c>
      <c r="C259" s="242" t="s">
        <v>524</v>
      </c>
      <c r="D259" s="243">
        <v>91560</v>
      </c>
      <c r="E259" s="244">
        <v>143924019.9600001</v>
      </c>
      <c r="F259" s="924">
        <v>128076886.6300001</v>
      </c>
      <c r="G259" s="218">
        <f t="shared" si="9"/>
        <v>88.989236588580354</v>
      </c>
      <c r="H259" s="927">
        <f t="shared" si="10"/>
        <v>1398.8301292048941</v>
      </c>
      <c r="I259" s="239">
        <v>9011582.9899999984</v>
      </c>
      <c r="J259" s="928">
        <v>6404411.3199999984</v>
      </c>
      <c r="K259" s="930">
        <f t="shared" si="11"/>
        <v>71.068660490691428</v>
      </c>
    </row>
    <row r="260" spans="1:11" s="1" customFormat="1" ht="12.75" customHeight="1">
      <c r="A260" s="240" t="s">
        <v>21</v>
      </c>
      <c r="B260" s="241" t="s">
        <v>12</v>
      </c>
      <c r="C260" s="242" t="s">
        <v>525</v>
      </c>
      <c r="D260" s="243">
        <v>56565</v>
      </c>
      <c r="E260" s="244">
        <v>100383996.17999996</v>
      </c>
      <c r="F260" s="924">
        <v>81892348.319999963</v>
      </c>
      <c r="G260" s="218">
        <f t="shared" si="9"/>
        <v>81.579087739401842</v>
      </c>
      <c r="H260" s="927">
        <f t="shared" si="10"/>
        <v>1447.7565335454781</v>
      </c>
      <c r="I260" s="239">
        <v>8079245.1199999982</v>
      </c>
      <c r="J260" s="928">
        <v>5006327.26</v>
      </c>
      <c r="K260" s="930">
        <f t="shared" si="11"/>
        <v>61.965284944839013</v>
      </c>
    </row>
    <row r="261" spans="1:11" s="1" customFormat="1" ht="12.75" customHeight="1">
      <c r="A261" s="240" t="s">
        <v>21</v>
      </c>
      <c r="B261" s="241" t="s">
        <v>269</v>
      </c>
      <c r="C261" s="242" t="s">
        <v>526</v>
      </c>
      <c r="D261" s="243">
        <v>92879</v>
      </c>
      <c r="E261" s="244">
        <v>125064795.49999999</v>
      </c>
      <c r="F261" s="924">
        <v>106564273.61999999</v>
      </c>
      <c r="G261" s="218">
        <f t="shared" si="9"/>
        <v>85.207250524788975</v>
      </c>
      <c r="H261" s="927">
        <f t="shared" si="10"/>
        <v>1147.3451869636838</v>
      </c>
      <c r="I261" s="239">
        <v>9023959.6800000016</v>
      </c>
      <c r="J261" s="928">
        <v>6421264.8700000001</v>
      </c>
      <c r="K261" s="930">
        <f t="shared" si="11"/>
        <v>71.157951694216777</v>
      </c>
    </row>
    <row r="262" spans="1:11" s="1" customFormat="1" ht="12.75" customHeight="1">
      <c r="A262" s="240" t="s">
        <v>21</v>
      </c>
      <c r="B262" s="241" t="s">
        <v>13</v>
      </c>
      <c r="C262" s="242" t="s">
        <v>527</v>
      </c>
      <c r="D262" s="243">
        <v>62283</v>
      </c>
      <c r="E262" s="244">
        <v>97636140.509999946</v>
      </c>
      <c r="F262" s="924">
        <v>68015064.179999948</v>
      </c>
      <c r="G262" s="218">
        <f t="shared" si="9"/>
        <v>69.661770554146202</v>
      </c>
      <c r="H262" s="927">
        <f t="shared" si="10"/>
        <v>1092.0325639420057</v>
      </c>
      <c r="I262" s="239">
        <v>8179207.1400000015</v>
      </c>
      <c r="J262" s="928">
        <v>5630893.9199999999</v>
      </c>
      <c r="K262" s="930">
        <f t="shared" si="11"/>
        <v>68.844006804307426</v>
      </c>
    </row>
    <row r="263" spans="1:11" s="1" customFormat="1" ht="12.75" customHeight="1">
      <c r="A263" s="240" t="s">
        <v>21</v>
      </c>
      <c r="B263" s="241" t="s">
        <v>272</v>
      </c>
      <c r="C263" s="242" t="s">
        <v>528</v>
      </c>
      <c r="D263" s="243">
        <v>41180</v>
      </c>
      <c r="E263" s="244">
        <v>70402761.020000026</v>
      </c>
      <c r="F263" s="924">
        <v>62014715.530000024</v>
      </c>
      <c r="G263" s="218">
        <f t="shared" si="9"/>
        <v>88.085629926336097</v>
      </c>
      <c r="H263" s="927">
        <f t="shared" si="10"/>
        <v>1505.9425820786796</v>
      </c>
      <c r="I263" s="239">
        <v>5878673.9299999997</v>
      </c>
      <c r="J263" s="928">
        <v>3997669.1799999997</v>
      </c>
      <c r="K263" s="930">
        <f t="shared" si="11"/>
        <v>68.002907247485311</v>
      </c>
    </row>
    <row r="264" spans="1:11" s="1" customFormat="1" ht="12.75" customHeight="1">
      <c r="A264" s="240" t="s">
        <v>21</v>
      </c>
      <c r="B264" s="241" t="s">
        <v>4</v>
      </c>
      <c r="C264" s="242" t="s">
        <v>529</v>
      </c>
      <c r="D264" s="243">
        <v>49762</v>
      </c>
      <c r="E264" s="244">
        <v>64867084.61999999</v>
      </c>
      <c r="F264" s="924">
        <v>57608070.229999989</v>
      </c>
      <c r="G264" s="218">
        <f t="shared" si="9"/>
        <v>88.809402438040379</v>
      </c>
      <c r="H264" s="927">
        <f t="shared" si="10"/>
        <v>1157.6719229532573</v>
      </c>
      <c r="I264" s="239">
        <v>6417123.7400000002</v>
      </c>
      <c r="J264" s="928">
        <v>4845644.709999999</v>
      </c>
      <c r="K264" s="930">
        <f t="shared" si="11"/>
        <v>75.511162108274988</v>
      </c>
    </row>
    <row r="265" spans="1:11" s="1" customFormat="1" ht="12.75" customHeight="1">
      <c r="A265" s="240" t="s">
        <v>21</v>
      </c>
      <c r="B265" s="241" t="s">
        <v>275</v>
      </c>
      <c r="C265" s="242" t="s">
        <v>530</v>
      </c>
      <c r="D265" s="243">
        <v>32857</v>
      </c>
      <c r="E265" s="244">
        <v>85835115.240000054</v>
      </c>
      <c r="F265" s="924">
        <v>49295736.590000063</v>
      </c>
      <c r="G265" s="218">
        <f t="shared" si="9"/>
        <v>57.430733857776353</v>
      </c>
      <c r="H265" s="927">
        <f t="shared" si="10"/>
        <v>1500.3115497458705</v>
      </c>
      <c r="I265" s="239">
        <v>4289379.7300000004</v>
      </c>
      <c r="J265" s="928">
        <v>3124736.2500000005</v>
      </c>
      <c r="K265" s="930">
        <f t="shared" si="11"/>
        <v>72.84820758921245</v>
      </c>
    </row>
    <row r="266" spans="1:11" s="1" customFormat="1" ht="12.75" customHeight="1">
      <c r="A266" s="240" t="s">
        <v>21</v>
      </c>
      <c r="B266" s="241" t="s">
        <v>5</v>
      </c>
      <c r="C266" s="242" t="s">
        <v>531</v>
      </c>
      <c r="D266" s="243">
        <v>43822</v>
      </c>
      <c r="E266" s="244">
        <v>47995726.479999952</v>
      </c>
      <c r="F266" s="924">
        <v>40588101.889999948</v>
      </c>
      <c r="G266" s="218">
        <f t="shared" ref="G266:G323" si="12">F266/E266*100</f>
        <v>84.566074662737321</v>
      </c>
      <c r="H266" s="927">
        <f t="shared" ref="H266:H323" si="13">F266/D266</f>
        <v>926.20377641367236</v>
      </c>
      <c r="I266" s="239">
        <v>5100532.5199999996</v>
      </c>
      <c r="J266" s="928">
        <v>3770566.91</v>
      </c>
      <c r="K266" s="930">
        <f t="shared" ref="K266:K323" si="14">J266/I266*100</f>
        <v>73.924965583789685</v>
      </c>
    </row>
    <row r="267" spans="1:11" s="1" customFormat="1" ht="12.75" customHeight="1">
      <c r="A267" s="240" t="s">
        <v>21</v>
      </c>
      <c r="B267" s="241" t="s">
        <v>278</v>
      </c>
      <c r="C267" s="242" t="s">
        <v>532</v>
      </c>
      <c r="D267" s="243">
        <v>34148</v>
      </c>
      <c r="E267" s="244">
        <v>67989712.389999971</v>
      </c>
      <c r="F267" s="924">
        <v>55773265.139999971</v>
      </c>
      <c r="G267" s="218">
        <f t="shared" si="12"/>
        <v>82.031918035004352</v>
      </c>
      <c r="H267" s="927">
        <f t="shared" si="13"/>
        <v>1633.2805769005497</v>
      </c>
      <c r="I267" s="239">
        <v>4847186.5099999988</v>
      </c>
      <c r="J267" s="928">
        <v>3563554.2300000004</v>
      </c>
      <c r="K267" s="930">
        <f t="shared" si="14"/>
        <v>73.517992811875558</v>
      </c>
    </row>
    <row r="268" spans="1:11" s="1" customFormat="1" ht="12.75" customHeight="1">
      <c r="A268" s="240" t="s">
        <v>21</v>
      </c>
      <c r="B268" s="241" t="s">
        <v>14</v>
      </c>
      <c r="C268" s="242" t="s">
        <v>533</v>
      </c>
      <c r="D268" s="243">
        <v>126781</v>
      </c>
      <c r="E268" s="244">
        <v>172392840.60999998</v>
      </c>
      <c r="F268" s="924">
        <v>131195087.79999998</v>
      </c>
      <c r="G268" s="218">
        <f t="shared" si="12"/>
        <v>76.102399227122987</v>
      </c>
      <c r="H268" s="927">
        <f t="shared" si="13"/>
        <v>1034.8166349847372</v>
      </c>
      <c r="I268" s="239">
        <v>13648187.310000004</v>
      </c>
      <c r="J268" s="928">
        <v>9541339.9100000001</v>
      </c>
      <c r="K268" s="930">
        <f t="shared" si="14"/>
        <v>69.909209870010187</v>
      </c>
    </row>
    <row r="269" spans="1:11" s="1" customFormat="1" ht="12.75" customHeight="1">
      <c r="A269" s="240" t="s">
        <v>21</v>
      </c>
      <c r="B269" s="241" t="s">
        <v>281</v>
      </c>
      <c r="C269" s="242" t="s">
        <v>534</v>
      </c>
      <c r="D269" s="243">
        <v>104151</v>
      </c>
      <c r="E269" s="244">
        <v>154293629.75000003</v>
      </c>
      <c r="F269" s="924">
        <v>143393589.16000003</v>
      </c>
      <c r="G269" s="218">
        <f t="shared" si="12"/>
        <v>92.935521312408554</v>
      </c>
      <c r="H269" s="927">
        <f t="shared" si="13"/>
        <v>1376.7855244788818</v>
      </c>
      <c r="I269" s="239">
        <v>11855539.950000001</v>
      </c>
      <c r="J269" s="928">
        <v>7841346.6900000004</v>
      </c>
      <c r="K269" s="930">
        <f t="shared" si="14"/>
        <v>66.14078079168381</v>
      </c>
    </row>
    <row r="270" spans="1:11" s="1" customFormat="1" ht="12.75" customHeight="1">
      <c r="A270" s="240" t="s">
        <v>21</v>
      </c>
      <c r="B270" s="241" t="s">
        <v>15</v>
      </c>
      <c r="C270" s="242" t="s">
        <v>535</v>
      </c>
      <c r="D270" s="243">
        <v>56135</v>
      </c>
      <c r="E270" s="244">
        <v>80630965.660000041</v>
      </c>
      <c r="F270" s="924">
        <v>64890503.300000042</v>
      </c>
      <c r="G270" s="218">
        <f t="shared" si="12"/>
        <v>80.478390366334608</v>
      </c>
      <c r="H270" s="927">
        <f t="shared" si="13"/>
        <v>1155.9722686381053</v>
      </c>
      <c r="I270" s="239">
        <v>8234272.120000001</v>
      </c>
      <c r="J270" s="928">
        <v>6076797.1800000006</v>
      </c>
      <c r="K270" s="930">
        <f t="shared" si="14"/>
        <v>73.798838457624356</v>
      </c>
    </row>
    <row r="271" spans="1:11" s="1" customFormat="1" ht="12.75" customHeight="1">
      <c r="A271" s="240" t="s">
        <v>21</v>
      </c>
      <c r="B271" s="241" t="s">
        <v>284</v>
      </c>
      <c r="C271" s="242" t="s">
        <v>536</v>
      </c>
      <c r="D271" s="243">
        <v>69376</v>
      </c>
      <c r="E271" s="244">
        <v>103086807.44999994</v>
      </c>
      <c r="F271" s="924">
        <v>87647513.35999994</v>
      </c>
      <c r="G271" s="218">
        <f t="shared" si="12"/>
        <v>85.023016550892322</v>
      </c>
      <c r="H271" s="927">
        <f t="shared" si="13"/>
        <v>1263.3693692343165</v>
      </c>
      <c r="I271" s="239">
        <v>6583422.7200000007</v>
      </c>
      <c r="J271" s="928">
        <v>4664952.3000000007</v>
      </c>
      <c r="K271" s="930">
        <f t="shared" si="14"/>
        <v>70.859072831950868</v>
      </c>
    </row>
    <row r="272" spans="1:11" s="1" customFormat="1" ht="12.75" customHeight="1">
      <c r="A272" s="240" t="s">
        <v>21</v>
      </c>
      <c r="B272" s="241" t="s">
        <v>16</v>
      </c>
      <c r="C272" s="242" t="s">
        <v>537</v>
      </c>
      <c r="D272" s="243">
        <v>26689</v>
      </c>
      <c r="E272" s="244">
        <v>44718885.030000009</v>
      </c>
      <c r="F272" s="924">
        <v>33828882.63000001</v>
      </c>
      <c r="G272" s="218">
        <f t="shared" si="12"/>
        <v>75.647866907472405</v>
      </c>
      <c r="H272" s="927">
        <f t="shared" si="13"/>
        <v>1267.5215493274386</v>
      </c>
      <c r="I272" s="239">
        <v>4617547.28</v>
      </c>
      <c r="J272" s="928">
        <v>3285556</v>
      </c>
      <c r="K272" s="930">
        <f t="shared" si="14"/>
        <v>71.153705653014981</v>
      </c>
    </row>
    <row r="273" spans="1:11" s="1" customFormat="1" ht="12.75" customHeight="1">
      <c r="A273" s="240" t="s">
        <v>21</v>
      </c>
      <c r="B273" s="241" t="s">
        <v>287</v>
      </c>
      <c r="C273" s="242" t="s">
        <v>538</v>
      </c>
      <c r="D273" s="243">
        <v>22638</v>
      </c>
      <c r="E273" s="244">
        <v>49208112.209999986</v>
      </c>
      <c r="F273" s="924">
        <v>45649481.569999985</v>
      </c>
      <c r="G273" s="218">
        <f t="shared" si="12"/>
        <v>92.768203289707131</v>
      </c>
      <c r="H273" s="927">
        <f t="shared" si="13"/>
        <v>2016.4979931972782</v>
      </c>
      <c r="I273" s="239">
        <v>3509093.2399999993</v>
      </c>
      <c r="J273" s="928">
        <v>2568876.3499999996</v>
      </c>
      <c r="K273" s="930">
        <f t="shared" si="14"/>
        <v>73.206272227750773</v>
      </c>
    </row>
    <row r="274" spans="1:11" s="1" customFormat="1" ht="12.75" customHeight="1">
      <c r="A274" s="240" t="s">
        <v>22</v>
      </c>
      <c r="B274" s="241" t="s">
        <v>260</v>
      </c>
      <c r="C274" s="242" t="s">
        <v>539</v>
      </c>
      <c r="D274" s="243">
        <v>47055</v>
      </c>
      <c r="E274" s="244">
        <v>59206784.879999995</v>
      </c>
      <c r="F274" s="924">
        <v>56773788.049999997</v>
      </c>
      <c r="G274" s="218">
        <f t="shared" si="12"/>
        <v>95.890679024488179</v>
      </c>
      <c r="H274" s="927">
        <f t="shared" si="13"/>
        <v>1206.5410275209861</v>
      </c>
      <c r="I274" s="239">
        <v>5788006.7400000012</v>
      </c>
      <c r="J274" s="928">
        <v>4661174.4500000011</v>
      </c>
      <c r="K274" s="930">
        <f t="shared" si="14"/>
        <v>80.531600244819344</v>
      </c>
    </row>
    <row r="275" spans="1:11" s="1" customFormat="1" ht="12.75" customHeight="1">
      <c r="A275" s="240" t="s">
        <v>22</v>
      </c>
      <c r="B275" s="241" t="s">
        <v>10</v>
      </c>
      <c r="C275" s="242" t="s">
        <v>540</v>
      </c>
      <c r="D275" s="243">
        <v>86990</v>
      </c>
      <c r="E275" s="244">
        <v>113730938.93000001</v>
      </c>
      <c r="F275" s="924">
        <v>104384117.52000001</v>
      </c>
      <c r="G275" s="218">
        <f t="shared" si="12"/>
        <v>91.781636995230599</v>
      </c>
      <c r="H275" s="927">
        <f t="shared" si="13"/>
        <v>1199.9553686630647</v>
      </c>
      <c r="I275" s="239">
        <v>9405034.7799999975</v>
      </c>
      <c r="J275" s="928">
        <v>6430230.1399999997</v>
      </c>
      <c r="K275" s="930">
        <f t="shared" si="14"/>
        <v>68.370083581976942</v>
      </c>
    </row>
    <row r="276" spans="1:11" s="1" customFormat="1" ht="12.75" customHeight="1">
      <c r="A276" s="240" t="s">
        <v>22</v>
      </c>
      <c r="B276" s="241" t="s">
        <v>263</v>
      </c>
      <c r="C276" s="242" t="s">
        <v>541</v>
      </c>
      <c r="D276" s="243">
        <v>145418</v>
      </c>
      <c r="E276" s="244">
        <v>160594290.94000024</v>
      </c>
      <c r="F276" s="924">
        <v>147167439.15000024</v>
      </c>
      <c r="G276" s="218">
        <f t="shared" si="12"/>
        <v>91.639272036752288</v>
      </c>
      <c r="H276" s="927">
        <f t="shared" si="13"/>
        <v>1012.0304167984723</v>
      </c>
      <c r="I276" s="239">
        <v>14447302.909999998</v>
      </c>
      <c r="J276" s="928">
        <v>10015199.629999999</v>
      </c>
      <c r="K276" s="930">
        <f t="shared" si="14"/>
        <v>69.322278991380273</v>
      </c>
    </row>
    <row r="277" spans="1:11" s="1" customFormat="1" ht="12.75" customHeight="1">
      <c r="A277" s="240" t="s">
        <v>22</v>
      </c>
      <c r="B277" s="241" t="s">
        <v>11</v>
      </c>
      <c r="C277" s="242" t="s">
        <v>542</v>
      </c>
      <c r="D277" s="243">
        <v>75908</v>
      </c>
      <c r="E277" s="244">
        <v>104430877.01999998</v>
      </c>
      <c r="F277" s="924">
        <v>80449775.949999973</v>
      </c>
      <c r="G277" s="218">
        <f t="shared" si="12"/>
        <v>77.036388322768474</v>
      </c>
      <c r="H277" s="927">
        <f t="shared" si="13"/>
        <v>1059.8326388522946</v>
      </c>
      <c r="I277" s="239">
        <v>8784843.4299999997</v>
      </c>
      <c r="J277" s="928">
        <v>6422247.1600000011</v>
      </c>
      <c r="K277" s="930">
        <f t="shared" si="14"/>
        <v>73.105994559541074</v>
      </c>
    </row>
    <row r="278" spans="1:11" s="1" customFormat="1" ht="12.75" customHeight="1">
      <c r="A278" s="240" t="s">
        <v>22</v>
      </c>
      <c r="B278" s="241" t="s">
        <v>266</v>
      </c>
      <c r="C278" s="242" t="s">
        <v>392</v>
      </c>
      <c r="D278" s="243">
        <v>51893</v>
      </c>
      <c r="E278" s="244">
        <v>76753925.180000052</v>
      </c>
      <c r="F278" s="924">
        <v>45081409.050000049</v>
      </c>
      <c r="G278" s="218">
        <f t="shared" si="12"/>
        <v>58.734988398674126</v>
      </c>
      <c r="H278" s="927">
        <f t="shared" si="13"/>
        <v>868.73776906326577</v>
      </c>
      <c r="I278" s="239">
        <v>8338982.2299999986</v>
      </c>
      <c r="J278" s="928">
        <v>6174419.75</v>
      </c>
      <c r="K278" s="930">
        <f t="shared" si="14"/>
        <v>74.04284575385168</v>
      </c>
    </row>
    <row r="279" spans="1:11" s="1" customFormat="1" ht="12.75" customHeight="1">
      <c r="A279" s="240" t="s">
        <v>22</v>
      </c>
      <c r="B279" s="241" t="s">
        <v>12</v>
      </c>
      <c r="C279" s="242" t="s">
        <v>543</v>
      </c>
      <c r="D279" s="243">
        <v>71563</v>
      </c>
      <c r="E279" s="244">
        <v>94342269.940000042</v>
      </c>
      <c r="F279" s="924">
        <v>77473712.110000044</v>
      </c>
      <c r="G279" s="218">
        <f t="shared" si="12"/>
        <v>82.119830442146352</v>
      </c>
      <c r="H279" s="927">
        <f t="shared" si="13"/>
        <v>1082.5945266408626</v>
      </c>
      <c r="I279" s="239">
        <v>6933669.6600000029</v>
      </c>
      <c r="J279" s="928">
        <v>4989100.4800000004</v>
      </c>
      <c r="K279" s="930">
        <f t="shared" si="14"/>
        <v>71.954689574870784</v>
      </c>
    </row>
    <row r="280" spans="1:11" s="1" customFormat="1" ht="12.75" customHeight="1">
      <c r="A280" s="240" t="s">
        <v>22</v>
      </c>
      <c r="B280" s="241" t="s">
        <v>269</v>
      </c>
      <c r="C280" s="242" t="s">
        <v>544</v>
      </c>
      <c r="D280" s="243">
        <v>83026</v>
      </c>
      <c r="E280" s="244">
        <v>64518472.530000046</v>
      </c>
      <c r="F280" s="924">
        <v>48098952.430000044</v>
      </c>
      <c r="G280" s="218">
        <f t="shared" si="12"/>
        <v>74.55066827199731</v>
      </c>
      <c r="H280" s="927">
        <f t="shared" si="13"/>
        <v>579.32397598342743</v>
      </c>
      <c r="I280" s="239">
        <v>14765747.639999997</v>
      </c>
      <c r="J280" s="928">
        <v>11118779.050000001</v>
      </c>
      <c r="K280" s="930">
        <f t="shared" si="14"/>
        <v>75.301158607638257</v>
      </c>
    </row>
    <row r="281" spans="1:11" s="1" customFormat="1" ht="12.75" customHeight="1">
      <c r="A281" s="240" t="s">
        <v>22</v>
      </c>
      <c r="B281" s="241" t="s">
        <v>13</v>
      </c>
      <c r="C281" s="242" t="s">
        <v>545</v>
      </c>
      <c r="D281" s="243">
        <v>56451</v>
      </c>
      <c r="E281" s="244">
        <v>84133358.380000025</v>
      </c>
      <c r="F281" s="924">
        <v>57210194.400000021</v>
      </c>
      <c r="G281" s="218">
        <f t="shared" si="12"/>
        <v>67.999418425212767</v>
      </c>
      <c r="H281" s="927">
        <f t="shared" si="13"/>
        <v>1013.4487325290964</v>
      </c>
      <c r="I281" s="239">
        <v>7696605.7799999993</v>
      </c>
      <c r="J281" s="928">
        <v>5366489.3299999991</v>
      </c>
      <c r="K281" s="930">
        <f t="shared" si="14"/>
        <v>69.725402123947674</v>
      </c>
    </row>
    <row r="282" spans="1:11" s="1" customFormat="1" ht="12.75" customHeight="1">
      <c r="A282" s="240" t="s">
        <v>22</v>
      </c>
      <c r="B282" s="241" t="s">
        <v>272</v>
      </c>
      <c r="C282" s="242" t="s">
        <v>546</v>
      </c>
      <c r="D282" s="243">
        <v>86727</v>
      </c>
      <c r="E282" s="244">
        <v>110238243.84000014</v>
      </c>
      <c r="F282" s="924">
        <v>88175466.960000142</v>
      </c>
      <c r="G282" s="218">
        <f t="shared" si="12"/>
        <v>79.986276893142531</v>
      </c>
      <c r="H282" s="927">
        <f t="shared" si="13"/>
        <v>1016.7014535265851</v>
      </c>
      <c r="I282" s="239">
        <v>10194222.020000003</v>
      </c>
      <c r="J282" s="928">
        <v>6902060.4899999993</v>
      </c>
      <c r="K282" s="930">
        <f t="shared" si="14"/>
        <v>67.70561281144235</v>
      </c>
    </row>
    <row r="283" spans="1:11" s="1" customFormat="1" ht="12.75" customHeight="1">
      <c r="A283" s="240" t="s">
        <v>22</v>
      </c>
      <c r="B283" s="241" t="s">
        <v>4</v>
      </c>
      <c r="C283" s="242" t="s">
        <v>547</v>
      </c>
      <c r="D283" s="243">
        <v>130053</v>
      </c>
      <c r="E283" s="244">
        <v>118157063.05999991</v>
      </c>
      <c r="F283" s="924">
        <v>88423706.299999923</v>
      </c>
      <c r="G283" s="218">
        <f t="shared" si="12"/>
        <v>74.835734750023832</v>
      </c>
      <c r="H283" s="927">
        <f t="shared" si="13"/>
        <v>679.90516404850268</v>
      </c>
      <c r="I283" s="239">
        <v>13880023.819999997</v>
      </c>
      <c r="J283" s="928">
        <v>9855138.0500000007</v>
      </c>
      <c r="K283" s="930">
        <f t="shared" si="14"/>
        <v>71.002313668940104</v>
      </c>
    </row>
    <row r="284" spans="1:11" s="1" customFormat="1" ht="12.75" customHeight="1">
      <c r="A284" s="240" t="s">
        <v>22</v>
      </c>
      <c r="B284" s="241" t="s">
        <v>275</v>
      </c>
      <c r="C284" s="242" t="s">
        <v>548</v>
      </c>
      <c r="D284" s="243">
        <v>79183</v>
      </c>
      <c r="E284" s="244">
        <v>83039086.999999925</v>
      </c>
      <c r="F284" s="924">
        <v>69707029.089999929</v>
      </c>
      <c r="G284" s="218">
        <f t="shared" si="12"/>
        <v>83.944840446041979</v>
      </c>
      <c r="H284" s="927">
        <f t="shared" si="13"/>
        <v>880.32821552605901</v>
      </c>
      <c r="I284" s="239">
        <v>9289861.1999999993</v>
      </c>
      <c r="J284" s="928">
        <v>6141622.7500000009</v>
      </c>
      <c r="K284" s="930">
        <f t="shared" si="14"/>
        <v>66.111028117406121</v>
      </c>
    </row>
    <row r="285" spans="1:11" s="1" customFormat="1" ht="12.75" customHeight="1">
      <c r="A285" s="240" t="s">
        <v>22</v>
      </c>
      <c r="B285" s="241" t="s">
        <v>5</v>
      </c>
      <c r="C285" s="242" t="s">
        <v>549</v>
      </c>
      <c r="D285" s="243">
        <v>77274</v>
      </c>
      <c r="E285" s="244">
        <v>115616505.18000004</v>
      </c>
      <c r="F285" s="924">
        <v>95152697.830000043</v>
      </c>
      <c r="G285" s="218">
        <f t="shared" si="12"/>
        <v>82.300271645349881</v>
      </c>
      <c r="H285" s="927">
        <f t="shared" si="13"/>
        <v>1231.3675729223289</v>
      </c>
      <c r="I285" s="239">
        <v>9820691.1999999974</v>
      </c>
      <c r="J285" s="928">
        <v>7085291.2899999991</v>
      </c>
      <c r="K285" s="930">
        <f t="shared" si="14"/>
        <v>72.146564286635964</v>
      </c>
    </row>
    <row r="286" spans="1:11" s="1" customFormat="1" ht="12.75" customHeight="1">
      <c r="A286" s="240" t="s">
        <v>22</v>
      </c>
      <c r="B286" s="241" t="s">
        <v>278</v>
      </c>
      <c r="C286" s="242" t="s">
        <v>550</v>
      </c>
      <c r="D286" s="243">
        <v>57201</v>
      </c>
      <c r="E286" s="244">
        <v>45932423.990000002</v>
      </c>
      <c r="F286" s="924">
        <v>34065103.75</v>
      </c>
      <c r="G286" s="218">
        <f t="shared" si="12"/>
        <v>74.163522825218948</v>
      </c>
      <c r="H286" s="927">
        <f t="shared" si="13"/>
        <v>595.53336043076172</v>
      </c>
      <c r="I286" s="239">
        <v>6502753.2700000005</v>
      </c>
      <c r="J286" s="928">
        <v>4365163.6500000004</v>
      </c>
      <c r="K286" s="930">
        <f t="shared" si="14"/>
        <v>67.127929797650154</v>
      </c>
    </row>
    <row r="287" spans="1:11" s="1" customFormat="1" ht="12.75" customHeight="1">
      <c r="A287" s="240" t="s">
        <v>22</v>
      </c>
      <c r="B287" s="241" t="s">
        <v>14</v>
      </c>
      <c r="C287" s="242" t="s">
        <v>551</v>
      </c>
      <c r="D287" s="243">
        <v>36751</v>
      </c>
      <c r="E287" s="244">
        <v>64183865.50000003</v>
      </c>
      <c r="F287" s="924">
        <v>50612547.060000032</v>
      </c>
      <c r="G287" s="218">
        <f t="shared" si="12"/>
        <v>78.855560763943103</v>
      </c>
      <c r="H287" s="927">
        <f t="shared" si="13"/>
        <v>1377.1746907567149</v>
      </c>
      <c r="I287" s="239">
        <v>6841267.9099999983</v>
      </c>
      <c r="J287" s="928">
        <v>5054954.92</v>
      </c>
      <c r="K287" s="930">
        <f t="shared" si="14"/>
        <v>73.88915309998437</v>
      </c>
    </row>
    <row r="288" spans="1:11" s="1" customFormat="1" ht="12.75" customHeight="1">
      <c r="A288" s="240" t="s">
        <v>22</v>
      </c>
      <c r="B288" s="241" t="s">
        <v>281</v>
      </c>
      <c r="C288" s="242" t="s">
        <v>552</v>
      </c>
      <c r="D288" s="243">
        <v>75543</v>
      </c>
      <c r="E288" s="244">
        <v>92530101.3699999</v>
      </c>
      <c r="F288" s="924">
        <v>73768610.679999903</v>
      </c>
      <c r="G288" s="218">
        <f t="shared" si="12"/>
        <v>79.723905613181529</v>
      </c>
      <c r="H288" s="927">
        <f t="shared" si="13"/>
        <v>976.51153223991503</v>
      </c>
      <c r="I288" s="239">
        <v>14320077.640000001</v>
      </c>
      <c r="J288" s="928">
        <v>10086352.309999999</v>
      </c>
      <c r="K288" s="930">
        <f t="shared" si="14"/>
        <v>70.435039275387595</v>
      </c>
    </row>
    <row r="289" spans="1:11" s="1" customFormat="1" ht="12.75" customHeight="1">
      <c r="A289" s="240" t="s">
        <v>22</v>
      </c>
      <c r="B289" s="241" t="s">
        <v>15</v>
      </c>
      <c r="C289" s="242" t="s">
        <v>553</v>
      </c>
      <c r="D289" s="243">
        <v>59825</v>
      </c>
      <c r="E289" s="244">
        <v>64438206.939999975</v>
      </c>
      <c r="F289" s="924">
        <v>48720093.009999976</v>
      </c>
      <c r="G289" s="218">
        <f t="shared" si="12"/>
        <v>75.607462286100656</v>
      </c>
      <c r="H289" s="927">
        <f t="shared" si="13"/>
        <v>814.37681587964857</v>
      </c>
      <c r="I289" s="239">
        <v>8066071.2200000007</v>
      </c>
      <c r="J289" s="928">
        <v>5365271.21</v>
      </c>
      <c r="K289" s="930">
        <f t="shared" si="14"/>
        <v>66.51653653511876</v>
      </c>
    </row>
    <row r="290" spans="1:11" s="1" customFormat="1" ht="12.75" customHeight="1">
      <c r="A290" s="240" t="s">
        <v>22</v>
      </c>
      <c r="B290" s="241" t="s">
        <v>284</v>
      </c>
      <c r="C290" s="242" t="s">
        <v>403</v>
      </c>
      <c r="D290" s="243">
        <v>161581</v>
      </c>
      <c r="E290" s="244">
        <v>186834578.61000019</v>
      </c>
      <c r="F290" s="924">
        <v>161908195.33000019</v>
      </c>
      <c r="G290" s="218">
        <f t="shared" si="12"/>
        <v>86.658581368906283</v>
      </c>
      <c r="H290" s="927">
        <f t="shared" si="13"/>
        <v>1002.0249616600973</v>
      </c>
      <c r="I290" s="239">
        <v>13719837.520000001</v>
      </c>
      <c r="J290" s="928">
        <v>10152649.130000001</v>
      </c>
      <c r="K290" s="930">
        <f t="shared" si="14"/>
        <v>73.999776711641402</v>
      </c>
    </row>
    <row r="291" spans="1:11" s="1" customFormat="1" ht="12.75" customHeight="1">
      <c r="A291" s="240" t="s">
        <v>22</v>
      </c>
      <c r="B291" s="241" t="s">
        <v>16</v>
      </c>
      <c r="C291" s="242" t="s">
        <v>554</v>
      </c>
      <c r="D291" s="243">
        <v>55500</v>
      </c>
      <c r="E291" s="244">
        <v>86069619.220000014</v>
      </c>
      <c r="F291" s="924">
        <v>83343606.200000018</v>
      </c>
      <c r="G291" s="218">
        <f t="shared" si="12"/>
        <v>96.832781363849051</v>
      </c>
      <c r="H291" s="927">
        <f t="shared" si="13"/>
        <v>1501.6865981981985</v>
      </c>
      <c r="I291" s="239">
        <v>8154925.8100000005</v>
      </c>
      <c r="J291" s="928">
        <v>5612693.6100000003</v>
      </c>
      <c r="K291" s="930">
        <f t="shared" si="14"/>
        <v>68.825808361339341</v>
      </c>
    </row>
    <row r="292" spans="1:11" s="1" customFormat="1" ht="12.75" customHeight="1">
      <c r="A292" s="240" t="s">
        <v>22</v>
      </c>
      <c r="B292" s="241" t="s">
        <v>287</v>
      </c>
      <c r="C292" s="242" t="s">
        <v>555</v>
      </c>
      <c r="D292" s="243">
        <v>136112</v>
      </c>
      <c r="E292" s="244">
        <v>204439017.1699999</v>
      </c>
      <c r="F292" s="924">
        <v>177311334.73999989</v>
      </c>
      <c r="G292" s="218">
        <f t="shared" si="12"/>
        <v>86.730672644819961</v>
      </c>
      <c r="H292" s="927">
        <f t="shared" si="13"/>
        <v>1302.687013195015</v>
      </c>
      <c r="I292" s="239">
        <v>17118042.050000008</v>
      </c>
      <c r="J292" s="928">
        <v>11117936.670000002</v>
      </c>
      <c r="K292" s="930">
        <f t="shared" si="14"/>
        <v>64.948646799240677</v>
      </c>
    </row>
    <row r="293" spans="1:11" s="1" customFormat="1" ht="12.75" customHeight="1">
      <c r="A293" s="240" t="s">
        <v>22</v>
      </c>
      <c r="B293" s="241" t="s">
        <v>17</v>
      </c>
      <c r="C293" s="242" t="s">
        <v>556</v>
      </c>
      <c r="D293" s="243">
        <v>63014</v>
      </c>
      <c r="E293" s="244">
        <v>96133843.35999994</v>
      </c>
      <c r="F293" s="924">
        <v>82159145.079999939</v>
      </c>
      <c r="G293" s="218">
        <f t="shared" si="12"/>
        <v>85.463289730685318</v>
      </c>
      <c r="H293" s="927">
        <f t="shared" si="13"/>
        <v>1303.8236753737256</v>
      </c>
      <c r="I293" s="239">
        <v>7757724.6899999985</v>
      </c>
      <c r="J293" s="928">
        <v>5279561.1000000006</v>
      </c>
      <c r="K293" s="930">
        <f t="shared" si="14"/>
        <v>68.055535752713098</v>
      </c>
    </row>
    <row r="294" spans="1:11" s="1" customFormat="1" ht="12.75" customHeight="1">
      <c r="A294" s="240" t="s">
        <v>22</v>
      </c>
      <c r="B294" s="241" t="s">
        <v>290</v>
      </c>
      <c r="C294" s="242" t="s">
        <v>557</v>
      </c>
      <c r="D294" s="243">
        <v>399272</v>
      </c>
      <c r="E294" s="244">
        <v>400892337.18000054</v>
      </c>
      <c r="F294" s="924">
        <v>293970166.14000052</v>
      </c>
      <c r="G294" s="218">
        <f t="shared" si="12"/>
        <v>73.328956150141636</v>
      </c>
      <c r="H294" s="927">
        <f t="shared" si="13"/>
        <v>736.26541841151027</v>
      </c>
      <c r="I294" s="239">
        <v>45726561.900000006</v>
      </c>
      <c r="J294" s="928">
        <v>29317849.699999999</v>
      </c>
      <c r="K294" s="930">
        <f t="shared" si="14"/>
        <v>64.115578521113335</v>
      </c>
    </row>
    <row r="295" spans="1:11" s="1" customFormat="1" ht="12.75" customHeight="1">
      <c r="A295" s="240" t="s">
        <v>22</v>
      </c>
      <c r="B295" s="241" t="s">
        <v>18</v>
      </c>
      <c r="C295" s="242" t="s">
        <v>558</v>
      </c>
      <c r="D295" s="243">
        <v>60262</v>
      </c>
      <c r="E295" s="244">
        <v>69492244.060000062</v>
      </c>
      <c r="F295" s="924">
        <v>61177931.260000065</v>
      </c>
      <c r="G295" s="218">
        <f t="shared" si="12"/>
        <v>88.035624820488806</v>
      </c>
      <c r="H295" s="927">
        <f t="shared" si="13"/>
        <v>1015.1991513723418</v>
      </c>
      <c r="I295" s="239">
        <v>8322198.0000000009</v>
      </c>
      <c r="J295" s="928">
        <v>5558324.8400000017</v>
      </c>
      <c r="K295" s="930">
        <f t="shared" si="14"/>
        <v>66.789144406321526</v>
      </c>
    </row>
    <row r="296" spans="1:11" s="1" customFormat="1" ht="12.75" customHeight="1">
      <c r="A296" s="240" t="s">
        <v>22</v>
      </c>
      <c r="B296" s="241" t="s">
        <v>293</v>
      </c>
      <c r="C296" s="242" t="s">
        <v>559</v>
      </c>
      <c r="D296" s="243">
        <v>59077</v>
      </c>
      <c r="E296" s="244">
        <v>94749524.579999924</v>
      </c>
      <c r="F296" s="924">
        <v>76023680.659999922</v>
      </c>
      <c r="G296" s="218">
        <f t="shared" si="12"/>
        <v>80.236477171778105</v>
      </c>
      <c r="H296" s="927">
        <f t="shared" si="13"/>
        <v>1286.8575022428342</v>
      </c>
      <c r="I296" s="239">
        <v>8396261.2400000021</v>
      </c>
      <c r="J296" s="928">
        <v>5612238.1900000013</v>
      </c>
      <c r="K296" s="930">
        <f t="shared" si="14"/>
        <v>66.84211019141658</v>
      </c>
    </row>
    <row r="297" spans="1:11" s="1" customFormat="1" ht="12.75" customHeight="1">
      <c r="A297" s="240" t="s">
        <v>22</v>
      </c>
      <c r="B297" s="241" t="s">
        <v>19</v>
      </c>
      <c r="C297" s="242" t="s">
        <v>560</v>
      </c>
      <c r="D297" s="243">
        <v>91664</v>
      </c>
      <c r="E297" s="244">
        <v>87039366.400000036</v>
      </c>
      <c r="F297" s="924">
        <v>84022988.650000036</v>
      </c>
      <c r="G297" s="218">
        <f t="shared" si="12"/>
        <v>96.534467247684375</v>
      </c>
      <c r="H297" s="927">
        <f t="shared" si="13"/>
        <v>916.64108755891118</v>
      </c>
      <c r="I297" s="239">
        <v>10500442.790000001</v>
      </c>
      <c r="J297" s="928">
        <v>6933935.5699999994</v>
      </c>
      <c r="K297" s="930">
        <f t="shared" si="14"/>
        <v>66.034696904434057</v>
      </c>
    </row>
    <row r="298" spans="1:11" s="1" customFormat="1" ht="12.75" customHeight="1">
      <c r="A298" s="240" t="s">
        <v>22</v>
      </c>
      <c r="B298" s="241" t="s">
        <v>296</v>
      </c>
      <c r="C298" s="242" t="s">
        <v>286</v>
      </c>
      <c r="D298" s="243">
        <v>58879</v>
      </c>
      <c r="E298" s="244">
        <v>84820382.949999988</v>
      </c>
      <c r="F298" s="924">
        <v>56606503.449999981</v>
      </c>
      <c r="G298" s="218">
        <f t="shared" si="12"/>
        <v>66.7369109655735</v>
      </c>
      <c r="H298" s="927">
        <f t="shared" si="13"/>
        <v>961.40395472069804</v>
      </c>
      <c r="I298" s="239">
        <v>9792916.1800000034</v>
      </c>
      <c r="J298" s="928">
        <v>6079529.2400000012</v>
      </c>
      <c r="K298" s="930">
        <f t="shared" si="14"/>
        <v>62.080887125493589</v>
      </c>
    </row>
    <row r="299" spans="1:11" s="1" customFormat="1" ht="12.75" customHeight="1">
      <c r="A299" s="240" t="s">
        <v>22</v>
      </c>
      <c r="B299" s="241" t="s">
        <v>20</v>
      </c>
      <c r="C299" s="242" t="s">
        <v>561</v>
      </c>
      <c r="D299" s="243">
        <v>61425</v>
      </c>
      <c r="E299" s="244">
        <v>73490523.630000025</v>
      </c>
      <c r="F299" s="924">
        <v>67474503.530000031</v>
      </c>
      <c r="G299" s="218">
        <f t="shared" si="12"/>
        <v>91.813883201746364</v>
      </c>
      <c r="H299" s="927">
        <f t="shared" si="13"/>
        <v>1098.4860159544164</v>
      </c>
      <c r="I299" s="239">
        <v>5763987.7000000011</v>
      </c>
      <c r="J299" s="928">
        <v>3950923.03</v>
      </c>
      <c r="K299" s="930">
        <f t="shared" si="14"/>
        <v>68.544959421061904</v>
      </c>
    </row>
    <row r="300" spans="1:11" s="1" customFormat="1" ht="12.75" customHeight="1">
      <c r="A300" s="240" t="s">
        <v>22</v>
      </c>
      <c r="B300" s="241" t="s">
        <v>414</v>
      </c>
      <c r="C300" s="242" t="s">
        <v>562</v>
      </c>
      <c r="D300" s="243">
        <v>83894</v>
      </c>
      <c r="E300" s="244">
        <v>101476268.53000003</v>
      </c>
      <c r="F300" s="924">
        <v>86761737.820000023</v>
      </c>
      <c r="G300" s="218">
        <f t="shared" si="12"/>
        <v>85.499535090167541</v>
      </c>
      <c r="H300" s="927">
        <f t="shared" si="13"/>
        <v>1034.1828714806782</v>
      </c>
      <c r="I300" s="239">
        <v>8913754.6500000004</v>
      </c>
      <c r="J300" s="928">
        <v>6199050.1399999997</v>
      </c>
      <c r="K300" s="930">
        <f t="shared" si="14"/>
        <v>69.544769666730716</v>
      </c>
    </row>
    <row r="301" spans="1:11" s="1" customFormat="1" ht="12.75" customHeight="1">
      <c r="A301" s="240" t="s">
        <v>22</v>
      </c>
      <c r="B301" s="241" t="s">
        <v>21</v>
      </c>
      <c r="C301" s="242" t="s">
        <v>563</v>
      </c>
      <c r="D301" s="243">
        <v>70233</v>
      </c>
      <c r="E301" s="244">
        <v>92121815.459999964</v>
      </c>
      <c r="F301" s="924">
        <v>89076533.769999966</v>
      </c>
      <c r="G301" s="218">
        <f t="shared" si="12"/>
        <v>96.694288236946122</v>
      </c>
      <c r="H301" s="927">
        <f t="shared" si="13"/>
        <v>1268.3002829154382</v>
      </c>
      <c r="I301" s="239">
        <v>9290754.8299999982</v>
      </c>
      <c r="J301" s="928">
        <v>6356963.9800000004</v>
      </c>
      <c r="K301" s="930">
        <f t="shared" si="14"/>
        <v>68.422470470033943</v>
      </c>
    </row>
    <row r="302" spans="1:11" s="1" customFormat="1" ht="12.75" customHeight="1">
      <c r="A302" s="240" t="s">
        <v>22</v>
      </c>
      <c r="B302" s="241" t="s">
        <v>417</v>
      </c>
      <c r="C302" s="242" t="s">
        <v>564</v>
      </c>
      <c r="D302" s="243">
        <v>57446</v>
      </c>
      <c r="E302" s="244">
        <v>89948732.999999955</v>
      </c>
      <c r="F302" s="924">
        <v>62628871.689999953</v>
      </c>
      <c r="G302" s="218">
        <f t="shared" si="12"/>
        <v>69.627297240529202</v>
      </c>
      <c r="H302" s="927">
        <f t="shared" si="13"/>
        <v>1090.2216288340346</v>
      </c>
      <c r="I302" s="239">
        <v>7265573.3800000008</v>
      </c>
      <c r="J302" s="928">
        <v>5442320.4100000011</v>
      </c>
      <c r="K302" s="930">
        <f t="shared" si="14"/>
        <v>74.90558728621636</v>
      </c>
    </row>
    <row r="303" spans="1:11" s="1" customFormat="1" ht="12.75" customHeight="1">
      <c r="A303" s="240" t="s">
        <v>22</v>
      </c>
      <c r="B303" s="241" t="s">
        <v>22</v>
      </c>
      <c r="C303" s="242" t="s">
        <v>565</v>
      </c>
      <c r="D303" s="243">
        <v>77994</v>
      </c>
      <c r="E303" s="244">
        <v>106028816.59000003</v>
      </c>
      <c r="F303" s="924">
        <v>80498512.320000038</v>
      </c>
      <c r="G303" s="218">
        <f t="shared" si="12"/>
        <v>75.921353183896755</v>
      </c>
      <c r="H303" s="927">
        <f t="shared" si="13"/>
        <v>1032.1116024309567</v>
      </c>
      <c r="I303" s="239">
        <v>13770201.230000002</v>
      </c>
      <c r="J303" s="928">
        <v>10624138.799999999</v>
      </c>
      <c r="K303" s="930">
        <f t="shared" si="14"/>
        <v>77.153112162617234</v>
      </c>
    </row>
    <row r="304" spans="1:11" s="1" customFormat="1" ht="12.75" customHeight="1">
      <c r="A304" s="240" t="s">
        <v>22</v>
      </c>
      <c r="B304" s="241" t="s">
        <v>566</v>
      </c>
      <c r="C304" s="242" t="s">
        <v>567</v>
      </c>
      <c r="D304" s="243">
        <v>69433</v>
      </c>
      <c r="E304" s="244">
        <v>83485540.75999999</v>
      </c>
      <c r="F304" s="924">
        <v>66048727.169999987</v>
      </c>
      <c r="G304" s="218">
        <f t="shared" si="12"/>
        <v>79.113971795275944</v>
      </c>
      <c r="H304" s="927">
        <f t="shared" si="13"/>
        <v>951.25843863868749</v>
      </c>
      <c r="I304" s="239">
        <v>9145225.2999999989</v>
      </c>
      <c r="J304" s="928">
        <v>6900723.8500000015</v>
      </c>
      <c r="K304" s="930">
        <f t="shared" si="14"/>
        <v>75.457122417749531</v>
      </c>
    </row>
    <row r="305" spans="1:11" s="1" customFormat="1" ht="12.75" customHeight="1">
      <c r="A305" s="240" t="s">
        <v>23</v>
      </c>
      <c r="B305" s="241" t="s">
        <v>260</v>
      </c>
      <c r="C305" s="242" t="s">
        <v>568</v>
      </c>
      <c r="D305" s="243">
        <v>47560</v>
      </c>
      <c r="E305" s="244">
        <v>62343635.239999987</v>
      </c>
      <c r="F305" s="924">
        <v>59693382.199999988</v>
      </c>
      <c r="G305" s="218">
        <f t="shared" si="12"/>
        <v>95.748959729734224</v>
      </c>
      <c r="H305" s="927">
        <f t="shared" si="13"/>
        <v>1255.1173717409586</v>
      </c>
      <c r="I305" s="239">
        <v>6145184.2700000023</v>
      </c>
      <c r="J305" s="928">
        <v>4382912.66</v>
      </c>
      <c r="K305" s="930">
        <f t="shared" si="14"/>
        <v>71.322721458440469</v>
      </c>
    </row>
    <row r="306" spans="1:11" s="1" customFormat="1" ht="12.75" customHeight="1">
      <c r="A306" s="240" t="s">
        <v>23</v>
      </c>
      <c r="B306" s="241" t="s">
        <v>10</v>
      </c>
      <c r="C306" s="242" t="s">
        <v>569</v>
      </c>
      <c r="D306" s="243">
        <v>48243</v>
      </c>
      <c r="E306" s="244">
        <v>66242891.5</v>
      </c>
      <c r="F306" s="924">
        <v>57734794.700000003</v>
      </c>
      <c r="G306" s="218">
        <f t="shared" si="12"/>
        <v>87.15621162158962</v>
      </c>
      <c r="H306" s="927">
        <f t="shared" si="13"/>
        <v>1196.7496776734449</v>
      </c>
      <c r="I306" s="239">
        <v>8007431.959999999</v>
      </c>
      <c r="J306" s="928">
        <v>5958570.8899999987</v>
      </c>
      <c r="K306" s="930">
        <f t="shared" si="14"/>
        <v>74.413006813735066</v>
      </c>
    </row>
    <row r="307" spans="1:11" s="1" customFormat="1" ht="12.75" customHeight="1">
      <c r="A307" s="240" t="s">
        <v>23</v>
      </c>
      <c r="B307" s="241" t="s">
        <v>263</v>
      </c>
      <c r="C307" s="242" t="s">
        <v>570</v>
      </c>
      <c r="D307" s="243">
        <v>57015</v>
      </c>
      <c r="E307" s="244">
        <v>106936787.36999999</v>
      </c>
      <c r="F307" s="924">
        <v>89388022.329999983</v>
      </c>
      <c r="G307" s="218">
        <f t="shared" si="12"/>
        <v>83.589590194736743</v>
      </c>
      <c r="H307" s="927">
        <f t="shared" si="13"/>
        <v>1567.7983395597646</v>
      </c>
      <c r="I307" s="239">
        <v>11423686.980000002</v>
      </c>
      <c r="J307" s="928">
        <v>8422488.1499999985</v>
      </c>
      <c r="K307" s="930">
        <f t="shared" si="14"/>
        <v>73.728281987642461</v>
      </c>
    </row>
    <row r="308" spans="1:11" s="1" customFormat="1" ht="12.75" customHeight="1">
      <c r="A308" s="240" t="s">
        <v>23</v>
      </c>
      <c r="B308" s="241" t="s">
        <v>11</v>
      </c>
      <c r="C308" s="242" t="s">
        <v>571</v>
      </c>
      <c r="D308" s="243">
        <v>82421</v>
      </c>
      <c r="E308" s="244">
        <v>115902391.34000002</v>
      </c>
      <c r="F308" s="924">
        <v>98828820.430000022</v>
      </c>
      <c r="G308" s="218">
        <f t="shared" si="12"/>
        <v>85.269008937085161</v>
      </c>
      <c r="H308" s="927">
        <f t="shared" si="13"/>
        <v>1199.0732996445083</v>
      </c>
      <c r="I308" s="239">
        <v>9173639.8499999996</v>
      </c>
      <c r="J308" s="928">
        <v>6367053.8499999996</v>
      </c>
      <c r="K308" s="930">
        <f t="shared" si="14"/>
        <v>69.405971393132461</v>
      </c>
    </row>
    <row r="309" spans="1:11" s="1" customFormat="1" ht="12.75" customHeight="1">
      <c r="A309" s="240" t="s">
        <v>23</v>
      </c>
      <c r="B309" s="241" t="s">
        <v>266</v>
      </c>
      <c r="C309" s="242" t="s">
        <v>572</v>
      </c>
      <c r="D309" s="243">
        <v>60277</v>
      </c>
      <c r="E309" s="244">
        <v>95009902.410000041</v>
      </c>
      <c r="F309" s="924">
        <v>86959559.13000004</v>
      </c>
      <c r="G309" s="218">
        <f t="shared" si="12"/>
        <v>91.52683764976409</v>
      </c>
      <c r="H309" s="927">
        <f t="shared" si="13"/>
        <v>1442.6656789488534</v>
      </c>
      <c r="I309" s="239">
        <v>8715916.6000000034</v>
      </c>
      <c r="J309" s="928">
        <v>6604852.7700000005</v>
      </c>
      <c r="K309" s="930">
        <f t="shared" si="14"/>
        <v>75.779210301300935</v>
      </c>
    </row>
    <row r="310" spans="1:11" s="1" customFormat="1" ht="12.75" customHeight="1">
      <c r="A310" s="240" t="s">
        <v>23</v>
      </c>
      <c r="B310" s="241" t="s">
        <v>12</v>
      </c>
      <c r="C310" s="242" t="s">
        <v>573</v>
      </c>
      <c r="D310" s="243">
        <v>81882</v>
      </c>
      <c r="E310" s="244">
        <v>109121012.51999992</v>
      </c>
      <c r="F310" s="924">
        <v>89122491.559999913</v>
      </c>
      <c r="G310" s="218">
        <f t="shared" si="12"/>
        <v>81.673079732160076</v>
      </c>
      <c r="H310" s="927">
        <f t="shared" si="13"/>
        <v>1088.4259246232373</v>
      </c>
      <c r="I310" s="239">
        <v>11372566.119999999</v>
      </c>
      <c r="J310" s="928">
        <v>8310094.1399999997</v>
      </c>
      <c r="K310" s="930">
        <f t="shared" si="14"/>
        <v>73.0714075637311</v>
      </c>
    </row>
    <row r="311" spans="1:11" s="1" customFormat="1" ht="12.75" customHeight="1">
      <c r="A311" s="240" t="s">
        <v>23</v>
      </c>
      <c r="B311" s="241" t="s">
        <v>269</v>
      </c>
      <c r="C311" s="242" t="s">
        <v>574</v>
      </c>
      <c r="D311" s="243">
        <v>46999</v>
      </c>
      <c r="E311" s="244">
        <v>64319660.919999987</v>
      </c>
      <c r="F311" s="924">
        <v>52796842.699999988</v>
      </c>
      <c r="G311" s="218">
        <f t="shared" si="12"/>
        <v>82.085076234571659</v>
      </c>
      <c r="H311" s="927">
        <f t="shared" si="13"/>
        <v>1123.3609800208512</v>
      </c>
      <c r="I311" s="239">
        <v>5503762.7600000007</v>
      </c>
      <c r="J311" s="928">
        <v>3932605.1399999992</v>
      </c>
      <c r="K311" s="930">
        <f t="shared" si="14"/>
        <v>71.45302789177633</v>
      </c>
    </row>
    <row r="312" spans="1:11" s="1" customFormat="1" ht="12.75" customHeight="1">
      <c r="A312" s="240" t="s">
        <v>23</v>
      </c>
      <c r="B312" s="241" t="s">
        <v>13</v>
      </c>
      <c r="C312" s="242" t="s">
        <v>575</v>
      </c>
      <c r="D312" s="243">
        <v>79438</v>
      </c>
      <c r="E312" s="244">
        <v>123546263.70999998</v>
      </c>
      <c r="F312" s="924">
        <v>110529159.97999997</v>
      </c>
      <c r="G312" s="218">
        <f t="shared" si="12"/>
        <v>89.463781955757852</v>
      </c>
      <c r="H312" s="927">
        <f t="shared" si="13"/>
        <v>1391.389007527883</v>
      </c>
      <c r="I312" s="239">
        <v>9660315.4600000009</v>
      </c>
      <c r="J312" s="928">
        <v>7512634.8899999987</v>
      </c>
      <c r="K312" s="930">
        <f t="shared" si="14"/>
        <v>77.768007898988401</v>
      </c>
    </row>
    <row r="313" spans="1:11" s="1" customFormat="1" ht="12.75" customHeight="1">
      <c r="A313" s="240" t="s">
        <v>23</v>
      </c>
      <c r="B313" s="241" t="s">
        <v>272</v>
      </c>
      <c r="C313" s="242" t="s">
        <v>576</v>
      </c>
      <c r="D313" s="243">
        <v>66480</v>
      </c>
      <c r="E313" s="244">
        <v>113834366.96999991</v>
      </c>
      <c r="F313" s="924">
        <v>87530231.699999899</v>
      </c>
      <c r="G313" s="218">
        <f t="shared" si="12"/>
        <v>76.892623932338253</v>
      </c>
      <c r="H313" s="927">
        <f t="shared" si="13"/>
        <v>1316.6400676895291</v>
      </c>
      <c r="I313" s="239">
        <v>13057155.329999998</v>
      </c>
      <c r="J313" s="928">
        <v>10135073.73</v>
      </c>
      <c r="K313" s="930">
        <f t="shared" si="14"/>
        <v>77.620840633746241</v>
      </c>
    </row>
    <row r="314" spans="1:11" s="1" customFormat="1" ht="12.75" customHeight="1">
      <c r="A314" s="240" t="s">
        <v>23</v>
      </c>
      <c r="B314" s="241" t="s">
        <v>4</v>
      </c>
      <c r="C314" s="242" t="s">
        <v>577</v>
      </c>
      <c r="D314" s="243">
        <v>65638</v>
      </c>
      <c r="E314" s="244">
        <v>95542535.729999945</v>
      </c>
      <c r="F314" s="924">
        <v>84422179.139999941</v>
      </c>
      <c r="G314" s="218">
        <f t="shared" si="12"/>
        <v>88.360831638982489</v>
      </c>
      <c r="H314" s="927">
        <f t="shared" si="13"/>
        <v>1286.1784201224891</v>
      </c>
      <c r="I314" s="239">
        <v>11803386.210000003</v>
      </c>
      <c r="J314" s="928">
        <v>8744608.9700000007</v>
      </c>
      <c r="K314" s="930">
        <f t="shared" si="14"/>
        <v>74.085595560631916</v>
      </c>
    </row>
    <row r="315" spans="1:11" s="1" customFormat="1" ht="12.75" customHeight="1">
      <c r="A315" s="240" t="s">
        <v>23</v>
      </c>
      <c r="B315" s="241" t="s">
        <v>275</v>
      </c>
      <c r="C315" s="242" t="s">
        <v>578</v>
      </c>
      <c r="D315" s="243">
        <v>80652</v>
      </c>
      <c r="E315" s="244">
        <v>130084536.00999987</v>
      </c>
      <c r="F315" s="924">
        <v>100541979.55999987</v>
      </c>
      <c r="G315" s="218">
        <f t="shared" si="12"/>
        <v>77.289724546713984</v>
      </c>
      <c r="H315" s="927">
        <f t="shared" si="13"/>
        <v>1246.6148336061085</v>
      </c>
      <c r="I315" s="239">
        <v>13020852.929999998</v>
      </c>
      <c r="J315" s="928">
        <v>9744691.040000001</v>
      </c>
      <c r="K315" s="930">
        <f t="shared" si="14"/>
        <v>74.839114552536472</v>
      </c>
    </row>
    <row r="316" spans="1:11" s="1" customFormat="1" ht="12.75" customHeight="1">
      <c r="A316" s="240" t="s">
        <v>23</v>
      </c>
      <c r="B316" s="241" t="s">
        <v>5</v>
      </c>
      <c r="C316" s="242" t="s">
        <v>579</v>
      </c>
      <c r="D316" s="243">
        <v>39336</v>
      </c>
      <c r="E316" s="244">
        <v>53987426.56000001</v>
      </c>
      <c r="F316" s="924">
        <v>49814734.06000001</v>
      </c>
      <c r="G316" s="218">
        <f t="shared" si="12"/>
        <v>92.270992033001249</v>
      </c>
      <c r="H316" s="927">
        <f t="shared" si="13"/>
        <v>1266.3904326825302</v>
      </c>
      <c r="I316" s="239">
        <v>7015977.3399999971</v>
      </c>
      <c r="J316" s="928">
        <v>5200900.6399999987</v>
      </c>
      <c r="K316" s="930">
        <f t="shared" si="14"/>
        <v>74.129381951510126</v>
      </c>
    </row>
    <row r="317" spans="1:11" s="1" customFormat="1" ht="12.75" customHeight="1">
      <c r="A317" s="240" t="s">
        <v>23</v>
      </c>
      <c r="B317" s="241" t="s">
        <v>278</v>
      </c>
      <c r="C317" s="242" t="s">
        <v>580</v>
      </c>
      <c r="D317" s="243">
        <v>56134</v>
      </c>
      <c r="E317" s="244">
        <v>65435757.560000047</v>
      </c>
      <c r="F317" s="924">
        <v>61905007.040000044</v>
      </c>
      <c r="G317" s="218">
        <f t="shared" si="12"/>
        <v>94.604249034998105</v>
      </c>
      <c r="H317" s="927">
        <f t="shared" si="13"/>
        <v>1102.8076930202737</v>
      </c>
      <c r="I317" s="239">
        <v>7672872.0500000017</v>
      </c>
      <c r="J317" s="928">
        <v>4816143.42</v>
      </c>
      <c r="K317" s="930">
        <f t="shared" si="14"/>
        <v>62.768457347076435</v>
      </c>
    </row>
    <row r="318" spans="1:11" s="1" customFormat="1" ht="12.75" customHeight="1">
      <c r="A318" s="240" t="s">
        <v>23</v>
      </c>
      <c r="B318" s="241" t="s">
        <v>14</v>
      </c>
      <c r="C318" s="242" t="s">
        <v>581</v>
      </c>
      <c r="D318" s="243">
        <v>120186</v>
      </c>
      <c r="E318" s="244">
        <v>141441208.29000002</v>
      </c>
      <c r="F318" s="924">
        <v>132278772.56000002</v>
      </c>
      <c r="G318" s="218">
        <f t="shared" si="12"/>
        <v>93.522088901266969</v>
      </c>
      <c r="H318" s="927">
        <f t="shared" si="13"/>
        <v>1100.6171480871317</v>
      </c>
      <c r="I318" s="239">
        <v>9951933.4699999988</v>
      </c>
      <c r="J318" s="928">
        <v>6760907.3999999994</v>
      </c>
      <c r="K318" s="930">
        <f t="shared" si="14"/>
        <v>67.935616936956876</v>
      </c>
    </row>
    <row r="319" spans="1:11" s="1" customFormat="1" ht="12.75" customHeight="1">
      <c r="A319" s="240" t="s">
        <v>23</v>
      </c>
      <c r="B319" s="241" t="s">
        <v>281</v>
      </c>
      <c r="C319" s="242" t="s">
        <v>582</v>
      </c>
      <c r="D319" s="243">
        <v>77630</v>
      </c>
      <c r="E319" s="244">
        <v>130546283.10999998</v>
      </c>
      <c r="F319" s="924">
        <v>111127495.44999999</v>
      </c>
      <c r="G319" s="218">
        <f t="shared" si="12"/>
        <v>85.124978515368781</v>
      </c>
      <c r="H319" s="927">
        <f t="shared" si="13"/>
        <v>1431.5019380394176</v>
      </c>
      <c r="I319" s="239">
        <v>9678207.1699999999</v>
      </c>
      <c r="J319" s="928">
        <v>6399801.3199999994</v>
      </c>
      <c r="K319" s="930">
        <f t="shared" si="14"/>
        <v>66.125897158285355</v>
      </c>
    </row>
    <row r="320" spans="1:11" s="1" customFormat="1" ht="12.75" customHeight="1">
      <c r="A320" s="240" t="s">
        <v>23</v>
      </c>
      <c r="B320" s="241" t="s">
        <v>15</v>
      </c>
      <c r="C320" s="242" t="s">
        <v>583</v>
      </c>
      <c r="D320" s="243">
        <v>46724</v>
      </c>
      <c r="E320" s="244">
        <v>78442805.500000075</v>
      </c>
      <c r="F320" s="924">
        <v>71703717.850000069</v>
      </c>
      <c r="G320" s="218">
        <f t="shared" si="12"/>
        <v>91.408915569701293</v>
      </c>
      <c r="H320" s="927">
        <f t="shared" si="13"/>
        <v>1534.6228458608011</v>
      </c>
      <c r="I320" s="239">
        <v>8318449.1299999999</v>
      </c>
      <c r="J320" s="928">
        <v>5635308.7100000018</v>
      </c>
      <c r="K320" s="930">
        <f t="shared" si="14"/>
        <v>67.744703633236043</v>
      </c>
    </row>
    <row r="321" spans="1:11" s="1" customFormat="1" ht="12.75" customHeight="1">
      <c r="A321" s="240" t="s">
        <v>23</v>
      </c>
      <c r="B321" s="241" t="s">
        <v>284</v>
      </c>
      <c r="C321" s="242" t="s">
        <v>584</v>
      </c>
      <c r="D321" s="243">
        <v>53039</v>
      </c>
      <c r="E321" s="244">
        <v>67255337.750000015</v>
      </c>
      <c r="F321" s="924">
        <v>56637612.74000001</v>
      </c>
      <c r="G321" s="218">
        <f t="shared" si="12"/>
        <v>84.2128143799263</v>
      </c>
      <c r="H321" s="927">
        <f t="shared" si="13"/>
        <v>1067.8484273836236</v>
      </c>
      <c r="I321" s="239">
        <v>7049922.7500000009</v>
      </c>
      <c r="J321" s="928">
        <v>5193373.1599999992</v>
      </c>
      <c r="K321" s="930">
        <f t="shared" si="14"/>
        <v>73.665674705442669</v>
      </c>
    </row>
    <row r="322" spans="1:11" s="1" customFormat="1" ht="12.75" customHeight="1" thickBot="1">
      <c r="A322" s="425" t="s">
        <v>23</v>
      </c>
      <c r="B322" s="426" t="s">
        <v>16</v>
      </c>
      <c r="C322" s="427" t="s">
        <v>585</v>
      </c>
      <c r="D322" s="428">
        <v>36696</v>
      </c>
      <c r="E322" s="429">
        <v>59037604.780000031</v>
      </c>
      <c r="F322" s="925">
        <v>50554992.93000003</v>
      </c>
      <c r="G322" s="459">
        <f t="shared" si="12"/>
        <v>85.63184959550793</v>
      </c>
      <c r="H322" s="222">
        <f t="shared" si="13"/>
        <v>1377.6703981360374</v>
      </c>
      <c r="I322" s="245">
        <v>6856415.6600000001</v>
      </c>
      <c r="J322" s="929">
        <v>4695786.12</v>
      </c>
      <c r="K322" s="931">
        <f t="shared" si="14"/>
        <v>68.487477318433179</v>
      </c>
    </row>
    <row r="323" spans="1:11" s="1" customFormat="1" ht="16.5" customHeight="1" thickBot="1">
      <c r="A323" s="2776" t="s">
        <v>24</v>
      </c>
      <c r="B323" s="2777"/>
      <c r="C323" s="2778"/>
      <c r="D323" s="932">
        <f>SUM(D9:D322)</f>
        <v>25806074</v>
      </c>
      <c r="E323" s="483">
        <f>SUM(E9:E322)</f>
        <v>32313926351.190014</v>
      </c>
      <c r="F323" s="1034">
        <f>SUM(F9:F322)</f>
        <v>27027899180.880013</v>
      </c>
      <c r="G323" s="933">
        <f t="shared" si="12"/>
        <v>83.641643813688603</v>
      </c>
      <c r="H323" s="934">
        <f t="shared" si="13"/>
        <v>1047.3464185555699</v>
      </c>
      <c r="I323" s="483">
        <f>SUM(I9:I322)</f>
        <v>3196399745.6099968</v>
      </c>
      <c r="J323" s="485">
        <f>SUM(J9:J322)</f>
        <v>2254121653.1000009</v>
      </c>
      <c r="K323" s="933">
        <f t="shared" si="14"/>
        <v>70.520642988908349</v>
      </c>
    </row>
    <row r="325" spans="1:11">
      <c r="A325" s="101" t="s">
        <v>234</v>
      </c>
      <c r="B325" s="1"/>
      <c r="C325" s="1"/>
      <c r="D325" s="1"/>
      <c r="E325" s="1"/>
      <c r="F325" s="1"/>
    </row>
    <row r="326" spans="1:11" s="44" customFormat="1" ht="12">
      <c r="B326" s="44" t="s">
        <v>222</v>
      </c>
    </row>
  </sheetData>
  <mergeCells count="15">
    <mergeCell ref="A2:K2"/>
    <mergeCell ref="A323:C323"/>
    <mergeCell ref="K5:K6"/>
    <mergeCell ref="E7:F7"/>
    <mergeCell ref="A5:A7"/>
    <mergeCell ref="B5:B7"/>
    <mergeCell ref="C5:C7"/>
    <mergeCell ref="D5:D7"/>
    <mergeCell ref="E5:E6"/>
    <mergeCell ref="I5:I6"/>
    <mergeCell ref="I7:J7"/>
    <mergeCell ref="J5:J6"/>
    <mergeCell ref="F5:F6"/>
    <mergeCell ref="G5:G6"/>
    <mergeCell ref="H5:H6"/>
  </mergeCells>
  <phoneticPr fontId="0" type="noConversion"/>
  <printOptions horizontalCentered="1"/>
  <pageMargins left="0.31496062992125984" right="0.35433070866141736" top="0.6692913385826772" bottom="0.62992125984251968" header="0.31496062992125984" footer="0.31496062992125984"/>
  <pageSetup paperSize="9" scale="85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>
    <tabColor rgb="FF92D050"/>
    <pageSetUpPr fitToPage="1"/>
  </sheetPr>
  <dimension ref="A2:I26"/>
  <sheetViews>
    <sheetView workbookViewId="0">
      <selection activeCell="B3" sqref="B3:B4"/>
    </sheetView>
  </sheetViews>
  <sheetFormatPr defaultRowHeight="12.75"/>
  <cols>
    <col min="1" max="1" width="4.28515625" customWidth="1"/>
    <col min="2" max="2" width="19.85546875" bestFit="1" customWidth="1"/>
    <col min="3" max="3" width="13.42578125" bestFit="1" customWidth="1"/>
    <col min="4" max="4" width="19.28515625" bestFit="1" customWidth="1"/>
    <col min="5" max="5" width="15.5703125" bestFit="1" customWidth="1"/>
    <col min="6" max="6" width="17.28515625" customWidth="1"/>
    <col min="7" max="7" width="19.140625" customWidth="1"/>
    <col min="8" max="8" width="15.42578125" customWidth="1"/>
    <col min="9" max="9" width="15.140625" customWidth="1"/>
  </cols>
  <sheetData>
    <row r="2" spans="1:9">
      <c r="A2" s="2789" t="s">
        <v>110</v>
      </c>
      <c r="B2" s="2789"/>
      <c r="C2" s="2789"/>
      <c r="D2" s="2790"/>
      <c r="E2" s="2790"/>
    </row>
    <row r="3" spans="1:9" ht="13.5" thickBot="1">
      <c r="F3" s="71"/>
    </row>
    <row r="4" spans="1:9" ht="64.5" thickBot="1">
      <c r="A4" s="2787" t="s">
        <v>52</v>
      </c>
      <c r="B4" s="2787" t="s">
        <v>7</v>
      </c>
      <c r="C4" s="2787" t="s">
        <v>56</v>
      </c>
      <c r="D4" s="114" t="s">
        <v>57</v>
      </c>
      <c r="E4" s="185" t="s">
        <v>58</v>
      </c>
      <c r="F4" s="163" t="s">
        <v>59</v>
      </c>
      <c r="G4" s="114" t="s">
        <v>60</v>
      </c>
      <c r="H4" s="185" t="s">
        <v>61</v>
      </c>
      <c r="I4" s="163" t="s">
        <v>62</v>
      </c>
    </row>
    <row r="5" spans="1:9" ht="13.5" thickBot="1">
      <c r="A5" s="2788"/>
      <c r="B5" s="2788"/>
      <c r="C5" s="2788"/>
      <c r="D5" s="2785" t="s">
        <v>8</v>
      </c>
      <c r="E5" s="2786"/>
      <c r="F5" s="165" t="s">
        <v>9</v>
      </c>
      <c r="G5" s="2785" t="s">
        <v>8</v>
      </c>
      <c r="H5" s="2786"/>
      <c r="I5" s="165" t="s">
        <v>9</v>
      </c>
    </row>
    <row r="6" spans="1:9" ht="11.25" customHeight="1" thickBot="1">
      <c r="A6" s="115">
        <v>1</v>
      </c>
      <c r="B6" s="116">
        <v>2</v>
      </c>
      <c r="C6" s="115">
        <v>3</v>
      </c>
      <c r="D6" s="117">
        <v>4</v>
      </c>
      <c r="E6" s="186">
        <v>5</v>
      </c>
      <c r="F6" s="187">
        <v>6</v>
      </c>
      <c r="G6" s="117">
        <v>7</v>
      </c>
      <c r="H6" s="186">
        <v>8</v>
      </c>
      <c r="I6" s="187">
        <v>9</v>
      </c>
    </row>
    <row r="7" spans="1:9" s="44" customFormat="1" ht="17.25" customHeight="1">
      <c r="A7" s="247" t="s">
        <v>10</v>
      </c>
      <c r="B7" s="248" t="s">
        <v>33</v>
      </c>
      <c r="C7" s="249">
        <v>1967527</v>
      </c>
      <c r="D7" s="250">
        <v>221853003.87999997</v>
      </c>
      <c r="E7" s="788">
        <v>112.75728560777056</v>
      </c>
      <c r="F7" s="430">
        <v>9.1239940808129489</v>
      </c>
      <c r="G7" s="251">
        <v>210542003.87999997</v>
      </c>
      <c r="H7" s="790">
        <v>107.00844454993501</v>
      </c>
      <c r="I7" s="432">
        <v>8.6588144562724718</v>
      </c>
    </row>
    <row r="8" spans="1:9" s="44" customFormat="1" ht="17.25" customHeight="1">
      <c r="A8" s="252" t="s">
        <v>11</v>
      </c>
      <c r="B8" s="253" t="s">
        <v>53</v>
      </c>
      <c r="C8" s="249">
        <v>1318485</v>
      </c>
      <c r="D8" s="250">
        <v>319194005.01000005</v>
      </c>
      <c r="E8" s="788">
        <v>242.09149517059356</v>
      </c>
      <c r="F8" s="430">
        <v>18.499153365439469</v>
      </c>
      <c r="G8" s="254">
        <v>315165005.01000005</v>
      </c>
      <c r="H8" s="790">
        <v>239.0357152413566</v>
      </c>
      <c r="I8" s="433">
        <v>18.265649327959128</v>
      </c>
    </row>
    <row r="9" spans="1:9" s="44" customFormat="1" ht="17.25" customHeight="1">
      <c r="A9" s="252" t="s">
        <v>12</v>
      </c>
      <c r="B9" s="253" t="s">
        <v>35</v>
      </c>
      <c r="C9" s="249">
        <v>1585947</v>
      </c>
      <c r="D9" s="250">
        <v>577762261.99000037</v>
      </c>
      <c r="E9" s="788">
        <v>364.301115983069</v>
      </c>
      <c r="F9" s="430">
        <v>26.823496583282946</v>
      </c>
      <c r="G9" s="254">
        <v>573651461.99000013</v>
      </c>
      <c r="H9" s="790">
        <v>361.70909998253416</v>
      </c>
      <c r="I9" s="433">
        <v>26.632646406646671</v>
      </c>
    </row>
    <row r="10" spans="1:9" s="44" customFormat="1" ht="17.25" customHeight="1">
      <c r="A10" s="252" t="s">
        <v>13</v>
      </c>
      <c r="B10" s="253" t="s">
        <v>36</v>
      </c>
      <c r="C10" s="249">
        <v>746761</v>
      </c>
      <c r="D10" s="250">
        <v>90215521.090000004</v>
      </c>
      <c r="E10" s="788">
        <v>120.80909566782411</v>
      </c>
      <c r="F10" s="430">
        <v>10.054973566962886</v>
      </c>
      <c r="G10" s="254">
        <v>87088521.089999989</v>
      </c>
      <c r="H10" s="790">
        <v>116.62167827457512</v>
      </c>
      <c r="I10" s="433">
        <v>9.7064536896290683</v>
      </c>
    </row>
    <row r="11" spans="1:9" s="44" customFormat="1" ht="17.25" customHeight="1">
      <c r="A11" s="252" t="s">
        <v>4</v>
      </c>
      <c r="B11" s="253" t="s">
        <v>37</v>
      </c>
      <c r="C11" s="249">
        <v>1653659</v>
      </c>
      <c r="D11" s="250">
        <v>230752676.90000013</v>
      </c>
      <c r="E11" s="788">
        <v>139.54066521574285</v>
      </c>
      <c r="F11" s="430">
        <v>11.879999508609362</v>
      </c>
      <c r="G11" s="254">
        <v>229552676.90000013</v>
      </c>
      <c r="H11" s="790">
        <v>138.81500170228574</v>
      </c>
      <c r="I11" s="433">
        <v>11.818219079442297</v>
      </c>
    </row>
    <row r="12" spans="1:9" s="44" customFormat="1" ht="17.25" customHeight="1">
      <c r="A12" s="252" t="s">
        <v>5</v>
      </c>
      <c r="B12" s="253" t="s">
        <v>38</v>
      </c>
      <c r="C12" s="249">
        <v>2439522</v>
      </c>
      <c r="D12" s="250">
        <v>420990802.94000012</v>
      </c>
      <c r="E12" s="788">
        <v>172.57102126564143</v>
      </c>
      <c r="F12" s="430">
        <v>16.102998444673968</v>
      </c>
      <c r="G12" s="254">
        <v>419750802.94000012</v>
      </c>
      <c r="H12" s="790">
        <v>172.06272496825201</v>
      </c>
      <c r="I12" s="433">
        <v>16.055568149446731</v>
      </c>
    </row>
    <row r="13" spans="1:9" s="44" customFormat="1" ht="17.25" customHeight="1">
      <c r="A13" s="252" t="s">
        <v>14</v>
      </c>
      <c r="B13" s="253" t="s">
        <v>39</v>
      </c>
      <c r="C13" s="249">
        <v>3171474</v>
      </c>
      <c r="D13" s="250">
        <v>753846984.65999985</v>
      </c>
      <c r="E13" s="788">
        <v>237.69609483161452</v>
      </c>
      <c r="F13" s="430">
        <v>18.118920330832797</v>
      </c>
      <c r="G13" s="254">
        <v>735077684.65999997</v>
      </c>
      <c r="H13" s="790">
        <v>231.77793185755266</v>
      </c>
      <c r="I13" s="433">
        <v>17.667795025186216</v>
      </c>
    </row>
    <row r="14" spans="1:9" s="44" customFormat="1" ht="17.25" customHeight="1">
      <c r="A14" s="252" t="s">
        <v>15</v>
      </c>
      <c r="B14" s="253" t="s">
        <v>40</v>
      </c>
      <c r="C14" s="249">
        <v>854591</v>
      </c>
      <c r="D14" s="250">
        <v>124032824.73999998</v>
      </c>
      <c r="E14" s="788">
        <v>145.1370594120462</v>
      </c>
      <c r="F14" s="430">
        <v>12.575790851427088</v>
      </c>
      <c r="G14" s="254">
        <v>120582824.73999996</v>
      </c>
      <c r="H14" s="790">
        <v>141.10004053400979</v>
      </c>
      <c r="I14" s="433">
        <v>12.225992493384599</v>
      </c>
    </row>
    <row r="15" spans="1:9" s="44" customFormat="1" ht="17.25" customHeight="1">
      <c r="A15" s="252" t="s">
        <v>16</v>
      </c>
      <c r="B15" s="253" t="s">
        <v>41</v>
      </c>
      <c r="C15" s="249">
        <v>1777231</v>
      </c>
      <c r="D15" s="250">
        <v>342868714.99999982</v>
      </c>
      <c r="E15" s="788">
        <v>192.92298806401635</v>
      </c>
      <c r="F15" s="430">
        <v>15.941700396187253</v>
      </c>
      <c r="G15" s="254">
        <v>341368714.99999982</v>
      </c>
      <c r="H15" s="790">
        <v>192.07897847831813</v>
      </c>
      <c r="I15" s="433">
        <v>15.871957810911482</v>
      </c>
    </row>
    <row r="16" spans="1:9" s="44" customFormat="1" ht="17.25" customHeight="1">
      <c r="A16" s="252" t="s">
        <v>17</v>
      </c>
      <c r="B16" s="253" t="s">
        <v>42</v>
      </c>
      <c r="C16" s="249">
        <v>748096</v>
      </c>
      <c r="D16" s="250">
        <v>251015915.58000007</v>
      </c>
      <c r="E16" s="788">
        <v>335.53971091945431</v>
      </c>
      <c r="F16" s="430">
        <v>25.371432464684883</v>
      </c>
      <c r="G16" s="254">
        <v>249715915.58000007</v>
      </c>
      <c r="H16" s="790">
        <v>333.80196603109772</v>
      </c>
      <c r="I16" s="433">
        <v>25.240034970912905</v>
      </c>
    </row>
    <row r="17" spans="1:9" s="44" customFormat="1" ht="17.25" customHeight="1">
      <c r="A17" s="252" t="s">
        <v>18</v>
      </c>
      <c r="B17" s="253" t="s">
        <v>43</v>
      </c>
      <c r="C17" s="249">
        <v>1500273</v>
      </c>
      <c r="D17" s="250">
        <v>277806139.28000003</v>
      </c>
      <c r="E17" s="788">
        <v>185.17039184201812</v>
      </c>
      <c r="F17" s="430">
        <v>14.015341602873024</v>
      </c>
      <c r="G17" s="254">
        <v>273474139.28000003</v>
      </c>
      <c r="H17" s="790">
        <v>182.28291736237341</v>
      </c>
      <c r="I17" s="433">
        <v>13.796791861744188</v>
      </c>
    </row>
    <row r="18" spans="1:9" s="44" customFormat="1" ht="17.25" customHeight="1">
      <c r="A18" s="252" t="s">
        <v>19</v>
      </c>
      <c r="B18" s="253" t="s">
        <v>44</v>
      </c>
      <c r="C18" s="249">
        <v>1998961</v>
      </c>
      <c r="D18" s="250">
        <v>341932826.71999997</v>
      </c>
      <c r="E18" s="788">
        <v>171.05527657618131</v>
      </c>
      <c r="F18" s="430">
        <v>15.776234825577218</v>
      </c>
      <c r="G18" s="254">
        <v>335617486.72000003</v>
      </c>
      <c r="H18" s="790">
        <v>167.89596531398064</v>
      </c>
      <c r="I18" s="433">
        <v>15.484855118635696</v>
      </c>
    </row>
    <row r="19" spans="1:9" s="44" customFormat="1" ht="17.25" customHeight="1">
      <c r="A19" s="252" t="s">
        <v>20</v>
      </c>
      <c r="B19" s="253" t="s">
        <v>45</v>
      </c>
      <c r="C19" s="249">
        <v>1039109</v>
      </c>
      <c r="D19" s="250">
        <v>180691157.47999996</v>
      </c>
      <c r="E19" s="788">
        <v>173.89047489724365</v>
      </c>
      <c r="F19" s="430">
        <v>13.075748592621339</v>
      </c>
      <c r="G19" s="254">
        <v>176603657.47999993</v>
      </c>
      <c r="H19" s="790">
        <v>169.95681634939157</v>
      </c>
      <c r="I19" s="433">
        <v>12.779955909029416</v>
      </c>
    </row>
    <row r="20" spans="1:9" s="44" customFormat="1" ht="17.25" customHeight="1">
      <c r="A20" s="252" t="s">
        <v>21</v>
      </c>
      <c r="B20" s="253" t="s">
        <v>54</v>
      </c>
      <c r="C20" s="249">
        <v>1131441</v>
      </c>
      <c r="D20" s="250">
        <v>311011778.79999989</v>
      </c>
      <c r="E20" s="788">
        <v>274.88112840174603</v>
      </c>
      <c r="F20" s="430">
        <v>17.845952903736954</v>
      </c>
      <c r="G20" s="254">
        <v>308181778.79999995</v>
      </c>
      <c r="H20" s="790">
        <v>272.37989325117258</v>
      </c>
      <c r="I20" s="433">
        <v>17.683566620772247</v>
      </c>
    </row>
    <row r="21" spans="1:9" s="44" customFormat="1" ht="17.25" customHeight="1">
      <c r="A21" s="252" t="s">
        <v>22</v>
      </c>
      <c r="B21" s="253" t="s">
        <v>47</v>
      </c>
      <c r="C21" s="249">
        <v>2726647</v>
      </c>
      <c r="D21" s="250">
        <v>614591945.02999973</v>
      </c>
      <c r="E21" s="788">
        <v>225.40209459823723</v>
      </c>
      <c r="F21" s="430">
        <v>18.574078942602718</v>
      </c>
      <c r="G21" s="254">
        <v>596988531.41999972</v>
      </c>
      <c r="H21" s="790">
        <v>218.94602837110918</v>
      </c>
      <c r="I21" s="433">
        <v>18.042071979778843</v>
      </c>
    </row>
    <row r="22" spans="1:9" s="44" customFormat="1" ht="17.25" customHeight="1" thickBot="1">
      <c r="A22" s="255" t="s">
        <v>23</v>
      </c>
      <c r="B22" s="248" t="s">
        <v>48</v>
      </c>
      <c r="C22" s="256">
        <v>1146350</v>
      </c>
      <c r="D22" s="257">
        <v>227460611.21000007</v>
      </c>
      <c r="E22" s="789">
        <v>198.42160876695604</v>
      </c>
      <c r="F22" s="431">
        <v>13.547140672683636</v>
      </c>
      <c r="G22" s="258">
        <v>223022408.48000005</v>
      </c>
      <c r="H22" s="791">
        <v>194.55001393989625</v>
      </c>
      <c r="I22" s="434">
        <v>13.282809382983157</v>
      </c>
    </row>
    <row r="23" spans="1:9" ht="16.5" thickBot="1">
      <c r="A23" s="2791" t="s">
        <v>55</v>
      </c>
      <c r="B23" s="2792"/>
      <c r="C23" s="123">
        <v>25806074</v>
      </c>
      <c r="D23" s="124">
        <v>5286027170.3099995</v>
      </c>
      <c r="E23" s="695">
        <v>204.83655012033211</v>
      </c>
      <c r="F23" s="100">
        <v>16.358356186311408</v>
      </c>
      <c r="G23" s="124">
        <v>5196383613.9700003</v>
      </c>
      <c r="H23" s="695">
        <v>201.36281148267653</v>
      </c>
      <c r="I23" s="100">
        <v>16.080941565241385</v>
      </c>
    </row>
    <row r="24" spans="1:9">
      <c r="F24" s="125"/>
    </row>
    <row r="25" spans="1:9">
      <c r="A25" t="s">
        <v>234</v>
      </c>
    </row>
    <row r="26" spans="1:9">
      <c r="A26" t="s">
        <v>235</v>
      </c>
      <c r="F26" s="126"/>
    </row>
  </sheetData>
  <mergeCells count="7">
    <mergeCell ref="G5:H5"/>
    <mergeCell ref="C4:C5"/>
    <mergeCell ref="A2:E2"/>
    <mergeCell ref="A23:B23"/>
    <mergeCell ref="B4:B5"/>
    <mergeCell ref="A4:A5"/>
    <mergeCell ref="D5:E5"/>
  </mergeCells>
  <phoneticPr fontId="0" type="noConversion"/>
  <pageMargins left="0.62" right="0.75" top="0.86" bottom="1" header="0.5" footer="0.5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92D050"/>
    <pageSetUpPr fitToPage="1"/>
  </sheetPr>
  <dimension ref="A1:G26"/>
  <sheetViews>
    <sheetView showGridLines="0" zoomScaleNormal="100" workbookViewId="0">
      <selection activeCell="B3" sqref="B3:B4"/>
    </sheetView>
  </sheetViews>
  <sheetFormatPr defaultRowHeight="12.75"/>
  <cols>
    <col min="1" max="1" width="4.140625" style="45" customWidth="1"/>
    <col min="2" max="2" width="19.42578125" style="45" customWidth="1"/>
    <col min="3" max="3" width="17.140625" style="45" customWidth="1"/>
    <col min="4" max="4" width="15.5703125" style="45" bestFit="1" customWidth="1"/>
    <col min="5" max="5" width="17" style="45" bestFit="1" customWidth="1"/>
    <col min="6" max="6" width="8.85546875" style="45" customWidth="1"/>
    <col min="7" max="7" width="14" style="45" customWidth="1"/>
    <col min="8" max="16384" width="9.140625" style="45"/>
  </cols>
  <sheetData>
    <row r="1" spans="1:7" ht="26.25" customHeight="1">
      <c r="A1" s="2373" t="s">
        <v>92</v>
      </c>
      <c r="B1" s="2373"/>
      <c r="C1" s="2373"/>
      <c r="D1" s="2373"/>
      <c r="E1" s="2373"/>
      <c r="F1" s="2373"/>
      <c r="G1" s="2373"/>
    </row>
    <row r="2" spans="1:7" ht="22.5" customHeight="1" thickBot="1">
      <c r="B2" s="51" t="s">
        <v>25</v>
      </c>
    </row>
    <row r="3" spans="1:7">
      <c r="A3" s="2374" t="s">
        <v>52</v>
      </c>
      <c r="B3" s="2376" t="s">
        <v>7</v>
      </c>
      <c r="C3" s="2378" t="s">
        <v>26</v>
      </c>
      <c r="D3" s="52" t="s">
        <v>27</v>
      </c>
      <c r="E3" s="292"/>
      <c r="F3" s="2380" t="s">
        <v>28</v>
      </c>
      <c r="G3" s="2382" t="s">
        <v>29</v>
      </c>
    </row>
    <row r="4" spans="1:7" ht="29.25" customHeight="1">
      <c r="A4" s="2375"/>
      <c r="B4" s="2377"/>
      <c r="C4" s="2379"/>
      <c r="D4" s="53" t="s">
        <v>30</v>
      </c>
      <c r="E4" s="293" t="s">
        <v>31</v>
      </c>
      <c r="F4" s="2381"/>
      <c r="G4" s="2383"/>
    </row>
    <row r="5" spans="1:7" ht="13.5" thickBot="1">
      <c r="A5" s="2375"/>
      <c r="B5" s="2377"/>
      <c r="C5" s="294" t="s">
        <v>8</v>
      </c>
      <c r="D5" s="54"/>
      <c r="E5" s="295"/>
      <c r="F5" s="289" t="s">
        <v>9</v>
      </c>
      <c r="G5" s="55" t="s">
        <v>32</v>
      </c>
    </row>
    <row r="6" spans="1:7" ht="13.5" thickBot="1">
      <c r="A6" s="47">
        <v>1</v>
      </c>
      <c r="B6" s="49">
        <v>2</v>
      </c>
      <c r="C6" s="47">
        <v>3</v>
      </c>
      <c r="D6" s="49">
        <v>4</v>
      </c>
      <c r="E6" s="48">
        <v>5</v>
      </c>
      <c r="F6" s="50">
        <v>6</v>
      </c>
      <c r="G6" s="48">
        <v>7</v>
      </c>
    </row>
    <row r="7" spans="1:7" s="1" customFormat="1" ht="17.25" customHeight="1">
      <c r="A7" s="284" t="s">
        <v>10</v>
      </c>
      <c r="B7" s="286" t="s">
        <v>33</v>
      </c>
      <c r="C7" s="652">
        <v>4405622838.8300009</v>
      </c>
      <c r="D7" s="653">
        <v>21929732.48</v>
      </c>
      <c r="E7" s="654">
        <v>4383693106.3500013</v>
      </c>
      <c r="F7" s="290">
        <f>C7/$C$23*100</f>
        <v>6.9290122947286665</v>
      </c>
      <c r="G7" s="1012">
        <v>2239.1676652112023</v>
      </c>
    </row>
    <row r="8" spans="1:7" s="1" customFormat="1" ht="17.25" customHeight="1">
      <c r="A8" s="282" t="s">
        <v>11</v>
      </c>
      <c r="B8" s="287" t="s">
        <v>34</v>
      </c>
      <c r="C8" s="655">
        <v>3583036701.4400005</v>
      </c>
      <c r="D8" s="656">
        <v>19763361.940000001</v>
      </c>
      <c r="E8" s="657">
        <v>3563273339.5000005</v>
      </c>
      <c r="F8" s="290">
        <f t="shared" ref="F8:F23" si="0">C8/$C$23*100</f>
        <v>5.6352770686414626</v>
      </c>
      <c r="G8" s="1013">
        <v>2717.540739136206</v>
      </c>
    </row>
    <row r="9" spans="1:7" s="1" customFormat="1" ht="17.25" customHeight="1">
      <c r="A9" s="282" t="s">
        <v>12</v>
      </c>
      <c r="B9" s="287" t="s">
        <v>35</v>
      </c>
      <c r="C9" s="655">
        <v>3559273870.4200015</v>
      </c>
      <c r="D9" s="656">
        <v>22193379.800000001</v>
      </c>
      <c r="E9" s="657">
        <v>3537080490.6200008</v>
      </c>
      <c r="F9" s="290">
        <f t="shared" si="0"/>
        <v>5.5979037041210304</v>
      </c>
      <c r="G9" s="1013">
        <v>2244.2577654991001</v>
      </c>
    </row>
    <row r="10" spans="1:7" s="1" customFormat="1" ht="17.25" customHeight="1">
      <c r="A10" s="282" t="s">
        <v>13</v>
      </c>
      <c r="B10" s="287" t="s">
        <v>36</v>
      </c>
      <c r="C10" s="655">
        <v>1743174484.5799999</v>
      </c>
      <c r="D10" s="656">
        <v>12236916.710000001</v>
      </c>
      <c r="E10" s="657">
        <v>1730937567.8699999</v>
      </c>
      <c r="F10" s="290">
        <f t="shared" si="0"/>
        <v>2.7416049619716878</v>
      </c>
      <c r="G10" s="1013">
        <v>2334.3137691711268</v>
      </c>
    </row>
    <row r="11" spans="1:7" s="1" customFormat="1" ht="17.25" customHeight="1">
      <c r="A11" s="282" t="s">
        <v>4</v>
      </c>
      <c r="B11" s="287" t="s">
        <v>37</v>
      </c>
      <c r="C11" s="655">
        <v>3849612128.1600027</v>
      </c>
      <c r="D11" s="656">
        <v>17858437.32</v>
      </c>
      <c r="E11" s="657">
        <v>3831753690.840003</v>
      </c>
      <c r="F11" s="290">
        <f t="shared" si="0"/>
        <v>6.0545377445521522</v>
      </c>
      <c r="G11" s="1013">
        <v>2327.9358853064646</v>
      </c>
    </row>
    <row r="12" spans="1:7" s="1" customFormat="1" ht="17.25" customHeight="1">
      <c r="A12" s="282" t="s">
        <v>5</v>
      </c>
      <c r="B12" s="287" t="s">
        <v>38</v>
      </c>
      <c r="C12" s="655">
        <v>5630615886.9500017</v>
      </c>
      <c r="D12" s="656">
        <v>9533240.8300000001</v>
      </c>
      <c r="E12" s="657">
        <v>5621082646.1200008</v>
      </c>
      <c r="F12" s="290">
        <f t="shared" si="0"/>
        <v>8.8556392897972636</v>
      </c>
      <c r="G12" s="1013">
        <v>2308.0816188376252</v>
      </c>
    </row>
    <row r="13" spans="1:7" s="1" customFormat="1" ht="17.25" customHeight="1">
      <c r="A13" s="282" t="s">
        <v>14</v>
      </c>
      <c r="B13" s="287" t="s">
        <v>39</v>
      </c>
      <c r="C13" s="655">
        <v>9118297123.9799995</v>
      </c>
      <c r="D13" s="656">
        <v>18579854.25</v>
      </c>
      <c r="E13" s="657">
        <v>9099717269.7300014</v>
      </c>
      <c r="F13" s="290">
        <f t="shared" si="0"/>
        <v>14.340944558891325</v>
      </c>
      <c r="G13" s="1013">
        <v>2875.0975489567309</v>
      </c>
    </row>
    <row r="14" spans="1:7" s="1" customFormat="1" ht="17.25" customHeight="1">
      <c r="A14" s="282" t="s">
        <v>15</v>
      </c>
      <c r="B14" s="287" t="s">
        <v>40</v>
      </c>
      <c r="C14" s="655">
        <v>1440232263.8700004</v>
      </c>
      <c r="D14" s="656">
        <v>9222623.7300000004</v>
      </c>
      <c r="E14" s="657">
        <v>1431009640.1400003</v>
      </c>
      <c r="F14" s="290">
        <f t="shared" si="0"/>
        <v>2.2651478414503483</v>
      </c>
      <c r="G14" s="1013">
        <v>1685.2883588406621</v>
      </c>
    </row>
    <row r="15" spans="1:7" s="1" customFormat="1" ht="17.25" customHeight="1">
      <c r="A15" s="282" t="s">
        <v>16</v>
      </c>
      <c r="B15" s="287" t="s">
        <v>41</v>
      </c>
      <c r="C15" s="655">
        <v>3754221887.3600001</v>
      </c>
      <c r="D15" s="656">
        <v>20283052.650000002</v>
      </c>
      <c r="E15" s="657">
        <v>3733938834.71</v>
      </c>
      <c r="F15" s="290">
        <f t="shared" si="0"/>
        <v>5.9045112498929138</v>
      </c>
      <c r="G15" s="1013">
        <v>2112.3995065132221</v>
      </c>
    </row>
    <row r="16" spans="1:7" s="1" customFormat="1" ht="17.25" customHeight="1">
      <c r="A16" s="282" t="s">
        <v>17</v>
      </c>
      <c r="B16" s="287" t="s">
        <v>42</v>
      </c>
      <c r="C16" s="655">
        <v>1972740182.8400002</v>
      </c>
      <c r="D16" s="656">
        <v>11465717.329999998</v>
      </c>
      <c r="E16" s="657">
        <v>1961274465.51</v>
      </c>
      <c r="F16" s="290">
        <f t="shared" si="0"/>
        <v>3.1026580080181678</v>
      </c>
      <c r="G16" s="1013">
        <v>2637.0147452198648</v>
      </c>
    </row>
    <row r="17" spans="1:7" s="1" customFormat="1" ht="17.25" customHeight="1">
      <c r="A17" s="282" t="s">
        <v>18</v>
      </c>
      <c r="B17" s="287" t="s">
        <v>43</v>
      </c>
      <c r="C17" s="655">
        <v>4321389923.5299997</v>
      </c>
      <c r="D17" s="656">
        <v>14149836.34</v>
      </c>
      <c r="E17" s="657">
        <v>4307240087.1899996</v>
      </c>
      <c r="F17" s="290">
        <f t="shared" si="0"/>
        <v>6.7965336584299791</v>
      </c>
      <c r="G17" s="1013">
        <v>2880.40238245306</v>
      </c>
    </row>
    <row r="18" spans="1:7" s="1" customFormat="1" ht="17.25" customHeight="1">
      <c r="A18" s="282" t="s">
        <v>19</v>
      </c>
      <c r="B18" s="287" t="s">
        <v>44</v>
      </c>
      <c r="C18" s="655">
        <v>6681643115.2799988</v>
      </c>
      <c r="D18" s="656">
        <v>22208108.759999998</v>
      </c>
      <c r="E18" s="657">
        <v>6659435006.5199995</v>
      </c>
      <c r="F18" s="290">
        <f t="shared" si="0"/>
        <v>10.508658818161425</v>
      </c>
      <c r="G18" s="1013">
        <v>3342.5580165295864</v>
      </c>
    </row>
    <row r="19" spans="1:7" s="1" customFormat="1" ht="17.25" customHeight="1">
      <c r="A19" s="282" t="s">
        <v>20</v>
      </c>
      <c r="B19" s="287" t="s">
        <v>45</v>
      </c>
      <c r="C19" s="655">
        <v>2036333521.8900006</v>
      </c>
      <c r="D19" s="656">
        <v>10182589.799999999</v>
      </c>
      <c r="E19" s="657">
        <v>2026150932.0900004</v>
      </c>
      <c r="F19" s="290">
        <f t="shared" si="0"/>
        <v>3.2026754276339888</v>
      </c>
      <c r="G19" s="1013">
        <v>1959.6919301921171</v>
      </c>
    </row>
    <row r="20" spans="1:7" s="1" customFormat="1" ht="17.25" customHeight="1">
      <c r="A20" s="282" t="s">
        <v>21</v>
      </c>
      <c r="B20" s="287" t="s">
        <v>46</v>
      </c>
      <c r="C20" s="655">
        <v>2591125266.5599995</v>
      </c>
      <c r="D20" s="656">
        <v>24804802</v>
      </c>
      <c r="E20" s="657">
        <v>2566320464.5599995</v>
      </c>
      <c r="F20" s="290">
        <f t="shared" si="0"/>
        <v>4.0752328299497247</v>
      </c>
      <c r="G20" s="1013">
        <v>2290.1108113989148</v>
      </c>
    </row>
    <row r="21" spans="1:7" s="1" customFormat="1" ht="17.25" customHeight="1">
      <c r="A21" s="282" t="s">
        <v>22</v>
      </c>
      <c r="B21" s="287" t="s">
        <v>47</v>
      </c>
      <c r="C21" s="655">
        <v>6186571093.0699987</v>
      </c>
      <c r="D21" s="656">
        <v>17638386.689999998</v>
      </c>
      <c r="E21" s="657">
        <v>6168932706.3800001</v>
      </c>
      <c r="F21" s="290">
        <f t="shared" si="0"/>
        <v>9.7300265443237777</v>
      </c>
      <c r="G21" s="1013">
        <v>2268.9299689582108</v>
      </c>
    </row>
    <row r="22" spans="1:7" s="1" customFormat="1" ht="17.25" customHeight="1" thickBot="1">
      <c r="A22" s="285" t="s">
        <v>23</v>
      </c>
      <c r="B22" s="288" t="s">
        <v>48</v>
      </c>
      <c r="C22" s="658">
        <v>2708372975.25</v>
      </c>
      <c r="D22" s="659">
        <v>13615006.299999999</v>
      </c>
      <c r="E22" s="660">
        <v>2694757968.9500003</v>
      </c>
      <c r="F22" s="291">
        <f t="shared" si="0"/>
        <v>4.2596359994360924</v>
      </c>
      <c r="G22" s="1014">
        <v>2362.6056398569372</v>
      </c>
    </row>
    <row r="23" spans="1:7" s="1" customFormat="1" ht="24" customHeight="1" thickBot="1">
      <c r="A23" s="2371" t="s">
        <v>24</v>
      </c>
      <c r="B23" s="2372"/>
      <c r="C23" s="483">
        <f>SUM(C7:C22)</f>
        <v>63582263264.010002</v>
      </c>
      <c r="D23" s="485">
        <f>SUM(D7:D22)</f>
        <v>265665046.93000004</v>
      </c>
      <c r="E23" s="486">
        <f>SUM(E7:E22)</f>
        <v>63316598217.080009</v>
      </c>
      <c r="F23" s="487">
        <f t="shared" si="0"/>
        <v>100</v>
      </c>
      <c r="G23" s="1015">
        <v>1656.539760750034</v>
      </c>
    </row>
    <row r="25" spans="1:7" s="1" customFormat="1" ht="12">
      <c r="A25" s="1" t="s">
        <v>221</v>
      </c>
    </row>
    <row r="26" spans="1:7" s="1" customFormat="1" ht="12">
      <c r="B26" s="1" t="s">
        <v>222</v>
      </c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62" right="0.70866141732283472" top="1.1000000000000001" bottom="0.98425196850393704" header="0.51181102362204722" footer="0.51181102362204722"/>
  <pageSetup paperSize="9" scale="94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zoomScaleNormal="100" workbookViewId="0">
      <selection activeCell="B3" sqref="B3:B4"/>
    </sheetView>
  </sheetViews>
  <sheetFormatPr defaultRowHeight="12.75"/>
  <cols>
    <col min="1" max="1" width="28.28515625" customWidth="1"/>
    <col min="2" max="5" width="15.85546875" bestFit="1" customWidth="1"/>
    <col min="6" max="11" width="14.85546875" bestFit="1" customWidth="1"/>
  </cols>
  <sheetData>
    <row r="1" spans="1:11">
      <c r="A1" s="1374" t="s">
        <v>1245</v>
      </c>
    </row>
    <row r="2" spans="1:11" ht="13.5" thickBot="1"/>
    <row r="3" spans="1:11" ht="13.5" thickBot="1">
      <c r="A3" s="1584"/>
      <c r="B3" s="2800" t="s">
        <v>3</v>
      </c>
      <c r="C3" s="2801"/>
      <c r="D3" s="1583" t="s">
        <v>902</v>
      </c>
      <c r="E3" s="1583"/>
      <c r="F3" s="1583"/>
      <c r="G3" s="1583"/>
      <c r="H3" s="1583"/>
      <c r="I3" s="1583"/>
      <c r="J3" s="1583"/>
      <c r="K3" s="1582" t="s">
        <v>901</v>
      </c>
    </row>
    <row r="4" spans="1:11" ht="24" customHeight="1">
      <c r="A4" s="1581" t="s">
        <v>96</v>
      </c>
      <c r="B4" s="2620"/>
      <c r="C4" s="2802"/>
      <c r="D4" s="2793" t="s">
        <v>900</v>
      </c>
      <c r="E4" s="2794"/>
      <c r="F4" s="2795" t="s">
        <v>899</v>
      </c>
      <c r="G4" s="2796"/>
      <c r="H4" s="2795" t="s">
        <v>898</v>
      </c>
      <c r="I4" s="2796"/>
      <c r="J4" s="2795" t="s">
        <v>897</v>
      </c>
      <c r="K4" s="2796"/>
    </row>
    <row r="5" spans="1:11" ht="13.5" thickBot="1">
      <c r="A5" s="1580"/>
      <c r="B5" s="1579" t="s">
        <v>98</v>
      </c>
      <c r="C5" s="1577" t="s">
        <v>99</v>
      </c>
      <c r="D5" s="1578" t="s">
        <v>98</v>
      </c>
      <c r="E5" s="1577" t="s">
        <v>99</v>
      </c>
      <c r="F5" s="1578" t="s">
        <v>98</v>
      </c>
      <c r="G5" s="1577" t="s">
        <v>99</v>
      </c>
      <c r="H5" s="1578" t="s">
        <v>98</v>
      </c>
      <c r="I5" s="1577" t="s">
        <v>99</v>
      </c>
      <c r="J5" s="1578" t="s">
        <v>98</v>
      </c>
      <c r="K5" s="1577" t="s">
        <v>99</v>
      </c>
    </row>
    <row r="6" spans="1:11" ht="13.5" thickBot="1">
      <c r="A6" s="1576"/>
      <c r="B6" s="2797" t="s">
        <v>8</v>
      </c>
      <c r="C6" s="2798"/>
      <c r="D6" s="2798"/>
      <c r="E6" s="2798"/>
      <c r="F6" s="2798"/>
      <c r="G6" s="2798"/>
      <c r="H6" s="2798"/>
      <c r="I6" s="2798"/>
      <c r="J6" s="2798"/>
      <c r="K6" s="2799"/>
    </row>
    <row r="7" spans="1:11" ht="13.5" thickBot="1">
      <c r="A7" s="1575" t="s">
        <v>845</v>
      </c>
      <c r="B7" s="1574" t="s">
        <v>846</v>
      </c>
      <c r="C7" s="1572" t="s">
        <v>847</v>
      </c>
      <c r="D7" s="1573" t="s">
        <v>848</v>
      </c>
      <c r="E7" s="1572" t="s">
        <v>849</v>
      </c>
      <c r="F7" s="1571">
        <v>6</v>
      </c>
      <c r="G7" s="1569" t="s">
        <v>851</v>
      </c>
      <c r="H7" s="1570">
        <v>8</v>
      </c>
      <c r="I7" s="1569">
        <v>9</v>
      </c>
      <c r="J7" s="1569">
        <v>10</v>
      </c>
      <c r="K7" s="1569">
        <v>11</v>
      </c>
    </row>
    <row r="8" spans="1:11" ht="13.5" thickBot="1">
      <c r="A8" s="1568" t="s">
        <v>896</v>
      </c>
      <c r="B8" s="1433">
        <f t="shared" ref="B8:K8" si="0">SUM(B9:B41)</f>
        <v>35257925771.480003</v>
      </c>
      <c r="C8" s="1433">
        <f t="shared" si="0"/>
        <v>32313926351.189968</v>
      </c>
      <c r="D8" s="1567">
        <f t="shared" si="0"/>
        <v>17424330400.940002</v>
      </c>
      <c r="E8" s="1433">
        <f t="shared" si="0"/>
        <v>16967722489.189991</v>
      </c>
      <c r="F8" s="1566">
        <f t="shared" si="0"/>
        <v>5468783939.2300014</v>
      </c>
      <c r="G8" s="1433">
        <f t="shared" si="0"/>
        <v>4857205284.4500065</v>
      </c>
      <c r="H8" s="1565">
        <f t="shared" si="0"/>
        <v>2184339018.460001</v>
      </c>
      <c r="I8" s="1434">
        <f t="shared" si="0"/>
        <v>2064119747.6000013</v>
      </c>
      <c r="J8" s="1398">
        <f t="shared" si="0"/>
        <v>6411956060.999999</v>
      </c>
      <c r="K8" s="1433">
        <f t="shared" si="0"/>
        <v>5286027170.3099976</v>
      </c>
    </row>
    <row r="9" spans="1:11">
      <c r="A9" s="1564" t="s">
        <v>169</v>
      </c>
      <c r="B9" s="1559">
        <v>170804416.29999998</v>
      </c>
      <c r="C9" s="1558">
        <v>150413664.36000007</v>
      </c>
      <c r="D9" s="1559">
        <v>5616248.5200000014</v>
      </c>
      <c r="E9" s="1558">
        <v>5401636.6300000036</v>
      </c>
      <c r="F9" s="1563">
        <v>64433016.539999992</v>
      </c>
      <c r="G9" s="1562">
        <v>71191433.759999931</v>
      </c>
      <c r="H9" s="1561">
        <v>2880470</v>
      </c>
      <c r="I9" s="1560">
        <v>2613616.1</v>
      </c>
      <c r="J9" s="1559">
        <v>83986151.76000002</v>
      </c>
      <c r="K9" s="1558">
        <v>66568667.499999993</v>
      </c>
    </row>
    <row r="10" spans="1:11">
      <c r="A10" s="1551" t="s">
        <v>170</v>
      </c>
      <c r="B10" s="1547">
        <v>92694403.830000013</v>
      </c>
      <c r="C10" s="1546">
        <v>79702381.160000056</v>
      </c>
      <c r="D10" s="1547">
        <v>7901258.1300000008</v>
      </c>
      <c r="E10" s="1546">
        <v>7292341.9400000032</v>
      </c>
      <c r="F10" s="1553">
        <v>26279528.400000002</v>
      </c>
      <c r="G10" s="1552">
        <v>23251840.979999982</v>
      </c>
      <c r="H10" s="1549">
        <v>1316616.6000000001</v>
      </c>
      <c r="I10" s="1548">
        <v>1291786.6599999999</v>
      </c>
      <c r="J10" s="1547">
        <v>227370.07</v>
      </c>
      <c r="K10" s="1546">
        <v>227369.17</v>
      </c>
    </row>
    <row r="11" spans="1:11">
      <c r="A11" s="1551" t="s">
        <v>171</v>
      </c>
      <c r="B11" s="1547">
        <v>177300</v>
      </c>
      <c r="C11" s="1546">
        <v>160742.86000000002</v>
      </c>
      <c r="D11" s="1547">
        <v>40000</v>
      </c>
      <c r="E11" s="1546">
        <v>40000</v>
      </c>
      <c r="F11" s="1553">
        <v>72500</v>
      </c>
      <c r="G11" s="1552">
        <v>56957.86</v>
      </c>
      <c r="H11" s="1549">
        <v>3121.0299999999997</v>
      </c>
      <c r="I11" s="1548">
        <v>0</v>
      </c>
      <c r="J11" s="1547">
        <v>38500</v>
      </c>
      <c r="K11" s="1546">
        <v>38500</v>
      </c>
    </row>
    <row r="12" spans="1:11">
      <c r="A12" s="1551" t="s">
        <v>212</v>
      </c>
      <c r="B12" s="1547">
        <v>368584</v>
      </c>
      <c r="C12" s="1546">
        <v>332017.55</v>
      </c>
      <c r="D12" s="1547">
        <v>338753</v>
      </c>
      <c r="E12" s="1546">
        <v>317385.88000000006</v>
      </c>
      <c r="F12" s="1553">
        <v>27500</v>
      </c>
      <c r="G12" s="1552">
        <v>12305.54</v>
      </c>
      <c r="H12" s="1549">
        <v>0</v>
      </c>
      <c r="I12" s="1548">
        <v>0</v>
      </c>
      <c r="J12" s="1547">
        <v>0</v>
      </c>
      <c r="K12" s="1546">
        <v>0</v>
      </c>
    </row>
    <row r="13" spans="1:11">
      <c r="A13" s="1551" t="s">
        <v>172</v>
      </c>
      <c r="B13" s="1547">
        <v>10817445.989999998</v>
      </c>
      <c r="C13" s="1546">
        <v>8037518.3099999977</v>
      </c>
      <c r="D13" s="1547">
        <v>1805872.2299999995</v>
      </c>
      <c r="E13" s="1546">
        <v>1568990.62</v>
      </c>
      <c r="F13" s="1553">
        <v>7650694.2699999996</v>
      </c>
      <c r="G13" s="1552">
        <v>5140829.7699999977</v>
      </c>
      <c r="H13" s="1549">
        <v>0</v>
      </c>
      <c r="I13" s="1548">
        <v>3121.0299999999997</v>
      </c>
      <c r="J13" s="1547">
        <v>341500</v>
      </c>
      <c r="K13" s="1546">
        <v>341500</v>
      </c>
    </row>
    <row r="14" spans="1:11" ht="24">
      <c r="A14" s="1551" t="s">
        <v>1244</v>
      </c>
      <c r="B14" s="1547">
        <v>61648</v>
      </c>
      <c r="C14" s="1546">
        <v>60810.32</v>
      </c>
      <c r="D14" s="1547">
        <v>4075</v>
      </c>
      <c r="E14" s="1546">
        <v>3986.49</v>
      </c>
      <c r="F14" s="1553">
        <v>56873</v>
      </c>
      <c r="G14" s="1552">
        <v>56124.35</v>
      </c>
      <c r="H14" s="1549">
        <v>0</v>
      </c>
      <c r="I14" s="1548">
        <v>0</v>
      </c>
      <c r="J14" s="1547">
        <v>0</v>
      </c>
      <c r="K14" s="1546">
        <v>0</v>
      </c>
    </row>
    <row r="15" spans="1:11">
      <c r="A15" s="1557" t="s">
        <v>671</v>
      </c>
      <c r="B15" s="1547">
        <v>0</v>
      </c>
      <c r="C15" s="1546">
        <v>0</v>
      </c>
      <c r="D15" s="1547">
        <v>0</v>
      </c>
      <c r="E15" s="1546">
        <v>0</v>
      </c>
      <c r="F15" s="1553">
        <v>0</v>
      </c>
      <c r="G15" s="1552">
        <v>0</v>
      </c>
      <c r="H15" s="1549">
        <v>0</v>
      </c>
      <c r="I15" s="1548">
        <v>0</v>
      </c>
      <c r="J15" s="1547">
        <v>0</v>
      </c>
      <c r="K15" s="1546">
        <v>0</v>
      </c>
    </row>
    <row r="16" spans="1:11">
      <c r="A16" s="1557" t="s">
        <v>853</v>
      </c>
      <c r="B16" s="1547">
        <v>975620</v>
      </c>
      <c r="C16" s="1546">
        <v>814252.43</v>
      </c>
      <c r="D16" s="1547">
        <v>638961</v>
      </c>
      <c r="E16" s="1546">
        <v>553367.85</v>
      </c>
      <c r="F16" s="1553">
        <v>294659</v>
      </c>
      <c r="G16" s="1552">
        <v>225397.83000000002</v>
      </c>
      <c r="H16" s="1549">
        <v>0</v>
      </c>
      <c r="I16" s="1548">
        <v>0</v>
      </c>
      <c r="J16" s="1547">
        <v>0</v>
      </c>
      <c r="K16" s="1546">
        <v>0</v>
      </c>
    </row>
    <row r="17" spans="1:11">
      <c r="A17" s="1551" t="s">
        <v>174</v>
      </c>
      <c r="B17" s="1547">
        <v>5937426832.4299936</v>
      </c>
      <c r="C17" s="1546">
        <v>5206355372.6900043</v>
      </c>
      <c r="D17" s="1547">
        <v>432998608.00999999</v>
      </c>
      <c r="E17" s="1546">
        <v>420039803.43000001</v>
      </c>
      <c r="F17" s="1553">
        <v>1369635364.2199993</v>
      </c>
      <c r="G17" s="1552">
        <v>1268508439.5900018</v>
      </c>
      <c r="H17" s="1549">
        <v>77266483.180000007</v>
      </c>
      <c r="I17" s="1548">
        <v>70675996.349999994</v>
      </c>
      <c r="J17" s="1547">
        <v>3897948388.5000005</v>
      </c>
      <c r="K17" s="1546">
        <v>3377238976.3599968</v>
      </c>
    </row>
    <row r="18" spans="1:11">
      <c r="A18" s="1551" t="s">
        <v>175</v>
      </c>
      <c r="B18" s="1547">
        <v>30920078.519999988</v>
      </c>
      <c r="C18" s="1546">
        <v>26244707.06000001</v>
      </c>
      <c r="D18" s="1547">
        <v>2858794.3699999996</v>
      </c>
      <c r="E18" s="1546">
        <v>2439610.5999999987</v>
      </c>
      <c r="F18" s="1553">
        <v>3260803.0899999994</v>
      </c>
      <c r="G18" s="1552">
        <v>3510545.6299999994</v>
      </c>
      <c r="H18" s="1549">
        <v>1121837</v>
      </c>
      <c r="I18" s="1548">
        <v>800251.53999999992</v>
      </c>
      <c r="J18" s="1547">
        <v>20955218.670000002</v>
      </c>
      <c r="K18" s="1546">
        <v>18502964.929999996</v>
      </c>
    </row>
    <row r="19" spans="1:11">
      <c r="A19" s="1551" t="s">
        <v>176</v>
      </c>
      <c r="B19" s="1547">
        <v>361067279.12000006</v>
      </c>
      <c r="C19" s="1546">
        <v>291876323.6499992</v>
      </c>
      <c r="D19" s="1547">
        <v>74131543.330000028</v>
      </c>
      <c r="E19" s="1546">
        <v>68424470.659999996</v>
      </c>
      <c r="F19" s="1553">
        <v>82180839.980000019</v>
      </c>
      <c r="G19" s="1552">
        <v>67863688.589999884</v>
      </c>
      <c r="H19" s="1549">
        <v>87423.34</v>
      </c>
      <c r="I19" s="1548">
        <v>86290.880000000005</v>
      </c>
      <c r="J19" s="1547">
        <v>135767399.22999999</v>
      </c>
      <c r="K19" s="1546">
        <v>107014800.76999994</v>
      </c>
    </row>
    <row r="20" spans="1:11">
      <c r="A20" s="1551" t="s">
        <v>1243</v>
      </c>
      <c r="B20" s="1547">
        <v>728033341.56000102</v>
      </c>
      <c r="C20" s="1546">
        <v>634138993.43000114</v>
      </c>
      <c r="D20" s="1547">
        <v>334138233.11999941</v>
      </c>
      <c r="E20" s="1546">
        <v>321196883.0599997</v>
      </c>
      <c r="F20" s="1553">
        <v>164126318.41000015</v>
      </c>
      <c r="G20" s="1552">
        <v>139986683.23999992</v>
      </c>
      <c r="H20" s="1549">
        <v>3341891.8</v>
      </c>
      <c r="I20" s="1548">
        <v>3026309.4600000014</v>
      </c>
      <c r="J20" s="1547">
        <v>203308897.57000008</v>
      </c>
      <c r="K20" s="1546">
        <v>160752358.29000011</v>
      </c>
    </row>
    <row r="21" spans="1:11">
      <c r="A21" s="1551" t="s">
        <v>178</v>
      </c>
      <c r="B21" s="1547">
        <v>49679584.740000017</v>
      </c>
      <c r="C21" s="1546">
        <v>43421117.160000019</v>
      </c>
      <c r="D21" s="1547">
        <v>4731</v>
      </c>
      <c r="E21" s="1546">
        <v>4731</v>
      </c>
      <c r="F21" s="1553">
        <v>2244566.52</v>
      </c>
      <c r="G21" s="1552">
        <v>1538763.7</v>
      </c>
      <c r="H21" s="1549">
        <v>49753.109999999993</v>
      </c>
      <c r="I21" s="1548">
        <v>16453.18</v>
      </c>
      <c r="J21" s="1547">
        <v>47334627.110000007</v>
      </c>
      <c r="K21" s="1546">
        <v>41829320.500000015</v>
      </c>
    </row>
    <row r="22" spans="1:11">
      <c r="A22" s="1556" t="s">
        <v>672</v>
      </c>
      <c r="B22" s="1547">
        <v>826970</v>
      </c>
      <c r="C22" s="1546">
        <v>678050</v>
      </c>
      <c r="D22" s="1547">
        <v>0</v>
      </c>
      <c r="E22" s="1546">
        <v>0</v>
      </c>
      <c r="F22" s="1553">
        <v>0</v>
      </c>
      <c r="G22" s="1552">
        <v>0</v>
      </c>
      <c r="H22" s="1549">
        <v>28500</v>
      </c>
      <c r="I22" s="1548">
        <v>0</v>
      </c>
      <c r="J22" s="1547">
        <v>50000</v>
      </c>
      <c r="K22" s="1546">
        <v>50000</v>
      </c>
    </row>
    <row r="23" spans="1:11">
      <c r="A23" s="1551" t="s">
        <v>179</v>
      </c>
      <c r="B23" s="1547">
        <v>3657704478.2100029</v>
      </c>
      <c r="C23" s="1546">
        <v>3332355050.8600092</v>
      </c>
      <c r="D23" s="1547">
        <v>2379477554.9100008</v>
      </c>
      <c r="E23" s="1546">
        <v>2254121653.099999</v>
      </c>
      <c r="F23" s="1553">
        <v>813346747.36000025</v>
      </c>
      <c r="G23" s="1552">
        <v>716199860.07000208</v>
      </c>
      <c r="H23" s="1549">
        <v>4543921.9800000004</v>
      </c>
      <c r="I23" s="1548">
        <v>3900897.6799999997</v>
      </c>
      <c r="J23" s="1547">
        <v>186524633.09000003</v>
      </c>
      <c r="K23" s="1546">
        <v>135955305.25000018</v>
      </c>
    </row>
    <row r="24" spans="1:11" ht="36">
      <c r="A24" s="1551" t="s">
        <v>908</v>
      </c>
      <c r="B24" s="1547">
        <v>0</v>
      </c>
      <c r="C24" s="1546">
        <v>0</v>
      </c>
      <c r="D24" s="1547">
        <v>0</v>
      </c>
      <c r="E24" s="1546">
        <v>0</v>
      </c>
      <c r="F24" s="1553">
        <v>0</v>
      </c>
      <c r="G24" s="1552">
        <v>0</v>
      </c>
      <c r="H24" s="1549">
        <v>0</v>
      </c>
      <c r="I24" s="1548">
        <v>0</v>
      </c>
      <c r="J24" s="1547">
        <v>0</v>
      </c>
      <c r="K24" s="1546">
        <v>0</v>
      </c>
    </row>
    <row r="25" spans="1:11">
      <c r="A25" s="1551" t="s">
        <v>181</v>
      </c>
      <c r="B25" s="1547">
        <v>24276132.850000001</v>
      </c>
      <c r="C25" s="1546">
        <v>23059247.219999995</v>
      </c>
      <c r="D25" s="1547">
        <v>57759.909999999996</v>
      </c>
      <c r="E25" s="1546">
        <v>20374.420000000002</v>
      </c>
      <c r="F25" s="1553">
        <v>14693447.02</v>
      </c>
      <c r="G25" s="1552">
        <v>14758100.890000001</v>
      </c>
      <c r="H25" s="1549">
        <v>65000</v>
      </c>
      <c r="I25" s="1548">
        <v>65000</v>
      </c>
      <c r="J25" s="1547">
        <v>8962269.3000000007</v>
      </c>
      <c r="K25" s="1546">
        <v>8194466.459999999</v>
      </c>
    </row>
    <row r="26" spans="1:11" ht="26.25" customHeight="1">
      <c r="A26" s="1551" t="s">
        <v>854</v>
      </c>
      <c r="B26" s="1547">
        <v>0</v>
      </c>
      <c r="C26" s="1546">
        <v>0</v>
      </c>
      <c r="D26" s="1547">
        <v>0</v>
      </c>
      <c r="E26" s="1546">
        <v>0</v>
      </c>
      <c r="F26" s="1553">
        <v>0</v>
      </c>
      <c r="G26" s="1552">
        <v>0</v>
      </c>
      <c r="H26" s="1549">
        <v>0</v>
      </c>
      <c r="I26" s="1548">
        <v>0</v>
      </c>
      <c r="J26" s="1547">
        <v>0</v>
      </c>
      <c r="K26" s="1546">
        <v>0</v>
      </c>
    </row>
    <row r="27" spans="1:11" ht="24">
      <c r="A27" s="1554" t="s">
        <v>1242</v>
      </c>
      <c r="B27" s="1547">
        <v>1959961028.8900008</v>
      </c>
      <c r="C27" s="1546">
        <v>1880317253.279999</v>
      </c>
      <c r="D27" s="1547">
        <v>1462349623.0400004</v>
      </c>
      <c r="E27" s="1546">
        <v>1461093472.960001</v>
      </c>
      <c r="F27" s="1553">
        <v>237630716.27999982</v>
      </c>
      <c r="G27" s="1552">
        <v>221164810.89000025</v>
      </c>
      <c r="H27" s="1549">
        <v>5308605.6400000006</v>
      </c>
      <c r="I27" s="1548">
        <v>4732381.8499999996</v>
      </c>
      <c r="J27" s="1547">
        <v>175796202.59999996</v>
      </c>
      <c r="K27" s="1546">
        <v>124404047.17000002</v>
      </c>
    </row>
    <row r="28" spans="1:11">
      <c r="A28" s="1551" t="s">
        <v>183</v>
      </c>
      <c r="B28" s="1547">
        <v>69377926.829999998</v>
      </c>
      <c r="C28" s="1546">
        <v>68586235.230000079</v>
      </c>
      <c r="D28" s="1547">
        <v>3368410.2799999989</v>
      </c>
      <c r="E28" s="1546">
        <v>3297795.9399999995</v>
      </c>
      <c r="F28" s="1553">
        <v>30227318.910000015</v>
      </c>
      <c r="G28" s="1552">
        <v>30485228.970000021</v>
      </c>
      <c r="H28" s="1549">
        <v>34768108</v>
      </c>
      <c r="I28" s="1548">
        <v>34668986.129999995</v>
      </c>
      <c r="J28" s="1547">
        <v>0</v>
      </c>
      <c r="K28" s="1546">
        <v>0</v>
      </c>
    </row>
    <row r="29" spans="1:11" ht="60">
      <c r="A29" s="1551" t="s">
        <v>855</v>
      </c>
      <c r="B29" s="1547">
        <v>6455315</v>
      </c>
      <c r="C29" s="1546">
        <v>5697088.1500000004</v>
      </c>
      <c r="D29" s="1547">
        <v>0</v>
      </c>
      <c r="E29" s="1546">
        <v>0</v>
      </c>
      <c r="F29" s="1553">
        <v>4875185</v>
      </c>
      <c r="G29" s="1552">
        <v>5682086.5700000003</v>
      </c>
      <c r="H29" s="1549">
        <v>0</v>
      </c>
      <c r="I29" s="1548">
        <v>0</v>
      </c>
      <c r="J29" s="1547">
        <v>0</v>
      </c>
      <c r="K29" s="1546">
        <v>0</v>
      </c>
    </row>
    <row r="30" spans="1:11">
      <c r="A30" s="1551" t="s">
        <v>1241</v>
      </c>
      <c r="B30" s="1547">
        <v>209353752.92999998</v>
      </c>
      <c r="C30" s="1546">
        <v>137773357.26000005</v>
      </c>
      <c r="D30" s="1547">
        <v>0</v>
      </c>
      <c r="E30" s="1546">
        <v>0</v>
      </c>
      <c r="F30" s="1553">
        <v>91884</v>
      </c>
      <c r="G30" s="1552">
        <v>39359.050000000003</v>
      </c>
      <c r="H30" s="1549">
        <v>0</v>
      </c>
      <c r="I30" s="1548">
        <v>0</v>
      </c>
      <c r="J30" s="1547">
        <v>0</v>
      </c>
      <c r="K30" s="1546">
        <v>0</v>
      </c>
    </row>
    <row r="31" spans="1:11">
      <c r="A31" s="1551" t="s">
        <v>184</v>
      </c>
      <c r="B31" s="1547">
        <v>482103216.47999984</v>
      </c>
      <c r="C31" s="1546">
        <v>294653032.65999991</v>
      </c>
      <c r="D31" s="1547">
        <v>1411394.1</v>
      </c>
      <c r="E31" s="1546">
        <v>319000.7</v>
      </c>
      <c r="F31" s="1553">
        <v>626639.05000000005</v>
      </c>
      <c r="G31" s="1552">
        <v>45242.559999999998</v>
      </c>
      <c r="H31" s="1549">
        <v>373605</v>
      </c>
      <c r="I31" s="1548">
        <v>357043.44</v>
      </c>
      <c r="J31" s="1547">
        <v>40334901.990000002</v>
      </c>
      <c r="K31" s="1546">
        <v>951012.95</v>
      </c>
    </row>
    <row r="32" spans="1:11">
      <c r="A32" s="1551" t="s">
        <v>185</v>
      </c>
      <c r="B32" s="1547">
        <v>10219351068.49</v>
      </c>
      <c r="C32" s="1546">
        <v>9629545526.2699661</v>
      </c>
      <c r="D32" s="1547">
        <v>7375983695.7200069</v>
      </c>
      <c r="E32" s="1546">
        <v>7221055140.2099905</v>
      </c>
      <c r="F32" s="1553">
        <v>1056628890.4400021</v>
      </c>
      <c r="G32" s="1552">
        <v>848802982.40000021</v>
      </c>
      <c r="H32" s="1549">
        <v>789101953.42000115</v>
      </c>
      <c r="I32" s="1548">
        <v>751256414.65000117</v>
      </c>
      <c r="J32" s="1547">
        <v>428407303.58999979</v>
      </c>
      <c r="K32" s="1546">
        <v>317575177.05000025</v>
      </c>
    </row>
    <row r="33" spans="1:11">
      <c r="A33" s="1555" t="s">
        <v>186</v>
      </c>
      <c r="B33" s="1547">
        <v>1437732625.3500009</v>
      </c>
      <c r="C33" s="1546">
        <v>1271717874.0999985</v>
      </c>
      <c r="D33" s="1547">
        <v>2791999.7700000009</v>
      </c>
      <c r="E33" s="1546">
        <v>1990065.4999999993</v>
      </c>
      <c r="F33" s="1553">
        <v>44225046.000000022</v>
      </c>
      <c r="G33" s="1552">
        <v>33100799.829999994</v>
      </c>
      <c r="H33" s="1549">
        <v>54309345.19000002</v>
      </c>
      <c r="I33" s="1548">
        <v>46841244.030000016</v>
      </c>
      <c r="J33" s="1547">
        <v>654489689.83999896</v>
      </c>
      <c r="K33" s="1546">
        <v>519040888.88000011</v>
      </c>
    </row>
    <row r="34" spans="1:11">
      <c r="A34" s="1554" t="s">
        <v>187</v>
      </c>
      <c r="B34" s="1547">
        <v>3558736731.9799981</v>
      </c>
      <c r="C34" s="1546">
        <v>3438040093.4099932</v>
      </c>
      <c r="D34" s="1547">
        <v>2340076997.6099977</v>
      </c>
      <c r="E34" s="1546">
        <v>2302483048.5699949</v>
      </c>
      <c r="F34" s="1553">
        <v>694719602.67000031</v>
      </c>
      <c r="G34" s="1552">
        <v>669836702.2900008</v>
      </c>
      <c r="H34" s="1549">
        <v>266156195.41999999</v>
      </c>
      <c r="I34" s="1548">
        <v>257507998.72</v>
      </c>
      <c r="J34" s="1547">
        <v>126254428.75000003</v>
      </c>
      <c r="K34" s="1546">
        <v>101272475.87000003</v>
      </c>
    </row>
    <row r="35" spans="1:11" ht="24">
      <c r="A35" s="1554" t="s">
        <v>1240</v>
      </c>
      <c r="B35" s="1547">
        <v>1483679305.4199977</v>
      </c>
      <c r="C35" s="1546">
        <v>1388114755.3700011</v>
      </c>
      <c r="D35" s="1547">
        <v>1033345231.9199988</v>
      </c>
      <c r="E35" s="1546">
        <v>998589859.43999863</v>
      </c>
      <c r="F35" s="1553">
        <v>211218704.33999994</v>
      </c>
      <c r="G35" s="1552">
        <v>178116172.25000021</v>
      </c>
      <c r="H35" s="1549">
        <v>131198792.82999997</v>
      </c>
      <c r="I35" s="1548">
        <v>119313880.33999993</v>
      </c>
      <c r="J35" s="1547">
        <v>25662612.739999998</v>
      </c>
      <c r="K35" s="1546">
        <v>21644151.709999997</v>
      </c>
    </row>
    <row r="36" spans="1:11">
      <c r="A36" s="1551" t="s">
        <v>189</v>
      </c>
      <c r="B36" s="1386">
        <v>2309620163.8699994</v>
      </c>
      <c r="C36" s="1384">
        <v>2209551799.2600026</v>
      </c>
      <c r="D36" s="1386">
        <v>1411511812.4099996</v>
      </c>
      <c r="E36" s="1384">
        <v>1372858400.5600049</v>
      </c>
      <c r="F36" s="1424">
        <v>235897583.03000015</v>
      </c>
      <c r="G36" s="1550">
        <v>217662305.25000045</v>
      </c>
      <c r="H36" s="1385">
        <v>420288631.73000002</v>
      </c>
      <c r="I36" s="1387">
        <v>409064448.77000034</v>
      </c>
      <c r="J36" s="1386">
        <v>116999437.26000001</v>
      </c>
      <c r="K36" s="1384">
        <v>98614501.499999925</v>
      </c>
    </row>
    <row r="37" spans="1:11">
      <c r="A37" s="1551" t="s">
        <v>190</v>
      </c>
      <c r="B37" s="1386">
        <v>1972247504.7299984</v>
      </c>
      <c r="C37" s="1384">
        <v>1829897700.1199925</v>
      </c>
      <c r="D37" s="1386">
        <v>530081348.00999999</v>
      </c>
      <c r="E37" s="1384">
        <v>504128715.55999917</v>
      </c>
      <c r="F37" s="1424">
        <v>316065785.90999985</v>
      </c>
      <c r="G37" s="1550">
        <v>290837083.65000033</v>
      </c>
      <c r="H37" s="1385">
        <v>256919344.59000003</v>
      </c>
      <c r="I37" s="1387">
        <v>233529678.93000013</v>
      </c>
      <c r="J37" s="1386">
        <v>46298217.450000003</v>
      </c>
      <c r="K37" s="1384">
        <v>35801742.330000006</v>
      </c>
    </row>
    <row r="38" spans="1:11" ht="24">
      <c r="A38" s="1551" t="s">
        <v>191</v>
      </c>
      <c r="B38" s="1386">
        <v>185417134.79999992</v>
      </c>
      <c r="C38" s="1384">
        <v>126244566.13999997</v>
      </c>
      <c r="D38" s="1386">
        <v>1709886.5</v>
      </c>
      <c r="E38" s="1384">
        <v>1346340.79</v>
      </c>
      <c r="F38" s="1424">
        <v>50799136.159999989</v>
      </c>
      <c r="G38" s="1550">
        <v>25950591.960000001</v>
      </c>
      <c r="H38" s="1385">
        <v>3678810.68</v>
      </c>
      <c r="I38" s="1387">
        <v>2954567.07</v>
      </c>
      <c r="J38" s="1386">
        <v>115113883.85999998</v>
      </c>
      <c r="K38" s="1384">
        <v>83956409.060000017</v>
      </c>
    </row>
    <row r="39" spans="1:11" ht="24">
      <c r="A39" s="1551" t="s">
        <v>192</v>
      </c>
      <c r="B39" s="1386">
        <v>170048469.80000004</v>
      </c>
      <c r="C39" s="1384">
        <v>140023423.83000004</v>
      </c>
      <c r="D39" s="1386">
        <v>2001960.19</v>
      </c>
      <c r="E39" s="1384">
        <v>1162390.5299999996</v>
      </c>
      <c r="F39" s="1424">
        <v>17825725.269999996</v>
      </c>
      <c r="G39" s="1550">
        <v>8324263.4199999981</v>
      </c>
      <c r="H39" s="1385">
        <v>114625001.95999999</v>
      </c>
      <c r="I39" s="1387">
        <v>108580129.12999995</v>
      </c>
      <c r="J39" s="1386">
        <v>32169831.150000002</v>
      </c>
      <c r="K39" s="1384">
        <v>20614486.140000004</v>
      </c>
    </row>
    <row r="40" spans="1:11" ht="36">
      <c r="A40" s="1551" t="s">
        <v>193</v>
      </c>
      <c r="B40" s="1386">
        <v>101125</v>
      </c>
      <c r="C40" s="1384">
        <v>101125</v>
      </c>
      <c r="D40" s="1547">
        <v>0</v>
      </c>
      <c r="E40" s="1546">
        <v>0</v>
      </c>
      <c r="F40" s="1424">
        <v>27500</v>
      </c>
      <c r="G40" s="1550">
        <v>27500</v>
      </c>
      <c r="H40" s="1549">
        <v>23625</v>
      </c>
      <c r="I40" s="1548">
        <v>23625</v>
      </c>
      <c r="J40" s="1547">
        <v>0</v>
      </c>
      <c r="K40" s="1546">
        <v>0</v>
      </c>
    </row>
    <row r="41" spans="1:11" ht="13.5" thickBot="1">
      <c r="A41" s="1545" t="s">
        <v>924</v>
      </c>
      <c r="B41" s="1379">
        <v>127906286.35999995</v>
      </c>
      <c r="C41" s="1377">
        <v>96012272.049999937</v>
      </c>
      <c r="D41" s="1379">
        <v>19685648.860000003</v>
      </c>
      <c r="E41" s="1377">
        <v>17973022.750000011</v>
      </c>
      <c r="F41" s="1544">
        <v>19621364.360000003</v>
      </c>
      <c r="G41" s="1543">
        <v>14829183.560000001</v>
      </c>
      <c r="H41" s="1378">
        <v>16881980.960000001</v>
      </c>
      <c r="I41" s="1380">
        <v>12809626.660000006</v>
      </c>
      <c r="J41" s="1379">
        <v>64984596.470000006</v>
      </c>
      <c r="K41" s="1377">
        <v>45438048.420000002</v>
      </c>
    </row>
    <row r="42" spans="1:11">
      <c r="A42" s="1542"/>
      <c r="B42" s="1421"/>
      <c r="C42" s="1421"/>
      <c r="D42" s="1421"/>
      <c r="E42" s="1421"/>
      <c r="F42" s="1421"/>
      <c r="G42" s="1421"/>
      <c r="H42" s="1421"/>
      <c r="I42" s="1421"/>
      <c r="J42" s="1421"/>
      <c r="K42" s="1421"/>
    </row>
    <row r="43" spans="1:11">
      <c r="A43" s="1541" t="s">
        <v>1239</v>
      </c>
      <c r="B43" s="1540"/>
      <c r="C43" s="1540"/>
      <c r="D43" s="1540"/>
      <c r="E43" s="1540"/>
      <c r="F43" s="1540"/>
      <c r="G43" s="1540"/>
      <c r="H43" s="1540"/>
      <c r="I43" s="1540"/>
      <c r="J43" s="1540"/>
      <c r="K43" s="1540"/>
    </row>
  </sheetData>
  <mergeCells count="6">
    <mergeCell ref="D4:E4"/>
    <mergeCell ref="F4:G4"/>
    <mergeCell ref="B6:K6"/>
    <mergeCell ref="B3:C4"/>
    <mergeCell ref="H4:I4"/>
    <mergeCell ref="J4:K4"/>
  </mergeCells>
  <pageMargins left="0.70866141732283472" right="0.70866141732283472" top="0.74803149606299213" bottom="0.55118110236220474" header="0.31496062992125984" footer="0.31496062992125984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06"/>
  <sheetViews>
    <sheetView topLeftCell="B1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2.7109375" style="1106" customWidth="1"/>
    <col min="3" max="5" width="14.5703125" style="1106" customWidth="1"/>
    <col min="6" max="6" width="13.85546875" style="1106" customWidth="1"/>
    <col min="7" max="7" width="13" style="1106" customWidth="1"/>
    <col min="8" max="9" width="12.28515625" style="1106" customWidth="1"/>
    <col min="10" max="10" width="13" style="1106" customWidth="1"/>
    <col min="11" max="11" width="7.42578125" style="1106" customWidth="1"/>
    <col min="12" max="12" width="7.28515625" style="1106" customWidth="1"/>
    <col min="13" max="13" width="8.5703125" style="1106" customWidth="1"/>
    <col min="14" max="16384" width="9.140625" style="1106"/>
  </cols>
  <sheetData>
    <row r="1" spans="2:13" ht="27.75" customHeight="1">
      <c r="B1" s="2300" t="s">
        <v>1262</v>
      </c>
      <c r="C1" s="2300"/>
      <c r="D1" s="2300"/>
      <c r="E1" s="2300"/>
      <c r="F1" s="2300"/>
      <c r="G1" s="2300"/>
      <c r="H1" s="2300"/>
      <c r="I1" s="2300"/>
      <c r="J1" s="2300"/>
      <c r="K1" s="2300"/>
      <c r="L1" s="2300"/>
      <c r="M1" s="2300"/>
    </row>
    <row r="2" spans="2:13" ht="54.75" customHeight="1">
      <c r="B2" s="2452" t="s">
        <v>674</v>
      </c>
      <c r="C2" s="1109" t="s">
        <v>675</v>
      </c>
      <c r="D2" s="1109" t="s">
        <v>676</v>
      </c>
      <c r="E2" s="1109" t="s">
        <v>677</v>
      </c>
      <c r="F2" s="1109" t="s">
        <v>678</v>
      </c>
      <c r="G2" s="1109" t="s">
        <v>679</v>
      </c>
      <c r="H2" s="1109" t="s">
        <v>680</v>
      </c>
      <c r="I2" s="1109" t="s">
        <v>681</v>
      </c>
      <c r="J2" s="1109" t="s">
        <v>682</v>
      </c>
      <c r="K2" s="1110" t="s">
        <v>683</v>
      </c>
      <c r="L2" s="1109" t="s">
        <v>684</v>
      </c>
      <c r="M2" s="1109" t="s">
        <v>685</v>
      </c>
    </row>
    <row r="3" spans="2:13" ht="10.9" customHeight="1">
      <c r="B3" s="2452"/>
      <c r="C3" s="2269" t="s">
        <v>8</v>
      </c>
      <c r="D3" s="2269"/>
      <c r="E3" s="2269"/>
      <c r="F3" s="2269"/>
      <c r="G3" s="2269"/>
      <c r="H3" s="2269"/>
      <c r="I3" s="2269"/>
      <c r="J3" s="2269"/>
      <c r="K3" s="2269" t="s">
        <v>9</v>
      </c>
      <c r="L3" s="2269"/>
      <c r="M3" s="2269"/>
    </row>
    <row r="4" spans="2:13" ht="9.75" customHeight="1">
      <c r="B4" s="1110">
        <v>1</v>
      </c>
      <c r="C4" s="1111">
        <v>2</v>
      </c>
      <c r="D4" s="1111">
        <v>3</v>
      </c>
      <c r="E4" s="1111">
        <v>4</v>
      </c>
      <c r="F4" s="1110">
        <v>5</v>
      </c>
      <c r="G4" s="1111">
        <v>6</v>
      </c>
      <c r="H4" s="1110">
        <v>7</v>
      </c>
      <c r="I4" s="1111">
        <v>8</v>
      </c>
      <c r="J4" s="1110">
        <v>9</v>
      </c>
      <c r="K4" s="1111">
        <v>10</v>
      </c>
      <c r="L4" s="1110">
        <v>11</v>
      </c>
      <c r="M4" s="1111">
        <v>12</v>
      </c>
    </row>
    <row r="5" spans="2:13" ht="15" customHeight="1">
      <c r="B5" s="1112" t="s">
        <v>686</v>
      </c>
      <c r="C5" s="1113">
        <v>100747828795.61</v>
      </c>
      <c r="D5" s="1113">
        <v>100314429260.47</v>
      </c>
      <c r="E5" s="1113">
        <v>100324626387.19</v>
      </c>
      <c r="F5" s="1113">
        <v>459988606.70999998</v>
      </c>
      <c r="G5" s="1113">
        <v>148979698.18000001</v>
      </c>
      <c r="H5" s="1113">
        <v>28187215.969999999</v>
      </c>
      <c r="I5" s="1113">
        <v>100235463.64</v>
      </c>
      <c r="J5" s="1113">
        <v>7595514.9400000004</v>
      </c>
      <c r="K5" s="1114">
        <v>100</v>
      </c>
      <c r="L5" s="1114">
        <v>99.569817493517149</v>
      </c>
      <c r="M5" s="1114"/>
    </row>
    <row r="6" spans="2:13" ht="22.5" customHeight="1">
      <c r="B6" s="1296" t="s">
        <v>687</v>
      </c>
      <c r="C6" s="1113">
        <v>55437619120.539993</v>
      </c>
      <c r="D6" s="1113">
        <v>56075154788.570007</v>
      </c>
      <c r="E6" s="1113">
        <v>56004151375.369995</v>
      </c>
      <c r="F6" s="1113">
        <v>459988606.70999998</v>
      </c>
      <c r="G6" s="1113">
        <v>148979698.18000001</v>
      </c>
      <c r="H6" s="1113">
        <v>28187215.969999999</v>
      </c>
      <c r="I6" s="1113">
        <v>100235463.64</v>
      </c>
      <c r="J6" s="1113">
        <v>7595514.9400000004</v>
      </c>
      <c r="K6" s="1114">
        <v>55.899390747634982</v>
      </c>
      <c r="L6" s="1114">
        <v>101.15000549833101</v>
      </c>
      <c r="M6" s="1114">
        <v>100</v>
      </c>
    </row>
    <row r="7" spans="2:13" ht="23.45" customHeight="1">
      <c r="B7" s="1245" t="s">
        <v>1261</v>
      </c>
      <c r="C7" s="1116">
        <v>1903906853.3699999</v>
      </c>
      <c r="D7" s="1116">
        <v>2155723753.79</v>
      </c>
      <c r="E7" s="1116">
        <v>2237785411.3099999</v>
      </c>
      <c r="F7" s="1116">
        <v>0</v>
      </c>
      <c r="G7" s="1116">
        <v>0</v>
      </c>
      <c r="H7" s="1116">
        <v>0</v>
      </c>
      <c r="I7" s="1116">
        <v>0</v>
      </c>
      <c r="J7" s="1116">
        <v>0</v>
      </c>
      <c r="K7" s="1117">
        <v>2.1489667734564746</v>
      </c>
      <c r="L7" s="1117">
        <v>113.2263245953589</v>
      </c>
      <c r="M7" s="1117">
        <v>3.8443473975561964</v>
      </c>
    </row>
    <row r="8" spans="2:13" ht="23.45" customHeight="1">
      <c r="B8" s="1245" t="s">
        <v>1260</v>
      </c>
      <c r="C8" s="1116">
        <v>506183033.69</v>
      </c>
      <c r="D8" s="1116">
        <v>449454886.08999997</v>
      </c>
      <c r="E8" s="1116">
        <v>449861384.02999997</v>
      </c>
      <c r="F8" s="1116">
        <v>0</v>
      </c>
      <c r="G8" s="1116">
        <v>0</v>
      </c>
      <c r="H8" s="1116">
        <v>0</v>
      </c>
      <c r="I8" s="1116">
        <v>0</v>
      </c>
      <c r="J8" s="1116">
        <v>0</v>
      </c>
      <c r="K8" s="1117">
        <v>0.44804609805731371</v>
      </c>
      <c r="L8" s="1117">
        <v>88.792957522408415</v>
      </c>
      <c r="M8" s="1117">
        <v>0.80152232799830625</v>
      </c>
    </row>
    <row r="9" spans="2:13" ht="23.45" customHeight="1">
      <c r="B9" s="1245" t="s">
        <v>1259</v>
      </c>
      <c r="C9" s="1116">
        <v>18811900666.630001</v>
      </c>
      <c r="D9" s="1116">
        <v>19046505051</v>
      </c>
      <c r="E9" s="1116">
        <v>18834401251</v>
      </c>
      <c r="F9" s="1116">
        <v>0</v>
      </c>
      <c r="G9" s="1116">
        <v>0</v>
      </c>
      <c r="H9" s="1116">
        <v>0</v>
      </c>
      <c r="I9" s="1116">
        <v>0</v>
      </c>
      <c r="J9" s="1116">
        <v>0</v>
      </c>
      <c r="K9" s="1117">
        <v>18.986804980512893</v>
      </c>
      <c r="L9" s="1117">
        <v>101.24710622561471</v>
      </c>
      <c r="M9" s="1117">
        <v>33.9660320561118</v>
      </c>
    </row>
    <row r="10" spans="2:13" ht="23.45" customHeight="1">
      <c r="B10" s="1245" t="s">
        <v>1258</v>
      </c>
      <c r="C10" s="1116">
        <v>5062763755.6700001</v>
      </c>
      <c r="D10" s="1116">
        <v>5115897213</v>
      </c>
      <c r="E10" s="1116">
        <v>5082027356</v>
      </c>
      <c r="F10" s="1116">
        <v>0</v>
      </c>
      <c r="G10" s="1116">
        <v>0</v>
      </c>
      <c r="H10" s="1116">
        <v>0</v>
      </c>
      <c r="I10" s="1116">
        <v>0</v>
      </c>
      <c r="J10" s="1116">
        <v>0</v>
      </c>
      <c r="K10" s="1117">
        <v>5.0998617553975114</v>
      </c>
      <c r="L10" s="1117">
        <v>101.0494950958455</v>
      </c>
      <c r="M10" s="1117">
        <v>9.1232868322688798</v>
      </c>
    </row>
    <row r="11" spans="2:13" ht="13.15" customHeight="1">
      <c r="B11" s="1245" t="s">
        <v>135</v>
      </c>
      <c r="C11" s="1116">
        <v>21885886.289999999</v>
      </c>
      <c r="D11" s="1116">
        <v>21652691.609999999</v>
      </c>
      <c r="E11" s="1116">
        <v>21652490.489999998</v>
      </c>
      <c r="F11" s="1116">
        <v>624110.04</v>
      </c>
      <c r="G11" s="1116">
        <v>7713.51</v>
      </c>
      <c r="H11" s="1116">
        <v>18227.5</v>
      </c>
      <c r="I11" s="1116">
        <v>80237.25</v>
      </c>
      <c r="J11" s="1116">
        <v>93</v>
      </c>
      <c r="K11" s="1117">
        <v>2.1584822611887679E-2</v>
      </c>
      <c r="L11" s="1117">
        <v>98.934497434053881</v>
      </c>
      <c r="M11" s="1117">
        <v>3.86136992249793E-2</v>
      </c>
    </row>
    <row r="12" spans="2:13" ht="13.15" customHeight="1">
      <c r="B12" s="1245" t="s">
        <v>136</v>
      </c>
      <c r="C12" s="1116">
        <v>9218111027.9799995</v>
      </c>
      <c r="D12" s="1118">
        <v>9226681869.4200001</v>
      </c>
      <c r="E12" s="1116">
        <v>9226612185.8099995</v>
      </c>
      <c r="F12" s="1116">
        <v>200999150.71000001</v>
      </c>
      <c r="G12" s="1116">
        <v>145007887.00999999</v>
      </c>
      <c r="H12" s="1116">
        <v>25266117.100000001</v>
      </c>
      <c r="I12" s="1116">
        <v>85581116.420000002</v>
      </c>
      <c r="J12" s="1116">
        <v>6273400.8300000001</v>
      </c>
      <c r="K12" s="1117">
        <v>9.197761416219187</v>
      </c>
      <c r="L12" s="1117">
        <v>100.09297828388034</v>
      </c>
      <c r="M12" s="1117">
        <v>16.454135354969551</v>
      </c>
    </row>
    <row r="13" spans="2:13" ht="13.15" customHeight="1">
      <c r="B13" s="1245" t="s">
        <v>690</v>
      </c>
      <c r="C13" s="1116">
        <v>4595919</v>
      </c>
      <c r="D13" s="1118">
        <v>4577997.71</v>
      </c>
      <c r="E13" s="1116">
        <v>4577999.7</v>
      </c>
      <c r="F13" s="1116">
        <v>0</v>
      </c>
      <c r="G13" s="1116">
        <v>22277.31</v>
      </c>
      <c r="H13" s="1116">
        <v>1523.96</v>
      </c>
      <c r="I13" s="1116">
        <v>383.99</v>
      </c>
      <c r="J13" s="1116">
        <v>0</v>
      </c>
      <c r="K13" s="1117">
        <v>4.5636482645114449E-3</v>
      </c>
      <c r="L13" s="1117">
        <v>99.610060795240301</v>
      </c>
      <c r="M13" s="1117">
        <v>8.1640393633530348E-3</v>
      </c>
    </row>
    <row r="14" spans="2:13" ht="13.15" customHeight="1">
      <c r="B14" s="1245" t="s">
        <v>691</v>
      </c>
      <c r="C14" s="1116">
        <v>341201233</v>
      </c>
      <c r="D14" s="1118">
        <v>347092350.50999999</v>
      </c>
      <c r="E14" s="1116">
        <v>347095199.99000001</v>
      </c>
      <c r="F14" s="1116">
        <v>258002873.41</v>
      </c>
      <c r="G14" s="1116">
        <v>97473.919999999998</v>
      </c>
      <c r="H14" s="1116">
        <v>422137.8</v>
      </c>
      <c r="I14" s="1116">
        <v>803794.49</v>
      </c>
      <c r="J14" s="1116">
        <v>0</v>
      </c>
      <c r="K14" s="1117">
        <v>0.34600441139804755</v>
      </c>
      <c r="L14" s="1117">
        <v>101.72658154198405</v>
      </c>
      <c r="M14" s="1117">
        <v>0.6189770707164397</v>
      </c>
    </row>
    <row r="15" spans="2:13" ht="25.15" customHeight="1">
      <c r="B15" s="1245" t="s">
        <v>692</v>
      </c>
      <c r="C15" s="1116">
        <v>26775183.670000002</v>
      </c>
      <c r="D15" s="1118">
        <v>30283795.030000001</v>
      </c>
      <c r="E15" s="1116">
        <v>30527812.309999999</v>
      </c>
      <c r="F15" s="1116">
        <v>0</v>
      </c>
      <c r="G15" s="1116">
        <v>0</v>
      </c>
      <c r="H15" s="1116">
        <v>36523.949999999997</v>
      </c>
      <c r="I15" s="1116">
        <v>426459.21</v>
      </c>
      <c r="J15" s="1116">
        <v>0</v>
      </c>
      <c r="K15" s="1117">
        <v>3.0188872381825594E-2</v>
      </c>
      <c r="L15" s="1117">
        <v>113.10396747691105</v>
      </c>
      <c r="M15" s="1117">
        <v>5.4005727035768877E-2</v>
      </c>
    </row>
    <row r="16" spans="2:13" ht="13.15" customHeight="1">
      <c r="B16" s="1245" t="s">
        <v>693</v>
      </c>
      <c r="C16" s="1116">
        <v>152283083.88999999</v>
      </c>
      <c r="D16" s="1118">
        <v>171079733.75999999</v>
      </c>
      <c r="E16" s="1116">
        <v>171462642.66999999</v>
      </c>
      <c r="F16" s="1116">
        <v>0</v>
      </c>
      <c r="G16" s="1116">
        <v>0</v>
      </c>
      <c r="H16" s="1116">
        <v>868198.1</v>
      </c>
      <c r="I16" s="1116">
        <v>4984079.37</v>
      </c>
      <c r="J16" s="1116">
        <v>0</v>
      </c>
      <c r="K16" s="1117">
        <v>0.17054349510954736</v>
      </c>
      <c r="L16" s="1117">
        <v>112.34322906382535</v>
      </c>
      <c r="M16" s="1117">
        <v>0.30509007849385694</v>
      </c>
    </row>
    <row r="17" spans="2:13" ht="13.15" customHeight="1">
      <c r="B17" s="1245" t="s">
        <v>141</v>
      </c>
      <c r="C17" s="1116">
        <v>1432711054.7</v>
      </c>
      <c r="D17" s="1118">
        <v>1590781025.6800001</v>
      </c>
      <c r="E17" s="1116">
        <v>1592816466.4000001</v>
      </c>
      <c r="F17" s="1116">
        <v>0</v>
      </c>
      <c r="G17" s="1116">
        <v>0</v>
      </c>
      <c r="H17" s="1116">
        <v>16558</v>
      </c>
      <c r="I17" s="1116">
        <v>347695.71</v>
      </c>
      <c r="J17" s="1116">
        <v>0</v>
      </c>
      <c r="K17" s="1117">
        <v>1.5857948227462673</v>
      </c>
      <c r="L17" s="1117">
        <v>111.03292743232855</v>
      </c>
      <c r="M17" s="1117">
        <v>2.8368731779305838</v>
      </c>
    </row>
    <row r="18" spans="2:13" ht="13.15" customHeight="1">
      <c r="B18" s="1245" t="s">
        <v>1257</v>
      </c>
      <c r="C18" s="1116">
        <v>298836549.10000002</v>
      </c>
      <c r="D18" s="1118">
        <v>312002209.50999999</v>
      </c>
      <c r="E18" s="1116">
        <v>311980460.56999999</v>
      </c>
      <c r="F18" s="1116">
        <v>0</v>
      </c>
      <c r="G18" s="1116">
        <v>0</v>
      </c>
      <c r="H18" s="1116">
        <v>7099</v>
      </c>
      <c r="I18" s="1116">
        <v>66</v>
      </c>
      <c r="J18" s="1116">
        <v>0</v>
      </c>
      <c r="K18" s="1117">
        <v>0.31102425823494956</v>
      </c>
      <c r="L18" s="1117">
        <v>104.40563928664373</v>
      </c>
      <c r="M18" s="1117">
        <v>0.55640008607447744</v>
      </c>
    </row>
    <row r="19" spans="2:13" ht="13.15" customHeight="1">
      <c r="B19" s="1245" t="s">
        <v>1256</v>
      </c>
      <c r="C19" s="1116">
        <v>9451516.4900000002</v>
      </c>
      <c r="D19" s="1118">
        <v>9982798.4399999995</v>
      </c>
      <c r="E19" s="1116">
        <v>9982798.4399999995</v>
      </c>
      <c r="F19" s="1116">
        <v>0</v>
      </c>
      <c r="G19" s="1116">
        <v>0</v>
      </c>
      <c r="H19" s="1116">
        <v>0</v>
      </c>
      <c r="I19" s="1116">
        <v>0</v>
      </c>
      <c r="J19" s="1116">
        <v>0</v>
      </c>
      <c r="K19" s="1117">
        <v>9.9515079870307662E-3</v>
      </c>
      <c r="L19" s="1117">
        <v>105.62112916548485</v>
      </c>
      <c r="M19" s="1117">
        <v>1.7802533898729118E-2</v>
      </c>
    </row>
    <row r="20" spans="2:13" ht="13.15" customHeight="1">
      <c r="B20" s="1245" t="s">
        <v>1255</v>
      </c>
      <c r="C20" s="1116">
        <v>19448051</v>
      </c>
      <c r="D20" s="1118">
        <v>17642786</v>
      </c>
      <c r="E20" s="1116">
        <v>17642786</v>
      </c>
      <c r="F20" s="1116">
        <v>0</v>
      </c>
      <c r="G20" s="1116">
        <v>0</v>
      </c>
      <c r="H20" s="1116">
        <v>26</v>
      </c>
      <c r="I20" s="1116">
        <v>24411.8</v>
      </c>
      <c r="J20" s="1116">
        <v>0</v>
      </c>
      <c r="K20" s="1117">
        <v>1.7587485798468607E-2</v>
      </c>
      <c r="L20" s="1117">
        <v>90.717501717781388</v>
      </c>
      <c r="M20" s="1117">
        <v>3.1462750422217634E-2</v>
      </c>
    </row>
    <row r="21" spans="2:13" ht="13.15" customHeight="1">
      <c r="B21" s="1245" t="s">
        <v>145</v>
      </c>
      <c r="C21" s="1116">
        <v>4208563009.5599999</v>
      </c>
      <c r="D21" s="1118">
        <v>4061242302.8499999</v>
      </c>
      <c r="E21" s="1116">
        <v>4056684853.8099999</v>
      </c>
      <c r="F21" s="1116">
        <v>0</v>
      </c>
      <c r="G21" s="1116">
        <v>0</v>
      </c>
      <c r="H21" s="1116">
        <v>0</v>
      </c>
      <c r="I21" s="1116">
        <v>0</v>
      </c>
      <c r="J21" s="1116">
        <v>0</v>
      </c>
      <c r="K21" s="1117">
        <v>4.0485125946386429</v>
      </c>
      <c r="L21" s="1117">
        <v>96.499500984650766</v>
      </c>
      <c r="M21" s="1117">
        <v>7.2424986041729431</v>
      </c>
    </row>
    <row r="22" spans="2:13" ht="13.15" customHeight="1">
      <c r="B22" s="1245" t="s">
        <v>695</v>
      </c>
      <c r="C22" s="1116">
        <v>13419002296.5</v>
      </c>
      <c r="D22" s="1116">
        <v>13514554324.169998</v>
      </c>
      <c r="E22" s="1116">
        <v>13609040276.840004</v>
      </c>
      <c r="F22" s="1116">
        <v>362472.55000001192</v>
      </c>
      <c r="G22" s="1116">
        <v>3844346.430000037</v>
      </c>
      <c r="H22" s="1116">
        <v>1550804.5599999949</v>
      </c>
      <c r="I22" s="1116">
        <v>7987219.4000000209</v>
      </c>
      <c r="J22" s="1116">
        <v>1322021.1100000003</v>
      </c>
      <c r="K22" s="1117">
        <v>13.472193804820416</v>
      </c>
      <c r="L22" s="1117">
        <v>100.71206506682631</v>
      </c>
      <c r="M22" s="1117">
        <v>24.100788263761896</v>
      </c>
    </row>
    <row r="23" spans="2:13" ht="18" customHeight="1">
      <c r="B23" s="1112" t="s">
        <v>1254</v>
      </c>
      <c r="C23" s="1113">
        <v>26514874486.070004</v>
      </c>
      <c r="D23" s="1113">
        <v>25447767081.899998</v>
      </c>
      <c r="E23" s="1113">
        <v>25501622720.82</v>
      </c>
      <c r="F23" s="1116" t="s">
        <v>697</v>
      </c>
      <c r="G23" s="1116" t="s">
        <v>697</v>
      </c>
      <c r="H23" s="1116" t="s">
        <v>697</v>
      </c>
      <c r="I23" s="1116" t="s">
        <v>697</v>
      </c>
      <c r="J23" s="1116" t="s">
        <v>697</v>
      </c>
      <c r="K23" s="1114">
        <v>25.3680026587441</v>
      </c>
      <c r="L23" s="1114">
        <v>95.975438598698162</v>
      </c>
      <c r="M23" s="1119"/>
    </row>
    <row r="24" spans="2:13" ht="18" customHeight="1">
      <c r="B24" s="1112" t="s">
        <v>1253</v>
      </c>
      <c r="C24" s="1113">
        <v>20941207235.810001</v>
      </c>
      <c r="D24" s="1113">
        <v>20706395775.869999</v>
      </c>
      <c r="E24" s="1113">
        <v>20758605737.709999</v>
      </c>
      <c r="F24" s="1116" t="s">
        <v>697</v>
      </c>
      <c r="G24" s="1116" t="s">
        <v>697</v>
      </c>
      <c r="H24" s="1116" t="s">
        <v>697</v>
      </c>
      <c r="I24" s="1116" t="s">
        <v>697</v>
      </c>
      <c r="J24" s="1116" t="s">
        <v>697</v>
      </c>
      <c r="K24" s="1114">
        <v>20.641492882449747</v>
      </c>
      <c r="L24" s="1114">
        <v>98.878710967825825</v>
      </c>
      <c r="M24" s="1120"/>
    </row>
    <row r="25" spans="2:13" ht="13.15" customHeight="1">
      <c r="B25" s="1586" t="s">
        <v>1252</v>
      </c>
      <c r="C25" s="1113">
        <v>17939316551.490002</v>
      </c>
      <c r="D25" s="1113">
        <v>17832250005.580002</v>
      </c>
      <c r="E25" s="1113">
        <v>17868670281.099998</v>
      </c>
      <c r="F25" s="1116" t="s">
        <v>697</v>
      </c>
      <c r="G25" s="1116" t="s">
        <v>697</v>
      </c>
      <c r="H25" s="1116" t="s">
        <v>697</v>
      </c>
      <c r="I25" s="1116" t="s">
        <v>697</v>
      </c>
      <c r="J25" s="1116" t="s">
        <v>697</v>
      </c>
      <c r="K25" s="1114">
        <v>17.776355941056025</v>
      </c>
      <c r="L25" s="1114">
        <v>99.403173774192041</v>
      </c>
      <c r="M25" s="1120"/>
    </row>
    <row r="26" spans="2:13" ht="13.15" customHeight="1">
      <c r="B26" s="1245" t="s">
        <v>699</v>
      </c>
      <c r="C26" s="1116">
        <v>16449835177.950001</v>
      </c>
      <c r="D26" s="1118">
        <v>16390052441.379999</v>
      </c>
      <c r="E26" s="1116">
        <v>16409011261.059999</v>
      </c>
      <c r="F26" s="1116" t="s">
        <v>697</v>
      </c>
      <c r="G26" s="1116" t="s">
        <v>697</v>
      </c>
      <c r="H26" s="1116" t="s">
        <v>697</v>
      </c>
      <c r="I26" s="1116" t="s">
        <v>697</v>
      </c>
      <c r="J26" s="1116" t="s">
        <v>697</v>
      </c>
      <c r="K26" s="1117">
        <v>16.338678854287895</v>
      </c>
      <c r="L26" s="1117">
        <v>99.636575467636689</v>
      </c>
      <c r="M26" s="1120"/>
    </row>
    <row r="27" spans="2:13" ht="13.15" customHeight="1">
      <c r="B27" s="1298" t="s">
        <v>700</v>
      </c>
      <c r="C27" s="1116">
        <v>4133696.68</v>
      </c>
      <c r="D27" s="1116">
        <v>3045512.79</v>
      </c>
      <c r="E27" s="1116">
        <v>3045512.79</v>
      </c>
      <c r="F27" s="1116" t="s">
        <v>697</v>
      </c>
      <c r="G27" s="1116" t="s">
        <v>697</v>
      </c>
      <c r="H27" s="1116" t="s">
        <v>697</v>
      </c>
      <c r="I27" s="1116" t="s">
        <v>697</v>
      </c>
      <c r="J27" s="1116" t="s">
        <v>697</v>
      </c>
      <c r="K27" s="1117">
        <v>3.0359668219735541E-3</v>
      </c>
      <c r="L27" s="1117">
        <v>73.675284515553756</v>
      </c>
      <c r="M27" s="1120"/>
    </row>
    <row r="28" spans="2:13" ht="13.15" customHeight="1">
      <c r="B28" s="1245" t="s">
        <v>701</v>
      </c>
      <c r="C28" s="1116">
        <v>1471649122.99</v>
      </c>
      <c r="D28" s="1118">
        <v>1426116809.1199999</v>
      </c>
      <c r="E28" s="1116">
        <v>1443101872.6700001</v>
      </c>
      <c r="F28" s="1116" t="s">
        <v>697</v>
      </c>
      <c r="G28" s="1116" t="s">
        <v>697</v>
      </c>
      <c r="H28" s="1116" t="s">
        <v>697</v>
      </c>
      <c r="I28" s="1116" t="s">
        <v>697</v>
      </c>
      <c r="J28" s="1116" t="s">
        <v>697</v>
      </c>
      <c r="K28" s="1117">
        <v>1.4216467358021214</v>
      </c>
      <c r="L28" s="1117">
        <v>96.906034654681108</v>
      </c>
      <c r="M28" s="1120"/>
    </row>
    <row r="29" spans="2:13" ht="13.15" customHeight="1">
      <c r="B29" s="1298" t="s">
        <v>700</v>
      </c>
      <c r="C29" s="1116">
        <v>24194448.940000001</v>
      </c>
      <c r="D29" s="1116">
        <v>21259165.370000001</v>
      </c>
      <c r="E29" s="1116">
        <v>21116125.059999999</v>
      </c>
      <c r="F29" s="1116" t="s">
        <v>697</v>
      </c>
      <c r="G29" s="1116" t="s">
        <v>697</v>
      </c>
      <c r="H29" s="1116" t="s">
        <v>697</v>
      </c>
      <c r="I29" s="1116" t="s">
        <v>697</v>
      </c>
      <c r="J29" s="1116" t="s">
        <v>697</v>
      </c>
      <c r="K29" s="1117">
        <v>2.119252985510172E-2</v>
      </c>
      <c r="L29" s="1117">
        <v>87.867946166993789</v>
      </c>
      <c r="M29" s="1120"/>
    </row>
    <row r="30" spans="2:13" ht="22.5" customHeight="1">
      <c r="B30" s="1245" t="s">
        <v>865</v>
      </c>
      <c r="C30" s="1116">
        <v>17832250.550000001</v>
      </c>
      <c r="D30" s="1118">
        <v>16080755.08</v>
      </c>
      <c r="E30" s="1116">
        <v>16557147.369999999</v>
      </c>
      <c r="F30" s="1116" t="s">
        <v>697</v>
      </c>
      <c r="G30" s="1116" t="s">
        <v>697</v>
      </c>
      <c r="H30" s="1116" t="s">
        <v>697</v>
      </c>
      <c r="I30" s="1116" t="s">
        <v>697</v>
      </c>
      <c r="J30" s="1116" t="s">
        <v>697</v>
      </c>
      <c r="K30" s="1117">
        <v>1.6030350966006839E-2</v>
      </c>
      <c r="L30" s="1117">
        <v>90.177933710111532</v>
      </c>
      <c r="M30" s="1120"/>
    </row>
    <row r="31" spans="2:13" ht="13.15" customHeight="1">
      <c r="B31" s="1298" t="s">
        <v>700</v>
      </c>
      <c r="C31" s="1116">
        <v>1284249</v>
      </c>
      <c r="D31" s="1116">
        <v>1152663.1599999999</v>
      </c>
      <c r="E31" s="1116">
        <v>1261759.96</v>
      </c>
      <c r="F31" s="1116" t="s">
        <v>697</v>
      </c>
      <c r="G31" s="1116" t="s">
        <v>697</v>
      </c>
      <c r="H31" s="1116" t="s">
        <v>697</v>
      </c>
      <c r="I31" s="1116" t="s">
        <v>697</v>
      </c>
      <c r="J31" s="1116" t="s">
        <v>697</v>
      </c>
      <c r="K31" s="1117">
        <v>1.1490502099225114E-3</v>
      </c>
      <c r="L31" s="1117">
        <v>89.753868603362733</v>
      </c>
      <c r="M31" s="1120"/>
    </row>
    <row r="32" spans="2:13" ht="13.15" customHeight="1">
      <c r="B32" s="1586" t="s">
        <v>1251</v>
      </c>
      <c r="C32" s="1113">
        <v>2304236489.1900001</v>
      </c>
      <c r="D32" s="1113">
        <v>2230119000.6900001</v>
      </c>
      <c r="E32" s="1113">
        <v>2243863177.46</v>
      </c>
      <c r="F32" s="1116" t="s">
        <v>697</v>
      </c>
      <c r="G32" s="1116" t="s">
        <v>697</v>
      </c>
      <c r="H32" s="1116" t="s">
        <v>697</v>
      </c>
      <c r="I32" s="1116" t="s">
        <v>697</v>
      </c>
      <c r="J32" s="1116" t="s">
        <v>697</v>
      </c>
      <c r="K32" s="1114">
        <v>2.2231288331406605</v>
      </c>
      <c r="L32" s="1114">
        <v>96.783425275673238</v>
      </c>
      <c r="M32" s="1120"/>
    </row>
    <row r="33" spans="2:13" ht="13.15" customHeight="1">
      <c r="B33" s="1245" t="s">
        <v>699</v>
      </c>
      <c r="C33" s="1116">
        <v>1980065031.0599999</v>
      </c>
      <c r="D33" s="1116">
        <v>1934110897.0699999</v>
      </c>
      <c r="E33" s="1116">
        <v>1941205348.6700001</v>
      </c>
      <c r="F33" s="1116" t="s">
        <v>697</v>
      </c>
      <c r="G33" s="1116" t="s">
        <v>697</v>
      </c>
      <c r="H33" s="1116" t="s">
        <v>697</v>
      </c>
      <c r="I33" s="1116" t="s">
        <v>697</v>
      </c>
      <c r="J33" s="1116" t="s">
        <v>697</v>
      </c>
      <c r="K33" s="1117">
        <v>1.9280485482781464</v>
      </c>
      <c r="L33" s="1117">
        <v>97.679160367505759</v>
      </c>
      <c r="M33" s="1120"/>
    </row>
    <row r="34" spans="2:13" ht="13.15" customHeight="1">
      <c r="B34" s="1298" t="s">
        <v>700</v>
      </c>
      <c r="C34" s="1116">
        <v>85661945.859999999</v>
      </c>
      <c r="D34" s="1118">
        <v>58358260.5</v>
      </c>
      <c r="E34" s="1116">
        <v>58410957.130000003</v>
      </c>
      <c r="F34" s="1116" t="s">
        <v>697</v>
      </c>
      <c r="G34" s="1116" t="s">
        <v>697</v>
      </c>
      <c r="H34" s="1116" t="s">
        <v>697</v>
      </c>
      <c r="I34" s="1116" t="s">
        <v>697</v>
      </c>
      <c r="J34" s="1116" t="s">
        <v>697</v>
      </c>
      <c r="K34" s="1117">
        <v>5.8175340208008054E-2</v>
      </c>
      <c r="L34" s="1117">
        <v>68.126237285546523</v>
      </c>
      <c r="M34" s="1120"/>
    </row>
    <row r="35" spans="2:13" ht="13.15" customHeight="1">
      <c r="B35" s="1245" t="s">
        <v>701</v>
      </c>
      <c r="C35" s="1116">
        <v>271600543.79000002</v>
      </c>
      <c r="D35" s="1116">
        <v>261378760.59</v>
      </c>
      <c r="E35" s="1116">
        <v>261388185.75</v>
      </c>
      <c r="F35" s="1116" t="s">
        <v>697</v>
      </c>
      <c r="G35" s="1116" t="s">
        <v>697</v>
      </c>
      <c r="H35" s="1116" t="s">
        <v>697</v>
      </c>
      <c r="I35" s="1116" t="s">
        <v>697</v>
      </c>
      <c r="J35" s="1116" t="s">
        <v>697</v>
      </c>
      <c r="K35" s="1117">
        <v>0.26055948532720125</v>
      </c>
      <c r="L35" s="1117">
        <v>96.236464383553127</v>
      </c>
      <c r="M35" s="1120"/>
    </row>
    <row r="36" spans="2:13" ht="13.15" customHeight="1">
      <c r="B36" s="1298" t="s">
        <v>700</v>
      </c>
      <c r="C36" s="1116">
        <v>64180662.229999997</v>
      </c>
      <c r="D36" s="1118">
        <v>55966265.939999998</v>
      </c>
      <c r="E36" s="1116">
        <v>55923487.710000001</v>
      </c>
      <c r="F36" s="1116" t="s">
        <v>697</v>
      </c>
      <c r="G36" s="1116" t="s">
        <v>697</v>
      </c>
      <c r="H36" s="1116" t="s">
        <v>697</v>
      </c>
      <c r="I36" s="1116" t="s">
        <v>697</v>
      </c>
      <c r="J36" s="1116" t="s">
        <v>697</v>
      </c>
      <c r="K36" s="1117">
        <v>5.5790843204302734E-2</v>
      </c>
      <c r="L36" s="1117">
        <v>87.201135038833641</v>
      </c>
      <c r="M36" s="1120"/>
    </row>
    <row r="37" spans="2:13" ht="23.25" customHeight="1">
      <c r="B37" s="1245" t="s">
        <v>865</v>
      </c>
      <c r="C37" s="1116">
        <v>52570914.340000004</v>
      </c>
      <c r="D37" s="1116">
        <v>34629343.030000001</v>
      </c>
      <c r="E37" s="1116">
        <v>41269643.039999999</v>
      </c>
      <c r="F37" s="1116" t="s">
        <v>697</v>
      </c>
      <c r="G37" s="1116" t="s">
        <v>697</v>
      </c>
      <c r="H37" s="1116" t="s">
        <v>697</v>
      </c>
      <c r="I37" s="1116" t="s">
        <v>697</v>
      </c>
      <c r="J37" s="1116" t="s">
        <v>697</v>
      </c>
      <c r="K37" s="1117">
        <v>3.4520799535312785E-2</v>
      </c>
      <c r="L37" s="1117">
        <v>65.871677266323147</v>
      </c>
      <c r="M37" s="1120"/>
    </row>
    <row r="38" spans="2:13" ht="13.15" customHeight="1">
      <c r="B38" s="1298" t="s">
        <v>700</v>
      </c>
      <c r="C38" s="1116">
        <v>100000</v>
      </c>
      <c r="D38" s="1118">
        <v>100000</v>
      </c>
      <c r="E38" s="1116">
        <v>100000</v>
      </c>
      <c r="F38" s="1116" t="s">
        <v>697</v>
      </c>
      <c r="G38" s="1116" t="s">
        <v>697</v>
      </c>
      <c r="H38" s="1116" t="s">
        <v>697</v>
      </c>
      <c r="I38" s="1116" t="s">
        <v>697</v>
      </c>
      <c r="J38" s="1116" t="s">
        <v>697</v>
      </c>
      <c r="K38" s="1117">
        <v>9.9686556298243426E-5</v>
      </c>
      <c r="L38" s="1117">
        <v>100</v>
      </c>
      <c r="M38" s="1120"/>
    </row>
    <row r="39" spans="2:13" ht="13.15" customHeight="1">
      <c r="B39" s="1586" t="s">
        <v>1250</v>
      </c>
      <c r="C39" s="1113">
        <v>697654195.13</v>
      </c>
      <c r="D39" s="1113">
        <v>644026769.60000002</v>
      </c>
      <c r="E39" s="1113">
        <v>646072279.14999998</v>
      </c>
      <c r="F39" s="1116" t="s">
        <v>697</v>
      </c>
      <c r="G39" s="1116" t="s">
        <v>697</v>
      </c>
      <c r="H39" s="1116" t="s">
        <v>697</v>
      </c>
      <c r="I39" s="1116" t="s">
        <v>697</v>
      </c>
      <c r="J39" s="1116" t="s">
        <v>697</v>
      </c>
      <c r="K39" s="1114">
        <v>0.64200810825306243</v>
      </c>
      <c r="L39" s="1114">
        <v>92.313179522986005</v>
      </c>
      <c r="M39" s="1120"/>
    </row>
    <row r="40" spans="2:13" ht="22.5">
      <c r="B40" s="1245" t="s">
        <v>864</v>
      </c>
      <c r="C40" s="1116">
        <v>423714141.89999998</v>
      </c>
      <c r="D40" s="1118">
        <v>420041808.00999999</v>
      </c>
      <c r="E40" s="1116">
        <v>420854464.08999997</v>
      </c>
      <c r="F40" s="1116" t="s">
        <v>697</v>
      </c>
      <c r="G40" s="1116" t="s">
        <v>697</v>
      </c>
      <c r="H40" s="1116" t="s">
        <v>697</v>
      </c>
      <c r="I40" s="1116" t="s">
        <v>697</v>
      </c>
      <c r="J40" s="1116" t="s">
        <v>697</v>
      </c>
      <c r="K40" s="1117">
        <v>0.41872521341804819</v>
      </c>
      <c r="L40" s="1117">
        <v>99.133299192343998</v>
      </c>
      <c r="M40" s="1120"/>
    </row>
    <row r="41" spans="2:13" ht="13.15" customHeight="1">
      <c r="B41" s="1298" t="s">
        <v>700</v>
      </c>
      <c r="C41" s="1116">
        <v>2907549.65</v>
      </c>
      <c r="D41" s="1116">
        <v>2179383.67</v>
      </c>
      <c r="E41" s="1116">
        <v>2355522.5</v>
      </c>
      <c r="F41" s="1116" t="s">
        <v>697</v>
      </c>
      <c r="G41" s="1116" t="s">
        <v>697</v>
      </c>
      <c r="H41" s="1116" t="s">
        <v>697</v>
      </c>
      <c r="I41" s="1116" t="s">
        <v>697</v>
      </c>
      <c r="J41" s="1116" t="s">
        <v>697</v>
      </c>
      <c r="K41" s="1117">
        <v>2.1725525291492738E-3</v>
      </c>
      <c r="L41" s="1117">
        <v>74.956025944389296</v>
      </c>
      <c r="M41" s="1120"/>
    </row>
    <row r="42" spans="2:13" ht="13.15" customHeight="1">
      <c r="B42" s="1245" t="s">
        <v>705</v>
      </c>
      <c r="C42" s="1116">
        <v>178284877.13</v>
      </c>
      <c r="D42" s="1118">
        <v>129728100.26000001</v>
      </c>
      <c r="E42" s="1116">
        <v>131446821.08</v>
      </c>
      <c r="F42" s="1116" t="s">
        <v>697</v>
      </c>
      <c r="G42" s="1116" t="s">
        <v>697</v>
      </c>
      <c r="H42" s="1116" t="s">
        <v>697</v>
      </c>
      <c r="I42" s="1116" t="s">
        <v>697</v>
      </c>
      <c r="J42" s="1116" t="s">
        <v>697</v>
      </c>
      <c r="K42" s="1117">
        <v>0.12932147570032657</v>
      </c>
      <c r="L42" s="1117">
        <v>72.764500471571765</v>
      </c>
      <c r="M42" s="1120"/>
    </row>
    <row r="43" spans="2:13" ht="13.15" customHeight="1">
      <c r="B43" s="1298" t="s">
        <v>700</v>
      </c>
      <c r="C43" s="1116">
        <v>164894751.28</v>
      </c>
      <c r="D43" s="1116">
        <v>119306994.88</v>
      </c>
      <c r="E43" s="1116">
        <v>119346994.88</v>
      </c>
      <c r="F43" s="1116" t="s">
        <v>697</v>
      </c>
      <c r="G43" s="1116" t="s">
        <v>697</v>
      </c>
      <c r="H43" s="1116" t="s">
        <v>697</v>
      </c>
      <c r="I43" s="1116" t="s">
        <v>697</v>
      </c>
      <c r="J43" s="1116" t="s">
        <v>697</v>
      </c>
      <c r="K43" s="1117">
        <v>0.11893303461879359</v>
      </c>
      <c r="L43" s="1117">
        <v>72.353421775936596</v>
      </c>
      <c r="M43" s="1120"/>
    </row>
    <row r="44" spans="2:13" ht="33.75">
      <c r="B44" s="1245" t="s">
        <v>704</v>
      </c>
      <c r="C44" s="1116">
        <v>95655176.099999994</v>
      </c>
      <c r="D44" s="1116">
        <v>94256861.329999998</v>
      </c>
      <c r="E44" s="1116">
        <v>93770993.980000004</v>
      </c>
      <c r="F44" s="1116" t="s">
        <v>697</v>
      </c>
      <c r="G44" s="1116" t="s">
        <v>697</v>
      </c>
      <c r="H44" s="1116" t="s">
        <v>697</v>
      </c>
      <c r="I44" s="1116" t="s">
        <v>697</v>
      </c>
      <c r="J44" s="1116" t="s">
        <v>697</v>
      </c>
      <c r="K44" s="1117">
        <v>9.3961419134687682E-2</v>
      </c>
      <c r="L44" s="1117">
        <v>98.538171349412224</v>
      </c>
      <c r="M44" s="1120"/>
    </row>
    <row r="45" spans="2:13" ht="13.15" customHeight="1">
      <c r="B45" s="1298" t="s">
        <v>700</v>
      </c>
      <c r="C45" s="1116">
        <v>84945375</v>
      </c>
      <c r="D45" s="1116">
        <v>83543397.819999993</v>
      </c>
      <c r="E45" s="1116">
        <v>83050430.469999999</v>
      </c>
      <c r="F45" s="1116" t="s">
        <v>697</v>
      </c>
      <c r="G45" s="1116" t="s">
        <v>697</v>
      </c>
      <c r="H45" s="1116" t="s">
        <v>697</v>
      </c>
      <c r="I45" s="1116" t="s">
        <v>697</v>
      </c>
      <c r="J45" s="1116" t="s">
        <v>697</v>
      </c>
      <c r="K45" s="1117">
        <v>8.3281536301299752E-2</v>
      </c>
      <c r="L45" s="1117">
        <v>98.349554428360562</v>
      </c>
      <c r="M45" s="1120"/>
    </row>
    <row r="46" spans="2:13" ht="13.15" customHeight="1">
      <c r="B46" s="1112" t="s">
        <v>706</v>
      </c>
      <c r="C46" s="1113">
        <v>386483997.39999998</v>
      </c>
      <c r="D46" s="1113">
        <v>323529365.60000002</v>
      </c>
      <c r="E46" s="1113">
        <v>322716436.18000001</v>
      </c>
      <c r="F46" s="1116" t="s">
        <v>697</v>
      </c>
      <c r="G46" s="1116" t="s">
        <v>697</v>
      </c>
      <c r="H46" s="1116" t="s">
        <v>697</v>
      </c>
      <c r="I46" s="1116" t="s">
        <v>697</v>
      </c>
      <c r="J46" s="1116" t="s">
        <v>697</v>
      </c>
      <c r="K46" s="1114">
        <v>0.32251528318019385</v>
      </c>
      <c r="L46" s="1114">
        <v>83.710934418108991</v>
      </c>
      <c r="M46" s="1120"/>
    </row>
    <row r="47" spans="2:13" ht="13.15" customHeight="1">
      <c r="B47" s="1298" t="s">
        <v>707</v>
      </c>
      <c r="C47" s="1116">
        <v>335449686.63999999</v>
      </c>
      <c r="D47" s="1116">
        <v>285556883.85000002</v>
      </c>
      <c r="E47" s="1116">
        <v>285663083.85000002</v>
      </c>
      <c r="F47" s="1116" t="s">
        <v>697</v>
      </c>
      <c r="G47" s="1116" t="s">
        <v>697</v>
      </c>
      <c r="H47" s="1116" t="s">
        <v>697</v>
      </c>
      <c r="I47" s="1116" t="s">
        <v>697</v>
      </c>
      <c r="J47" s="1116" t="s">
        <v>697</v>
      </c>
      <c r="K47" s="1117">
        <v>0.28466182378263988</v>
      </c>
      <c r="L47" s="1117">
        <v>85.126591325886608</v>
      </c>
      <c r="M47" s="1120"/>
    </row>
    <row r="48" spans="2:13" ht="13.15" customHeight="1">
      <c r="B48" s="1112" t="s">
        <v>708</v>
      </c>
      <c r="C48" s="1116">
        <v>5187183252.8599997</v>
      </c>
      <c r="D48" s="1116">
        <v>4417841940.4300003</v>
      </c>
      <c r="E48" s="1116">
        <v>4420300546.9300003</v>
      </c>
      <c r="F48" s="1116" t="s">
        <v>697</v>
      </c>
      <c r="G48" s="1116" t="s">
        <v>697</v>
      </c>
      <c r="H48" s="1116" t="s">
        <v>697</v>
      </c>
      <c r="I48" s="1116" t="s">
        <v>697</v>
      </c>
      <c r="J48" s="1116" t="s">
        <v>697</v>
      </c>
      <c r="K48" s="1117">
        <v>4.4039944931141619</v>
      </c>
      <c r="L48" s="1117">
        <v>85.168418485970847</v>
      </c>
      <c r="M48" s="1120"/>
    </row>
    <row r="49" spans="2:27" ht="13.15" customHeight="1">
      <c r="B49" s="1298" t="s">
        <v>709</v>
      </c>
      <c r="C49" s="1116">
        <v>4369962874.5200005</v>
      </c>
      <c r="D49" s="1116">
        <v>3754113030.4200001</v>
      </c>
      <c r="E49" s="1116">
        <v>3755529331.9099998</v>
      </c>
      <c r="F49" s="1116" t="s">
        <v>697</v>
      </c>
      <c r="G49" s="1116" t="s">
        <v>697</v>
      </c>
      <c r="H49" s="1116" t="s">
        <v>697</v>
      </c>
      <c r="I49" s="1116" t="s">
        <v>697</v>
      </c>
      <c r="J49" s="1116" t="s">
        <v>697</v>
      </c>
      <c r="K49" s="1117">
        <v>3.7423459995693253</v>
      </c>
      <c r="L49" s="1117">
        <v>85.907206496173131</v>
      </c>
      <c r="M49" s="1120"/>
    </row>
    <row r="50" spans="2:27" ht="15" customHeight="1">
      <c r="B50" s="1112" t="s">
        <v>1249</v>
      </c>
      <c r="C50" s="1113">
        <v>18795335189</v>
      </c>
      <c r="D50" s="1113">
        <v>18791507390</v>
      </c>
      <c r="E50" s="1113">
        <v>18818852291</v>
      </c>
      <c r="F50" s="1116" t="s">
        <v>697</v>
      </c>
      <c r="G50" s="1116" t="s">
        <v>697</v>
      </c>
      <c r="H50" s="1116" t="s">
        <v>697</v>
      </c>
      <c r="I50" s="1116" t="s">
        <v>697</v>
      </c>
      <c r="J50" s="1116" t="s">
        <v>697</v>
      </c>
      <c r="K50" s="1114">
        <v>18.732606593620922</v>
      </c>
      <c r="L50" s="1114">
        <v>99.979634313719288</v>
      </c>
      <c r="M50" s="1120"/>
    </row>
    <row r="51" spans="2:27" ht="13.9" customHeight="1">
      <c r="B51" s="1245" t="s">
        <v>712</v>
      </c>
      <c r="C51" s="1116">
        <v>17279540700</v>
      </c>
      <c r="D51" s="1116">
        <v>17279540700</v>
      </c>
      <c r="E51" s="1116">
        <v>17306885601</v>
      </c>
      <c r="F51" s="1116" t="s">
        <v>697</v>
      </c>
      <c r="G51" s="1116" t="s">
        <v>697</v>
      </c>
      <c r="H51" s="1116" t="s">
        <v>697</v>
      </c>
      <c r="I51" s="1116" t="s">
        <v>697</v>
      </c>
      <c r="J51" s="1116" t="s">
        <v>697</v>
      </c>
      <c r="K51" s="1117">
        <v>17.225379067983386</v>
      </c>
      <c r="L51" s="1117">
        <v>100</v>
      </c>
      <c r="M51" s="1120"/>
    </row>
    <row r="52" spans="2:27" ht="13.9" customHeight="1">
      <c r="B52" s="1245" t="s">
        <v>716</v>
      </c>
      <c r="C52" s="1116">
        <v>246384629</v>
      </c>
      <c r="D52" s="1118">
        <v>242556830</v>
      </c>
      <c r="E52" s="1116">
        <v>242556830</v>
      </c>
      <c r="F52" s="1116" t="s">
        <v>697</v>
      </c>
      <c r="G52" s="1116" t="s">
        <v>697</v>
      </c>
      <c r="H52" s="1116" t="s">
        <v>697</v>
      </c>
      <c r="I52" s="1116" t="s">
        <v>697</v>
      </c>
      <c r="J52" s="1116" t="s">
        <v>697</v>
      </c>
      <c r="K52" s="1117">
        <v>0.24179655089318458</v>
      </c>
      <c r="L52" s="1117">
        <v>98.44641322977985</v>
      </c>
      <c r="M52" s="1120"/>
    </row>
    <row r="53" spans="2:27" ht="25.5">
      <c r="B53" s="1112" t="s">
        <v>1248</v>
      </c>
      <c r="C53" s="1113">
        <v>310414816</v>
      </c>
      <c r="D53" s="1113">
        <v>310414816</v>
      </c>
      <c r="E53" s="1113">
        <v>310414816</v>
      </c>
      <c r="F53" s="1116" t="s">
        <v>697</v>
      </c>
      <c r="G53" s="1116" t="s">
        <v>697</v>
      </c>
      <c r="H53" s="1116" t="s">
        <v>697</v>
      </c>
      <c r="I53" s="1116" t="s">
        <v>697</v>
      </c>
      <c r="J53" s="1116" t="s">
        <v>697</v>
      </c>
      <c r="K53" s="1114">
        <v>0.30944184030992872</v>
      </c>
      <c r="L53" s="1114">
        <v>100</v>
      </c>
      <c r="M53" s="1120"/>
    </row>
    <row r="54" spans="2:27" ht="13.15" customHeight="1">
      <c r="B54" s="1245" t="s">
        <v>711</v>
      </c>
      <c r="C54" s="1116">
        <v>189159504</v>
      </c>
      <c r="D54" s="1118">
        <v>189159504</v>
      </c>
      <c r="E54" s="1116">
        <v>189159504</v>
      </c>
      <c r="F54" s="1116" t="s">
        <v>697</v>
      </c>
      <c r="G54" s="1116" t="s">
        <v>697</v>
      </c>
      <c r="H54" s="1116" t="s">
        <v>697</v>
      </c>
      <c r="I54" s="1116" t="s">
        <v>697</v>
      </c>
      <c r="J54" s="1116" t="s">
        <v>697</v>
      </c>
      <c r="K54" s="1117">
        <v>0.18856659544843801</v>
      </c>
      <c r="L54" s="1117">
        <v>100</v>
      </c>
      <c r="M54" s="1120"/>
    </row>
    <row r="55" spans="2:27" ht="13.15" customHeight="1">
      <c r="B55" s="1245" t="s">
        <v>713</v>
      </c>
      <c r="C55" s="1116">
        <v>11190438</v>
      </c>
      <c r="D55" s="1116">
        <v>11190438</v>
      </c>
      <c r="E55" s="1116">
        <v>11190438</v>
      </c>
      <c r="F55" s="1116" t="s">
        <v>697</v>
      </c>
      <c r="G55" s="1116" t="s">
        <v>697</v>
      </c>
      <c r="H55" s="1116" t="s">
        <v>697</v>
      </c>
      <c r="I55" s="1116" t="s">
        <v>697</v>
      </c>
      <c r="J55" s="1116" t="s">
        <v>697</v>
      </c>
      <c r="K55" s="1117">
        <v>1.1155362276890025E-2</v>
      </c>
      <c r="L55" s="1117">
        <v>100</v>
      </c>
      <c r="M55" s="1120"/>
    </row>
    <row r="56" spans="2:27" ht="13.15" customHeight="1">
      <c r="B56" s="1245" t="s">
        <v>714</v>
      </c>
      <c r="C56" s="1116">
        <v>110064874</v>
      </c>
      <c r="D56" s="1118">
        <v>110064874</v>
      </c>
      <c r="E56" s="1116">
        <v>110064874</v>
      </c>
      <c r="F56" s="1116" t="s">
        <v>697</v>
      </c>
      <c r="G56" s="1116" t="s">
        <v>697</v>
      </c>
      <c r="H56" s="1116" t="s">
        <v>697</v>
      </c>
      <c r="I56" s="1116" t="s">
        <v>697</v>
      </c>
      <c r="J56" s="1116" t="s">
        <v>697</v>
      </c>
      <c r="K56" s="1117">
        <v>0.10971988258460069</v>
      </c>
      <c r="L56" s="1117">
        <v>100</v>
      </c>
      <c r="M56" s="1120"/>
    </row>
    <row r="57" spans="2:27" ht="28.9" customHeight="1">
      <c r="B57" s="1112" t="s">
        <v>1247</v>
      </c>
      <c r="C57" s="1113">
        <v>958995044</v>
      </c>
      <c r="D57" s="1113">
        <v>958995044</v>
      </c>
      <c r="E57" s="1113">
        <v>958995044</v>
      </c>
      <c r="F57" s="1116" t="s">
        <v>697</v>
      </c>
      <c r="G57" s="1116" t="s">
        <v>697</v>
      </c>
      <c r="H57" s="1116" t="s">
        <v>697</v>
      </c>
      <c r="I57" s="1116" t="s">
        <v>697</v>
      </c>
      <c r="J57" s="1116" t="s">
        <v>697</v>
      </c>
      <c r="K57" s="1114">
        <v>0.95598913443442424</v>
      </c>
      <c r="L57" s="1114">
        <v>100</v>
      </c>
      <c r="M57" s="1120"/>
    </row>
    <row r="58" spans="2:27" ht="13.15" customHeight="1">
      <c r="B58" s="1245" t="s">
        <v>714</v>
      </c>
      <c r="C58" s="1116">
        <v>846564324</v>
      </c>
      <c r="D58" s="1118">
        <v>846564324</v>
      </c>
      <c r="E58" s="1116">
        <v>846564324</v>
      </c>
      <c r="F58" s="1116" t="s">
        <v>697</v>
      </c>
      <c r="G58" s="1116" t="s">
        <v>697</v>
      </c>
      <c r="H58" s="1116" t="s">
        <v>697</v>
      </c>
      <c r="I58" s="1116" t="s">
        <v>697</v>
      </c>
      <c r="J58" s="1116" t="s">
        <v>697</v>
      </c>
      <c r="K58" s="1117">
        <v>0.84391082144510388</v>
      </c>
      <c r="L58" s="1117">
        <v>100</v>
      </c>
      <c r="M58" s="1120"/>
    </row>
    <row r="59" spans="2:27" ht="13.15" customHeight="1">
      <c r="B59" s="1245" t="s">
        <v>711</v>
      </c>
      <c r="C59" s="1116">
        <v>112430720</v>
      </c>
      <c r="D59" s="1116">
        <v>112430720</v>
      </c>
      <c r="E59" s="1116">
        <v>112430720</v>
      </c>
      <c r="F59" s="1116" t="s">
        <v>697</v>
      </c>
      <c r="G59" s="1116" t="s">
        <v>697</v>
      </c>
      <c r="H59" s="1116" t="s">
        <v>697</v>
      </c>
      <c r="I59" s="1116" t="s">
        <v>697</v>
      </c>
      <c r="J59" s="1116" t="s">
        <v>697</v>
      </c>
      <c r="K59" s="1117">
        <v>0.11207831298932043</v>
      </c>
      <c r="L59" s="1117">
        <v>100</v>
      </c>
      <c r="M59" s="1120"/>
    </row>
    <row r="60" spans="2:27" ht="12" customHeight="1">
      <c r="B60" s="1297"/>
      <c r="C60" s="1463"/>
      <c r="D60" s="1463"/>
      <c r="E60" s="1463"/>
      <c r="F60" s="1463"/>
      <c r="G60" s="1463"/>
      <c r="H60" s="1463"/>
      <c r="I60" s="1463"/>
      <c r="J60" s="1463"/>
      <c r="K60" s="1119"/>
      <c r="L60" s="1119"/>
      <c r="M60" s="1120"/>
    </row>
    <row r="61" spans="2:27" ht="21.75" customHeight="1">
      <c r="B61" s="2452" t="s">
        <v>674</v>
      </c>
      <c r="C61" s="2270" t="s">
        <v>717</v>
      </c>
      <c r="D61" s="2270" t="s">
        <v>718</v>
      </c>
      <c r="E61" s="2270" t="s">
        <v>719</v>
      </c>
      <c r="F61" s="2270" t="s">
        <v>720</v>
      </c>
      <c r="G61" s="2270"/>
      <c r="H61" s="2270"/>
      <c r="I61" s="2270" t="s">
        <v>721</v>
      </c>
      <c r="J61" s="2270"/>
      <c r="K61" s="2270" t="s">
        <v>683</v>
      </c>
      <c r="L61" s="2272" t="s">
        <v>722</v>
      </c>
      <c r="N61" s="1131"/>
      <c r="O61" s="1131"/>
      <c r="P61" s="1131"/>
      <c r="Q61" s="1131"/>
      <c r="R61" s="1131"/>
      <c r="S61" s="1131"/>
      <c r="T61" s="1131"/>
      <c r="U61" s="1131"/>
      <c r="V61" s="1131"/>
      <c r="W61" s="1131"/>
      <c r="X61" s="1131"/>
      <c r="Y61" s="1131"/>
      <c r="Z61" s="1131"/>
      <c r="AA61" s="1131"/>
    </row>
    <row r="62" spans="2:27" ht="18" customHeight="1">
      <c r="B62" s="2452"/>
      <c r="C62" s="2270"/>
      <c r="D62" s="2271"/>
      <c r="E62" s="2270"/>
      <c r="F62" s="2273" t="s">
        <v>723</v>
      </c>
      <c r="G62" s="2274" t="s">
        <v>724</v>
      </c>
      <c r="H62" s="2271"/>
      <c r="I62" s="2270"/>
      <c r="J62" s="2270"/>
      <c r="K62" s="2270"/>
      <c r="L62" s="2272"/>
      <c r="M62" s="1132"/>
      <c r="N62" s="1133"/>
      <c r="O62" s="1131"/>
      <c r="P62" s="1131"/>
      <c r="Q62" s="1131"/>
      <c r="R62" s="1131"/>
      <c r="S62" s="1131"/>
      <c r="T62" s="1131"/>
      <c r="U62" s="1131"/>
      <c r="V62" s="1131"/>
      <c r="W62" s="1131"/>
      <c r="X62" s="1131"/>
      <c r="Y62" s="1131"/>
      <c r="Z62" s="1131"/>
      <c r="AA62" s="1131"/>
    </row>
    <row r="63" spans="2:27" ht="33" customHeight="1">
      <c r="B63" s="2452"/>
      <c r="C63" s="2270"/>
      <c r="D63" s="2271"/>
      <c r="E63" s="2270"/>
      <c r="F63" s="2271"/>
      <c r="G63" s="1130" t="s">
        <v>725</v>
      </c>
      <c r="H63" s="1130" t="s">
        <v>726</v>
      </c>
      <c r="I63" s="2270"/>
      <c r="J63" s="2270"/>
      <c r="K63" s="2270"/>
      <c r="L63" s="2272"/>
      <c r="M63" s="1132"/>
      <c r="N63" s="1131"/>
      <c r="O63" s="1131"/>
      <c r="P63" s="1131"/>
      <c r="Q63" s="1131"/>
      <c r="R63" s="1131"/>
      <c r="S63" s="1131"/>
      <c r="T63" s="1131"/>
      <c r="U63" s="1131"/>
      <c r="V63" s="1131"/>
      <c r="W63" s="1131"/>
      <c r="X63" s="1131"/>
      <c r="Y63" s="1131"/>
      <c r="Z63" s="1131"/>
      <c r="AA63" s="1131"/>
    </row>
    <row r="64" spans="2:27" ht="13.5" customHeight="1">
      <c r="B64" s="2452"/>
      <c r="C64" s="2269" t="s">
        <v>8</v>
      </c>
      <c r="D64" s="2269"/>
      <c r="E64" s="2269"/>
      <c r="F64" s="2269"/>
      <c r="G64" s="2269"/>
      <c r="H64" s="2269"/>
      <c r="I64" s="2269"/>
      <c r="J64" s="2269"/>
      <c r="K64" s="2269" t="s">
        <v>9</v>
      </c>
      <c r="L64" s="2269"/>
      <c r="O64" s="1131"/>
      <c r="P64" s="1131"/>
      <c r="Q64" s="1131"/>
      <c r="R64" s="1131"/>
      <c r="S64" s="1131"/>
      <c r="T64" s="1131"/>
      <c r="U64" s="1131"/>
      <c r="V64" s="1131"/>
      <c r="W64" s="1131"/>
      <c r="X64" s="1131"/>
      <c r="Y64" s="1131"/>
      <c r="Z64" s="1131"/>
      <c r="AA64" s="1131"/>
    </row>
    <row r="65" spans="2:27" ht="11.25" customHeight="1">
      <c r="B65" s="1110">
        <v>1</v>
      </c>
      <c r="C65" s="1111">
        <v>2</v>
      </c>
      <c r="D65" s="1111">
        <v>3</v>
      </c>
      <c r="E65" s="1111">
        <v>4</v>
      </c>
      <c r="F65" s="1110">
        <v>5</v>
      </c>
      <c r="G65" s="1110">
        <v>6</v>
      </c>
      <c r="H65" s="1111">
        <v>7</v>
      </c>
      <c r="I65" s="2271">
        <v>8</v>
      </c>
      <c r="J65" s="2271"/>
      <c r="K65" s="1110">
        <v>9</v>
      </c>
      <c r="L65" s="1111">
        <v>10</v>
      </c>
      <c r="N65" s="1131"/>
      <c r="O65" s="1131"/>
      <c r="P65" s="1131"/>
      <c r="Q65" s="1131"/>
      <c r="R65" s="1131"/>
      <c r="S65" s="1131"/>
      <c r="T65" s="1131"/>
      <c r="U65" s="1131"/>
      <c r="V65" s="1131"/>
      <c r="W65" s="1131"/>
      <c r="X65" s="1131"/>
      <c r="Y65" s="1131"/>
      <c r="Z65" s="1131"/>
      <c r="AA65" s="1131"/>
    </row>
    <row r="66" spans="2:27" ht="28.15" customHeight="1">
      <c r="B66" s="1112" t="s">
        <v>727</v>
      </c>
      <c r="C66" s="1134">
        <v>110861883274.78999</v>
      </c>
      <c r="D66" s="1134">
        <v>103534190964.87</v>
      </c>
      <c r="E66" s="1134">
        <v>103502167808.47</v>
      </c>
      <c r="F66" s="1134">
        <v>5120337350.3299999</v>
      </c>
      <c r="G66" s="1134">
        <v>175142.27</v>
      </c>
      <c r="H66" s="1134">
        <v>4509416.8499999996</v>
      </c>
      <c r="I66" s="2275">
        <v>382356477.56999999</v>
      </c>
      <c r="J66" s="2275"/>
      <c r="K66" s="1135">
        <v>100</v>
      </c>
      <c r="L66" s="1135">
        <v>93.361365287221673</v>
      </c>
    </row>
    <row r="67" spans="2:27" ht="13.9" customHeight="1">
      <c r="B67" s="1112" t="s">
        <v>728</v>
      </c>
      <c r="C67" s="1136">
        <v>18627863967.880001</v>
      </c>
      <c r="D67" s="1136">
        <v>15248756461.49</v>
      </c>
      <c r="E67" s="1136">
        <v>15226009655.549999</v>
      </c>
      <c r="F67" s="1136">
        <v>917644238.91999996</v>
      </c>
      <c r="G67" s="1136">
        <v>1624.36</v>
      </c>
      <c r="H67" s="1136">
        <v>130438.18</v>
      </c>
      <c r="I67" s="2276">
        <v>358870377.20999998</v>
      </c>
      <c r="J67" s="2276"/>
      <c r="K67" s="1135">
        <v>14.710812322042973</v>
      </c>
      <c r="L67" s="1135">
        <v>81.737818580832382</v>
      </c>
    </row>
    <row r="68" spans="2:27" ht="13.9" customHeight="1">
      <c r="B68" s="1245" t="s">
        <v>729</v>
      </c>
      <c r="C68" s="1116">
        <v>17364076705.700001</v>
      </c>
      <c r="D68" s="1116">
        <v>14082199521.190001</v>
      </c>
      <c r="E68" s="1116">
        <v>14059452715.25</v>
      </c>
      <c r="F68" s="1116">
        <v>839176434.5</v>
      </c>
      <c r="G68" s="1116">
        <v>1624.36</v>
      </c>
      <c r="H68" s="1116">
        <v>130438.18</v>
      </c>
      <c r="I68" s="2277">
        <v>358870377.20999998</v>
      </c>
      <c r="J68" s="2277"/>
      <c r="K68" s="1122">
        <v>13.583727773960169</v>
      </c>
      <c r="L68" s="1122">
        <v>80.968616722562558</v>
      </c>
    </row>
    <row r="69" spans="2:27" ht="28.15" customHeight="1">
      <c r="B69" s="1112" t="s">
        <v>730</v>
      </c>
      <c r="C69" s="1136">
        <v>92234019306.909988</v>
      </c>
      <c r="D69" s="1136">
        <v>88285434503.37999</v>
      </c>
      <c r="E69" s="1136">
        <v>88276158152.919998</v>
      </c>
      <c r="F69" s="1136">
        <v>4202693111.4099998</v>
      </c>
      <c r="G69" s="1136">
        <v>173517.91</v>
      </c>
      <c r="H69" s="1136">
        <v>4378978.67</v>
      </c>
      <c r="I69" s="2276">
        <v>23486100.360000014</v>
      </c>
      <c r="J69" s="2276"/>
      <c r="K69" s="1135">
        <v>85.289187677957031</v>
      </c>
      <c r="L69" s="1135">
        <v>95.708892246341179</v>
      </c>
    </row>
    <row r="70" spans="2:27" ht="26.25" customHeight="1">
      <c r="B70" s="1245" t="s">
        <v>731</v>
      </c>
      <c r="C70" s="1116">
        <v>33213744136.759998</v>
      </c>
      <c r="D70" s="1116">
        <v>32508429756.369999</v>
      </c>
      <c r="E70" s="1116">
        <v>32508279695.43</v>
      </c>
      <c r="F70" s="1116">
        <v>2962595633.9400001</v>
      </c>
      <c r="G70" s="1116">
        <v>6451.17</v>
      </c>
      <c r="H70" s="1116">
        <v>29366.33</v>
      </c>
      <c r="I70" s="2277">
        <v>1500</v>
      </c>
      <c r="J70" s="2277"/>
      <c r="K70" s="1122">
        <v>31.408308041998051</v>
      </c>
      <c r="L70" s="1122">
        <v>97.875986403624964</v>
      </c>
    </row>
    <row r="71" spans="2:27" ht="13.9" customHeight="1">
      <c r="B71" s="1245" t="s">
        <v>732</v>
      </c>
      <c r="C71" s="1137">
        <v>9977435657.2000008</v>
      </c>
      <c r="D71" s="1137">
        <v>9752769255.7099991</v>
      </c>
      <c r="E71" s="1137">
        <v>9749915147.7600002</v>
      </c>
      <c r="F71" s="1137">
        <v>8063057.9000000004</v>
      </c>
      <c r="G71" s="1137">
        <v>0</v>
      </c>
      <c r="H71" s="1137">
        <v>0</v>
      </c>
      <c r="I71" s="2278">
        <v>55100</v>
      </c>
      <c r="J71" s="2278"/>
      <c r="K71" s="1122">
        <v>9.4200105700222103</v>
      </c>
      <c r="L71" s="1122">
        <v>97.719649444436001</v>
      </c>
    </row>
    <row r="72" spans="2:27" ht="13.9" customHeight="1">
      <c r="B72" s="1245" t="s">
        <v>733</v>
      </c>
      <c r="C72" s="1116">
        <v>1010979343.13</v>
      </c>
      <c r="D72" s="1116">
        <v>739807512.20000005</v>
      </c>
      <c r="E72" s="1116">
        <v>739604354.89999998</v>
      </c>
      <c r="F72" s="1116">
        <v>11297678.619999999</v>
      </c>
      <c r="G72" s="1116">
        <v>0</v>
      </c>
      <c r="H72" s="1116">
        <v>0</v>
      </c>
      <c r="I72" s="2277">
        <v>0</v>
      </c>
      <c r="J72" s="2277"/>
      <c r="K72" s="1122">
        <v>0.71457861275778534</v>
      </c>
      <c r="L72" s="1122">
        <v>73.157217298840067</v>
      </c>
    </row>
    <row r="73" spans="2:27" ht="23.45" customHeight="1">
      <c r="B73" s="1245" t="s">
        <v>734</v>
      </c>
      <c r="C73" s="1137">
        <v>74641709.700000003</v>
      </c>
      <c r="D73" s="1137">
        <v>4814507.5</v>
      </c>
      <c r="E73" s="1137">
        <v>4814507.5</v>
      </c>
      <c r="F73" s="1137">
        <v>0</v>
      </c>
      <c r="G73" s="1137">
        <v>0</v>
      </c>
      <c r="H73" s="1137">
        <v>0</v>
      </c>
      <c r="I73" s="2278">
        <v>0</v>
      </c>
      <c r="J73" s="2278"/>
      <c r="K73" s="1122">
        <v>4.6516006398138543E-3</v>
      </c>
      <c r="L73" s="1122">
        <v>6.4501570493903087</v>
      </c>
    </row>
    <row r="74" spans="2:27" ht="13.9" customHeight="1">
      <c r="B74" s="1245" t="s">
        <v>735</v>
      </c>
      <c r="C74" s="1137">
        <v>17749968186.950001</v>
      </c>
      <c r="D74" s="1137">
        <v>17615640904.610001</v>
      </c>
      <c r="E74" s="1137">
        <v>17614520036.470001</v>
      </c>
      <c r="F74" s="1137">
        <v>145118750.34999999</v>
      </c>
      <c r="G74" s="1137">
        <v>0</v>
      </c>
      <c r="H74" s="1137">
        <v>970020.44</v>
      </c>
      <c r="I74" s="2279">
        <v>64480</v>
      </c>
      <c r="J74" s="2471"/>
      <c r="K74" s="1122">
        <v>17.018503485903349</v>
      </c>
      <c r="L74" s="1122">
        <v>99.236910460608129</v>
      </c>
    </row>
    <row r="75" spans="2:27" ht="13.9" customHeight="1">
      <c r="B75" s="1245" t="s">
        <v>736</v>
      </c>
      <c r="C75" s="1116">
        <v>30207250273.170002</v>
      </c>
      <c r="D75" s="1116">
        <v>27663972566.989998</v>
      </c>
      <c r="E75" s="1116">
        <v>27659024410.859993</v>
      </c>
      <c r="F75" s="1116">
        <v>1075617990.5999999</v>
      </c>
      <c r="G75" s="1116">
        <v>167066.74</v>
      </c>
      <c r="H75" s="1116">
        <v>3379591.9</v>
      </c>
      <c r="I75" s="2279">
        <v>23365020.360000014</v>
      </c>
      <c r="J75" s="2471"/>
      <c r="K75" s="1122">
        <v>26.723135366635812</v>
      </c>
      <c r="L75" s="1122">
        <v>91.564191247909335</v>
      </c>
    </row>
    <row r="76" spans="2:27" ht="17.45" customHeight="1">
      <c r="B76" s="1112" t="s">
        <v>737</v>
      </c>
      <c r="C76" s="1136">
        <v>-10114054479.179993</v>
      </c>
      <c r="D76" s="1136"/>
      <c r="E76" s="1136">
        <v>-3187738548</v>
      </c>
      <c r="F76" s="1136"/>
      <c r="G76" s="1136"/>
      <c r="H76" s="1136"/>
      <c r="I76" s="2276"/>
      <c r="J76" s="2276"/>
      <c r="K76" s="1138"/>
      <c r="L76" s="1138"/>
      <c r="M76" s="1139"/>
    </row>
    <row r="77" spans="2:27" ht="6" customHeight="1"/>
    <row r="78" spans="2:27" ht="14.45" customHeight="1"/>
    <row r="79" spans="2:27">
      <c r="B79" s="1142" t="s">
        <v>96</v>
      </c>
      <c r="C79" s="2281" t="s">
        <v>738</v>
      </c>
      <c r="D79" s="2292"/>
      <c r="E79" s="2281" t="s">
        <v>739</v>
      </c>
      <c r="F79" s="2292"/>
      <c r="G79" s="1111" t="s">
        <v>28</v>
      </c>
      <c r="H79" s="1111" t="s">
        <v>740</v>
      </c>
    </row>
    <row r="80" spans="2:27">
      <c r="B80" s="1142"/>
      <c r="C80" s="2273" t="s">
        <v>8</v>
      </c>
      <c r="D80" s="2282"/>
      <c r="E80" s="2282"/>
      <c r="F80" s="2283"/>
      <c r="G80" s="2284" t="s">
        <v>9</v>
      </c>
      <c r="H80" s="2285"/>
    </row>
    <row r="81" spans="2:8">
      <c r="B81" s="1143">
        <v>1</v>
      </c>
      <c r="C81" s="1144">
        <v>2</v>
      </c>
      <c r="D81" s="1145"/>
      <c r="E81" s="1144">
        <v>3</v>
      </c>
      <c r="F81" s="1145"/>
      <c r="G81" s="1146">
        <v>4</v>
      </c>
      <c r="H81" s="1146">
        <v>5</v>
      </c>
    </row>
    <row r="82" spans="2:8" ht="22.5">
      <c r="B82" s="1276" t="s">
        <v>741</v>
      </c>
      <c r="C82" s="1148">
        <v>14742824702.389999</v>
      </c>
      <c r="D82" s="1149"/>
      <c r="E82" s="1148">
        <v>15165507745.5</v>
      </c>
      <c r="F82" s="1149"/>
      <c r="G82" s="1240">
        <v>100</v>
      </c>
      <c r="H82" s="1135">
        <v>102.86704245382147</v>
      </c>
    </row>
    <row r="83" spans="2:8" ht="22.5">
      <c r="B83" s="1269" t="s">
        <v>742</v>
      </c>
      <c r="C83" s="1155">
        <v>9660239028.7299995</v>
      </c>
      <c r="D83" s="1156"/>
      <c r="E83" s="1155">
        <v>8819587896</v>
      </c>
      <c r="F83" s="1156"/>
      <c r="G83" s="1241">
        <v>58.155572790610989</v>
      </c>
      <c r="H83" s="1122">
        <v>91.297822649834401</v>
      </c>
    </row>
    <row r="84" spans="2:8">
      <c r="B84" s="1270" t="s">
        <v>743</v>
      </c>
      <c r="C84" s="1155">
        <v>667600000</v>
      </c>
      <c r="D84" s="1156"/>
      <c r="E84" s="1155">
        <v>635000000</v>
      </c>
      <c r="F84" s="1156"/>
      <c r="G84" s="1241">
        <v>4.1871331356407833</v>
      </c>
      <c r="H84" s="1122">
        <v>95.116836428999406</v>
      </c>
    </row>
    <row r="85" spans="2:8">
      <c r="B85" s="1269" t="s">
        <v>744</v>
      </c>
      <c r="C85" s="1155">
        <v>121599154</v>
      </c>
      <c r="D85" s="1156"/>
      <c r="E85" s="1155">
        <v>54401502.829999998</v>
      </c>
      <c r="F85" s="1156"/>
      <c r="G85" s="1241">
        <v>0.35871863799708481</v>
      </c>
      <c r="H85" s="1122">
        <v>44.738389240767248</v>
      </c>
    </row>
    <row r="86" spans="2:8">
      <c r="B86" s="1269" t="s">
        <v>745</v>
      </c>
      <c r="C86" s="1155">
        <v>53448302.009999998</v>
      </c>
      <c r="D86" s="1156"/>
      <c r="E86" s="1155">
        <v>102186218.23</v>
      </c>
      <c r="F86" s="1156"/>
      <c r="G86" s="1241">
        <v>0.67380677221520202</v>
      </c>
      <c r="H86" s="1122">
        <v>191.18702444631694</v>
      </c>
    </row>
    <row r="87" spans="2:8" ht="33.75">
      <c r="B87" s="1269" t="s">
        <v>746</v>
      </c>
      <c r="C87" s="1155">
        <v>357484260.94999999</v>
      </c>
      <c r="D87" s="1156"/>
      <c r="E87" s="1155">
        <v>391622638.14999998</v>
      </c>
      <c r="F87" s="1156"/>
      <c r="G87" s="1241">
        <v>2.5823246060864964</v>
      </c>
      <c r="H87" s="1122">
        <v>109.54961684446712</v>
      </c>
    </row>
    <row r="88" spans="2:8">
      <c r="B88" s="1269" t="s">
        <v>747</v>
      </c>
      <c r="C88" s="1155">
        <v>0</v>
      </c>
      <c r="D88" s="1156"/>
      <c r="E88" s="1155">
        <v>0</v>
      </c>
      <c r="F88" s="1156"/>
      <c r="G88" s="1241">
        <v>0</v>
      </c>
      <c r="H88" s="1122" t="s">
        <v>748</v>
      </c>
    </row>
    <row r="89" spans="2:8" ht="22.5">
      <c r="B89" s="1269" t="s">
        <v>1246</v>
      </c>
      <c r="C89" s="1155">
        <v>4546991783.6999998</v>
      </c>
      <c r="D89" s="1156"/>
      <c r="E89" s="1155">
        <v>5794636283.1000004</v>
      </c>
      <c r="F89" s="1156"/>
      <c r="G89" s="1241">
        <v>38.209312740085601</v>
      </c>
      <c r="H89" s="1122">
        <v>127.43889935918821</v>
      </c>
    </row>
    <row r="90" spans="2:8">
      <c r="B90" s="1269" t="s">
        <v>750</v>
      </c>
      <c r="C90" s="1155">
        <v>3062173</v>
      </c>
      <c r="D90" s="1156"/>
      <c r="E90" s="1155">
        <v>3073207.19</v>
      </c>
      <c r="F90" s="1156"/>
      <c r="G90" s="1241"/>
      <c r="H90" s="1122"/>
    </row>
    <row r="91" spans="2:8" ht="22.5">
      <c r="B91" s="1276" t="s">
        <v>751</v>
      </c>
      <c r="C91" s="1148">
        <v>4564725221.21</v>
      </c>
      <c r="D91" s="1149"/>
      <c r="E91" s="1148">
        <v>3443042606.29</v>
      </c>
      <c r="F91" s="1149"/>
      <c r="G91" s="1240">
        <v>100</v>
      </c>
      <c r="H91" s="1135">
        <v>75.427160221866131</v>
      </c>
    </row>
    <row r="92" spans="2:8" ht="22.5">
      <c r="B92" s="1269" t="s">
        <v>752</v>
      </c>
      <c r="C92" s="1155">
        <v>3500237746.4000001</v>
      </c>
      <c r="D92" s="1156"/>
      <c r="E92" s="1155">
        <v>3240976928.3600001</v>
      </c>
      <c r="F92" s="1156"/>
      <c r="G92" s="1241">
        <v>94.131188572547671</v>
      </c>
      <c r="H92" s="1122">
        <v>92.5930511918326</v>
      </c>
    </row>
    <row r="93" spans="2:8">
      <c r="B93" s="1270" t="s">
        <v>753</v>
      </c>
      <c r="C93" s="1155">
        <v>486000000</v>
      </c>
      <c r="D93" s="1156"/>
      <c r="E93" s="1155">
        <v>229555553</v>
      </c>
      <c r="F93" s="1156"/>
      <c r="G93" s="1241">
        <v>6.6672295190489734</v>
      </c>
      <c r="H93" s="1122">
        <v>47.23365288065844</v>
      </c>
    </row>
    <row r="94" spans="2:8">
      <c r="B94" s="1269" t="s">
        <v>754</v>
      </c>
      <c r="C94" s="1155">
        <v>105508739.70999999</v>
      </c>
      <c r="D94" s="1156"/>
      <c r="E94" s="1155">
        <v>69445358.400000006</v>
      </c>
      <c r="F94" s="1156"/>
      <c r="G94" s="1241">
        <v>2.0169764461564372</v>
      </c>
      <c r="H94" s="1122">
        <v>65.819531719245873</v>
      </c>
    </row>
    <row r="95" spans="2:8">
      <c r="B95" s="1269" t="s">
        <v>755</v>
      </c>
      <c r="C95" s="1155">
        <v>958978735.10000002</v>
      </c>
      <c r="D95" s="1156"/>
      <c r="E95" s="1155">
        <v>132620319.53</v>
      </c>
      <c r="F95" s="1156"/>
      <c r="G95" s="1241">
        <v>3.8518349812958919</v>
      </c>
      <c r="H95" s="1122">
        <v>13.82932850082131</v>
      </c>
    </row>
    <row r="97" spans="2:8">
      <c r="B97" s="1277" t="s">
        <v>96</v>
      </c>
      <c r="C97" s="2281" t="s">
        <v>738</v>
      </c>
      <c r="D97" s="2292"/>
      <c r="E97" s="2281" t="s">
        <v>739</v>
      </c>
      <c r="F97" s="2292"/>
    </row>
    <row r="98" spans="2:8">
      <c r="B98" s="1142"/>
      <c r="C98" s="2273" t="s">
        <v>8</v>
      </c>
      <c r="D98" s="2282"/>
      <c r="E98" s="2282"/>
      <c r="F98" s="2283"/>
    </row>
    <row r="99" spans="2:8">
      <c r="B99" s="1143">
        <v>1</v>
      </c>
      <c r="C99" s="1144">
        <v>2</v>
      </c>
      <c r="D99" s="1145"/>
      <c r="E99" s="1144">
        <v>3</v>
      </c>
      <c r="F99" s="1145"/>
    </row>
    <row r="100" spans="2:8" ht="22.5">
      <c r="B100" s="1286" t="s">
        <v>756</v>
      </c>
      <c r="C100" s="1155">
        <v>10180596455.74</v>
      </c>
      <c r="D100" s="1156"/>
      <c r="E100" s="1155">
        <v>3744427387.9000001</v>
      </c>
      <c r="F100" s="1457"/>
    </row>
    <row r="101" spans="2:8" ht="33.75">
      <c r="B101" s="1286" t="s">
        <v>757</v>
      </c>
      <c r="C101" s="1155">
        <v>657600000</v>
      </c>
      <c r="D101" s="1156"/>
      <c r="E101" s="1155">
        <v>404048924.13999999</v>
      </c>
      <c r="F101" s="1455"/>
    </row>
    <row r="102" spans="2:8">
      <c r="B102" s="1286" t="s">
        <v>758</v>
      </c>
      <c r="C102" s="1155">
        <v>6345177405.0100002</v>
      </c>
      <c r="D102" s="1156"/>
      <c r="E102" s="1155">
        <v>2933264931.4000001</v>
      </c>
      <c r="F102" s="1455"/>
    </row>
    <row r="103" spans="2:8" ht="22.5">
      <c r="B103" s="1286" t="s">
        <v>759</v>
      </c>
      <c r="C103" s="1155">
        <v>0</v>
      </c>
      <c r="D103" s="1156"/>
      <c r="E103" s="1155">
        <v>0</v>
      </c>
      <c r="F103" s="1455"/>
    </row>
    <row r="104" spans="2:8" ht="22.5">
      <c r="B104" s="1286" t="s">
        <v>760</v>
      </c>
      <c r="C104" s="1155">
        <v>53448302.009999998</v>
      </c>
      <c r="D104" s="1156"/>
      <c r="E104" s="1155">
        <v>0</v>
      </c>
      <c r="F104" s="1455"/>
    </row>
    <row r="105" spans="2:8" ht="67.5">
      <c r="B105" s="1286" t="s">
        <v>761</v>
      </c>
      <c r="C105" s="1155">
        <v>2803392996.9099998</v>
      </c>
      <c r="D105" s="1156"/>
      <c r="E105" s="1155">
        <v>285448472.68000001</v>
      </c>
      <c r="F105" s="1455"/>
    </row>
    <row r="106" spans="2:8">
      <c r="B106" s="1458"/>
      <c r="C106" s="1585"/>
      <c r="D106" s="1585"/>
      <c r="E106" s="1585"/>
      <c r="F106" s="1585"/>
      <c r="G106" s="1585"/>
      <c r="H106" s="1585"/>
    </row>
  </sheetData>
  <mergeCells count="35">
    <mergeCell ref="B1:M1"/>
    <mergeCell ref="B2:B3"/>
    <mergeCell ref="C3:J3"/>
    <mergeCell ref="K3:M3"/>
    <mergeCell ref="B61:B64"/>
    <mergeCell ref="C61:C63"/>
    <mergeCell ref="D61:D63"/>
    <mergeCell ref="E61:E63"/>
    <mergeCell ref="F61:H61"/>
    <mergeCell ref="I61:J63"/>
    <mergeCell ref="K61:K63"/>
    <mergeCell ref="L61:L63"/>
    <mergeCell ref="F62:F63"/>
    <mergeCell ref="G62:H62"/>
    <mergeCell ref="C64:J64"/>
    <mergeCell ref="K64:L64"/>
    <mergeCell ref="C98:F98"/>
    <mergeCell ref="I71:J71"/>
    <mergeCell ref="I72:J72"/>
    <mergeCell ref="I73:J73"/>
    <mergeCell ref="I74:J74"/>
    <mergeCell ref="C79:D79"/>
    <mergeCell ref="C97:D97"/>
    <mergeCell ref="E97:F97"/>
    <mergeCell ref="E79:F79"/>
    <mergeCell ref="C80:F80"/>
    <mergeCell ref="I70:J70"/>
    <mergeCell ref="I75:J75"/>
    <mergeCell ref="I76:J76"/>
    <mergeCell ref="G80:H80"/>
    <mergeCell ref="I65:J65"/>
    <mergeCell ref="I66:J66"/>
    <mergeCell ref="I67:J67"/>
    <mergeCell ref="I68:J68"/>
    <mergeCell ref="I69:J69"/>
  </mergeCells>
  <printOptions horizontalCentered="1"/>
  <pageMargins left="0.27559055118110237" right="0.27559055118110237" top="0.59055118110236227" bottom="0.39370078740157483" header="0.31496062992125984" footer="0.23622047244094491"/>
  <pageSetup paperSize="9" scale="80" fitToWidth="2" fitToHeight="2" orientation="landscape" r:id="rId1"/>
  <headerFooter alignWithMargins="0"/>
  <rowBreaks count="3" manualBreakCount="3">
    <brk id="39" max="16383" man="1"/>
    <brk id="59" max="16383" man="1"/>
    <brk id="76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1"/>
  <sheetViews>
    <sheetView zoomScaleNormal="100" zoomScaleSheetLayoutView="75" workbookViewId="0">
      <selection activeCell="B3" sqref="B3:B4"/>
    </sheetView>
  </sheetViews>
  <sheetFormatPr defaultRowHeight="13.5" customHeight="1"/>
  <cols>
    <col min="1" max="1" width="26.85546875" style="1163" customWidth="1"/>
    <col min="2" max="3" width="13.7109375" style="1163" customWidth="1"/>
    <col min="4" max="4" width="12" style="1163" customWidth="1"/>
    <col min="5" max="5" width="11.42578125" style="1163" customWidth="1"/>
    <col min="6" max="6" width="13" style="1163" customWidth="1"/>
    <col min="7" max="7" width="12.7109375" style="1163" customWidth="1"/>
    <col min="8" max="8" width="10.7109375" style="1163" customWidth="1"/>
    <col min="9" max="9" width="11.7109375" style="1163" customWidth="1"/>
    <col min="10" max="10" width="13.85546875" style="1163" customWidth="1"/>
    <col min="11" max="11" width="11.7109375" style="1163" bestFit="1" customWidth="1"/>
    <col min="12" max="12" width="14.42578125" style="1163" customWidth="1"/>
    <col min="13" max="13" width="12.85546875" style="1163" customWidth="1"/>
    <col min="14" max="14" width="12.28515625" style="1163" customWidth="1"/>
    <col min="15" max="15" width="13.7109375" style="1163" customWidth="1"/>
    <col min="16" max="16" width="14" style="1163" bestFit="1" customWidth="1"/>
    <col min="17" max="17" width="10.85546875" style="1163" bestFit="1" customWidth="1"/>
    <col min="18" max="16384" width="9.140625" style="1163"/>
  </cols>
  <sheetData>
    <row r="1" spans="1:17" ht="23.25" customHeight="1">
      <c r="A1" s="2300"/>
      <c r="B1" s="2300"/>
      <c r="C1" s="2300"/>
      <c r="D1" s="2300"/>
      <c r="E1" s="2300"/>
      <c r="F1" s="2300"/>
      <c r="G1" s="2300"/>
      <c r="H1" s="2300"/>
      <c r="I1" s="2300"/>
      <c r="J1" s="2300"/>
      <c r="K1" s="2300"/>
      <c r="L1" s="2300"/>
      <c r="M1" s="1164"/>
    </row>
    <row r="2" spans="1:17" ht="13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1172"/>
    </row>
    <row r="3" spans="1:17" ht="13.5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296" t="s">
        <v>766</v>
      </c>
      <c r="D4" s="2296" t="s">
        <v>1264</v>
      </c>
      <c r="E4" s="2296" t="s">
        <v>768</v>
      </c>
      <c r="F4" s="2296" t="s">
        <v>769</v>
      </c>
      <c r="G4" s="2296" t="s">
        <v>770</v>
      </c>
      <c r="H4" s="2296" t="s">
        <v>771</v>
      </c>
      <c r="I4" s="2310" t="s">
        <v>772</v>
      </c>
      <c r="J4" s="2296" t="s">
        <v>773</v>
      </c>
      <c r="K4" s="2296" t="s">
        <v>774</v>
      </c>
      <c r="L4" s="2296" t="s">
        <v>775</v>
      </c>
      <c r="M4" s="2296" t="s">
        <v>776</v>
      </c>
      <c r="N4" s="2298" t="s">
        <v>777</v>
      </c>
      <c r="O4" s="2297" t="s">
        <v>778</v>
      </c>
      <c r="P4" s="2297" t="s">
        <v>779</v>
      </c>
      <c r="Q4" s="2297" t="s">
        <v>780</v>
      </c>
    </row>
    <row r="5" spans="1:17" ht="13.5" customHeight="1">
      <c r="A5" s="2302"/>
      <c r="B5" s="2298"/>
      <c r="C5" s="2297"/>
      <c r="D5" s="2297"/>
      <c r="E5" s="2297"/>
      <c r="F5" s="2297"/>
      <c r="G5" s="2297"/>
      <c r="H5" s="2297"/>
      <c r="I5" s="2310"/>
      <c r="J5" s="2297"/>
      <c r="K5" s="2297"/>
      <c r="L5" s="2297"/>
      <c r="M5" s="2297"/>
      <c r="N5" s="2298"/>
      <c r="O5" s="2297"/>
      <c r="P5" s="2297"/>
      <c r="Q5" s="2297"/>
    </row>
    <row r="6" spans="1:17" ht="11.25" customHeight="1">
      <c r="A6" s="2302"/>
      <c r="B6" s="2298"/>
      <c r="C6" s="2297"/>
      <c r="D6" s="2297"/>
      <c r="E6" s="2297"/>
      <c r="F6" s="2297"/>
      <c r="G6" s="2297"/>
      <c r="H6" s="2297"/>
      <c r="I6" s="2310"/>
      <c r="J6" s="2297"/>
      <c r="K6" s="2297"/>
      <c r="L6" s="2297"/>
      <c r="M6" s="2297"/>
      <c r="N6" s="2298"/>
      <c r="O6" s="2297"/>
      <c r="P6" s="2297"/>
      <c r="Q6" s="2297"/>
    </row>
    <row r="7" spans="1:17" ht="34.5" customHeight="1">
      <c r="A7" s="2303"/>
      <c r="B7" s="2296"/>
      <c r="C7" s="2297"/>
      <c r="D7" s="2297"/>
      <c r="E7" s="2297"/>
      <c r="F7" s="2297"/>
      <c r="G7" s="2297"/>
      <c r="H7" s="2297"/>
      <c r="I7" s="2311"/>
      <c r="J7" s="2297"/>
      <c r="K7" s="2297"/>
      <c r="L7" s="2297"/>
      <c r="M7" s="2297"/>
      <c r="N7" s="2296"/>
      <c r="O7" s="2297"/>
      <c r="P7" s="2297"/>
      <c r="Q7" s="2297"/>
    </row>
    <row r="8" spans="1:17" ht="11.25" customHeight="1">
      <c r="A8" s="1166">
        <v>1</v>
      </c>
      <c r="B8" s="1166">
        <v>2</v>
      </c>
      <c r="C8" s="1166">
        <v>3</v>
      </c>
      <c r="D8" s="1166">
        <v>4</v>
      </c>
      <c r="E8" s="1166">
        <v>5</v>
      </c>
      <c r="F8" s="1166">
        <v>6</v>
      </c>
      <c r="G8" s="1166">
        <v>7</v>
      </c>
      <c r="H8" s="1166">
        <v>8</v>
      </c>
      <c r="I8" s="1166">
        <v>9</v>
      </c>
      <c r="J8" s="1166">
        <v>10</v>
      </c>
      <c r="K8" s="1166">
        <v>11</v>
      </c>
      <c r="L8" s="1166">
        <v>12</v>
      </c>
      <c r="M8" s="1166">
        <v>13</v>
      </c>
      <c r="N8" s="1166">
        <v>14</v>
      </c>
      <c r="O8" s="1166">
        <v>15</v>
      </c>
      <c r="P8" s="1166">
        <v>16</v>
      </c>
      <c r="Q8" s="1166">
        <v>17</v>
      </c>
    </row>
    <row r="9" spans="1:17" ht="13.5" customHeight="1">
      <c r="A9" s="1252"/>
      <c r="B9" s="2293" t="s">
        <v>8</v>
      </c>
      <c r="C9" s="2294"/>
      <c r="D9" s="2294"/>
      <c r="E9" s="2294"/>
      <c r="F9" s="2294"/>
      <c r="G9" s="2294"/>
      <c r="H9" s="2294"/>
      <c r="I9" s="2294"/>
      <c r="J9" s="2294"/>
      <c r="K9" s="2294"/>
      <c r="L9" s="2294"/>
      <c r="M9" s="2294"/>
      <c r="N9" s="2294"/>
      <c r="O9" s="2294"/>
      <c r="P9" s="2294"/>
      <c r="Q9" s="2295"/>
    </row>
    <row r="10" spans="1:17" ht="24.75" customHeight="1">
      <c r="A10" s="1167" t="s">
        <v>873</v>
      </c>
      <c r="B10" s="1168">
        <f>42989909320.35</f>
        <v>42989909320.349998</v>
      </c>
      <c r="C10" s="1168">
        <f>22917421152.85</f>
        <v>22917421152.849998</v>
      </c>
      <c r="D10" s="1168">
        <f>541946903.9</f>
        <v>541946903.89999998</v>
      </c>
      <c r="E10" s="1168">
        <f>45068473.18</f>
        <v>45068473.18</v>
      </c>
      <c r="F10" s="1168">
        <f>281090882.62</f>
        <v>281090882.62</v>
      </c>
      <c r="G10" s="1168">
        <f>215775813.3</f>
        <v>215775813.30000001</v>
      </c>
      <c r="H10" s="1168">
        <f>11734.8</f>
        <v>11734.8</v>
      </c>
      <c r="I10" s="1168">
        <f>0</f>
        <v>0</v>
      </c>
      <c r="J10" s="1168">
        <f>20264341379.35</f>
        <v>20264341379.349998</v>
      </c>
      <c r="K10" s="1168">
        <f>638881522.43</f>
        <v>638881522.42999995</v>
      </c>
      <c r="L10" s="1168">
        <f>1456583121.71</f>
        <v>1456583121.71</v>
      </c>
      <c r="M10" s="1168">
        <f>12569196.02</f>
        <v>12569196.02</v>
      </c>
      <c r="N10" s="1168">
        <f>3099029.44</f>
        <v>3099029.44</v>
      </c>
      <c r="O10" s="1168">
        <f>20072488167.5</f>
        <v>20072488167.5</v>
      </c>
      <c r="P10" s="1168">
        <f>20072488167.5</f>
        <v>20072488167.5</v>
      </c>
      <c r="Q10" s="1168">
        <f>0</f>
        <v>0</v>
      </c>
    </row>
    <row r="11" spans="1:17" ht="24.75" customHeight="1">
      <c r="A11" s="1167" t="s">
        <v>872</v>
      </c>
      <c r="B11" s="1168">
        <f>2812151000</f>
        <v>2812151000</v>
      </c>
      <c r="C11" s="1168">
        <f>2812151000</f>
        <v>2812151000</v>
      </c>
      <c r="D11" s="1168">
        <f>0</f>
        <v>0</v>
      </c>
      <c r="E11" s="1168">
        <f>0</f>
        <v>0</v>
      </c>
      <c r="F11" s="1168">
        <f>0</f>
        <v>0</v>
      </c>
      <c r="G11" s="1168">
        <f>0</f>
        <v>0</v>
      </c>
      <c r="H11" s="1168">
        <f>0</f>
        <v>0</v>
      </c>
      <c r="I11" s="1168">
        <f>0</f>
        <v>0</v>
      </c>
      <c r="J11" s="1168">
        <f>2812151000</f>
        <v>2812151000</v>
      </c>
      <c r="K11" s="1168">
        <f>0</f>
        <v>0</v>
      </c>
      <c r="L11" s="1168">
        <f>0</f>
        <v>0</v>
      </c>
      <c r="M11" s="1168">
        <f>0</f>
        <v>0</v>
      </c>
      <c r="N11" s="1168">
        <f>0</f>
        <v>0</v>
      </c>
      <c r="O11" s="1168">
        <f>0</f>
        <v>0</v>
      </c>
      <c r="P11" s="1168">
        <f>0</f>
        <v>0</v>
      </c>
      <c r="Q11" s="1168">
        <f>0</f>
        <v>0</v>
      </c>
    </row>
    <row r="12" spans="1:17" ht="14.1" customHeight="1">
      <c r="A12" s="1170" t="s">
        <v>783</v>
      </c>
      <c r="B12" s="1169">
        <f>0</f>
        <v>0</v>
      </c>
      <c r="C12" s="1169">
        <f>0</f>
        <v>0</v>
      </c>
      <c r="D12" s="1169">
        <f>0</f>
        <v>0</v>
      </c>
      <c r="E12" s="1169">
        <f>0</f>
        <v>0</v>
      </c>
      <c r="F12" s="1169">
        <f>0</f>
        <v>0</v>
      </c>
      <c r="G12" s="1169">
        <f>0</f>
        <v>0</v>
      </c>
      <c r="H12" s="1169">
        <f>0</f>
        <v>0</v>
      </c>
      <c r="I12" s="1169">
        <f>0</f>
        <v>0</v>
      </c>
      <c r="J12" s="1169">
        <f>0</f>
        <v>0</v>
      </c>
      <c r="K12" s="1169">
        <f>0</f>
        <v>0</v>
      </c>
      <c r="L12" s="1169">
        <f>0</f>
        <v>0</v>
      </c>
      <c r="M12" s="1169">
        <f>0</f>
        <v>0</v>
      </c>
      <c r="N12" s="1169">
        <f>0</f>
        <v>0</v>
      </c>
      <c r="O12" s="1169">
        <f>0</f>
        <v>0</v>
      </c>
      <c r="P12" s="1169">
        <f>0</f>
        <v>0</v>
      </c>
      <c r="Q12" s="1169">
        <f>0</f>
        <v>0</v>
      </c>
    </row>
    <row r="13" spans="1:17" ht="14.1" customHeight="1">
      <c r="A13" s="1170" t="s">
        <v>784</v>
      </c>
      <c r="B13" s="1169">
        <f>2812151000</f>
        <v>2812151000</v>
      </c>
      <c r="C13" s="1169">
        <f>2812151000</f>
        <v>2812151000</v>
      </c>
      <c r="D13" s="1169">
        <f>0</f>
        <v>0</v>
      </c>
      <c r="E13" s="1169">
        <f>0</f>
        <v>0</v>
      </c>
      <c r="F13" s="1169">
        <f>0</f>
        <v>0</v>
      </c>
      <c r="G13" s="1169">
        <f>0</f>
        <v>0</v>
      </c>
      <c r="H13" s="1169">
        <f>0</f>
        <v>0</v>
      </c>
      <c r="I13" s="1169">
        <f>0</f>
        <v>0</v>
      </c>
      <c r="J13" s="1169">
        <f>2812151000</f>
        <v>2812151000</v>
      </c>
      <c r="K13" s="1169">
        <f>0</f>
        <v>0</v>
      </c>
      <c r="L13" s="1169">
        <f>0</f>
        <v>0</v>
      </c>
      <c r="M13" s="1169">
        <f>0</f>
        <v>0</v>
      </c>
      <c r="N13" s="1169">
        <f>0</f>
        <v>0</v>
      </c>
      <c r="O13" s="1169">
        <f>0</f>
        <v>0</v>
      </c>
      <c r="P13" s="1169">
        <f>0</f>
        <v>0</v>
      </c>
      <c r="Q13" s="1169">
        <f>0</f>
        <v>0</v>
      </c>
    </row>
    <row r="14" spans="1:17" ht="24.75" customHeight="1">
      <c r="A14" s="1167" t="s">
        <v>871</v>
      </c>
      <c r="B14" s="1168">
        <f>40152788090.36</f>
        <v>40152788090.360001</v>
      </c>
      <c r="C14" s="1168">
        <f>20080299922.86</f>
        <v>20080299922.860001</v>
      </c>
      <c r="D14" s="1168">
        <f>535545824.94</f>
        <v>535545824.94</v>
      </c>
      <c r="E14" s="1168">
        <f>45056218.1</f>
        <v>45056218.100000001</v>
      </c>
      <c r="F14" s="1168">
        <f>281089976.72</f>
        <v>281089976.72000003</v>
      </c>
      <c r="G14" s="1168">
        <f>209399630.12</f>
        <v>209399630.12</v>
      </c>
      <c r="H14" s="1168">
        <f>0</f>
        <v>0</v>
      </c>
      <c r="I14" s="1168">
        <f>0</f>
        <v>0</v>
      </c>
      <c r="J14" s="1168">
        <f>17452189903.91</f>
        <v>17452189903.91</v>
      </c>
      <c r="K14" s="1168">
        <f>638854585.43</f>
        <v>638854585.42999995</v>
      </c>
      <c r="L14" s="1168">
        <f>1451714650.79</f>
        <v>1451714650.79</v>
      </c>
      <c r="M14" s="1168">
        <f>1994957.79</f>
        <v>1994957.79</v>
      </c>
      <c r="N14" s="1168">
        <f>0</f>
        <v>0</v>
      </c>
      <c r="O14" s="1168">
        <f>20072488167.5</f>
        <v>20072488167.5</v>
      </c>
      <c r="P14" s="1168">
        <f>20072488167.5</f>
        <v>20072488167.5</v>
      </c>
      <c r="Q14" s="1168">
        <f>0</f>
        <v>0</v>
      </c>
    </row>
    <row r="15" spans="1:17" ht="14.1" customHeight="1">
      <c r="A15" s="1170" t="s">
        <v>786</v>
      </c>
      <c r="B15" s="1169">
        <f>37300000</f>
        <v>37300000</v>
      </c>
      <c r="C15" s="1169">
        <f>37300000</f>
        <v>37300000</v>
      </c>
      <c r="D15" s="1169">
        <f>0</f>
        <v>0</v>
      </c>
      <c r="E15" s="1169">
        <f>0</f>
        <v>0</v>
      </c>
      <c r="F15" s="1169">
        <f>0</f>
        <v>0</v>
      </c>
      <c r="G15" s="1169">
        <f>0</f>
        <v>0</v>
      </c>
      <c r="H15" s="1169">
        <f>0</f>
        <v>0</v>
      </c>
      <c r="I15" s="1169">
        <f>0</f>
        <v>0</v>
      </c>
      <c r="J15" s="1169">
        <f>37300000</f>
        <v>37300000</v>
      </c>
      <c r="K15" s="1169">
        <f>0</f>
        <v>0</v>
      </c>
      <c r="L15" s="1169">
        <f>0</f>
        <v>0</v>
      </c>
      <c r="M15" s="1169">
        <f>0</f>
        <v>0</v>
      </c>
      <c r="N15" s="1169">
        <f>0</f>
        <v>0</v>
      </c>
      <c r="O15" s="1169">
        <f>0</f>
        <v>0</v>
      </c>
      <c r="P15" s="1169">
        <f>0</f>
        <v>0</v>
      </c>
      <c r="Q15" s="1169">
        <f>0</f>
        <v>0</v>
      </c>
    </row>
    <row r="16" spans="1:17" ht="14.1" customHeight="1">
      <c r="A16" s="1170" t="s">
        <v>787</v>
      </c>
      <c r="B16" s="1169">
        <f>40115488090.36</f>
        <v>40115488090.360001</v>
      </c>
      <c r="C16" s="1169">
        <f>20042999922.86</f>
        <v>20042999922.860001</v>
      </c>
      <c r="D16" s="1169">
        <f>535545824.94</f>
        <v>535545824.94</v>
      </c>
      <c r="E16" s="1169">
        <f>45056218.1</f>
        <v>45056218.100000001</v>
      </c>
      <c r="F16" s="1169">
        <f>281089976.72</f>
        <v>281089976.72000003</v>
      </c>
      <c r="G16" s="1169">
        <f>209399630.12</f>
        <v>209399630.12</v>
      </c>
      <c r="H16" s="1169">
        <f>0</f>
        <v>0</v>
      </c>
      <c r="I16" s="1169">
        <f>0</f>
        <v>0</v>
      </c>
      <c r="J16" s="1169">
        <f>17414889903.91</f>
        <v>17414889903.91</v>
      </c>
      <c r="K16" s="1169">
        <f>638854585.43</f>
        <v>638854585.42999995</v>
      </c>
      <c r="L16" s="1169">
        <f>1451714650.79</f>
        <v>1451714650.79</v>
      </c>
      <c r="M16" s="1169">
        <f>1994957.79</f>
        <v>1994957.79</v>
      </c>
      <c r="N16" s="1169">
        <f>0</f>
        <v>0</v>
      </c>
      <c r="O16" s="1169">
        <f>20072488167.5</f>
        <v>20072488167.5</v>
      </c>
      <c r="P16" s="1169">
        <f>20072488167.5</f>
        <v>20072488167.5</v>
      </c>
      <c r="Q16" s="1169">
        <f>0</f>
        <v>0</v>
      </c>
    </row>
    <row r="17" spans="1:17" ht="14.1" customHeight="1">
      <c r="A17" s="1167" t="s">
        <v>788</v>
      </c>
      <c r="B17" s="1168">
        <f>3000000</f>
        <v>3000000</v>
      </c>
      <c r="C17" s="1168">
        <f>3000000</f>
        <v>3000000</v>
      </c>
      <c r="D17" s="1168">
        <f>3000000</f>
        <v>3000000</v>
      </c>
      <c r="E17" s="1168">
        <f>0</f>
        <v>0</v>
      </c>
      <c r="F17" s="1168">
        <f>0</f>
        <v>0</v>
      </c>
      <c r="G17" s="1168">
        <f>3000000</f>
        <v>3000000</v>
      </c>
      <c r="H17" s="1168">
        <f>0</f>
        <v>0</v>
      </c>
      <c r="I17" s="1168">
        <f>0</f>
        <v>0</v>
      </c>
      <c r="J17" s="1168">
        <f>0</f>
        <v>0</v>
      </c>
      <c r="K17" s="1168">
        <f>0</f>
        <v>0</v>
      </c>
      <c r="L17" s="1168">
        <f>0</f>
        <v>0</v>
      </c>
      <c r="M17" s="1168">
        <f>0</f>
        <v>0</v>
      </c>
      <c r="N17" s="1168">
        <f>0</f>
        <v>0</v>
      </c>
      <c r="O17" s="1168">
        <f>0</f>
        <v>0</v>
      </c>
      <c r="P17" s="1168">
        <f>0</f>
        <v>0</v>
      </c>
      <c r="Q17" s="1168">
        <f>0</f>
        <v>0</v>
      </c>
    </row>
    <row r="18" spans="1:17" ht="24.75" customHeight="1">
      <c r="A18" s="1167" t="s">
        <v>789</v>
      </c>
      <c r="B18" s="1168">
        <f>21970229.99</f>
        <v>21970229.989999998</v>
      </c>
      <c r="C18" s="1168">
        <f>21970229.99</f>
        <v>21970229.989999998</v>
      </c>
      <c r="D18" s="1168">
        <f>3401078.96</f>
        <v>3401078.96</v>
      </c>
      <c r="E18" s="1168">
        <f>12255.08</f>
        <v>12255.08</v>
      </c>
      <c r="F18" s="1168">
        <f>905.9</f>
        <v>905.9</v>
      </c>
      <c r="G18" s="1168">
        <f>3376183.18</f>
        <v>3376183.18</v>
      </c>
      <c r="H18" s="1168">
        <f>11734.8</f>
        <v>11734.8</v>
      </c>
      <c r="I18" s="1168">
        <f>0</f>
        <v>0</v>
      </c>
      <c r="J18" s="1168">
        <f>475.44</f>
        <v>475.44</v>
      </c>
      <c r="K18" s="1168">
        <f>26937</f>
        <v>26937</v>
      </c>
      <c r="L18" s="1168">
        <f>4868470.92</f>
        <v>4868470.92</v>
      </c>
      <c r="M18" s="1168">
        <f>10574238.23</f>
        <v>10574238.23</v>
      </c>
      <c r="N18" s="1168">
        <f>3099029.44</f>
        <v>3099029.44</v>
      </c>
      <c r="O18" s="1168">
        <f>0</f>
        <v>0</v>
      </c>
      <c r="P18" s="1168">
        <f>0</f>
        <v>0</v>
      </c>
      <c r="Q18" s="1168">
        <f>0</f>
        <v>0</v>
      </c>
    </row>
    <row r="19" spans="1:17" ht="22.5">
      <c r="A19" s="1170" t="s">
        <v>790</v>
      </c>
      <c r="B19" s="1169">
        <f>16186727.32</f>
        <v>16186727.32</v>
      </c>
      <c r="C19" s="1169">
        <f>16186727.32</f>
        <v>16186727.32</v>
      </c>
      <c r="D19" s="1169">
        <f>1688431.14</f>
        <v>1688431.14</v>
      </c>
      <c r="E19" s="1169">
        <f>400.88</f>
        <v>400.88</v>
      </c>
      <c r="F19" s="1169">
        <f>905.9</f>
        <v>905.9</v>
      </c>
      <c r="G19" s="1169">
        <f>1687124.36</f>
        <v>1687124.36</v>
      </c>
      <c r="H19" s="1169">
        <f>0</f>
        <v>0</v>
      </c>
      <c r="I19" s="1169">
        <f>0</f>
        <v>0</v>
      </c>
      <c r="J19" s="1169">
        <f>0</f>
        <v>0</v>
      </c>
      <c r="K19" s="1169">
        <f>26937</f>
        <v>26937</v>
      </c>
      <c r="L19" s="1169">
        <f>3512586.7</f>
        <v>3512586.7</v>
      </c>
      <c r="M19" s="1169">
        <f>9333880.82</f>
        <v>9333880.8200000003</v>
      </c>
      <c r="N19" s="1169">
        <f>1624891.66</f>
        <v>1624891.66</v>
      </c>
      <c r="O19" s="1169">
        <f>0</f>
        <v>0</v>
      </c>
      <c r="P19" s="1169">
        <f>0</f>
        <v>0</v>
      </c>
      <c r="Q19" s="1169">
        <f>0</f>
        <v>0</v>
      </c>
    </row>
    <row r="20" spans="1:17" ht="14.1" customHeight="1">
      <c r="A20" s="1170" t="s">
        <v>791</v>
      </c>
      <c r="B20" s="1169">
        <f>5783502.67</f>
        <v>5783502.6699999999</v>
      </c>
      <c r="C20" s="1169">
        <f>5783502.67</f>
        <v>5783502.6699999999</v>
      </c>
      <c r="D20" s="1169">
        <f>1712647.82</f>
        <v>1712647.82</v>
      </c>
      <c r="E20" s="1169">
        <f>11854.2</f>
        <v>11854.2</v>
      </c>
      <c r="F20" s="1169">
        <f>0</f>
        <v>0</v>
      </c>
      <c r="G20" s="1169">
        <f>1689058.82</f>
        <v>1689058.82</v>
      </c>
      <c r="H20" s="1169">
        <f>11734.8</f>
        <v>11734.8</v>
      </c>
      <c r="I20" s="1169">
        <f>0</f>
        <v>0</v>
      </c>
      <c r="J20" s="1169">
        <f>475.44</f>
        <v>475.44</v>
      </c>
      <c r="K20" s="1169">
        <f>0</f>
        <v>0</v>
      </c>
      <c r="L20" s="1169">
        <f>1355884.22</f>
        <v>1355884.22</v>
      </c>
      <c r="M20" s="1169">
        <f>1240357.41</f>
        <v>1240357.4099999999</v>
      </c>
      <c r="N20" s="1169">
        <f>1474137.78</f>
        <v>1474137.78</v>
      </c>
      <c r="O20" s="1169">
        <f>0</f>
        <v>0</v>
      </c>
      <c r="P20" s="1169">
        <f>0</f>
        <v>0</v>
      </c>
      <c r="Q20" s="1169">
        <f>0</f>
        <v>0</v>
      </c>
    </row>
    <row r="21" spans="1:17" ht="19.5" customHeight="1">
      <c r="A21" s="1259"/>
      <c r="B21" s="1258"/>
      <c r="C21" s="1258"/>
      <c r="D21" s="1258"/>
      <c r="E21" s="1258"/>
      <c r="F21" s="1258"/>
      <c r="G21" s="1258"/>
      <c r="H21" s="1258"/>
      <c r="I21" s="1258"/>
      <c r="J21" s="1258"/>
      <c r="K21" s="1258"/>
      <c r="L21" s="1258"/>
      <c r="M21" s="1258"/>
      <c r="N21" s="1258"/>
      <c r="O21" s="1258"/>
      <c r="P21" s="1258"/>
      <c r="Q21" s="1258"/>
    </row>
    <row r="22" spans="1:17" ht="13.5" customHeight="1">
      <c r="A22" s="2300" t="s">
        <v>792</v>
      </c>
      <c r="B22" s="2300"/>
      <c r="C22" s="2300"/>
      <c r="D22" s="2300"/>
      <c r="E22" s="2300"/>
      <c r="F22" s="2300"/>
      <c r="G22" s="2300"/>
      <c r="H22" s="2300"/>
      <c r="I22" s="2300"/>
      <c r="J22" s="2300"/>
      <c r="K22" s="2300"/>
      <c r="L22" s="2300"/>
      <c r="M22" s="1172"/>
    </row>
    <row r="23" spans="1:17" ht="13.5" customHeight="1">
      <c r="A23" s="2301" t="s">
        <v>96</v>
      </c>
      <c r="B23" s="2304" t="s">
        <v>793</v>
      </c>
      <c r="C23" s="2306" t="s">
        <v>794</v>
      </c>
      <c r="D23" s="2307"/>
      <c r="E23" s="2307"/>
      <c r="F23" s="2307"/>
      <c r="G23" s="2307"/>
      <c r="H23" s="2307"/>
      <c r="I23" s="2307"/>
      <c r="J23" s="2307"/>
      <c r="K23" s="2307"/>
      <c r="L23" s="2307"/>
      <c r="M23" s="2307"/>
      <c r="N23" s="2308"/>
      <c r="O23" s="2306" t="s">
        <v>795</v>
      </c>
      <c r="P23" s="2307"/>
      <c r="Q23" s="2308"/>
    </row>
    <row r="24" spans="1:17" ht="13.5" customHeight="1">
      <c r="A24" s="2302"/>
      <c r="B24" s="2298"/>
      <c r="C24" s="2298" t="s">
        <v>796</v>
      </c>
      <c r="D24" s="2297" t="s">
        <v>797</v>
      </c>
      <c r="E24" s="2297" t="s">
        <v>798</v>
      </c>
      <c r="F24" s="2297" t="s">
        <v>799</v>
      </c>
      <c r="G24" s="2297" t="s">
        <v>800</v>
      </c>
      <c r="H24" s="2297" t="s">
        <v>771</v>
      </c>
      <c r="I24" s="2297" t="s">
        <v>801</v>
      </c>
      <c r="J24" s="2297" t="s">
        <v>773</v>
      </c>
      <c r="K24" s="2297" t="s">
        <v>774</v>
      </c>
      <c r="L24" s="2297" t="s">
        <v>775</v>
      </c>
      <c r="M24" s="2297" t="s">
        <v>776</v>
      </c>
      <c r="N24" s="2305" t="s">
        <v>777</v>
      </c>
      <c r="O24" s="2297" t="s">
        <v>778</v>
      </c>
      <c r="P24" s="2297" t="s">
        <v>779</v>
      </c>
      <c r="Q24" s="2304" t="s">
        <v>780</v>
      </c>
    </row>
    <row r="25" spans="1:17" ht="11.25" customHeight="1">
      <c r="A25" s="2302"/>
      <c r="B25" s="2298"/>
      <c r="C25" s="2298"/>
      <c r="D25" s="2297"/>
      <c r="E25" s="2297"/>
      <c r="F25" s="2297"/>
      <c r="G25" s="2297"/>
      <c r="H25" s="2297"/>
      <c r="I25" s="2297"/>
      <c r="J25" s="2297"/>
      <c r="K25" s="2297"/>
      <c r="L25" s="2297"/>
      <c r="M25" s="2297"/>
      <c r="N25" s="2305"/>
      <c r="O25" s="2297"/>
      <c r="P25" s="2297"/>
      <c r="Q25" s="2298"/>
    </row>
    <row r="26" spans="1:17" ht="49.5" customHeight="1">
      <c r="A26" s="2303"/>
      <c r="B26" s="2296"/>
      <c r="C26" s="2296"/>
      <c r="D26" s="2297"/>
      <c r="E26" s="2297"/>
      <c r="F26" s="2297"/>
      <c r="G26" s="2297"/>
      <c r="H26" s="2297"/>
      <c r="I26" s="2297"/>
      <c r="J26" s="2297"/>
      <c r="K26" s="2297"/>
      <c r="L26" s="2297"/>
      <c r="M26" s="2297"/>
      <c r="N26" s="2305"/>
      <c r="O26" s="2297"/>
      <c r="P26" s="2297"/>
      <c r="Q26" s="2296"/>
    </row>
    <row r="27" spans="1:17" ht="13.5" customHeight="1">
      <c r="A27" s="1166">
        <v>1</v>
      </c>
      <c r="B27" s="1166">
        <v>2</v>
      </c>
      <c r="C27" s="1166">
        <v>3</v>
      </c>
      <c r="D27" s="1166">
        <v>4</v>
      </c>
      <c r="E27" s="1166">
        <v>5</v>
      </c>
      <c r="F27" s="1166">
        <v>6</v>
      </c>
      <c r="G27" s="1166">
        <v>7</v>
      </c>
      <c r="H27" s="1166">
        <v>8</v>
      </c>
      <c r="I27" s="1166">
        <v>9</v>
      </c>
      <c r="J27" s="1166">
        <v>10</v>
      </c>
      <c r="K27" s="1166">
        <v>11</v>
      </c>
      <c r="L27" s="1166">
        <v>12</v>
      </c>
      <c r="M27" s="1166">
        <v>13</v>
      </c>
      <c r="N27" s="1166">
        <v>14</v>
      </c>
      <c r="O27" s="1166">
        <v>15</v>
      </c>
      <c r="P27" s="1166">
        <v>16</v>
      </c>
      <c r="Q27" s="1166">
        <v>17</v>
      </c>
    </row>
    <row r="28" spans="1:17" ht="12.75" customHeight="1">
      <c r="A28" s="1251"/>
      <c r="B28" s="2293" t="s">
        <v>8</v>
      </c>
      <c r="C28" s="2294"/>
      <c r="D28" s="2294"/>
      <c r="E28" s="2294"/>
      <c r="F28" s="2294"/>
      <c r="G28" s="2294"/>
      <c r="H28" s="2294"/>
      <c r="I28" s="2294"/>
      <c r="J28" s="2294"/>
      <c r="K28" s="2294"/>
      <c r="L28" s="2294"/>
      <c r="M28" s="2294"/>
      <c r="N28" s="2294"/>
      <c r="O28" s="2294"/>
      <c r="P28" s="2294"/>
      <c r="Q28" s="2295"/>
    </row>
    <row r="29" spans="1:17" ht="22.5">
      <c r="A29" s="1300" t="s">
        <v>803</v>
      </c>
      <c r="B29" s="1175">
        <v>93641.2</v>
      </c>
      <c r="C29" s="1175">
        <v>93641.2</v>
      </c>
      <c r="D29" s="1175">
        <v>0</v>
      </c>
      <c r="E29" s="1175">
        <v>0</v>
      </c>
      <c r="F29" s="1175">
        <v>0</v>
      </c>
      <c r="G29" s="1175">
        <v>0</v>
      </c>
      <c r="H29" s="1175">
        <v>0</v>
      </c>
      <c r="I29" s="1175">
        <v>0</v>
      </c>
      <c r="J29" s="1175">
        <v>0</v>
      </c>
      <c r="K29" s="1175">
        <v>0</v>
      </c>
      <c r="L29" s="1175">
        <v>93641.2</v>
      </c>
      <c r="M29" s="1175">
        <v>0</v>
      </c>
      <c r="N29" s="1175">
        <v>0</v>
      </c>
      <c r="O29" s="1175">
        <v>0</v>
      </c>
      <c r="P29" s="1175">
        <v>0</v>
      </c>
      <c r="Q29" s="1175">
        <v>0</v>
      </c>
    </row>
    <row r="30" spans="1:17" ht="15.6" customHeight="1">
      <c r="A30" s="1587" t="s">
        <v>804</v>
      </c>
      <c r="B30" s="1173">
        <v>0</v>
      </c>
      <c r="C30" s="1173">
        <v>0</v>
      </c>
      <c r="D30" s="1173">
        <v>0</v>
      </c>
      <c r="E30" s="1173">
        <v>0</v>
      </c>
      <c r="F30" s="1173">
        <v>0</v>
      </c>
      <c r="G30" s="1173">
        <v>0</v>
      </c>
      <c r="H30" s="1173">
        <v>0</v>
      </c>
      <c r="I30" s="1173">
        <v>0</v>
      </c>
      <c r="J30" s="1173">
        <v>0</v>
      </c>
      <c r="K30" s="1173">
        <v>0</v>
      </c>
      <c r="L30" s="1173">
        <v>0</v>
      </c>
      <c r="M30" s="1173">
        <v>0</v>
      </c>
      <c r="N30" s="1173">
        <v>0</v>
      </c>
      <c r="O30" s="1173">
        <v>0</v>
      </c>
      <c r="P30" s="1173">
        <v>0</v>
      </c>
      <c r="Q30" s="1173">
        <v>0</v>
      </c>
    </row>
    <row r="31" spans="1:17" ht="15.6" customHeight="1">
      <c r="A31" s="1587" t="s">
        <v>805</v>
      </c>
      <c r="B31" s="1173">
        <v>93641.2</v>
      </c>
      <c r="C31" s="1173">
        <v>93641.2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0</v>
      </c>
      <c r="K31" s="1173">
        <v>0</v>
      </c>
      <c r="L31" s="1173">
        <v>93641.2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5.6" customHeight="1">
      <c r="A32" s="1300" t="s">
        <v>806</v>
      </c>
      <c r="B32" s="1175">
        <v>574570805.36000001</v>
      </c>
      <c r="C32" s="1175">
        <v>574570805.36000001</v>
      </c>
      <c r="D32" s="1175">
        <v>94342920.959999993</v>
      </c>
      <c r="E32" s="1175">
        <v>308877.90000000002</v>
      </c>
      <c r="F32" s="1175">
        <v>69462.5</v>
      </c>
      <c r="G32" s="1175">
        <v>93964580.560000002</v>
      </c>
      <c r="H32" s="1175">
        <v>0</v>
      </c>
      <c r="I32" s="1175">
        <v>0</v>
      </c>
      <c r="J32" s="1175">
        <v>11926.37</v>
      </c>
      <c r="K32" s="1175">
        <v>16748.990000000002</v>
      </c>
      <c r="L32" s="1175">
        <v>317208807.79000002</v>
      </c>
      <c r="M32" s="1175">
        <v>158249256.66</v>
      </c>
      <c r="N32" s="1175">
        <v>4741144.59</v>
      </c>
      <c r="O32" s="1175">
        <v>0</v>
      </c>
      <c r="P32" s="1175">
        <v>0</v>
      </c>
      <c r="Q32" s="1175">
        <v>0</v>
      </c>
    </row>
    <row r="33" spans="1:17" ht="15.6" customHeight="1">
      <c r="A33" s="1587" t="s">
        <v>807</v>
      </c>
      <c r="B33" s="1173">
        <v>109901836.59</v>
      </c>
      <c r="C33" s="1173">
        <v>109901836.59</v>
      </c>
      <c r="D33" s="1173">
        <v>8452974.9499999993</v>
      </c>
      <c r="E33" s="1173">
        <v>308877.90000000002</v>
      </c>
      <c r="F33" s="1173">
        <v>0</v>
      </c>
      <c r="G33" s="1173">
        <v>8144097.0499999998</v>
      </c>
      <c r="H33" s="1173">
        <v>0</v>
      </c>
      <c r="I33" s="1173">
        <v>0</v>
      </c>
      <c r="J33" s="1173">
        <v>0</v>
      </c>
      <c r="K33" s="1173">
        <v>0</v>
      </c>
      <c r="L33" s="1173">
        <v>74669809.790000007</v>
      </c>
      <c r="M33" s="1173">
        <v>26206201.010000002</v>
      </c>
      <c r="N33" s="1173">
        <v>572850.84</v>
      </c>
      <c r="O33" s="1173">
        <v>0</v>
      </c>
      <c r="P33" s="1173">
        <v>0</v>
      </c>
      <c r="Q33" s="1173">
        <v>0</v>
      </c>
    </row>
    <row r="34" spans="1:17" ht="15.6" customHeight="1">
      <c r="A34" s="1587" t="s">
        <v>808</v>
      </c>
      <c r="B34" s="1173">
        <v>464668968.76999998</v>
      </c>
      <c r="C34" s="1173">
        <v>464668968.76999998</v>
      </c>
      <c r="D34" s="1173">
        <v>85889946.010000005</v>
      </c>
      <c r="E34" s="1173">
        <v>0</v>
      </c>
      <c r="F34" s="1173">
        <v>69462.5</v>
      </c>
      <c r="G34" s="1173">
        <v>85820483.510000005</v>
      </c>
      <c r="H34" s="1173">
        <v>0</v>
      </c>
      <c r="I34" s="1173">
        <v>0</v>
      </c>
      <c r="J34" s="1173">
        <v>11926.37</v>
      </c>
      <c r="K34" s="1173">
        <v>16748.990000000002</v>
      </c>
      <c r="L34" s="1173">
        <v>242538998</v>
      </c>
      <c r="M34" s="1173">
        <v>132043055.65000001</v>
      </c>
      <c r="N34" s="1173">
        <v>4168293.75</v>
      </c>
      <c r="O34" s="1173">
        <v>0</v>
      </c>
      <c r="P34" s="1173">
        <v>0</v>
      </c>
      <c r="Q34" s="1173">
        <v>0</v>
      </c>
    </row>
    <row r="35" spans="1:17" ht="21.6" customHeight="1">
      <c r="A35" s="1300" t="s">
        <v>809</v>
      </c>
      <c r="B35" s="1175">
        <v>9839578580.9400005</v>
      </c>
      <c r="C35" s="1175">
        <v>9839578580.9400005</v>
      </c>
      <c r="D35" s="1175">
        <v>2584604.88</v>
      </c>
      <c r="E35" s="1175">
        <v>2565</v>
      </c>
      <c r="F35" s="1175">
        <v>32722.95</v>
      </c>
      <c r="G35" s="1175">
        <v>2549316.9300000002</v>
      </c>
      <c r="H35" s="1175">
        <v>0</v>
      </c>
      <c r="I35" s="1175">
        <v>12590224.779999999</v>
      </c>
      <c r="J35" s="1175">
        <v>9822873993.3700008</v>
      </c>
      <c r="K35" s="1175">
        <v>0</v>
      </c>
      <c r="L35" s="1175">
        <v>1359691.95</v>
      </c>
      <c r="M35" s="1175">
        <v>11544.7</v>
      </c>
      <c r="N35" s="1175">
        <v>158521.26</v>
      </c>
      <c r="O35" s="1175">
        <v>0</v>
      </c>
      <c r="P35" s="1175">
        <v>0</v>
      </c>
      <c r="Q35" s="1175">
        <v>0</v>
      </c>
    </row>
    <row r="36" spans="1:17" ht="15.6" customHeight="1">
      <c r="A36" s="1587" t="s">
        <v>810</v>
      </c>
      <c r="B36" s="1173">
        <v>2428791.31</v>
      </c>
      <c r="C36" s="1173">
        <v>2428791.31</v>
      </c>
      <c r="D36" s="1173">
        <v>2428791.31</v>
      </c>
      <c r="E36" s="1173">
        <v>0</v>
      </c>
      <c r="F36" s="1173">
        <v>0</v>
      </c>
      <c r="G36" s="1173">
        <v>2428791.31</v>
      </c>
      <c r="H36" s="1173">
        <v>0</v>
      </c>
      <c r="I36" s="1173">
        <v>0</v>
      </c>
      <c r="J36" s="1173">
        <v>0</v>
      </c>
      <c r="K36" s="1173">
        <v>0</v>
      </c>
      <c r="L36" s="1173">
        <v>0</v>
      </c>
      <c r="M36" s="1173">
        <v>0</v>
      </c>
      <c r="N36" s="1173">
        <v>0</v>
      </c>
      <c r="O36" s="1173">
        <v>0</v>
      </c>
      <c r="P36" s="1173">
        <v>0</v>
      </c>
      <c r="Q36" s="1173">
        <v>0</v>
      </c>
    </row>
    <row r="37" spans="1:17" ht="15.6" customHeight="1">
      <c r="A37" s="1587" t="s">
        <v>811</v>
      </c>
      <c r="B37" s="1173">
        <v>9465215754.8500004</v>
      </c>
      <c r="C37" s="1173">
        <v>9465215754.8500004</v>
      </c>
      <c r="D37" s="1173">
        <v>16834.46</v>
      </c>
      <c r="E37" s="1173">
        <v>0</v>
      </c>
      <c r="F37" s="1173">
        <v>657.03</v>
      </c>
      <c r="G37" s="1173">
        <v>16177.43</v>
      </c>
      <c r="H37" s="1173">
        <v>0</v>
      </c>
      <c r="I37" s="1173">
        <v>12537808.779999999</v>
      </c>
      <c r="J37" s="1173">
        <v>9452515457.5699997</v>
      </c>
      <c r="K37" s="1173">
        <v>0</v>
      </c>
      <c r="L37" s="1173">
        <v>144105.34</v>
      </c>
      <c r="M37" s="1173">
        <v>1548.7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5.6" customHeight="1">
      <c r="A38" s="1587" t="s">
        <v>812</v>
      </c>
      <c r="B38" s="1173">
        <v>371934034.77999997</v>
      </c>
      <c r="C38" s="1173">
        <v>371934034.77999997</v>
      </c>
      <c r="D38" s="1173">
        <v>138979.10999999999</v>
      </c>
      <c r="E38" s="1173">
        <v>2565</v>
      </c>
      <c r="F38" s="1173">
        <v>32065.919999999998</v>
      </c>
      <c r="G38" s="1173">
        <v>104348.19</v>
      </c>
      <c r="H38" s="1173">
        <v>0</v>
      </c>
      <c r="I38" s="1173">
        <v>52416</v>
      </c>
      <c r="J38" s="1173">
        <v>370358535.80000001</v>
      </c>
      <c r="K38" s="1173">
        <v>0</v>
      </c>
      <c r="L38" s="1173">
        <v>1215586.6100000001</v>
      </c>
      <c r="M38" s="1173">
        <v>9996</v>
      </c>
      <c r="N38" s="1173">
        <v>158521.26</v>
      </c>
      <c r="O38" s="1173">
        <v>0</v>
      </c>
      <c r="P38" s="1173">
        <v>0</v>
      </c>
      <c r="Q38" s="1173">
        <v>0</v>
      </c>
    </row>
    <row r="39" spans="1:17" ht="22.5">
      <c r="A39" s="1300" t="s">
        <v>869</v>
      </c>
      <c r="B39" s="1175">
        <v>11939049047.65</v>
      </c>
      <c r="C39" s="1175">
        <v>11916393056.889999</v>
      </c>
      <c r="D39" s="1175">
        <v>390267752.75999999</v>
      </c>
      <c r="E39" s="1175">
        <v>117198661.2</v>
      </c>
      <c r="F39" s="1175">
        <v>25631239.48</v>
      </c>
      <c r="G39" s="1175">
        <v>244528943.22999999</v>
      </c>
      <c r="H39" s="1175">
        <v>2908908.85</v>
      </c>
      <c r="I39" s="1175">
        <v>0</v>
      </c>
      <c r="J39" s="1175">
        <v>423145.57</v>
      </c>
      <c r="K39" s="1175">
        <v>2721611.77</v>
      </c>
      <c r="L39" s="1175">
        <v>2614303704.0300002</v>
      </c>
      <c r="M39" s="1175">
        <v>8850730897.6299992</v>
      </c>
      <c r="N39" s="1175">
        <v>57945945.130000003</v>
      </c>
      <c r="O39" s="1175">
        <v>22655990.760000002</v>
      </c>
      <c r="P39" s="1175">
        <v>13790487.08</v>
      </c>
      <c r="Q39" s="1175">
        <v>8865503.6799999997</v>
      </c>
    </row>
    <row r="40" spans="1:17" ht="22.5">
      <c r="A40" s="1587" t="s">
        <v>814</v>
      </c>
      <c r="B40" s="1173">
        <v>5375851413.0600004</v>
      </c>
      <c r="C40" s="1173">
        <v>5374639014.8000002</v>
      </c>
      <c r="D40" s="1173">
        <v>74009066.790000007</v>
      </c>
      <c r="E40" s="1173">
        <v>1804843.62</v>
      </c>
      <c r="F40" s="1173">
        <v>1814394.59</v>
      </c>
      <c r="G40" s="1173">
        <v>70302581.670000002</v>
      </c>
      <c r="H40" s="1173">
        <v>87246.91</v>
      </c>
      <c r="I40" s="1173">
        <v>0</v>
      </c>
      <c r="J40" s="1173">
        <v>207430.35</v>
      </c>
      <c r="K40" s="1173">
        <v>802608.1</v>
      </c>
      <c r="L40" s="1173">
        <v>697442668.83000004</v>
      </c>
      <c r="M40" s="1173">
        <v>4576485901.3800001</v>
      </c>
      <c r="N40" s="1173">
        <v>25691339.350000001</v>
      </c>
      <c r="O40" s="1173">
        <v>1212398.26</v>
      </c>
      <c r="P40" s="1173">
        <v>376457.79</v>
      </c>
      <c r="Q40" s="1173">
        <v>835940.47</v>
      </c>
    </row>
    <row r="41" spans="1:17" ht="15.6" customHeight="1">
      <c r="A41" s="1587" t="s">
        <v>815</v>
      </c>
      <c r="B41" s="1173">
        <v>6563197634.5900002</v>
      </c>
      <c r="C41" s="1173">
        <v>6541754042.0900002</v>
      </c>
      <c r="D41" s="1173">
        <v>316258685.97000003</v>
      </c>
      <c r="E41" s="1173">
        <v>115393817.58</v>
      </c>
      <c r="F41" s="1173">
        <v>23816844.890000001</v>
      </c>
      <c r="G41" s="1173">
        <v>174226361.56</v>
      </c>
      <c r="H41" s="1173">
        <v>2821661.94</v>
      </c>
      <c r="I41" s="1173">
        <v>0</v>
      </c>
      <c r="J41" s="1173">
        <v>215715.22</v>
      </c>
      <c r="K41" s="1173">
        <v>1919003.67</v>
      </c>
      <c r="L41" s="1173">
        <v>1916861035.2</v>
      </c>
      <c r="M41" s="1173">
        <v>4274244996.25</v>
      </c>
      <c r="N41" s="1173">
        <v>32254605.780000001</v>
      </c>
      <c r="O41" s="1173">
        <v>21443592.5</v>
      </c>
      <c r="P41" s="1173">
        <v>13414029.289999999</v>
      </c>
      <c r="Q41" s="1173">
        <v>8029563.21</v>
      </c>
    </row>
    <row r="42" spans="1:17" ht="22.5">
      <c r="A42" s="1300" t="s">
        <v>816</v>
      </c>
      <c r="B42" s="1175">
        <v>2790990234.5900002</v>
      </c>
      <c r="C42" s="1175">
        <v>2761093807.4099998</v>
      </c>
      <c r="D42" s="1175">
        <v>620166660.30999994</v>
      </c>
      <c r="E42" s="1175">
        <v>332277163.88999999</v>
      </c>
      <c r="F42" s="1175">
        <v>7735021.9100000001</v>
      </c>
      <c r="G42" s="1175">
        <v>272506186.32999998</v>
      </c>
      <c r="H42" s="1175">
        <v>7648288.1799999997</v>
      </c>
      <c r="I42" s="1175">
        <v>58821.72</v>
      </c>
      <c r="J42" s="1175">
        <v>2347461.04</v>
      </c>
      <c r="K42" s="1175">
        <v>527823.26</v>
      </c>
      <c r="L42" s="1175">
        <v>1205306070.55</v>
      </c>
      <c r="M42" s="1175">
        <v>775614768.54999995</v>
      </c>
      <c r="N42" s="1175">
        <v>157072201.97999999</v>
      </c>
      <c r="O42" s="1175">
        <v>29896427.18</v>
      </c>
      <c r="P42" s="1175">
        <v>26578795.329999998</v>
      </c>
      <c r="Q42" s="1175">
        <v>3317631.85</v>
      </c>
    </row>
    <row r="43" spans="1:17" ht="22.5">
      <c r="A43" s="1587" t="s">
        <v>817</v>
      </c>
      <c r="B43" s="1173">
        <v>592362315.54999995</v>
      </c>
      <c r="C43" s="1173">
        <v>590290335.16999996</v>
      </c>
      <c r="D43" s="1173">
        <v>31383364.289999999</v>
      </c>
      <c r="E43" s="1173">
        <v>2715506.93</v>
      </c>
      <c r="F43" s="1173">
        <v>516077.19</v>
      </c>
      <c r="G43" s="1173">
        <v>27654737.52</v>
      </c>
      <c r="H43" s="1173">
        <v>497042.65</v>
      </c>
      <c r="I43" s="1173">
        <v>0</v>
      </c>
      <c r="J43" s="1173">
        <v>181531.11</v>
      </c>
      <c r="K43" s="1173">
        <v>192803.15</v>
      </c>
      <c r="L43" s="1173">
        <v>264123297.12</v>
      </c>
      <c r="M43" s="1173">
        <v>287310259.43000001</v>
      </c>
      <c r="N43" s="1173">
        <v>7099080.0700000003</v>
      </c>
      <c r="O43" s="1173">
        <v>2071980.38</v>
      </c>
      <c r="P43" s="1173">
        <v>137792.54</v>
      </c>
      <c r="Q43" s="1173">
        <v>1934187.84</v>
      </c>
    </row>
    <row r="44" spans="1:17" ht="29.25" customHeight="1">
      <c r="A44" s="1587" t="s">
        <v>876</v>
      </c>
      <c r="B44" s="1173">
        <v>201654066.59</v>
      </c>
      <c r="C44" s="1173">
        <v>201653341.36000001</v>
      </c>
      <c r="D44" s="1173">
        <v>43380998.060000002</v>
      </c>
      <c r="E44" s="1173">
        <v>33487923.539999999</v>
      </c>
      <c r="F44" s="1173">
        <v>1805101.65</v>
      </c>
      <c r="G44" s="1173">
        <v>7085525.6600000001</v>
      </c>
      <c r="H44" s="1173">
        <v>1002447.21</v>
      </c>
      <c r="I44" s="1173">
        <v>1580.77</v>
      </c>
      <c r="J44" s="1173">
        <v>5785.86</v>
      </c>
      <c r="K44" s="1173">
        <v>4682.91</v>
      </c>
      <c r="L44" s="1173">
        <v>106656636.88</v>
      </c>
      <c r="M44" s="1173">
        <v>50741716.520000003</v>
      </c>
      <c r="N44" s="1173">
        <v>861940.36</v>
      </c>
      <c r="O44" s="1173">
        <v>725.23</v>
      </c>
      <c r="P44" s="1173">
        <v>641.6</v>
      </c>
      <c r="Q44" s="1173">
        <v>83.63</v>
      </c>
    </row>
    <row r="45" spans="1:17" ht="22.5">
      <c r="A45" s="1587" t="s">
        <v>819</v>
      </c>
      <c r="B45" s="1173">
        <v>1996973852.45</v>
      </c>
      <c r="C45" s="1173">
        <v>1969150130.8800001</v>
      </c>
      <c r="D45" s="1173">
        <v>545402297.96000004</v>
      </c>
      <c r="E45" s="1173">
        <v>296073733.42000002</v>
      </c>
      <c r="F45" s="1173">
        <v>5413843.0700000003</v>
      </c>
      <c r="G45" s="1173">
        <v>237765923.15000001</v>
      </c>
      <c r="H45" s="1173">
        <v>6148798.3200000003</v>
      </c>
      <c r="I45" s="1173">
        <v>57240.95</v>
      </c>
      <c r="J45" s="1173">
        <v>2160144.0699999998</v>
      </c>
      <c r="K45" s="1173">
        <v>330337.2</v>
      </c>
      <c r="L45" s="1173">
        <v>834526136.54999995</v>
      </c>
      <c r="M45" s="1173">
        <v>437562792.60000002</v>
      </c>
      <c r="N45" s="1173">
        <v>149111181.55000001</v>
      </c>
      <c r="O45" s="1173">
        <v>27823721.57</v>
      </c>
      <c r="P45" s="1173">
        <v>26440361.190000001</v>
      </c>
      <c r="Q45" s="1173">
        <v>1383360.38</v>
      </c>
    </row>
    <row r="47" spans="1:17" ht="13.5" customHeight="1">
      <c r="B47" s="2309" t="s">
        <v>820</v>
      </c>
      <c r="C47" s="2309"/>
      <c r="D47" s="2309"/>
      <c r="E47" s="2309"/>
      <c r="F47" s="2309"/>
      <c r="G47" s="2309"/>
      <c r="H47" s="2309"/>
      <c r="I47" s="2309"/>
      <c r="J47" s="2309"/>
      <c r="K47" s="2309"/>
      <c r="L47" s="2309"/>
      <c r="M47" s="2309"/>
    </row>
    <row r="48" spans="1:17" ht="13.5" customHeight="1">
      <c r="B48" s="2312" t="s">
        <v>96</v>
      </c>
      <c r="C48" s="2313"/>
      <c r="D48" s="2313"/>
      <c r="E48" s="2314"/>
      <c r="F48" s="2321" t="s">
        <v>821</v>
      </c>
      <c r="G48" s="2293" t="s">
        <v>1263</v>
      </c>
      <c r="H48" s="2294"/>
      <c r="I48" s="2294"/>
      <c r="J48" s="2294"/>
      <c r="K48" s="2294"/>
      <c r="L48" s="2295"/>
    </row>
    <row r="49" spans="2:12" ht="13.5" customHeight="1">
      <c r="B49" s="2315"/>
      <c r="C49" s="2316"/>
      <c r="D49" s="2316"/>
      <c r="E49" s="2317"/>
      <c r="F49" s="2310"/>
      <c r="G49" s="2455" t="s">
        <v>823</v>
      </c>
      <c r="H49" s="2297" t="s">
        <v>768</v>
      </c>
      <c r="I49" s="2297" t="s">
        <v>769</v>
      </c>
      <c r="J49" s="2297" t="s">
        <v>800</v>
      </c>
      <c r="K49" s="2297" t="s">
        <v>824</v>
      </c>
      <c r="L49" s="2459" t="s">
        <v>825</v>
      </c>
    </row>
    <row r="50" spans="2:12" ht="13.5" customHeight="1">
      <c r="B50" s="2315"/>
      <c r="C50" s="2316"/>
      <c r="D50" s="2316"/>
      <c r="E50" s="2317"/>
      <c r="F50" s="2310"/>
      <c r="G50" s="2455"/>
      <c r="H50" s="2297"/>
      <c r="I50" s="2297"/>
      <c r="J50" s="2297"/>
      <c r="K50" s="2297"/>
      <c r="L50" s="2459"/>
    </row>
    <row r="51" spans="2:12" ht="11.25" customHeight="1">
      <c r="B51" s="2315"/>
      <c r="C51" s="2316"/>
      <c r="D51" s="2316"/>
      <c r="E51" s="2317"/>
      <c r="F51" s="2310"/>
      <c r="G51" s="2455"/>
      <c r="H51" s="2297"/>
      <c r="I51" s="2297"/>
      <c r="J51" s="2297"/>
      <c r="K51" s="2297"/>
      <c r="L51" s="2459"/>
    </row>
    <row r="52" spans="2:12" ht="11.25" customHeight="1">
      <c r="B52" s="2318"/>
      <c r="C52" s="2319"/>
      <c r="D52" s="2319"/>
      <c r="E52" s="2320"/>
      <c r="F52" s="2311"/>
      <c r="G52" s="2455"/>
      <c r="H52" s="2297"/>
      <c r="I52" s="2297"/>
      <c r="J52" s="2297"/>
      <c r="K52" s="2297"/>
      <c r="L52" s="2459"/>
    </row>
    <row r="53" spans="2:12" ht="11.25" customHeight="1">
      <c r="B53" s="2297">
        <v>1</v>
      </c>
      <c r="C53" s="2297"/>
      <c r="D53" s="2297"/>
      <c r="E53" s="2297"/>
      <c r="F53" s="1166">
        <v>2</v>
      </c>
      <c r="G53" s="1166">
        <v>3</v>
      </c>
      <c r="H53" s="1166">
        <v>4</v>
      </c>
      <c r="I53" s="1166">
        <v>5</v>
      </c>
      <c r="J53" s="1166">
        <v>6</v>
      </c>
      <c r="K53" s="1166">
        <v>7</v>
      </c>
      <c r="L53" s="1251">
        <v>8</v>
      </c>
    </row>
    <row r="54" spans="2:12" ht="11.25" customHeight="1">
      <c r="B54" s="2803"/>
      <c r="C54" s="2803"/>
      <c r="D54" s="2803"/>
      <c r="E54" s="2803"/>
      <c r="F54" s="2297" t="s">
        <v>8</v>
      </c>
      <c r="G54" s="2297"/>
      <c r="H54" s="2297"/>
      <c r="I54" s="2297"/>
      <c r="J54" s="2297"/>
      <c r="K54" s="2297"/>
      <c r="L54" s="2297"/>
    </row>
    <row r="55" spans="2:12" ht="32.450000000000003" customHeight="1">
      <c r="B55" s="2322" t="s">
        <v>826</v>
      </c>
      <c r="C55" s="2323"/>
      <c r="D55" s="2323"/>
      <c r="E55" s="2324"/>
      <c r="F55" s="1169">
        <v>1924396179.3199999</v>
      </c>
      <c r="G55" s="1169">
        <v>296588833.26999998</v>
      </c>
      <c r="H55" s="1169">
        <v>19147000</v>
      </c>
      <c r="I55" s="1169">
        <v>128942951</v>
      </c>
      <c r="J55" s="1169">
        <v>148498882.27000001</v>
      </c>
      <c r="K55" s="1169">
        <v>0</v>
      </c>
      <c r="L55" s="1169">
        <v>1627807346.05</v>
      </c>
    </row>
    <row r="56" spans="2:12" ht="32.450000000000003" customHeight="1">
      <c r="B56" s="2322" t="s">
        <v>827</v>
      </c>
      <c r="C56" s="2323"/>
      <c r="D56" s="2323"/>
      <c r="E56" s="2324"/>
      <c r="F56" s="1169">
        <v>0</v>
      </c>
      <c r="G56" s="1169">
        <v>0</v>
      </c>
      <c r="H56" s="1169">
        <v>0</v>
      </c>
      <c r="I56" s="1169">
        <v>0</v>
      </c>
      <c r="J56" s="1169">
        <v>0</v>
      </c>
      <c r="K56" s="1169">
        <v>0</v>
      </c>
      <c r="L56" s="1169">
        <v>0</v>
      </c>
    </row>
    <row r="57" spans="2:12" ht="21.6" customHeight="1">
      <c r="B57" s="2322" t="s">
        <v>828</v>
      </c>
      <c r="C57" s="2323"/>
      <c r="D57" s="2323"/>
      <c r="E57" s="2324"/>
      <c r="F57" s="1169">
        <v>527288427.51999998</v>
      </c>
      <c r="G57" s="1169">
        <v>2523598</v>
      </c>
      <c r="H57" s="1169">
        <v>0</v>
      </c>
      <c r="I57" s="1169">
        <v>921251</v>
      </c>
      <c r="J57" s="1169">
        <v>1602347</v>
      </c>
      <c r="K57" s="1169">
        <v>0</v>
      </c>
      <c r="L57" s="1169">
        <v>524764829.51999998</v>
      </c>
    </row>
    <row r="58" spans="2:12" ht="21.6" customHeight="1">
      <c r="B58" s="2322" t="s">
        <v>829</v>
      </c>
      <c r="C58" s="2323"/>
      <c r="D58" s="2323"/>
      <c r="E58" s="2324"/>
      <c r="F58" s="1169">
        <v>500000</v>
      </c>
      <c r="G58" s="1169">
        <v>0</v>
      </c>
      <c r="H58" s="1169">
        <v>0</v>
      </c>
      <c r="I58" s="1169">
        <v>0</v>
      </c>
      <c r="J58" s="1169">
        <v>0</v>
      </c>
      <c r="K58" s="1169">
        <v>0</v>
      </c>
      <c r="L58" s="1169">
        <v>500000</v>
      </c>
    </row>
    <row r="59" spans="2:12" ht="32.450000000000003" customHeight="1">
      <c r="B59" s="2322" t="s">
        <v>830</v>
      </c>
      <c r="C59" s="2323"/>
      <c r="D59" s="2323"/>
      <c r="E59" s="2324"/>
      <c r="F59" s="1169">
        <v>347998.51</v>
      </c>
      <c r="G59" s="1169">
        <v>0</v>
      </c>
      <c r="H59" s="1169">
        <v>0</v>
      </c>
      <c r="I59" s="1169">
        <v>0</v>
      </c>
      <c r="J59" s="1169">
        <v>0</v>
      </c>
      <c r="K59" s="1169">
        <v>0</v>
      </c>
      <c r="L59" s="1169">
        <v>347998.51</v>
      </c>
    </row>
    <row r="60" spans="2:12" ht="32.450000000000003" customHeight="1">
      <c r="B60" s="2322" t="s">
        <v>831</v>
      </c>
      <c r="C60" s="2323"/>
      <c r="D60" s="2323"/>
      <c r="E60" s="2324"/>
      <c r="F60" s="1169">
        <v>4466508.99</v>
      </c>
      <c r="G60" s="1169">
        <v>1470176.71</v>
      </c>
      <c r="H60" s="1169">
        <v>0</v>
      </c>
      <c r="I60" s="1169">
        <v>0</v>
      </c>
      <c r="J60" s="1169">
        <v>1470176.71</v>
      </c>
      <c r="K60" s="1169">
        <v>0</v>
      </c>
      <c r="L60" s="1169">
        <v>2996332.28</v>
      </c>
    </row>
    <row r="61" spans="2:12" ht="32.450000000000003" customHeight="1">
      <c r="B61" s="2322" t="s">
        <v>832</v>
      </c>
      <c r="C61" s="2323"/>
      <c r="D61" s="2323"/>
      <c r="E61" s="2324"/>
      <c r="F61" s="1169">
        <v>6418904.8899999997</v>
      </c>
      <c r="G61" s="1169">
        <v>0</v>
      </c>
      <c r="H61" s="1169">
        <v>0</v>
      </c>
      <c r="I61" s="1169">
        <v>0</v>
      </c>
      <c r="J61" s="1169">
        <v>0</v>
      </c>
      <c r="K61" s="1169">
        <v>0</v>
      </c>
      <c r="L61" s="1169">
        <v>6418904.8899999997</v>
      </c>
    </row>
  </sheetData>
  <mergeCells count="63">
    <mergeCell ref="P4:P7"/>
    <mergeCell ref="Q4:Q7"/>
    <mergeCell ref="E4:E7"/>
    <mergeCell ref="F4:F7"/>
    <mergeCell ref="K4:K7"/>
    <mergeCell ref="L4:L7"/>
    <mergeCell ref="O4:O7"/>
    <mergeCell ref="A22:L22"/>
    <mergeCell ref="A1:L1"/>
    <mergeCell ref="A2:L2"/>
    <mergeCell ref="A3:A7"/>
    <mergeCell ref="B3:B7"/>
    <mergeCell ref="C3:N3"/>
    <mergeCell ref="M4:M7"/>
    <mergeCell ref="N4:N7"/>
    <mergeCell ref="B9:Q9"/>
    <mergeCell ref="G4:G7"/>
    <mergeCell ref="H4:H7"/>
    <mergeCell ref="I4:I7"/>
    <mergeCell ref="J4:J7"/>
    <mergeCell ref="O3:Q3"/>
    <mergeCell ref="C4:C7"/>
    <mergeCell ref="D4:D7"/>
    <mergeCell ref="F24:F26"/>
    <mergeCell ref="G24:G26"/>
    <mergeCell ref="Q24:Q26"/>
    <mergeCell ref="J24:J26"/>
    <mergeCell ref="K24:K26"/>
    <mergeCell ref="L24:L26"/>
    <mergeCell ref="O24:O26"/>
    <mergeCell ref="P24:P26"/>
    <mergeCell ref="A23:A26"/>
    <mergeCell ref="B23:B26"/>
    <mergeCell ref="C23:N23"/>
    <mergeCell ref="J49:J52"/>
    <mergeCell ref="K49:K52"/>
    <mergeCell ref="L49:L52"/>
    <mergeCell ref="N24:N26"/>
    <mergeCell ref="B28:Q28"/>
    <mergeCell ref="B47:M47"/>
    <mergeCell ref="H24:H26"/>
    <mergeCell ref="I24:I26"/>
    <mergeCell ref="M24:M26"/>
    <mergeCell ref="O23:Q23"/>
    <mergeCell ref="C24:C26"/>
    <mergeCell ref="D24:D26"/>
    <mergeCell ref="E24:E26"/>
    <mergeCell ref="F54:L54"/>
    <mergeCell ref="B55:E55"/>
    <mergeCell ref="B56:E56"/>
    <mergeCell ref="B57:E57"/>
    <mergeCell ref="B48:E52"/>
    <mergeCell ref="F48:F52"/>
    <mergeCell ref="G48:L48"/>
    <mergeCell ref="G49:G52"/>
    <mergeCell ref="H49:H52"/>
    <mergeCell ref="I49:I52"/>
    <mergeCell ref="B58:E58"/>
    <mergeCell ref="B59:E59"/>
    <mergeCell ref="B60:E60"/>
    <mergeCell ref="B61:E61"/>
    <mergeCell ref="B53:E53"/>
    <mergeCell ref="B54:E54"/>
  </mergeCells>
  <printOptions horizontalCentered="1"/>
  <pageMargins left="0.27559055118110237" right="0.27559055118110237" top="0.59055118110236227" bottom="0.19685039370078741" header="0.31496062992125984" footer="0.59055118110236227"/>
  <pageSetup paperSize="9" scale="63" firstPageNumber="5" orientation="landscape" useFirstPageNumber="1" r:id="rId1"/>
  <headerFooter alignWithMargins="0"/>
  <rowBreaks count="1" manualBreakCount="1">
    <brk id="46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6"/>
  <sheetViews>
    <sheetView zoomScaleNormal="100" workbookViewId="0">
      <selection activeCell="B3" sqref="B3:B4"/>
    </sheetView>
  </sheetViews>
  <sheetFormatPr defaultRowHeight="12.75"/>
  <cols>
    <col min="1" max="1" width="8" customWidth="1"/>
    <col min="2" max="2" width="18.7109375" bestFit="1" customWidth="1"/>
    <col min="3" max="3" width="15.28515625" customWidth="1"/>
    <col min="4" max="4" width="14.7109375" customWidth="1"/>
    <col min="5" max="5" width="13.28515625" customWidth="1"/>
    <col min="6" max="6" width="14.140625" customWidth="1"/>
  </cols>
  <sheetData>
    <row r="2" spans="1:6" ht="28.5" customHeight="1">
      <c r="A2" s="2805" t="s">
        <v>1267</v>
      </c>
      <c r="B2" s="2327"/>
      <c r="C2" s="2327"/>
      <c r="D2" s="2327"/>
      <c r="E2" s="2327"/>
      <c r="F2" s="2327"/>
    </row>
    <row r="3" spans="1:6" ht="13.5" thickBot="1">
      <c r="A3" s="1178"/>
      <c r="B3" s="1178"/>
      <c r="C3" s="1178"/>
      <c r="D3" s="1178"/>
      <c r="E3" s="1178"/>
      <c r="F3" s="1178"/>
    </row>
    <row r="4" spans="1:6" ht="26.25" thickBot="1">
      <c r="A4" s="2328" t="s">
        <v>52</v>
      </c>
      <c r="B4" s="2328" t="s">
        <v>7</v>
      </c>
      <c r="C4" s="2328" t="s">
        <v>56</v>
      </c>
      <c r="D4" s="1179" t="s">
        <v>834</v>
      </c>
      <c r="E4" s="1179" t="s">
        <v>835</v>
      </c>
      <c r="F4" s="1605" t="s">
        <v>1266</v>
      </c>
    </row>
    <row r="5" spans="1:6" ht="13.5" thickBot="1">
      <c r="A5" s="2329"/>
      <c r="B5" s="2329"/>
      <c r="C5" s="2329"/>
      <c r="D5" s="2330" t="s">
        <v>837</v>
      </c>
      <c r="E5" s="2330"/>
      <c r="F5" s="2331"/>
    </row>
    <row r="6" spans="1:6" ht="13.5" thickBot="1">
      <c r="A6" s="1603">
        <v>1</v>
      </c>
      <c r="B6" s="1604">
        <v>2</v>
      </c>
      <c r="C6" s="1603">
        <v>3</v>
      </c>
      <c r="D6" s="1604">
        <v>4</v>
      </c>
      <c r="E6" s="1603">
        <v>5</v>
      </c>
      <c r="F6" s="1603">
        <v>6</v>
      </c>
    </row>
    <row r="7" spans="1:6" ht="21.75" customHeight="1">
      <c r="A7" s="1477" t="s">
        <v>10</v>
      </c>
      <c r="B7" s="1602" t="s">
        <v>33</v>
      </c>
      <c r="C7" s="1601">
        <v>932636</v>
      </c>
      <c r="D7" s="1593">
        <v>7716.4476085632714</v>
      </c>
      <c r="E7" s="1600">
        <v>7997.8489677215975</v>
      </c>
      <c r="F7" s="1599">
        <f t="shared" ref="F7:F23" si="0">D7-E7</f>
        <v>-281.40135915832616</v>
      </c>
    </row>
    <row r="8" spans="1:6" ht="21.75" customHeight="1">
      <c r="A8" s="1598" t="s">
        <v>11</v>
      </c>
      <c r="B8" s="1481" t="s">
        <v>53</v>
      </c>
      <c r="C8" s="1597">
        <v>753888</v>
      </c>
      <c r="D8" s="1596">
        <v>6965.239765654841</v>
      </c>
      <c r="E8" s="1595">
        <v>7046.7601290509974</v>
      </c>
      <c r="F8" s="1479">
        <f t="shared" si="0"/>
        <v>-81.520363396156426</v>
      </c>
    </row>
    <row r="9" spans="1:6" ht="21.75" customHeight="1">
      <c r="A9" s="1598" t="s">
        <v>12</v>
      </c>
      <c r="B9" s="1481" t="s">
        <v>35</v>
      </c>
      <c r="C9" s="1597">
        <v>522323</v>
      </c>
      <c r="D9" s="1596">
        <v>7339.5797971944603</v>
      </c>
      <c r="E9" s="1595">
        <v>7433.2683843905006</v>
      </c>
      <c r="F9" s="1479">
        <f t="shared" si="0"/>
        <v>-93.688587196040316</v>
      </c>
    </row>
    <row r="10" spans="1:6" ht="21.75" customHeight="1">
      <c r="A10" s="1598" t="s">
        <v>13</v>
      </c>
      <c r="B10" s="1481" t="s">
        <v>36</v>
      </c>
      <c r="C10" s="1597">
        <v>264831</v>
      </c>
      <c r="D10" s="1596">
        <v>7306.1045180888959</v>
      </c>
      <c r="E10" s="1595">
        <v>7324.8052447032369</v>
      </c>
      <c r="F10" s="1479">
        <f t="shared" si="0"/>
        <v>-18.700726614340965</v>
      </c>
    </row>
    <row r="11" spans="1:6" ht="21.75" customHeight="1">
      <c r="A11" s="1598" t="s">
        <v>4</v>
      </c>
      <c r="B11" s="1481" t="s">
        <v>37</v>
      </c>
      <c r="C11" s="1597">
        <v>801120</v>
      </c>
      <c r="D11" s="1596">
        <v>7261.44992288297</v>
      </c>
      <c r="E11" s="1595">
        <v>7512.2321862392864</v>
      </c>
      <c r="F11" s="1479">
        <f t="shared" si="0"/>
        <v>-250.78226335631643</v>
      </c>
    </row>
    <row r="12" spans="1:6" ht="21.75" customHeight="1">
      <c r="A12" s="1598" t="s">
        <v>5</v>
      </c>
      <c r="B12" s="1481" t="s">
        <v>38</v>
      </c>
      <c r="C12" s="1597">
        <v>971379</v>
      </c>
      <c r="D12" s="1596">
        <v>7916.6925291467232</v>
      </c>
      <c r="E12" s="1595">
        <v>8404.8518977144759</v>
      </c>
      <c r="F12" s="1479">
        <f t="shared" si="0"/>
        <v>-488.15936856775261</v>
      </c>
    </row>
    <row r="13" spans="1:6" ht="21.75" customHeight="1">
      <c r="A13" s="1598" t="s">
        <v>14</v>
      </c>
      <c r="B13" s="1481" t="s">
        <v>39</v>
      </c>
      <c r="C13" s="1597">
        <v>2251694</v>
      </c>
      <c r="D13" s="1596">
        <v>9813.8679111104666</v>
      </c>
      <c r="E13" s="1595">
        <v>10578.152081739356</v>
      </c>
      <c r="F13" s="1479">
        <f t="shared" si="0"/>
        <v>-764.28417062888911</v>
      </c>
    </row>
    <row r="14" spans="1:6" ht="21.75" customHeight="1">
      <c r="A14" s="1598" t="s">
        <v>15</v>
      </c>
      <c r="B14" s="1481" t="s">
        <v>40</v>
      </c>
      <c r="C14" s="1597">
        <v>128035</v>
      </c>
      <c r="D14" s="1596">
        <v>10049.181557542863</v>
      </c>
      <c r="E14" s="1595">
        <v>9777.3114765493701</v>
      </c>
      <c r="F14" s="1479">
        <f t="shared" si="0"/>
        <v>271.87008099349259</v>
      </c>
    </row>
    <row r="15" spans="1:6" ht="21.75" customHeight="1">
      <c r="A15" s="1598" t="s">
        <v>16</v>
      </c>
      <c r="B15" s="1481" t="s">
        <v>41</v>
      </c>
      <c r="C15" s="1597">
        <v>349933</v>
      </c>
      <c r="D15" s="1596">
        <v>8126.4668806028567</v>
      </c>
      <c r="E15" s="1595">
        <v>8126.8775181820401</v>
      </c>
      <c r="F15" s="1479">
        <f t="shared" si="0"/>
        <v>-0.410637579183458</v>
      </c>
    </row>
    <row r="16" spans="1:6" ht="21.75" customHeight="1">
      <c r="A16" s="1598" t="s">
        <v>17</v>
      </c>
      <c r="B16" s="1481" t="s">
        <v>42</v>
      </c>
      <c r="C16" s="1597">
        <v>430257</v>
      </c>
      <c r="D16" s="1596">
        <v>7465.6232745777488</v>
      </c>
      <c r="E16" s="1595">
        <v>7618.7058319329926</v>
      </c>
      <c r="F16" s="1479">
        <f t="shared" si="0"/>
        <v>-153.08255735524381</v>
      </c>
    </row>
    <row r="17" spans="1:6" ht="21.75" customHeight="1">
      <c r="A17" s="1598" t="s">
        <v>18</v>
      </c>
      <c r="B17" s="1481" t="s">
        <v>43</v>
      </c>
      <c r="C17" s="1597">
        <v>843655</v>
      </c>
      <c r="D17" s="1596">
        <v>8134.0905661437528</v>
      </c>
      <c r="E17" s="1595">
        <v>8243.6730816151085</v>
      </c>
      <c r="F17" s="1479">
        <f t="shared" si="0"/>
        <v>-109.58251547135569</v>
      </c>
    </row>
    <row r="18" spans="1:6" ht="21.75" customHeight="1">
      <c r="A18" s="1598" t="s">
        <v>19</v>
      </c>
      <c r="B18" s="1481" t="s">
        <v>44</v>
      </c>
      <c r="C18" s="1597">
        <v>2518674</v>
      </c>
      <c r="D18" s="1596">
        <v>7148.0068691224105</v>
      </c>
      <c r="E18" s="1595">
        <v>7137.9257548575297</v>
      </c>
      <c r="F18" s="1479">
        <f t="shared" si="0"/>
        <v>10.081114264880853</v>
      </c>
    </row>
    <row r="19" spans="1:6" ht="21.75" customHeight="1">
      <c r="A19" s="1598" t="s">
        <v>20</v>
      </c>
      <c r="B19" s="1481" t="s">
        <v>45</v>
      </c>
      <c r="C19" s="1597">
        <v>194852</v>
      </c>
      <c r="D19" s="1596">
        <v>7781.3220206105243</v>
      </c>
      <c r="E19" s="1595">
        <v>7985.1668937963068</v>
      </c>
      <c r="F19" s="1479">
        <f t="shared" si="0"/>
        <v>-203.84487318578249</v>
      </c>
    </row>
    <row r="20" spans="1:6" ht="21.75" customHeight="1">
      <c r="A20" s="1598" t="s">
        <v>21</v>
      </c>
      <c r="B20" s="1481" t="s">
        <v>54</v>
      </c>
      <c r="C20" s="1597">
        <v>291296</v>
      </c>
      <c r="D20" s="1596">
        <v>7159.5224690006016</v>
      </c>
      <c r="E20" s="1595">
        <v>6920.9194969721548</v>
      </c>
      <c r="F20" s="1479">
        <f t="shared" si="0"/>
        <v>238.60297202844686</v>
      </c>
    </row>
    <row r="21" spans="1:6" ht="21.75" customHeight="1">
      <c r="A21" s="1598" t="s">
        <v>22</v>
      </c>
      <c r="B21" s="1481" t="s">
        <v>47</v>
      </c>
      <c r="C21" s="1597">
        <v>772086</v>
      </c>
      <c r="D21" s="1596">
        <v>8121.0712380615632</v>
      </c>
      <c r="E21" s="1595">
        <v>8174.4396081783852</v>
      </c>
      <c r="F21" s="1479">
        <f t="shared" si="0"/>
        <v>-53.368370116822007</v>
      </c>
    </row>
    <row r="22" spans="1:6" ht="21.75" customHeight="1" thickBot="1">
      <c r="A22" s="1477" t="s">
        <v>23</v>
      </c>
      <c r="B22" s="1476" t="s">
        <v>48</v>
      </c>
      <c r="C22" s="1594">
        <v>549843</v>
      </c>
      <c r="D22" s="1593">
        <v>8025.4885475126439</v>
      </c>
      <c r="E22" s="1592">
        <v>8578.8112471196127</v>
      </c>
      <c r="F22" s="1591">
        <f t="shared" si="0"/>
        <v>-553.32269960696885</v>
      </c>
    </row>
    <row r="23" spans="1:6" ht="21.75" customHeight="1" thickBot="1">
      <c r="A23" s="2325" t="s">
        <v>55</v>
      </c>
      <c r="B23" s="2649"/>
      <c r="C23" s="1590">
        <v>12576502</v>
      </c>
      <c r="D23" s="1589">
        <v>7976.3378768174198</v>
      </c>
      <c r="E23" s="1589">
        <v>8229.8056970427897</v>
      </c>
      <c r="F23" s="1588">
        <f t="shared" si="0"/>
        <v>-253.46782022536991</v>
      </c>
    </row>
    <row r="24" spans="1:6">
      <c r="A24" s="1178"/>
      <c r="B24" s="1178"/>
      <c r="C24" s="1178"/>
      <c r="D24" s="1178"/>
      <c r="E24" s="1178"/>
      <c r="F24" s="1178"/>
    </row>
    <row r="25" spans="1:6" ht="29.25" customHeight="1">
      <c r="A25" s="2804" t="s">
        <v>1265</v>
      </c>
      <c r="B25" s="2804"/>
      <c r="C25" s="2804"/>
      <c r="D25" s="2804"/>
      <c r="E25" s="2804"/>
      <c r="F25" s="2804"/>
    </row>
    <row r="26" spans="1:6">
      <c r="A26" s="1192" t="s">
        <v>249</v>
      </c>
      <c r="B26" s="1192"/>
      <c r="C26" s="1192"/>
      <c r="D26" s="1192"/>
      <c r="E26" s="1192"/>
      <c r="F26" s="1192"/>
    </row>
  </sheetData>
  <mergeCells count="7">
    <mergeCell ref="A23:B23"/>
    <mergeCell ref="A25:F25"/>
    <mergeCell ref="A2:F2"/>
    <mergeCell ref="A4:A5"/>
    <mergeCell ref="B4:B5"/>
    <mergeCell ref="C4:C5"/>
    <mergeCell ref="D5:F5"/>
  </mergeCells>
  <pageMargins left="0.75" right="0.75" top="1" bottom="1" header="0.5" footer="0.5"/>
  <pageSetup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8"/>
  <sheetViews>
    <sheetView zoomScaleNormal="100" workbookViewId="0">
      <selection activeCell="B3" sqref="B3:B4"/>
    </sheetView>
  </sheetViews>
  <sheetFormatPr defaultRowHeight="12.75"/>
  <cols>
    <col min="1" max="1" width="39.28515625" style="900" customWidth="1"/>
    <col min="2" max="4" width="20.28515625" style="900" customWidth="1"/>
    <col min="5" max="7" width="9.28515625" style="900" customWidth="1"/>
    <col min="8" max="9" width="9.140625" style="900"/>
    <col min="10" max="11" width="16.42578125" style="900" bestFit="1" customWidth="1"/>
    <col min="12" max="16384" width="9.140625" style="900"/>
  </cols>
  <sheetData>
    <row r="1" spans="1:11">
      <c r="A1" s="2497" t="s">
        <v>161</v>
      </c>
      <c r="B1" s="2497"/>
      <c r="C1" s="2497"/>
      <c r="D1" s="2497"/>
      <c r="E1" s="2497"/>
      <c r="F1" s="2498"/>
      <c r="G1" s="2499"/>
    </row>
    <row r="2" spans="1:11" ht="13.5" thickBot="1"/>
    <row r="3" spans="1:11">
      <c r="A3" s="2335" t="s">
        <v>96</v>
      </c>
      <c r="B3" s="2335" t="s">
        <v>252</v>
      </c>
      <c r="C3" s="2335" t="s">
        <v>253</v>
      </c>
      <c r="D3" s="2338" t="s">
        <v>254</v>
      </c>
      <c r="E3" s="2341" t="s">
        <v>157</v>
      </c>
      <c r="F3" s="2344" t="s">
        <v>28</v>
      </c>
      <c r="G3" s="2347" t="s">
        <v>130</v>
      </c>
    </row>
    <row r="4" spans="1:11">
      <c r="A4" s="2336"/>
      <c r="B4" s="2336"/>
      <c r="C4" s="2336"/>
      <c r="D4" s="2339"/>
      <c r="E4" s="2342"/>
      <c r="F4" s="2345"/>
      <c r="G4" s="2348"/>
    </row>
    <row r="5" spans="1:11" ht="13.5" thickBot="1">
      <c r="A5" s="2336"/>
      <c r="B5" s="2337"/>
      <c r="C5" s="2337"/>
      <c r="D5" s="2340"/>
      <c r="E5" s="2500"/>
      <c r="F5" s="2501"/>
      <c r="G5" s="2502"/>
    </row>
    <row r="6" spans="1:11" ht="13.5" thickBot="1">
      <c r="A6" s="2337"/>
      <c r="B6" s="2806" t="s">
        <v>8</v>
      </c>
      <c r="C6" s="2807"/>
      <c r="D6" s="2807"/>
      <c r="E6" s="2503" t="s">
        <v>102</v>
      </c>
      <c r="F6" s="2504"/>
      <c r="G6" s="2505"/>
    </row>
    <row r="7" spans="1:11" ht="13.5" thickBot="1">
      <c r="A7" s="887">
        <v>1</v>
      </c>
      <c r="B7" s="886">
        <v>2</v>
      </c>
      <c r="C7" s="885">
        <v>3</v>
      </c>
      <c r="D7" s="884">
        <v>4</v>
      </c>
      <c r="E7" s="1000">
        <v>5</v>
      </c>
      <c r="F7" s="1001">
        <v>6</v>
      </c>
      <c r="G7" s="1002">
        <v>7</v>
      </c>
    </row>
    <row r="8" spans="1:11" ht="24">
      <c r="A8" s="888" t="s">
        <v>131</v>
      </c>
      <c r="B8" s="1065">
        <v>93894370695.559998</v>
      </c>
      <c r="C8" s="889">
        <v>100747828795.61</v>
      </c>
      <c r="D8" s="1004">
        <v>100314429260.47</v>
      </c>
      <c r="E8" s="981">
        <f>D8/C8*100</f>
        <v>99.569817493517149</v>
      </c>
      <c r="F8" s="982">
        <f>D8/$D$8*100</f>
        <v>100</v>
      </c>
      <c r="G8" s="983">
        <f>D8/B8*100</f>
        <v>106.83753298238314</v>
      </c>
    </row>
    <row r="9" spans="1:11" ht="24">
      <c r="A9" s="890" t="s">
        <v>162</v>
      </c>
      <c r="B9" s="1066">
        <v>55060799359.669998</v>
      </c>
      <c r="C9" s="891">
        <v>55437619120.539993</v>
      </c>
      <c r="D9" s="1005">
        <v>56075154788.570007</v>
      </c>
      <c r="E9" s="984">
        <f t="shared" ref="E9:E27" si="0">D9/C9*100</f>
        <v>101.15000549833101</v>
      </c>
      <c r="F9" s="980">
        <f t="shared" ref="F9:F27" si="1">D9/$D$8*100</f>
        <v>55.899390747634982</v>
      </c>
      <c r="G9" s="985">
        <f t="shared" ref="G9:G27" si="2">D9/B9*100</f>
        <v>101.84224610012289</v>
      </c>
    </row>
    <row r="10" spans="1:11">
      <c r="A10" s="892" t="s">
        <v>133</v>
      </c>
      <c r="B10" s="1067">
        <v>2614298331.4200001</v>
      </c>
      <c r="C10" s="893">
        <v>2410089887.0599999</v>
      </c>
      <c r="D10" s="1006">
        <v>2605178639.8800001</v>
      </c>
      <c r="E10" s="989">
        <f t="shared" si="0"/>
        <v>108.09466708554937</v>
      </c>
      <c r="F10" s="990">
        <f t="shared" si="1"/>
        <v>2.5970128715137886</v>
      </c>
      <c r="G10" s="991">
        <f t="shared" si="2"/>
        <v>99.651161023575824</v>
      </c>
      <c r="J10" s="914"/>
      <c r="K10" s="914"/>
    </row>
    <row r="11" spans="1:11">
      <c r="A11" s="892" t="s">
        <v>134</v>
      </c>
      <c r="B11" s="1067">
        <v>24861285164</v>
      </c>
      <c r="C11" s="893">
        <v>23874664422.300003</v>
      </c>
      <c r="D11" s="1006">
        <v>24162402264</v>
      </c>
      <c r="E11" s="989">
        <f t="shared" si="0"/>
        <v>101.20520161712194</v>
      </c>
      <c r="F11" s="990">
        <f t="shared" si="1"/>
        <v>24.086666735910402</v>
      </c>
      <c r="G11" s="991">
        <f t="shared" si="2"/>
        <v>97.18887058577323</v>
      </c>
    </row>
    <row r="12" spans="1:11">
      <c r="A12" s="892" t="s">
        <v>135</v>
      </c>
      <c r="B12" s="1067">
        <v>21686700.469999999</v>
      </c>
      <c r="C12" s="893">
        <v>21885886.289999999</v>
      </c>
      <c r="D12" s="1006">
        <v>21652691.609999999</v>
      </c>
      <c r="E12" s="989">
        <f t="shared" si="0"/>
        <v>98.934497434053881</v>
      </c>
      <c r="F12" s="990">
        <f t="shared" si="1"/>
        <v>2.1584822611887679E-2</v>
      </c>
      <c r="G12" s="991">
        <f t="shared" si="2"/>
        <v>99.843181031401969</v>
      </c>
      <c r="J12" s="914"/>
      <c r="K12" s="914"/>
    </row>
    <row r="13" spans="1:11">
      <c r="A13" s="892" t="s">
        <v>136</v>
      </c>
      <c r="B13" s="1068">
        <v>9023381828.4599991</v>
      </c>
      <c r="C13" s="894">
        <v>9218111027.9799995</v>
      </c>
      <c r="D13" s="1007">
        <v>9226681869.4200001</v>
      </c>
      <c r="E13" s="989">
        <f t="shared" si="0"/>
        <v>100.09297828388036</v>
      </c>
      <c r="F13" s="990">
        <f t="shared" si="1"/>
        <v>9.197761416219187</v>
      </c>
      <c r="G13" s="991">
        <f t="shared" si="2"/>
        <v>102.2530359994164</v>
      </c>
    </row>
    <row r="14" spans="1:11">
      <c r="A14" s="892" t="s">
        <v>137</v>
      </c>
      <c r="B14" s="1068">
        <v>4594509.99</v>
      </c>
      <c r="C14" s="894">
        <v>4595919</v>
      </c>
      <c r="D14" s="1007">
        <v>4577997.71</v>
      </c>
      <c r="E14" s="989">
        <f t="shared" si="0"/>
        <v>99.610060795240301</v>
      </c>
      <c r="F14" s="990">
        <f t="shared" si="1"/>
        <v>4.5636482645114449E-3</v>
      </c>
      <c r="G14" s="991">
        <f t="shared" si="2"/>
        <v>99.640608464538332</v>
      </c>
    </row>
    <row r="15" spans="1:11">
      <c r="A15" s="892" t="s">
        <v>138</v>
      </c>
      <c r="B15" s="1068">
        <v>352484363.45999998</v>
      </c>
      <c r="C15" s="894">
        <v>341201233</v>
      </c>
      <c r="D15" s="1007">
        <v>347092350.50999999</v>
      </c>
      <c r="E15" s="989">
        <f t="shared" si="0"/>
        <v>101.72658154198405</v>
      </c>
      <c r="F15" s="990">
        <f t="shared" si="1"/>
        <v>0.34600441139804755</v>
      </c>
      <c r="G15" s="991">
        <f t="shared" si="2"/>
        <v>98.470283079489889</v>
      </c>
    </row>
    <row r="16" spans="1:11" ht="24">
      <c r="A16" s="892" t="s">
        <v>139</v>
      </c>
      <c r="B16" s="1068">
        <v>29870187.940000001</v>
      </c>
      <c r="C16" s="894">
        <v>26775183.670000002</v>
      </c>
      <c r="D16" s="1007">
        <v>30283795.030000001</v>
      </c>
      <c r="E16" s="989">
        <f t="shared" si="0"/>
        <v>113.10396747691105</v>
      </c>
      <c r="F16" s="990">
        <f t="shared" si="1"/>
        <v>3.0188872381825591E-2</v>
      </c>
      <c r="G16" s="991">
        <f t="shared" si="2"/>
        <v>101.38468191372216</v>
      </c>
    </row>
    <row r="17" spans="1:7">
      <c r="A17" s="892" t="s">
        <v>140</v>
      </c>
      <c r="B17" s="1068">
        <v>179242036.43000001</v>
      </c>
      <c r="C17" s="894">
        <v>152283083.88999999</v>
      </c>
      <c r="D17" s="1007">
        <v>171079733.75999999</v>
      </c>
      <c r="E17" s="989">
        <f t="shared" si="0"/>
        <v>112.34322906382535</v>
      </c>
      <c r="F17" s="990">
        <f t="shared" si="1"/>
        <v>0.17054349510954733</v>
      </c>
      <c r="G17" s="991">
        <f t="shared" si="2"/>
        <v>95.446211819185805</v>
      </c>
    </row>
    <row r="18" spans="1:7">
      <c r="A18" s="892" t="s">
        <v>141</v>
      </c>
      <c r="B18" s="1068">
        <v>1604255075.4300001</v>
      </c>
      <c r="C18" s="894">
        <v>1432711054.7</v>
      </c>
      <c r="D18" s="1007">
        <v>1590781025.6800001</v>
      </c>
      <c r="E18" s="989">
        <f t="shared" si="0"/>
        <v>111.03292743232855</v>
      </c>
      <c r="F18" s="990">
        <f t="shared" si="1"/>
        <v>1.5857948227462675</v>
      </c>
      <c r="G18" s="991">
        <f t="shared" si="2"/>
        <v>99.160105524591316</v>
      </c>
    </row>
    <row r="19" spans="1:7">
      <c r="A19" s="892" t="s">
        <v>142</v>
      </c>
      <c r="B19" s="1068">
        <v>323160567.67000002</v>
      </c>
      <c r="C19" s="894">
        <v>298836549.10000002</v>
      </c>
      <c r="D19" s="1007">
        <v>312002209.50999999</v>
      </c>
      <c r="E19" s="989">
        <f t="shared" si="0"/>
        <v>104.40563928664372</v>
      </c>
      <c r="F19" s="990">
        <f t="shared" si="1"/>
        <v>0.31102425823494956</v>
      </c>
      <c r="G19" s="991">
        <f t="shared" si="2"/>
        <v>96.547116425604713</v>
      </c>
    </row>
    <row r="20" spans="1:7">
      <c r="A20" s="892" t="s">
        <v>143</v>
      </c>
      <c r="B20" s="1068">
        <v>9813902.4499999993</v>
      </c>
      <c r="C20" s="894">
        <v>9451516.4900000002</v>
      </c>
      <c r="D20" s="1007">
        <v>9982798.4399999995</v>
      </c>
      <c r="E20" s="989">
        <f t="shared" si="0"/>
        <v>105.62112916548485</v>
      </c>
      <c r="F20" s="990">
        <f t="shared" si="1"/>
        <v>9.9515079870307662E-3</v>
      </c>
      <c r="G20" s="991">
        <f t="shared" si="2"/>
        <v>101.72098704730858</v>
      </c>
    </row>
    <row r="21" spans="1:7">
      <c r="A21" s="892" t="s">
        <v>144</v>
      </c>
      <c r="B21" s="1068">
        <v>21707019.789999999</v>
      </c>
      <c r="C21" s="894">
        <v>19448051</v>
      </c>
      <c r="D21" s="1007">
        <v>17642786</v>
      </c>
      <c r="E21" s="989">
        <f t="shared" si="0"/>
        <v>90.717501717781388</v>
      </c>
      <c r="F21" s="990">
        <f t="shared" si="1"/>
        <v>1.7587485798468607E-2</v>
      </c>
      <c r="G21" s="991">
        <f t="shared" si="2"/>
        <v>81.276868822534936</v>
      </c>
    </row>
    <row r="22" spans="1:7">
      <c r="A22" s="892" t="s">
        <v>145</v>
      </c>
      <c r="B22" s="1068">
        <v>3902045511.52</v>
      </c>
      <c r="C22" s="894">
        <v>4208563009.5599999</v>
      </c>
      <c r="D22" s="1007">
        <v>4061242302.8499999</v>
      </c>
      <c r="E22" s="989">
        <f t="shared" si="0"/>
        <v>96.499500984650766</v>
      </c>
      <c r="F22" s="990">
        <f t="shared" si="1"/>
        <v>4.0485125946386429</v>
      </c>
      <c r="G22" s="991">
        <f t="shared" si="2"/>
        <v>104.07982917831183</v>
      </c>
    </row>
    <row r="23" spans="1:7">
      <c r="A23" s="892" t="s">
        <v>146</v>
      </c>
      <c r="B23" s="1067">
        <v>12112974160.640007</v>
      </c>
      <c r="C23" s="893">
        <v>13419002296.5</v>
      </c>
      <c r="D23" s="1006">
        <v>13514554324.169998</v>
      </c>
      <c r="E23" s="989">
        <f t="shared" si="0"/>
        <v>100.71206506682633</v>
      </c>
      <c r="F23" s="990">
        <f t="shared" si="1"/>
        <v>13.472193804820416</v>
      </c>
      <c r="G23" s="991">
        <f t="shared" si="2"/>
        <v>111.5709003003102</v>
      </c>
    </row>
    <row r="24" spans="1:7" ht="24">
      <c r="A24" s="890" t="s">
        <v>163</v>
      </c>
      <c r="B24" s="1069">
        <v>21715536899.889999</v>
      </c>
      <c r="C24" s="911">
        <v>26514874486.070004</v>
      </c>
      <c r="D24" s="1008">
        <v>25447767081.899998</v>
      </c>
      <c r="E24" s="984">
        <f t="shared" si="0"/>
        <v>95.975438598698148</v>
      </c>
      <c r="F24" s="980">
        <f t="shared" si="1"/>
        <v>25.3680026587441</v>
      </c>
      <c r="G24" s="985">
        <f t="shared" si="2"/>
        <v>117.1869118374361</v>
      </c>
    </row>
    <row r="25" spans="1:7">
      <c r="A25" s="892" t="s">
        <v>148</v>
      </c>
      <c r="B25" s="1068">
        <v>16928612964.460001</v>
      </c>
      <c r="C25" s="894">
        <v>20941207235.810001</v>
      </c>
      <c r="D25" s="1007">
        <v>20706395775.869999</v>
      </c>
      <c r="E25" s="989">
        <f t="shared" si="0"/>
        <v>98.878710967825825</v>
      </c>
      <c r="F25" s="990">
        <f t="shared" si="1"/>
        <v>20.641492882449743</v>
      </c>
      <c r="G25" s="991">
        <f t="shared" si="2"/>
        <v>122.31596185311278</v>
      </c>
    </row>
    <row r="26" spans="1:7" ht="72">
      <c r="A26" s="895" t="s">
        <v>149</v>
      </c>
      <c r="B26" s="978">
        <v>4786923935.4299994</v>
      </c>
      <c r="C26" s="896">
        <v>5573667250.2599993</v>
      </c>
      <c r="D26" s="978">
        <v>4741371306.0300007</v>
      </c>
      <c r="E26" s="989">
        <f t="shared" si="0"/>
        <v>85.067354995202237</v>
      </c>
      <c r="F26" s="990">
        <f t="shared" si="1"/>
        <v>4.726509776294356</v>
      </c>
      <c r="G26" s="991">
        <f t="shared" si="2"/>
        <v>99.048394542832725</v>
      </c>
    </row>
    <row r="27" spans="1:7" ht="13.5" thickBot="1">
      <c r="A27" s="912" t="s">
        <v>150</v>
      </c>
      <c r="B27" s="1070">
        <v>17118034436</v>
      </c>
      <c r="C27" s="913">
        <v>18795335189</v>
      </c>
      <c r="D27" s="1009">
        <v>18791507390</v>
      </c>
      <c r="E27" s="986">
        <f t="shared" si="0"/>
        <v>99.979634313719288</v>
      </c>
      <c r="F27" s="987">
        <f t="shared" si="1"/>
        <v>18.732606593620922</v>
      </c>
      <c r="G27" s="988">
        <f t="shared" si="2"/>
        <v>109.77608124493902</v>
      </c>
    </row>
    <row r="29" spans="1:7">
      <c r="A29" s="899" t="s">
        <v>236</v>
      </c>
    </row>
    <row r="32" spans="1:7">
      <c r="B32" s="914"/>
    </row>
    <row r="33" spans="2:11">
      <c r="B33" s="914"/>
    </row>
    <row r="48" spans="2:11">
      <c r="J48" s="1099" t="s">
        <v>6</v>
      </c>
      <c r="K48" s="1099" t="s">
        <v>6</v>
      </c>
    </row>
  </sheetData>
  <mergeCells count="10">
    <mergeCell ref="A1:G1"/>
    <mergeCell ref="A3:A6"/>
    <mergeCell ref="B3:B5"/>
    <mergeCell ref="C3:C5"/>
    <mergeCell ref="D3:D5"/>
    <mergeCell ref="E3:E5"/>
    <mergeCell ref="F3:F5"/>
    <mergeCell ref="G3:G5"/>
    <mergeCell ref="B6:D6"/>
    <mergeCell ref="E6:G6"/>
  </mergeCells>
  <printOptions horizontalCentered="1"/>
  <pageMargins left="0.27559055118110237" right="0.27559055118110237" top="0.59055118110236227" bottom="0.74803149606299213" header="0.31496062992125984" footer="0.59055118110236227"/>
  <pageSetup paperSize="9" scale="92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3"/>
  <sheetViews>
    <sheetView zoomScaleNormal="100" workbookViewId="0">
      <selection activeCell="B3" sqref="B3:B4"/>
    </sheetView>
  </sheetViews>
  <sheetFormatPr defaultRowHeight="12.75"/>
  <cols>
    <col min="1" max="1" width="23.5703125" customWidth="1"/>
    <col min="2" max="2" width="16.42578125" bestFit="1" customWidth="1"/>
    <col min="3" max="4" width="17.5703125" bestFit="1" customWidth="1"/>
    <col min="5" max="5" width="9.5703125" customWidth="1"/>
    <col min="6" max="6" width="9.28515625" bestFit="1" customWidth="1"/>
    <col min="7" max="7" width="10.5703125" customWidth="1"/>
  </cols>
  <sheetData>
    <row r="2" spans="1:7" ht="12.75" customHeight="1">
      <c r="A2" s="1374" t="s">
        <v>1271</v>
      </c>
    </row>
    <row r="3" spans="1:7" ht="13.5" thickBot="1"/>
    <row r="4" spans="1:7" ht="12.75" customHeight="1">
      <c r="A4" s="2814" t="s">
        <v>96</v>
      </c>
      <c r="B4" s="2814" t="s">
        <v>840</v>
      </c>
      <c r="C4" s="2814" t="s">
        <v>841</v>
      </c>
      <c r="D4" s="2814" t="s">
        <v>1270</v>
      </c>
      <c r="E4" s="2808" t="s">
        <v>843</v>
      </c>
      <c r="F4" s="2808" t="s">
        <v>28</v>
      </c>
      <c r="G4" s="2808" t="s">
        <v>844</v>
      </c>
    </row>
    <row r="5" spans="1:7" ht="13.5" thickBot="1">
      <c r="A5" s="2815"/>
      <c r="B5" s="2817"/>
      <c r="C5" s="2817"/>
      <c r="D5" s="2817"/>
      <c r="E5" s="2809"/>
      <c r="F5" s="2809"/>
      <c r="G5" s="2809"/>
    </row>
    <row r="6" spans="1:7" ht="13.5" thickBot="1">
      <c r="A6" s="2816"/>
      <c r="B6" s="2810" t="s">
        <v>8</v>
      </c>
      <c r="C6" s="2811"/>
      <c r="D6" s="2812"/>
      <c r="E6" s="2813" t="s">
        <v>9</v>
      </c>
      <c r="F6" s="2811"/>
      <c r="G6" s="2812"/>
    </row>
    <row r="7" spans="1:7" ht="13.5" thickBot="1">
      <c r="A7" s="1644" t="s">
        <v>845</v>
      </c>
      <c r="B7" s="1641" t="s">
        <v>846</v>
      </c>
      <c r="C7" s="1643" t="s">
        <v>847</v>
      </c>
      <c r="D7" s="1641" t="s">
        <v>848</v>
      </c>
      <c r="E7" s="1642" t="s">
        <v>849</v>
      </c>
      <c r="F7" s="1641" t="s">
        <v>850</v>
      </c>
      <c r="G7" s="1640" t="s">
        <v>851</v>
      </c>
    </row>
    <row r="8" spans="1:7" ht="24">
      <c r="A8" s="1639" t="s">
        <v>1269</v>
      </c>
      <c r="B8" s="1637">
        <f>SUM(B9:B41)</f>
        <v>93894370695.56015</v>
      </c>
      <c r="C8" s="1638">
        <f>SUM(C9:C41)</f>
        <v>100747828795.60994</v>
      </c>
      <c r="D8" s="1637">
        <f>SUM(D9:D41)</f>
        <v>100314429260.47</v>
      </c>
      <c r="E8" s="1636">
        <f t="shared" ref="E8:E15" si="0">100*D8/C8</f>
        <v>99.56981749351722</v>
      </c>
      <c r="F8" s="1635">
        <f t="shared" ref="F8:F41" si="1">100*$D8/$D$8</f>
        <v>100</v>
      </c>
      <c r="G8" s="1634">
        <f t="shared" ref="G8:G15" si="2">100*D8/B8</f>
        <v>106.83753298238297</v>
      </c>
    </row>
    <row r="9" spans="1:7">
      <c r="A9" s="1628" t="s">
        <v>169</v>
      </c>
      <c r="B9" s="1623">
        <v>23689658.260000005</v>
      </c>
      <c r="C9" s="1626">
        <v>36996846.149999976</v>
      </c>
      <c r="D9" s="1623">
        <v>25532161.779999994</v>
      </c>
      <c r="E9" s="1625">
        <f t="shared" si="0"/>
        <v>69.011725152145203</v>
      </c>
      <c r="F9" s="1619">
        <f t="shared" si="1"/>
        <v>2.5452132826978283E-2</v>
      </c>
      <c r="G9" s="1618">
        <f t="shared" si="2"/>
        <v>107.77767032254347</v>
      </c>
    </row>
    <row r="10" spans="1:7">
      <c r="A10" s="1628" t="s">
        <v>170</v>
      </c>
      <c r="B10" s="1623">
        <v>2670736.7000000007</v>
      </c>
      <c r="C10" s="1626">
        <v>1973573.04</v>
      </c>
      <c r="D10" s="1623">
        <v>2086164.5599999998</v>
      </c>
      <c r="E10" s="1625">
        <f t="shared" si="0"/>
        <v>105.7049583530995</v>
      </c>
      <c r="F10" s="1619">
        <f t="shared" si="1"/>
        <v>2.079625608578402E-3</v>
      </c>
      <c r="G10" s="1618">
        <f t="shared" si="2"/>
        <v>78.111951657383486</v>
      </c>
    </row>
    <row r="11" spans="1:7">
      <c r="A11" s="1628" t="s">
        <v>171</v>
      </c>
      <c r="B11" s="1623">
        <v>32430</v>
      </c>
      <c r="C11" s="1626">
        <v>25700</v>
      </c>
      <c r="D11" s="1623">
        <v>25911.46</v>
      </c>
      <c r="E11" s="1625">
        <f t="shared" si="0"/>
        <v>100.82280155642023</v>
      </c>
      <c r="F11" s="1619">
        <f t="shared" si="1"/>
        <v>2.5830242160596824E-5</v>
      </c>
      <c r="G11" s="1618">
        <f t="shared" si="2"/>
        <v>79.899660807893923</v>
      </c>
    </row>
    <row r="12" spans="1:7">
      <c r="A12" s="1628" t="s">
        <v>212</v>
      </c>
      <c r="B12" s="1623">
        <v>1502514.1800000002</v>
      </c>
      <c r="C12" s="1626">
        <v>13285501</v>
      </c>
      <c r="D12" s="1623">
        <v>13311874.280000001</v>
      </c>
      <c r="E12" s="1625">
        <f t="shared" si="0"/>
        <v>100.19851174600039</v>
      </c>
      <c r="F12" s="1619">
        <f t="shared" si="1"/>
        <v>1.3270149048483585E-2</v>
      </c>
      <c r="G12" s="1618">
        <f t="shared" si="2"/>
        <v>885.97328778620897</v>
      </c>
    </row>
    <row r="13" spans="1:7">
      <c r="A13" s="1628" t="s">
        <v>172</v>
      </c>
      <c r="B13" s="1623">
        <v>10370938.689999999</v>
      </c>
      <c r="C13" s="1626">
        <v>12473915.960000001</v>
      </c>
      <c r="D13" s="1623">
        <v>10292991.359999999</v>
      </c>
      <c r="E13" s="1625">
        <f t="shared" si="0"/>
        <v>82.516119180267424</v>
      </c>
      <c r="F13" s="1619">
        <f t="shared" si="1"/>
        <v>1.0260728626859731E-2</v>
      </c>
      <c r="G13" s="1618">
        <f t="shared" si="2"/>
        <v>99.248406221173028</v>
      </c>
    </row>
    <row r="14" spans="1:7" ht="36">
      <c r="A14" s="1624" t="s">
        <v>173</v>
      </c>
      <c r="B14" s="1623">
        <v>49246456.340000004</v>
      </c>
      <c r="C14" s="1626">
        <v>45900736</v>
      </c>
      <c r="D14" s="1623">
        <v>40301855.740000002</v>
      </c>
      <c r="E14" s="1625">
        <f t="shared" si="0"/>
        <v>87.802199380855242</v>
      </c>
      <c r="F14" s="1619">
        <f t="shared" si="1"/>
        <v>4.0175532111491948E-2</v>
      </c>
      <c r="G14" s="1618">
        <f t="shared" si="2"/>
        <v>81.837067548076902</v>
      </c>
    </row>
    <row r="15" spans="1:7">
      <c r="A15" s="1628" t="s">
        <v>671</v>
      </c>
      <c r="B15" s="1632">
        <v>2179884.1599999997</v>
      </c>
      <c r="C15" s="1633">
        <v>2529413</v>
      </c>
      <c r="D15" s="1632">
        <v>2156471.75</v>
      </c>
      <c r="E15" s="1625">
        <f t="shared" si="0"/>
        <v>85.25581824715853</v>
      </c>
      <c r="F15" s="1619">
        <f t="shared" si="1"/>
        <v>2.149712425119465E-3</v>
      </c>
      <c r="G15" s="1618">
        <f t="shared" si="2"/>
        <v>98.925979167626977</v>
      </c>
    </row>
    <row r="16" spans="1:7">
      <c r="A16" s="1631" t="s">
        <v>853</v>
      </c>
      <c r="B16" s="1623">
        <v>0</v>
      </c>
      <c r="C16" s="1626">
        <v>0</v>
      </c>
      <c r="D16" s="1623">
        <v>0</v>
      </c>
      <c r="E16" s="1625">
        <v>0</v>
      </c>
      <c r="F16" s="1619">
        <f t="shared" si="1"/>
        <v>0</v>
      </c>
      <c r="G16" s="1618">
        <v>0</v>
      </c>
    </row>
    <row r="17" spans="1:7">
      <c r="A17" s="1628" t="s">
        <v>174</v>
      </c>
      <c r="B17" s="1629">
        <v>6810927874.0599966</v>
      </c>
      <c r="C17" s="1630">
        <v>6548150719.1400003</v>
      </c>
      <c r="D17" s="1629">
        <v>5851342494.8700056</v>
      </c>
      <c r="E17" s="1625">
        <f t="shared" ref="E17:E25" si="3">100*D17/C17</f>
        <v>89.358702110608874</v>
      </c>
      <c r="F17" s="1619">
        <f t="shared" si="1"/>
        <v>5.8330018303516296</v>
      </c>
      <c r="G17" s="1618">
        <f t="shared" ref="G17:G25" si="4">100*D17/B17</f>
        <v>85.911091749412677</v>
      </c>
    </row>
    <row r="18" spans="1:7">
      <c r="A18" s="1628" t="s">
        <v>175</v>
      </c>
      <c r="B18" s="1623">
        <v>12725767.699999996</v>
      </c>
      <c r="C18" s="1626">
        <v>13820901.390000001</v>
      </c>
      <c r="D18" s="1623">
        <v>13739077.129999999</v>
      </c>
      <c r="E18" s="1625">
        <f t="shared" si="3"/>
        <v>99.407967268624006</v>
      </c>
      <c r="F18" s="1619">
        <f t="shared" si="1"/>
        <v>1.3696012858056536E-2</v>
      </c>
      <c r="G18" s="1618">
        <f t="shared" si="4"/>
        <v>107.96265855143659</v>
      </c>
    </row>
    <row r="19" spans="1:7">
      <c r="A19" s="1628" t="s">
        <v>176</v>
      </c>
      <c r="B19" s="1623">
        <v>5771435920.8700123</v>
      </c>
      <c r="C19" s="1626">
        <v>5966070165.9599991</v>
      </c>
      <c r="D19" s="1623">
        <v>5732247696.9099932</v>
      </c>
      <c r="E19" s="1625">
        <f t="shared" si="3"/>
        <v>96.080795858149585</v>
      </c>
      <c r="F19" s="1619">
        <f t="shared" si="1"/>
        <v>5.7142803275349419</v>
      </c>
      <c r="G19" s="1618">
        <f t="shared" si="4"/>
        <v>99.320996984159322</v>
      </c>
    </row>
    <row r="20" spans="1:7">
      <c r="A20" s="1628" t="s">
        <v>177</v>
      </c>
      <c r="B20" s="1623">
        <v>322041816.12999928</v>
      </c>
      <c r="C20" s="1626">
        <v>362734000.42000002</v>
      </c>
      <c r="D20" s="1623">
        <v>329176049.24000007</v>
      </c>
      <c r="E20" s="1625">
        <f t="shared" si="3"/>
        <v>90.748606102228052</v>
      </c>
      <c r="F20" s="1619">
        <f t="shared" si="1"/>
        <v>0.32814426764596616</v>
      </c>
      <c r="G20" s="1618">
        <f t="shared" si="4"/>
        <v>102.21531265589464</v>
      </c>
    </row>
    <row r="21" spans="1:7">
      <c r="A21" s="1628" t="s">
        <v>178</v>
      </c>
      <c r="B21" s="1623">
        <v>3879963.8900000006</v>
      </c>
      <c r="C21" s="1626">
        <v>8324143.2200000007</v>
      </c>
      <c r="D21" s="1623">
        <v>8173248.4800000004</v>
      </c>
      <c r="E21" s="1625">
        <f t="shared" si="3"/>
        <v>98.187264010097124</v>
      </c>
      <c r="F21" s="1619">
        <f t="shared" si="1"/>
        <v>8.147629947410525E-3</v>
      </c>
      <c r="G21" s="1618">
        <f t="shared" si="4"/>
        <v>210.65269450226762</v>
      </c>
    </row>
    <row r="22" spans="1:7">
      <c r="A22" s="1628" t="s">
        <v>672</v>
      </c>
      <c r="B22" s="1623">
        <v>6701165.959999999</v>
      </c>
      <c r="C22" s="1626">
        <v>13065455</v>
      </c>
      <c r="D22" s="1623">
        <v>12488239.15</v>
      </c>
      <c r="E22" s="1625">
        <f t="shared" si="3"/>
        <v>95.582122092188911</v>
      </c>
      <c r="F22" s="1619">
        <f t="shared" si="1"/>
        <v>1.2449095550924025E-2</v>
      </c>
      <c r="G22" s="1618">
        <f t="shared" si="4"/>
        <v>186.35919815362999</v>
      </c>
    </row>
    <row r="23" spans="1:7">
      <c r="A23" s="1628" t="s">
        <v>179</v>
      </c>
      <c r="B23" s="1623">
        <v>500464254.20999962</v>
      </c>
      <c r="C23" s="1626">
        <v>415176181.30000013</v>
      </c>
      <c r="D23" s="1623">
        <v>408201737.33999962</v>
      </c>
      <c r="E23" s="1625">
        <f t="shared" si="3"/>
        <v>98.320124257089574</v>
      </c>
      <c r="F23" s="1619">
        <f t="shared" si="1"/>
        <v>0.40692225470384646</v>
      </c>
      <c r="G23" s="1618">
        <f t="shared" si="4"/>
        <v>81.564614037092497</v>
      </c>
    </row>
    <row r="24" spans="1:7" ht="48">
      <c r="A24" s="1627" t="s">
        <v>180</v>
      </c>
      <c r="B24" s="1623">
        <v>72957343.75999999</v>
      </c>
      <c r="C24" s="1626">
        <v>68951445</v>
      </c>
      <c r="D24" s="1623">
        <v>66462711.800000034</v>
      </c>
      <c r="E24" s="1625">
        <f t="shared" si="3"/>
        <v>96.390600371029265</v>
      </c>
      <c r="F24" s="1619">
        <f t="shared" si="1"/>
        <v>6.6254388615846316E-2</v>
      </c>
      <c r="G24" s="1618">
        <f t="shared" si="4"/>
        <v>91.098042191112867</v>
      </c>
    </row>
    <row r="25" spans="1:7">
      <c r="A25" s="1624" t="s">
        <v>181</v>
      </c>
      <c r="B25" s="1623">
        <v>9436881.6800000016</v>
      </c>
      <c r="C25" s="1626">
        <v>9844474</v>
      </c>
      <c r="D25" s="1623">
        <v>9780709.3400000017</v>
      </c>
      <c r="E25" s="1625">
        <f t="shared" si="3"/>
        <v>99.352279664713436</v>
      </c>
      <c r="F25" s="1619">
        <f t="shared" si="1"/>
        <v>9.7500523225866539E-3</v>
      </c>
      <c r="G25" s="1618">
        <f t="shared" si="4"/>
        <v>103.64344570228837</v>
      </c>
    </row>
    <row r="26" spans="1:7" ht="24">
      <c r="A26" s="1627" t="s">
        <v>854</v>
      </c>
      <c r="B26" s="1623">
        <v>0</v>
      </c>
      <c r="C26" s="1626">
        <v>0</v>
      </c>
      <c r="D26" s="1623">
        <v>0</v>
      </c>
      <c r="E26" s="1625">
        <v>0</v>
      </c>
      <c r="F26" s="1619">
        <f t="shared" si="1"/>
        <v>0</v>
      </c>
      <c r="G26" s="1618">
        <v>0</v>
      </c>
    </row>
    <row r="27" spans="1:7" ht="24">
      <c r="A27" s="1624" t="s">
        <v>182</v>
      </c>
      <c r="B27" s="1623">
        <v>1239260713.7799997</v>
      </c>
      <c r="C27" s="1626">
        <v>1394151874.5300004</v>
      </c>
      <c r="D27" s="1623">
        <v>1359661339.2299998</v>
      </c>
      <c r="E27" s="1625">
        <f t="shared" ref="E27:E41" si="5">100*D27/C27</f>
        <v>97.52605609689202</v>
      </c>
      <c r="F27" s="1619">
        <f t="shared" si="1"/>
        <v>1.3553995663969642</v>
      </c>
      <c r="G27" s="1618">
        <f t="shared" ref="G27:G41" si="6">100*D27/B27</f>
        <v>109.71552023809046</v>
      </c>
    </row>
    <row r="28" spans="1:7">
      <c r="A28" s="1627" t="s">
        <v>183</v>
      </c>
      <c r="B28" s="1623">
        <v>31001174.889999997</v>
      </c>
      <c r="C28" s="1626">
        <v>31227348.050000001</v>
      </c>
      <c r="D28" s="1623">
        <v>30794471.72000001</v>
      </c>
      <c r="E28" s="1625">
        <f t="shared" si="5"/>
        <v>98.613790933168943</v>
      </c>
      <c r="F28" s="1619">
        <f t="shared" si="1"/>
        <v>3.0697948387904458E-2</v>
      </c>
      <c r="G28" s="1618">
        <f t="shared" si="6"/>
        <v>99.333240850601882</v>
      </c>
    </row>
    <row r="29" spans="1:7" ht="84">
      <c r="A29" s="1627" t="s">
        <v>855</v>
      </c>
      <c r="B29" s="1623">
        <v>40334260306.770126</v>
      </c>
      <c r="C29" s="1626">
        <v>39087544455.819992</v>
      </c>
      <c r="D29" s="1623">
        <v>39715242271.269997</v>
      </c>
      <c r="E29" s="1625">
        <f t="shared" si="5"/>
        <v>101.60587681878937</v>
      </c>
      <c r="F29" s="1619">
        <f t="shared" si="1"/>
        <v>39.59075734573333</v>
      </c>
      <c r="G29" s="1618">
        <f t="shared" si="6"/>
        <v>98.465279812268605</v>
      </c>
    </row>
    <row r="30" spans="1:7">
      <c r="A30" s="1624" t="s">
        <v>856</v>
      </c>
      <c r="B30" s="1623">
        <v>212031.39</v>
      </c>
      <c r="C30" s="1626">
        <v>6577284.7699999996</v>
      </c>
      <c r="D30" s="1623">
        <v>6603195.3799999999</v>
      </c>
      <c r="E30" s="1625">
        <f t="shared" si="5"/>
        <v>100.39394082674028</v>
      </c>
      <c r="F30" s="1619">
        <f t="shared" si="1"/>
        <v>6.5824980799667086E-3</v>
      </c>
      <c r="G30" s="1618">
        <f t="shared" si="6"/>
        <v>3114.2536866829009</v>
      </c>
    </row>
    <row r="31" spans="1:7">
      <c r="A31" s="1624" t="s">
        <v>184</v>
      </c>
      <c r="B31" s="1623">
        <v>17680949485.790016</v>
      </c>
      <c r="C31" s="1626">
        <v>20423524896.55999</v>
      </c>
      <c r="D31" s="1623">
        <v>21087762465.919991</v>
      </c>
      <c r="E31" s="1625">
        <f t="shared" si="5"/>
        <v>103.25231600678235</v>
      </c>
      <c r="F31" s="1619">
        <f t="shared" si="1"/>
        <v>21.021664202629175</v>
      </c>
      <c r="G31" s="1618">
        <f t="shared" si="6"/>
        <v>119.26826940412896</v>
      </c>
    </row>
    <row r="32" spans="1:7">
      <c r="A32" s="1624" t="s">
        <v>185</v>
      </c>
      <c r="B32" s="1623">
        <v>1858429209.7800024</v>
      </c>
      <c r="C32" s="1626">
        <v>2002176684.9299998</v>
      </c>
      <c r="D32" s="1623">
        <v>1749863639.6699996</v>
      </c>
      <c r="E32" s="1625">
        <f t="shared" si="5"/>
        <v>87.398062960221637</v>
      </c>
      <c r="F32" s="1619">
        <f t="shared" si="1"/>
        <v>1.7443788023021256</v>
      </c>
      <c r="G32" s="1618">
        <f t="shared" si="6"/>
        <v>94.158207935030546</v>
      </c>
    </row>
    <row r="33" spans="1:7">
      <c r="A33" s="1624" t="s">
        <v>186</v>
      </c>
      <c r="B33" s="1623">
        <v>210394377.19000006</v>
      </c>
      <c r="C33" s="1626">
        <v>284954208.74000001</v>
      </c>
      <c r="D33" s="1623">
        <v>275123345.30000037</v>
      </c>
      <c r="E33" s="1625">
        <f t="shared" si="5"/>
        <v>96.550019919526932</v>
      </c>
      <c r="F33" s="1619">
        <f t="shared" si="1"/>
        <v>0.27426098850209552</v>
      </c>
      <c r="G33" s="1618">
        <f t="shared" si="6"/>
        <v>130.76554087353094</v>
      </c>
    </row>
    <row r="34" spans="1:7">
      <c r="A34" s="1624" t="s">
        <v>187</v>
      </c>
      <c r="B34" s="1623">
        <v>1815794868.7900026</v>
      </c>
      <c r="C34" s="1626">
        <v>1945949356.9000001</v>
      </c>
      <c r="D34" s="1623">
        <v>1888911156.5599973</v>
      </c>
      <c r="E34" s="1625">
        <f t="shared" si="5"/>
        <v>97.06887539813124</v>
      </c>
      <c r="F34" s="1619">
        <f t="shared" si="1"/>
        <v>1.8829904835079827</v>
      </c>
      <c r="G34" s="1618">
        <f t="shared" si="6"/>
        <v>104.02668214492297</v>
      </c>
    </row>
    <row r="35" spans="1:7" ht="24">
      <c r="A35" s="1624" t="s">
        <v>188</v>
      </c>
      <c r="B35" s="1623">
        <v>342887417.33000034</v>
      </c>
      <c r="C35" s="1626">
        <v>444873679.08999997</v>
      </c>
      <c r="D35" s="1623">
        <v>410824188.04000002</v>
      </c>
      <c r="E35" s="1625">
        <f t="shared" si="5"/>
        <v>92.34625633063996</v>
      </c>
      <c r="F35" s="1619">
        <f t="shared" si="1"/>
        <v>0.40953648549729604</v>
      </c>
      <c r="G35" s="1618">
        <f t="shared" si="6"/>
        <v>119.81314194583473</v>
      </c>
    </row>
    <row r="36" spans="1:7" ht="24">
      <c r="A36" s="1624" t="s">
        <v>189</v>
      </c>
      <c r="B36" s="1623">
        <v>108340086.71000011</v>
      </c>
      <c r="C36" s="1626">
        <v>112017263.79000002</v>
      </c>
      <c r="D36" s="1623">
        <v>79033649.74999997</v>
      </c>
      <c r="E36" s="1625">
        <f t="shared" si="5"/>
        <v>70.554883306349282</v>
      </c>
      <c r="F36" s="1619">
        <f t="shared" si="1"/>
        <v>7.8785923752590248E-2</v>
      </c>
      <c r="G36" s="1618">
        <f t="shared" si="6"/>
        <v>72.949590636339167</v>
      </c>
    </row>
    <row r="37" spans="1:7">
      <c r="A37" s="1624" t="s">
        <v>190</v>
      </c>
      <c r="B37" s="1623">
        <v>12881418155.599976</v>
      </c>
      <c r="C37" s="1626">
        <v>16431301941.869999</v>
      </c>
      <c r="D37" s="1623">
        <v>16348859011.650013</v>
      </c>
      <c r="E37" s="1625">
        <f t="shared" si="5"/>
        <v>99.498256860523597</v>
      </c>
      <c r="F37" s="1619">
        <f t="shared" si="1"/>
        <v>16.297614542768933</v>
      </c>
      <c r="G37" s="1618">
        <f t="shared" si="6"/>
        <v>126.91816082798792</v>
      </c>
    </row>
    <row r="38" spans="1:7" ht="24">
      <c r="A38" s="1624" t="s">
        <v>191</v>
      </c>
      <c r="B38" s="1623">
        <v>3162568072.7000055</v>
      </c>
      <c r="C38" s="1626">
        <v>4366461686.2800007</v>
      </c>
      <c r="D38" s="1623">
        <v>4229393087.510005</v>
      </c>
      <c r="E38" s="1625">
        <f t="shared" si="5"/>
        <v>96.860877098711683</v>
      </c>
      <c r="F38" s="1619">
        <f t="shared" si="1"/>
        <v>4.2161363212546767</v>
      </c>
      <c r="G38" s="1618">
        <f t="shared" si="6"/>
        <v>133.73287120739224</v>
      </c>
    </row>
    <row r="39" spans="1:7" ht="24">
      <c r="A39" s="1624" t="s">
        <v>192</v>
      </c>
      <c r="B39" s="1623">
        <v>220459117.07000023</v>
      </c>
      <c r="C39" s="1626">
        <v>262477152.08000001</v>
      </c>
      <c r="D39" s="1623">
        <v>258388075.0699999</v>
      </c>
      <c r="E39" s="1625">
        <f t="shared" si="5"/>
        <v>98.442120779810267</v>
      </c>
      <c r="F39" s="1619">
        <f t="shared" si="1"/>
        <v>0.2575781739226029</v>
      </c>
      <c r="G39" s="1618">
        <f t="shared" si="6"/>
        <v>117.20453139071424</v>
      </c>
    </row>
    <row r="40" spans="1:7" ht="48">
      <c r="A40" s="1624" t="s">
        <v>193</v>
      </c>
      <c r="B40" s="1623">
        <v>65573617.43000003</v>
      </c>
      <c r="C40" s="1622">
        <v>57519909.310000002</v>
      </c>
      <c r="D40" s="1621">
        <v>52798626.289999984</v>
      </c>
      <c r="E40" s="1620">
        <f t="shared" si="5"/>
        <v>91.791915048831257</v>
      </c>
      <c r="F40" s="1619">
        <f t="shared" si="1"/>
        <v>5.2633132321279981E-2</v>
      </c>
      <c r="G40" s="1618">
        <f t="shared" si="6"/>
        <v>80.518093036978811</v>
      </c>
    </row>
    <row r="41" spans="1:7" ht="13.5" thickBot="1">
      <c r="A41" s="1617" t="s">
        <v>194</v>
      </c>
      <c r="B41" s="1615">
        <v>342558453.74999994</v>
      </c>
      <c r="C41" s="1616">
        <v>377747882.31000006</v>
      </c>
      <c r="D41" s="1615">
        <v>295851341.9200002</v>
      </c>
      <c r="E41" s="1614">
        <f t="shared" si="5"/>
        <v>78.319788349523776</v>
      </c>
      <c r="F41" s="1613">
        <f t="shared" si="1"/>
        <v>0.29492401452218964</v>
      </c>
      <c r="G41" s="1612">
        <f t="shared" si="6"/>
        <v>86.365214076985907</v>
      </c>
    </row>
    <row r="42" spans="1:7">
      <c r="A42" s="1611"/>
      <c r="B42" s="1610"/>
      <c r="C42" s="1610"/>
      <c r="D42" s="1610"/>
      <c r="E42" s="1609"/>
      <c r="F42" s="1609"/>
      <c r="G42" s="1608"/>
    </row>
    <row r="43" spans="1:7">
      <c r="A43" s="1607" t="s">
        <v>1268</v>
      </c>
      <c r="B43" s="1606"/>
      <c r="C43" s="1606"/>
      <c r="D43" s="1606"/>
      <c r="E43" s="1606"/>
      <c r="F43" s="1606"/>
      <c r="G43" s="1606"/>
    </row>
  </sheetData>
  <mergeCells count="9">
    <mergeCell ref="G4:G5"/>
    <mergeCell ref="B6:D6"/>
    <mergeCell ref="E6:G6"/>
    <mergeCell ref="A4:A6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5"/>
  <sheetViews>
    <sheetView zoomScaleNormal="100" zoomScaleSheetLayoutView="100" workbookViewId="0">
      <selection activeCell="B3" sqref="B3:B4"/>
    </sheetView>
  </sheetViews>
  <sheetFormatPr defaultRowHeight="12.75"/>
  <cols>
    <col min="1" max="1" width="5.140625" style="1522" customWidth="1"/>
    <col min="2" max="2" width="5.5703125" style="1524" bestFit="1" customWidth="1"/>
    <col min="3" max="3" width="22.85546875" style="1523" bestFit="1" customWidth="1"/>
    <col min="4" max="5" width="16.85546875" style="1522" bestFit="1" customWidth="1"/>
    <col min="6" max="6" width="10.5703125" style="1522" customWidth="1"/>
    <col min="7" max="8" width="16.85546875" style="1522" customWidth="1"/>
    <col min="9" max="9" width="9.42578125" style="1522" bestFit="1" customWidth="1"/>
    <col min="10" max="10" width="16.85546875" style="1522" bestFit="1" customWidth="1"/>
    <col min="11" max="11" width="15.85546875" style="1522" bestFit="1" customWidth="1"/>
    <col min="12" max="12" width="15.28515625" style="1521" customWidth="1"/>
    <col min="13" max="16384" width="9.140625" style="1522"/>
  </cols>
  <sheetData>
    <row r="1" spans="1:12" ht="19.899999999999999" customHeight="1">
      <c r="A1" s="2664" t="s">
        <v>1274</v>
      </c>
      <c r="B1" s="2664"/>
      <c r="C1" s="2664"/>
      <c r="D1" s="2664"/>
      <c r="E1" s="2664"/>
      <c r="F1" s="2664"/>
      <c r="G1" s="2664"/>
      <c r="H1" s="2665"/>
      <c r="I1" s="2666"/>
    </row>
    <row r="2" spans="1:12" ht="13.5" thickBot="1"/>
    <row r="3" spans="1:12" s="1649" customFormat="1" ht="25.15" customHeight="1" thickBot="1">
      <c r="A3" s="2818" t="s">
        <v>52</v>
      </c>
      <c r="B3" s="2821" t="s">
        <v>85</v>
      </c>
      <c r="C3" s="2818" t="s">
        <v>51</v>
      </c>
      <c r="D3" s="2826" t="s">
        <v>891</v>
      </c>
      <c r="E3" s="2827"/>
      <c r="F3" s="2828" t="s">
        <v>1237</v>
      </c>
      <c r="G3" s="2826" t="s">
        <v>3</v>
      </c>
      <c r="H3" s="2827"/>
      <c r="I3" s="2828" t="s">
        <v>1236</v>
      </c>
      <c r="J3" s="2828" t="s">
        <v>1235</v>
      </c>
      <c r="K3" s="2828" t="s">
        <v>887</v>
      </c>
      <c r="L3" s="2828" t="s">
        <v>1234</v>
      </c>
    </row>
    <row r="4" spans="1:12" s="1649" customFormat="1" ht="30.6" customHeight="1" thickBot="1">
      <c r="A4" s="2819"/>
      <c r="B4" s="2822"/>
      <c r="C4" s="2824"/>
      <c r="D4" s="1656" t="s">
        <v>98</v>
      </c>
      <c r="E4" s="1656" t="s">
        <v>99</v>
      </c>
      <c r="F4" s="2829"/>
      <c r="G4" s="1656" t="s">
        <v>98</v>
      </c>
      <c r="H4" s="1656" t="s">
        <v>99</v>
      </c>
      <c r="I4" s="2829"/>
      <c r="J4" s="2829"/>
      <c r="K4" s="2829"/>
      <c r="L4" s="2829"/>
    </row>
    <row r="5" spans="1:12" s="1649" customFormat="1" ht="13.5" thickBot="1">
      <c r="A5" s="2820"/>
      <c r="B5" s="2823"/>
      <c r="C5" s="2825"/>
      <c r="D5" s="2830" t="s">
        <v>8</v>
      </c>
      <c r="E5" s="2831"/>
      <c r="F5" s="1654" t="s">
        <v>9</v>
      </c>
      <c r="G5" s="1655"/>
      <c r="H5" s="1653" t="s">
        <v>8</v>
      </c>
      <c r="I5" s="1654" t="s">
        <v>9</v>
      </c>
      <c r="J5" s="2830" t="s">
        <v>8</v>
      </c>
      <c r="K5" s="2832"/>
      <c r="L5" s="1652" t="s">
        <v>9</v>
      </c>
    </row>
    <row r="6" spans="1:12" s="1649" customFormat="1" ht="11.25" customHeight="1" thickBot="1">
      <c r="A6" s="1651">
        <v>1</v>
      </c>
      <c r="B6" s="1650" t="s">
        <v>846</v>
      </c>
      <c r="C6" s="1650" t="s">
        <v>847</v>
      </c>
      <c r="D6" s="1650" t="s">
        <v>848</v>
      </c>
      <c r="E6" s="1650" t="s">
        <v>849</v>
      </c>
      <c r="F6" s="1650" t="s">
        <v>850</v>
      </c>
      <c r="G6" s="1650" t="s">
        <v>851</v>
      </c>
      <c r="H6" s="1650">
        <v>8</v>
      </c>
      <c r="I6" s="1650" t="s">
        <v>884</v>
      </c>
      <c r="J6" s="1650" t="s">
        <v>4</v>
      </c>
      <c r="K6" s="1651" t="s">
        <v>275</v>
      </c>
      <c r="L6" s="1650" t="s">
        <v>5</v>
      </c>
    </row>
    <row r="7" spans="1:12" ht="14.45" customHeight="1">
      <c r="A7" s="1648" t="s">
        <v>10</v>
      </c>
      <c r="B7" s="1648" t="s">
        <v>586</v>
      </c>
      <c r="C7" s="1647" t="s">
        <v>587</v>
      </c>
      <c r="D7" s="1531">
        <v>542481626.86999989</v>
      </c>
      <c r="E7" s="1528">
        <v>543051276.5200001</v>
      </c>
      <c r="F7" s="1529">
        <f t="shared" ref="F7:F38" si="0">100*E7/D7</f>
        <v>100.10500810014284</v>
      </c>
      <c r="G7" s="1528">
        <v>560495375.93000007</v>
      </c>
      <c r="H7" s="1528">
        <v>534402771.47999978</v>
      </c>
      <c r="I7" s="1529">
        <f t="shared" ref="I7:I38" si="1">100*H7/G7</f>
        <v>95.34472440442417</v>
      </c>
      <c r="J7" s="1528">
        <f t="shared" ref="J7:J38" si="2">E7-H7</f>
        <v>8648505.0400003195</v>
      </c>
      <c r="K7" s="1646">
        <v>185582531.50999999</v>
      </c>
      <c r="L7" s="1527">
        <f t="shared" ref="L7:L38" si="3">100*K7/E7</f>
        <v>34.174034669296127</v>
      </c>
    </row>
    <row r="8" spans="1:12" ht="14.45" customHeight="1">
      <c r="A8" s="1648" t="s">
        <v>10</v>
      </c>
      <c r="B8" s="1648" t="s">
        <v>588</v>
      </c>
      <c r="C8" s="1647" t="s">
        <v>589</v>
      </c>
      <c r="D8" s="1531">
        <v>659669054.83000004</v>
      </c>
      <c r="E8" s="1528">
        <v>666965658.24999988</v>
      </c>
      <c r="F8" s="1529">
        <f t="shared" si="0"/>
        <v>101.10610060705064</v>
      </c>
      <c r="G8" s="1528">
        <v>679862097.82999969</v>
      </c>
      <c r="H8" s="1528">
        <v>662282440.93000054</v>
      </c>
      <c r="I8" s="1529">
        <f t="shared" si="1"/>
        <v>97.414231951433933</v>
      </c>
      <c r="J8" s="1528">
        <f t="shared" si="2"/>
        <v>4683217.3199993372</v>
      </c>
      <c r="K8" s="1646">
        <v>286213169.57999998</v>
      </c>
      <c r="L8" s="1527">
        <f t="shared" si="3"/>
        <v>42.912729619538858</v>
      </c>
    </row>
    <row r="9" spans="1:12" ht="14.45" customHeight="1">
      <c r="A9" s="1648" t="s">
        <v>10</v>
      </c>
      <c r="B9" s="1648" t="s">
        <v>590</v>
      </c>
      <c r="C9" s="1647" t="s">
        <v>591</v>
      </c>
      <c r="D9" s="1531">
        <v>5088782672.21</v>
      </c>
      <c r="E9" s="1528">
        <v>5175360707.7300014</v>
      </c>
      <c r="F9" s="1529">
        <f t="shared" si="0"/>
        <v>101.70135061952648</v>
      </c>
      <c r="G9" s="1528">
        <v>5664787833.21</v>
      </c>
      <c r="H9" s="1528">
        <v>5432109133.0200033</v>
      </c>
      <c r="I9" s="1529">
        <f t="shared" si="1"/>
        <v>95.892543427206391</v>
      </c>
      <c r="J9" s="1528">
        <f t="shared" si="2"/>
        <v>-256748425.29000187</v>
      </c>
      <c r="K9" s="1646">
        <v>3146811417.0599999</v>
      </c>
      <c r="L9" s="1527">
        <f t="shared" si="3"/>
        <v>60.803711949195581</v>
      </c>
    </row>
    <row r="10" spans="1:12" ht="14.45" customHeight="1">
      <c r="A10" s="1648" t="s">
        <v>10</v>
      </c>
      <c r="B10" s="1648" t="s">
        <v>592</v>
      </c>
      <c r="C10" s="1647" t="s">
        <v>593</v>
      </c>
      <c r="D10" s="1531">
        <v>875827890.42000008</v>
      </c>
      <c r="E10" s="1528">
        <v>811259189.35999978</v>
      </c>
      <c r="F10" s="1529">
        <f t="shared" si="0"/>
        <v>92.62769526224649</v>
      </c>
      <c r="G10" s="1528">
        <v>987300802.10000026</v>
      </c>
      <c r="H10" s="1528">
        <v>830287524.43000019</v>
      </c>
      <c r="I10" s="1529">
        <f t="shared" si="1"/>
        <v>84.096713247266578</v>
      </c>
      <c r="J10" s="1528">
        <f t="shared" si="2"/>
        <v>-19028335.07000041</v>
      </c>
      <c r="K10" s="1646">
        <v>630166852.66999996</v>
      </c>
      <c r="L10" s="1527">
        <f t="shared" si="3"/>
        <v>77.677622754219513</v>
      </c>
    </row>
    <row r="11" spans="1:12" ht="14.45" customHeight="1">
      <c r="A11" s="1648" t="s">
        <v>11</v>
      </c>
      <c r="B11" s="1648" t="s">
        <v>586</v>
      </c>
      <c r="C11" s="1647" t="s">
        <v>594</v>
      </c>
      <c r="D11" s="1531">
        <v>2365282358</v>
      </c>
      <c r="E11" s="1528">
        <v>2380207265.2499981</v>
      </c>
      <c r="F11" s="1529">
        <f t="shared" si="0"/>
        <v>100.63099896718539</v>
      </c>
      <c r="G11" s="1528">
        <v>2500690545</v>
      </c>
      <c r="H11" s="1528">
        <v>2422608929.7499986</v>
      </c>
      <c r="I11" s="1529">
        <f t="shared" si="1"/>
        <v>96.877597853675994</v>
      </c>
      <c r="J11" s="1528">
        <f t="shared" si="2"/>
        <v>-42401664.500000477</v>
      </c>
      <c r="K11" s="1646">
        <v>1124795655.4300001</v>
      </c>
      <c r="L11" s="1527">
        <f t="shared" si="3"/>
        <v>47.256206291423972</v>
      </c>
    </row>
    <row r="12" spans="1:12" ht="14.45" customHeight="1">
      <c r="A12" s="1648" t="s">
        <v>11</v>
      </c>
      <c r="B12" s="1648" t="s">
        <v>588</v>
      </c>
      <c r="C12" s="1647" t="s">
        <v>595</v>
      </c>
      <c r="D12" s="1531">
        <v>656339958.67999995</v>
      </c>
      <c r="E12" s="1528">
        <v>653595868.92000008</v>
      </c>
      <c r="F12" s="1529">
        <f t="shared" si="0"/>
        <v>99.581910300643798</v>
      </c>
      <c r="G12" s="1528">
        <v>711655189.67999995</v>
      </c>
      <c r="H12" s="1528">
        <v>664302154.46999931</v>
      </c>
      <c r="I12" s="1529">
        <f t="shared" si="1"/>
        <v>93.3460704149023</v>
      </c>
      <c r="J12" s="1528">
        <f t="shared" si="2"/>
        <v>-10706285.549999237</v>
      </c>
      <c r="K12" s="1646">
        <v>193606165.08000001</v>
      </c>
      <c r="L12" s="1527">
        <f t="shared" si="3"/>
        <v>29.621693509157925</v>
      </c>
    </row>
    <row r="13" spans="1:12" ht="14.45" customHeight="1">
      <c r="A13" s="1648" t="s">
        <v>11</v>
      </c>
      <c r="B13" s="1648" t="s">
        <v>596</v>
      </c>
      <c r="C13" s="1647" t="s">
        <v>597</v>
      </c>
      <c r="D13" s="1531">
        <v>1397889493</v>
      </c>
      <c r="E13" s="1528">
        <v>1439023853.9400005</v>
      </c>
      <c r="F13" s="1529">
        <f t="shared" si="0"/>
        <v>102.94260462976386</v>
      </c>
      <c r="G13" s="1528">
        <v>1488865459</v>
      </c>
      <c r="H13" s="1528">
        <v>1443072778.0799985</v>
      </c>
      <c r="I13" s="1529">
        <f t="shared" si="1"/>
        <v>96.924323776658881</v>
      </c>
      <c r="J13" s="1528">
        <f t="shared" si="2"/>
        <v>-4048924.1399979591</v>
      </c>
      <c r="K13" s="1646">
        <v>1115421819.23</v>
      </c>
      <c r="L13" s="1527">
        <f t="shared" si="3"/>
        <v>77.51239259696851</v>
      </c>
    </row>
    <row r="14" spans="1:12" ht="14.45" customHeight="1">
      <c r="A14" s="1648" t="s">
        <v>11</v>
      </c>
      <c r="B14" s="1648" t="s">
        <v>590</v>
      </c>
      <c r="C14" s="1647" t="s">
        <v>598</v>
      </c>
      <c r="D14" s="1531">
        <v>809665644</v>
      </c>
      <c r="E14" s="1528">
        <v>778183688.34000015</v>
      </c>
      <c r="F14" s="1529">
        <f t="shared" si="0"/>
        <v>96.111733788719349</v>
      </c>
      <c r="G14" s="1528">
        <v>854021161</v>
      </c>
      <c r="H14" s="1528">
        <v>782484037.86999917</v>
      </c>
      <c r="I14" s="1529">
        <f t="shared" si="1"/>
        <v>91.623495248497619</v>
      </c>
      <c r="J14" s="1528">
        <f t="shared" si="2"/>
        <v>-4300349.5299990177</v>
      </c>
      <c r="K14" s="1646">
        <v>283104064</v>
      </c>
      <c r="L14" s="1527">
        <f t="shared" si="3"/>
        <v>36.380107710033059</v>
      </c>
    </row>
    <row r="15" spans="1:12" ht="14.45" customHeight="1">
      <c r="A15" s="1648" t="s">
        <v>12</v>
      </c>
      <c r="B15" s="1648" t="s">
        <v>586</v>
      </c>
      <c r="C15" s="1647" t="s">
        <v>599</v>
      </c>
      <c r="D15" s="1531">
        <v>406884939.86999995</v>
      </c>
      <c r="E15" s="1528">
        <v>421774957.65999997</v>
      </c>
      <c r="F15" s="1529">
        <f t="shared" si="0"/>
        <v>103.65951558559956</v>
      </c>
      <c r="G15" s="1528">
        <v>443855381.78999996</v>
      </c>
      <c r="H15" s="1528">
        <v>401316520.34000009</v>
      </c>
      <c r="I15" s="1529">
        <f t="shared" si="1"/>
        <v>90.416053697840212</v>
      </c>
      <c r="J15" s="1528">
        <f t="shared" si="2"/>
        <v>20458437.319999874</v>
      </c>
      <c r="K15" s="1646">
        <v>51494915.200000003</v>
      </c>
      <c r="L15" s="1527">
        <f t="shared" si="3"/>
        <v>12.209097355066522</v>
      </c>
    </row>
    <row r="16" spans="1:12" ht="14.45" customHeight="1">
      <c r="A16" s="1648" t="s">
        <v>12</v>
      </c>
      <c r="B16" s="1648" t="s">
        <v>588</v>
      </c>
      <c r="C16" s="1647" t="s">
        <v>600</v>
      </c>
      <c r="D16" s="1531">
        <v>497450599.48000026</v>
      </c>
      <c r="E16" s="1528">
        <v>494880634.59000015</v>
      </c>
      <c r="F16" s="1529">
        <f t="shared" si="0"/>
        <v>99.483372842914136</v>
      </c>
      <c r="G16" s="1528">
        <v>510450599.4799999</v>
      </c>
      <c r="H16" s="1528">
        <v>485712827.35000002</v>
      </c>
      <c r="I16" s="1529">
        <f t="shared" si="1"/>
        <v>95.153738254945637</v>
      </c>
      <c r="J16" s="1528">
        <f t="shared" si="2"/>
        <v>9167807.2400001287</v>
      </c>
      <c r="K16" s="1646">
        <v>160500000</v>
      </c>
      <c r="L16" s="1527">
        <f t="shared" si="3"/>
        <v>32.432063164680393</v>
      </c>
    </row>
    <row r="17" spans="1:12" ht="14.45" customHeight="1">
      <c r="A17" s="1648" t="s">
        <v>12</v>
      </c>
      <c r="B17" s="1648" t="s">
        <v>596</v>
      </c>
      <c r="C17" s="1647" t="s">
        <v>601</v>
      </c>
      <c r="D17" s="1531">
        <v>2558831314.0599999</v>
      </c>
      <c r="E17" s="1528">
        <v>2398382565.2299991</v>
      </c>
      <c r="F17" s="1529">
        <f t="shared" si="0"/>
        <v>93.729608202448375</v>
      </c>
      <c r="G17" s="1528">
        <v>2646633728.2000003</v>
      </c>
      <c r="H17" s="1528">
        <v>2487212957.0399966</v>
      </c>
      <c r="I17" s="1529">
        <f t="shared" si="1"/>
        <v>93.976470205855534</v>
      </c>
      <c r="J17" s="1528">
        <f t="shared" si="2"/>
        <v>-88830391.809997559</v>
      </c>
      <c r="K17" s="1646">
        <v>1651161764.9100001</v>
      </c>
      <c r="L17" s="1527">
        <f t="shared" si="3"/>
        <v>68.844803529150809</v>
      </c>
    </row>
    <row r="18" spans="1:12" ht="14.45" customHeight="1">
      <c r="A18" s="1648" t="s">
        <v>12</v>
      </c>
      <c r="B18" s="1648" t="s">
        <v>590</v>
      </c>
      <c r="C18" s="1647" t="s">
        <v>602</v>
      </c>
      <c r="D18" s="1531">
        <v>513240959.15999997</v>
      </c>
      <c r="E18" s="1528">
        <v>518593180.92999995</v>
      </c>
      <c r="F18" s="1529">
        <f t="shared" si="0"/>
        <v>101.04282826116601</v>
      </c>
      <c r="G18" s="1528">
        <v>553778275.16000009</v>
      </c>
      <c r="H18" s="1528">
        <v>508324737.60999995</v>
      </c>
      <c r="I18" s="1529">
        <f t="shared" si="1"/>
        <v>91.792105326474299</v>
      </c>
      <c r="J18" s="1528">
        <f t="shared" si="2"/>
        <v>10268443.319999993</v>
      </c>
      <c r="K18" s="1646">
        <v>161409055.63999999</v>
      </c>
      <c r="L18" s="1527">
        <f t="shared" si="3"/>
        <v>31.124407642719675</v>
      </c>
    </row>
    <row r="19" spans="1:12" ht="14.45" customHeight="1">
      <c r="A19" s="1648" t="s">
        <v>13</v>
      </c>
      <c r="B19" s="1648" t="s">
        <v>586</v>
      </c>
      <c r="C19" s="1647" t="s">
        <v>603</v>
      </c>
      <c r="D19" s="1531">
        <v>914776382.30999982</v>
      </c>
      <c r="E19" s="1528">
        <v>913717056.44000018</v>
      </c>
      <c r="F19" s="1529">
        <f t="shared" si="0"/>
        <v>99.884198380010133</v>
      </c>
      <c r="G19" s="1528">
        <v>1064183115.3099996</v>
      </c>
      <c r="H19" s="1528">
        <v>920745404.39000046</v>
      </c>
      <c r="I19" s="1529">
        <f t="shared" si="1"/>
        <v>86.52133182190029</v>
      </c>
      <c r="J19" s="1528">
        <f t="shared" si="2"/>
        <v>-7028347.9500002861</v>
      </c>
      <c r="K19" s="1646">
        <v>239355625</v>
      </c>
      <c r="L19" s="1527">
        <f t="shared" si="3"/>
        <v>26.195814482501941</v>
      </c>
    </row>
    <row r="20" spans="1:12" ht="14.45" customHeight="1">
      <c r="A20" s="1648" t="s">
        <v>13</v>
      </c>
      <c r="B20" s="1648" t="s">
        <v>588</v>
      </c>
      <c r="C20" s="1647" t="s">
        <v>604</v>
      </c>
      <c r="D20" s="1531">
        <v>1037183967</v>
      </c>
      <c r="E20" s="1528">
        <v>1021165909.1900003</v>
      </c>
      <c r="F20" s="1529">
        <f t="shared" si="0"/>
        <v>98.455620379831842</v>
      </c>
      <c r="G20" s="1528">
        <v>1097197095</v>
      </c>
      <c r="H20" s="1528">
        <v>1019090093.3700008</v>
      </c>
      <c r="I20" s="1529">
        <f t="shared" si="1"/>
        <v>92.881224167842049</v>
      </c>
      <c r="J20" s="1528">
        <f t="shared" si="2"/>
        <v>2075815.8199994564</v>
      </c>
      <c r="K20" s="1646">
        <v>409175862.23000002</v>
      </c>
      <c r="L20" s="1527">
        <f t="shared" si="3"/>
        <v>40.069479263615712</v>
      </c>
    </row>
    <row r="21" spans="1:12" ht="14.45" customHeight="1">
      <c r="A21" s="1648" t="s">
        <v>4</v>
      </c>
      <c r="B21" s="1648" t="s">
        <v>586</v>
      </c>
      <c r="C21" s="1647" t="s">
        <v>605</v>
      </c>
      <c r="D21" s="1531">
        <v>5086453850.4899998</v>
      </c>
      <c r="E21" s="1528">
        <v>4925066038.0700006</v>
      </c>
      <c r="F21" s="1529">
        <f t="shared" si="0"/>
        <v>96.827105540248795</v>
      </c>
      <c r="G21" s="1528">
        <v>5563014655.4899979</v>
      </c>
      <c r="H21" s="1528">
        <v>5150148075.6900024</v>
      </c>
      <c r="I21" s="1529">
        <f t="shared" si="1"/>
        <v>92.578366131166888</v>
      </c>
      <c r="J21" s="1528">
        <f t="shared" si="2"/>
        <v>-225082037.62000179</v>
      </c>
      <c r="K21" s="1646">
        <v>3726704285.6500001</v>
      </c>
      <c r="L21" s="1527">
        <f t="shared" si="3"/>
        <v>75.66810793689163</v>
      </c>
    </row>
    <row r="22" spans="1:12" ht="14.45" customHeight="1">
      <c r="A22" s="1648" t="s">
        <v>4</v>
      </c>
      <c r="B22" s="1648" t="s">
        <v>588</v>
      </c>
      <c r="C22" s="1647" t="s">
        <v>606</v>
      </c>
      <c r="D22" s="1531">
        <v>521891117.51999992</v>
      </c>
      <c r="E22" s="1528">
        <v>525673183.86999995</v>
      </c>
      <c r="F22" s="1529">
        <f t="shared" si="0"/>
        <v>100.72468494347484</v>
      </c>
      <c r="G22" s="1528">
        <v>551437614.21999991</v>
      </c>
      <c r="H22" s="1528">
        <v>536034833.26000005</v>
      </c>
      <c r="I22" s="1529">
        <f t="shared" si="1"/>
        <v>97.206795372167917</v>
      </c>
      <c r="J22" s="1528">
        <f t="shared" si="2"/>
        <v>-10361649.390000105</v>
      </c>
      <c r="K22" s="1646">
        <v>133817518.28</v>
      </c>
      <c r="L22" s="1527">
        <f t="shared" si="3"/>
        <v>25.456409492840585</v>
      </c>
    </row>
    <row r="23" spans="1:12" ht="14.45" customHeight="1">
      <c r="A23" s="1648" t="s">
        <v>4</v>
      </c>
      <c r="B23" s="1648" t="s">
        <v>596</v>
      </c>
      <c r="C23" s="1647" t="s">
        <v>607</v>
      </c>
      <c r="D23" s="1531">
        <v>367069537.73999995</v>
      </c>
      <c r="E23" s="1528">
        <v>366553540.28000009</v>
      </c>
      <c r="F23" s="1529">
        <f t="shared" si="0"/>
        <v>99.859427872120136</v>
      </c>
      <c r="G23" s="1528">
        <v>386753909.68000001</v>
      </c>
      <c r="H23" s="1528">
        <v>332016540.08999979</v>
      </c>
      <c r="I23" s="1529">
        <f t="shared" si="1"/>
        <v>85.846977051818328</v>
      </c>
      <c r="J23" s="1528">
        <f t="shared" si="2"/>
        <v>34537000.190000296</v>
      </c>
      <c r="K23" s="1646">
        <v>145502990.84</v>
      </c>
      <c r="L23" s="1527">
        <f t="shared" si="3"/>
        <v>39.694880788452977</v>
      </c>
    </row>
    <row r="24" spans="1:12" ht="14.45" customHeight="1">
      <c r="A24" s="1648" t="s">
        <v>5</v>
      </c>
      <c r="B24" s="1648" t="s">
        <v>586</v>
      </c>
      <c r="C24" s="1647" t="s">
        <v>608</v>
      </c>
      <c r="D24" s="1531">
        <v>6428621000.5500021</v>
      </c>
      <c r="E24" s="1528">
        <v>6198932720.2599993</v>
      </c>
      <c r="F24" s="1529">
        <f t="shared" si="0"/>
        <v>96.427098746833067</v>
      </c>
      <c r="G24" s="1528">
        <v>7039431835.5500011</v>
      </c>
      <c r="H24" s="1528">
        <v>6667804264.6100063</v>
      </c>
      <c r="I24" s="1529">
        <f t="shared" si="1"/>
        <v>94.720773215485522</v>
      </c>
      <c r="J24" s="1528">
        <f t="shared" si="2"/>
        <v>-468871544.35000706</v>
      </c>
      <c r="K24" s="1646">
        <v>3477691730.3499999</v>
      </c>
      <c r="L24" s="1527">
        <f t="shared" si="3"/>
        <v>56.101459513890909</v>
      </c>
    </row>
    <row r="25" spans="1:12" ht="14.45" customHeight="1">
      <c r="A25" s="1648" t="s">
        <v>5</v>
      </c>
      <c r="B25" s="1648" t="s">
        <v>588</v>
      </c>
      <c r="C25" s="1647" t="s">
        <v>609</v>
      </c>
      <c r="D25" s="1531">
        <v>664646660.47000003</v>
      </c>
      <c r="E25" s="1528">
        <v>667641737.95000017</v>
      </c>
      <c r="F25" s="1529">
        <f t="shared" si="0"/>
        <v>100.45062702607761</v>
      </c>
      <c r="G25" s="1528">
        <v>739469305.06999958</v>
      </c>
      <c r="H25" s="1528">
        <v>693686553.9400003</v>
      </c>
      <c r="I25" s="1529">
        <f t="shared" si="1"/>
        <v>93.808701616672863</v>
      </c>
      <c r="J25" s="1528">
        <f t="shared" si="2"/>
        <v>-26044815.990000129</v>
      </c>
      <c r="K25" s="1646">
        <v>87900000</v>
      </c>
      <c r="L25" s="1527">
        <f t="shared" si="3"/>
        <v>13.165743692103151</v>
      </c>
    </row>
    <row r="26" spans="1:12" ht="14.45" customHeight="1">
      <c r="A26" s="1648" t="s">
        <v>5</v>
      </c>
      <c r="B26" s="1648" t="s">
        <v>596</v>
      </c>
      <c r="C26" s="1647" t="s">
        <v>610</v>
      </c>
      <c r="D26" s="1531">
        <v>811183160.47000003</v>
      </c>
      <c r="E26" s="1528">
        <v>823534414.05999887</v>
      </c>
      <c r="F26" s="1529">
        <f t="shared" si="0"/>
        <v>101.52262204048252</v>
      </c>
      <c r="G26" s="1528">
        <v>844937532.46999979</v>
      </c>
      <c r="H26" s="1528">
        <v>802805812.99999881</v>
      </c>
      <c r="I26" s="1529">
        <f t="shared" si="1"/>
        <v>95.013629073046658</v>
      </c>
      <c r="J26" s="1528">
        <f t="shared" si="2"/>
        <v>20728601.060000062</v>
      </c>
      <c r="K26" s="1646">
        <v>427515309.92000002</v>
      </c>
      <c r="L26" s="1527">
        <f t="shared" si="3"/>
        <v>51.912258021175205</v>
      </c>
    </row>
    <row r="27" spans="1:12" ht="14.45" customHeight="1">
      <c r="A27" s="1648" t="s">
        <v>14</v>
      </c>
      <c r="B27" s="1648" t="s">
        <v>586</v>
      </c>
      <c r="C27" s="1647" t="s">
        <v>611</v>
      </c>
      <c r="D27" s="1531">
        <v>408873966.40999997</v>
      </c>
      <c r="E27" s="1528">
        <v>396198693.32999986</v>
      </c>
      <c r="F27" s="1529">
        <f t="shared" si="0"/>
        <v>96.899955946989806</v>
      </c>
      <c r="G27" s="1528">
        <v>413732981.56000006</v>
      </c>
      <c r="H27" s="1528">
        <v>386951116.3500002</v>
      </c>
      <c r="I27" s="1529">
        <f t="shared" si="1"/>
        <v>93.526775383239325</v>
      </c>
      <c r="J27" s="1528">
        <f t="shared" si="2"/>
        <v>9247576.9799996614</v>
      </c>
      <c r="K27" s="1646">
        <v>105390000</v>
      </c>
      <c r="L27" s="1527">
        <f t="shared" si="3"/>
        <v>26.600289646139515</v>
      </c>
    </row>
    <row r="28" spans="1:12" ht="14.45" customHeight="1">
      <c r="A28" s="1648" t="s">
        <v>14</v>
      </c>
      <c r="B28" s="1648" t="s">
        <v>588</v>
      </c>
      <c r="C28" s="1647" t="s">
        <v>612</v>
      </c>
      <c r="D28" s="1531">
        <v>1120780940.9900005</v>
      </c>
      <c r="E28" s="1528">
        <v>1119907397.0100005</v>
      </c>
      <c r="F28" s="1529">
        <f t="shared" si="0"/>
        <v>99.922059347366456</v>
      </c>
      <c r="G28" s="1528">
        <v>1141403369.5499997</v>
      </c>
      <c r="H28" s="1528">
        <v>1091853359.6800005</v>
      </c>
      <c r="I28" s="1529">
        <f t="shared" si="1"/>
        <v>95.658851971890158</v>
      </c>
      <c r="J28" s="1528">
        <f t="shared" si="2"/>
        <v>28054037.329999924</v>
      </c>
      <c r="K28" s="1646">
        <v>534189741.73000002</v>
      </c>
      <c r="L28" s="1527">
        <f t="shared" si="3"/>
        <v>47.699456504726513</v>
      </c>
    </row>
    <row r="29" spans="1:12" ht="14.45" customHeight="1">
      <c r="A29" s="1648" t="s">
        <v>14</v>
      </c>
      <c r="B29" s="1648" t="s">
        <v>596</v>
      </c>
      <c r="C29" s="1647" t="s">
        <v>613</v>
      </c>
      <c r="D29" s="1531">
        <v>1443058543</v>
      </c>
      <c r="E29" s="1528">
        <v>1464235775.4700007</v>
      </c>
      <c r="F29" s="1529">
        <f t="shared" si="0"/>
        <v>101.46752413980204</v>
      </c>
      <c r="G29" s="1528">
        <v>1639258543</v>
      </c>
      <c r="H29" s="1528">
        <v>1541648529.53</v>
      </c>
      <c r="I29" s="1529">
        <f t="shared" si="1"/>
        <v>94.045477823689467</v>
      </c>
      <c r="J29" s="1528">
        <f t="shared" si="2"/>
        <v>-77412754.059999228</v>
      </c>
      <c r="K29" s="1646">
        <v>741235494.95000005</v>
      </c>
      <c r="L29" s="1527">
        <f t="shared" si="3"/>
        <v>50.62268709505291</v>
      </c>
    </row>
    <row r="30" spans="1:12" ht="14.45" customHeight="1">
      <c r="A30" s="1648" t="s">
        <v>14</v>
      </c>
      <c r="B30" s="1648" t="s">
        <v>590</v>
      </c>
      <c r="C30" s="1647" t="s">
        <v>614</v>
      </c>
      <c r="D30" s="1531">
        <v>572535214.71000004</v>
      </c>
      <c r="E30" s="1528">
        <v>559789468.48999977</v>
      </c>
      <c r="F30" s="1529">
        <f t="shared" si="0"/>
        <v>97.773805716656881</v>
      </c>
      <c r="G30" s="1528">
        <v>590908035.80000007</v>
      </c>
      <c r="H30" s="1528">
        <v>572145569.72000074</v>
      </c>
      <c r="I30" s="1529">
        <f t="shared" si="1"/>
        <v>96.824807763089936</v>
      </c>
      <c r="J30" s="1528">
        <f t="shared" si="2"/>
        <v>-12356101.230000973</v>
      </c>
      <c r="K30" s="1646">
        <v>337048489</v>
      </c>
      <c r="L30" s="1527">
        <f t="shared" si="3"/>
        <v>60.209866025019927</v>
      </c>
    </row>
    <row r="31" spans="1:12" ht="14.45" customHeight="1">
      <c r="A31" s="1648" t="s">
        <v>14</v>
      </c>
      <c r="B31" s="1648" t="s">
        <v>592</v>
      </c>
      <c r="C31" s="1647" t="s">
        <v>1273</v>
      </c>
      <c r="D31" s="1531">
        <v>18615945861</v>
      </c>
      <c r="E31" s="1528">
        <v>18557696157.939976</v>
      </c>
      <c r="F31" s="1529">
        <f t="shared" si="0"/>
        <v>99.687097805854407</v>
      </c>
      <c r="G31" s="1528">
        <v>21650893573</v>
      </c>
      <c r="H31" s="1528">
        <v>20226162998.259991</v>
      </c>
      <c r="I31" s="1529">
        <f t="shared" si="1"/>
        <v>93.419529914845015</v>
      </c>
      <c r="J31" s="1528">
        <f t="shared" si="2"/>
        <v>-1668466840.320015</v>
      </c>
      <c r="K31" s="1646">
        <v>5652681395.1499996</v>
      </c>
      <c r="L31" s="1527">
        <f t="shared" si="3"/>
        <v>30.460038503925393</v>
      </c>
    </row>
    <row r="32" spans="1:12" ht="14.45" customHeight="1">
      <c r="A32" s="1648" t="s">
        <v>15</v>
      </c>
      <c r="B32" s="1648" t="s">
        <v>586</v>
      </c>
      <c r="C32" s="1647" t="s">
        <v>616</v>
      </c>
      <c r="D32" s="1531">
        <v>1291906227</v>
      </c>
      <c r="E32" s="1528">
        <v>1286646960.7200005</v>
      </c>
      <c r="F32" s="1529">
        <f t="shared" si="0"/>
        <v>99.592906499706842</v>
      </c>
      <c r="G32" s="1528">
        <v>1330229771</v>
      </c>
      <c r="H32" s="1528">
        <v>1251838074.8999987</v>
      </c>
      <c r="I32" s="1529">
        <f t="shared" si="1"/>
        <v>94.106905603152271</v>
      </c>
      <c r="J32" s="1528">
        <f t="shared" si="2"/>
        <v>34808885.820001841</v>
      </c>
      <c r="K32" s="1646">
        <v>382513371.85000002</v>
      </c>
      <c r="L32" s="1527">
        <f t="shared" si="3"/>
        <v>29.729473859398666</v>
      </c>
    </row>
    <row r="33" spans="1:12" ht="14.45" customHeight="1">
      <c r="A33" s="1648" t="s">
        <v>16</v>
      </c>
      <c r="B33" s="1648" t="s">
        <v>586</v>
      </c>
      <c r="C33" s="1647" t="s">
        <v>617</v>
      </c>
      <c r="D33" s="1531">
        <v>410218523.98000002</v>
      </c>
      <c r="E33" s="1528">
        <v>411564764.22999996</v>
      </c>
      <c r="F33" s="1529">
        <f t="shared" si="0"/>
        <v>100.3281763673026</v>
      </c>
      <c r="G33" s="1528">
        <v>503886863.98000008</v>
      </c>
      <c r="H33" s="1528">
        <v>456191429.78999954</v>
      </c>
      <c r="I33" s="1529">
        <f t="shared" si="1"/>
        <v>90.534495419611972</v>
      </c>
      <c r="J33" s="1528">
        <f t="shared" si="2"/>
        <v>-44626665.559999585</v>
      </c>
      <c r="K33" s="1646">
        <v>261221831.37</v>
      </c>
      <c r="L33" s="1527">
        <f t="shared" si="3"/>
        <v>63.47040710803369</v>
      </c>
    </row>
    <row r="34" spans="1:12" ht="14.45" customHeight="1">
      <c r="A34" s="1648" t="s">
        <v>16</v>
      </c>
      <c r="B34" s="1648" t="s">
        <v>588</v>
      </c>
      <c r="C34" s="1647" t="s">
        <v>618</v>
      </c>
      <c r="D34" s="1531">
        <v>455335371.81999993</v>
      </c>
      <c r="E34" s="1528">
        <v>441113832.11999995</v>
      </c>
      <c r="F34" s="1529">
        <f t="shared" si="0"/>
        <v>96.876689012066919</v>
      </c>
      <c r="G34" s="1528">
        <v>446446222.12</v>
      </c>
      <c r="H34" s="1528">
        <v>417256704.72000021</v>
      </c>
      <c r="I34" s="1529">
        <f t="shared" si="1"/>
        <v>93.461806606540407</v>
      </c>
      <c r="J34" s="1528">
        <f t="shared" si="2"/>
        <v>23857127.399999738</v>
      </c>
      <c r="K34" s="1646">
        <v>122384237.48999999</v>
      </c>
      <c r="L34" s="1527">
        <f t="shared" si="3"/>
        <v>27.744366324179737</v>
      </c>
    </row>
    <row r="35" spans="1:12" ht="14.45" customHeight="1">
      <c r="A35" s="1648" t="s">
        <v>16</v>
      </c>
      <c r="B35" s="1648" t="s">
        <v>596</v>
      </c>
      <c r="C35" s="1647" t="s">
        <v>619</v>
      </c>
      <c r="D35" s="1531">
        <v>1562542082.2499998</v>
      </c>
      <c r="E35" s="1528">
        <v>1637121459.7300026</v>
      </c>
      <c r="F35" s="1529">
        <f t="shared" si="0"/>
        <v>104.77295161053273</v>
      </c>
      <c r="G35" s="1528">
        <v>1747337691.25</v>
      </c>
      <c r="H35" s="1528">
        <v>1627970264.660001</v>
      </c>
      <c r="I35" s="1529">
        <f t="shared" si="1"/>
        <v>93.168611471740945</v>
      </c>
      <c r="J35" s="1528">
        <f t="shared" si="2"/>
        <v>9151195.0700016022</v>
      </c>
      <c r="K35" s="1646">
        <v>894847123.16999996</v>
      </c>
      <c r="L35" s="1527">
        <f t="shared" si="3"/>
        <v>54.659788243053143</v>
      </c>
    </row>
    <row r="36" spans="1:12" ht="14.45" customHeight="1">
      <c r="A36" s="1648" t="s">
        <v>16</v>
      </c>
      <c r="B36" s="1648" t="s">
        <v>590</v>
      </c>
      <c r="C36" s="1647" t="s">
        <v>620</v>
      </c>
      <c r="D36" s="1531">
        <v>352282139.05000007</v>
      </c>
      <c r="E36" s="1528">
        <v>353918878.84999967</v>
      </c>
      <c r="F36" s="1529">
        <f t="shared" si="0"/>
        <v>100.46461049782808</v>
      </c>
      <c r="G36" s="1528">
        <v>366721244.29999995</v>
      </c>
      <c r="H36" s="1528">
        <v>342444231.4000001</v>
      </c>
      <c r="I36" s="1529">
        <f t="shared" si="1"/>
        <v>93.379981858880299</v>
      </c>
      <c r="J36" s="1528">
        <f t="shared" si="2"/>
        <v>11474647.449999571</v>
      </c>
      <c r="K36" s="1646">
        <v>117249634.91</v>
      </c>
      <c r="L36" s="1527">
        <f t="shared" si="3"/>
        <v>33.128957486241795</v>
      </c>
    </row>
    <row r="37" spans="1:12" ht="14.45" customHeight="1">
      <c r="A37" s="1648" t="s">
        <v>17</v>
      </c>
      <c r="B37" s="1648" t="s">
        <v>586</v>
      </c>
      <c r="C37" s="1647" t="s">
        <v>621</v>
      </c>
      <c r="D37" s="1531">
        <v>2265818413</v>
      </c>
      <c r="E37" s="1528">
        <v>2240105245.8300018</v>
      </c>
      <c r="F37" s="1529">
        <f t="shared" si="0"/>
        <v>98.865170879428362</v>
      </c>
      <c r="G37" s="1528">
        <v>2378298413</v>
      </c>
      <c r="H37" s="1528">
        <v>2274312944.5300002</v>
      </c>
      <c r="I37" s="1529">
        <f t="shared" si="1"/>
        <v>95.627736708665097</v>
      </c>
      <c r="J37" s="1528">
        <f t="shared" si="2"/>
        <v>-34207698.699998379</v>
      </c>
      <c r="K37" s="1646">
        <v>979776658.88</v>
      </c>
      <c r="L37" s="1527">
        <f t="shared" si="3"/>
        <v>43.737974396688401</v>
      </c>
    </row>
    <row r="38" spans="1:12" ht="14.45" customHeight="1">
      <c r="A38" s="1648" t="s">
        <v>17</v>
      </c>
      <c r="B38" s="1648" t="s">
        <v>588</v>
      </c>
      <c r="C38" s="1647" t="s">
        <v>622</v>
      </c>
      <c r="D38" s="1531">
        <v>454995053</v>
      </c>
      <c r="E38" s="1528">
        <v>462494824.24000001</v>
      </c>
      <c r="F38" s="1529">
        <f t="shared" si="0"/>
        <v>101.64831929282536</v>
      </c>
      <c r="G38" s="1528">
        <v>503764839</v>
      </c>
      <c r="H38" s="1528">
        <v>486898464.98000067</v>
      </c>
      <c r="I38" s="1529">
        <f t="shared" si="1"/>
        <v>96.651935047019165</v>
      </c>
      <c r="J38" s="1528">
        <f t="shared" si="2"/>
        <v>-24403640.740000665</v>
      </c>
      <c r="K38" s="1646">
        <v>161049905.31</v>
      </c>
      <c r="L38" s="1527">
        <f t="shared" si="3"/>
        <v>34.821990835172507</v>
      </c>
    </row>
    <row r="39" spans="1:12" ht="14.45" customHeight="1">
      <c r="A39" s="1648" t="s">
        <v>17</v>
      </c>
      <c r="B39" s="1648" t="s">
        <v>596</v>
      </c>
      <c r="C39" s="1647" t="s">
        <v>623</v>
      </c>
      <c r="D39" s="1531">
        <v>505420336.97999996</v>
      </c>
      <c r="E39" s="1528">
        <v>509536603.18000019</v>
      </c>
      <c r="F39" s="1529">
        <f t="shared" ref="F39:F70" si="4">100*E39/D39</f>
        <v>100.81442433135869</v>
      </c>
      <c r="G39" s="1528">
        <v>529699144.97999996</v>
      </c>
      <c r="H39" s="1528">
        <v>516790105.62000048</v>
      </c>
      <c r="I39" s="1529">
        <f t="shared" ref="I39:I70" si="5">100*H39/G39</f>
        <v>97.56294880172274</v>
      </c>
      <c r="J39" s="1528">
        <f t="shared" ref="J39:J72" si="6">E39-H39</f>
        <v>-7253502.4400002956</v>
      </c>
      <c r="K39" s="1646">
        <v>219628891.33000001</v>
      </c>
      <c r="L39" s="1527">
        <f t="shared" ref="L39:L70" si="7">100*K39/E39</f>
        <v>43.103653390022174</v>
      </c>
    </row>
    <row r="40" spans="1:12" ht="14.45" customHeight="1">
      <c r="A40" s="1648" t="s">
        <v>18</v>
      </c>
      <c r="B40" s="1648" t="s">
        <v>586</v>
      </c>
      <c r="C40" s="1647" t="s">
        <v>624</v>
      </c>
      <c r="D40" s="1531">
        <v>4011788677</v>
      </c>
      <c r="E40" s="1528">
        <v>3929266824.4900007</v>
      </c>
      <c r="F40" s="1529">
        <f t="shared" si="4"/>
        <v>97.943015967338809</v>
      </c>
      <c r="G40" s="1528">
        <v>4369031961</v>
      </c>
      <c r="H40" s="1528">
        <v>3935703319.6400027</v>
      </c>
      <c r="I40" s="1529">
        <f t="shared" si="5"/>
        <v>90.081815715057942</v>
      </c>
      <c r="J40" s="1528">
        <f t="shared" si="6"/>
        <v>-6436495.1500020027</v>
      </c>
      <c r="K40" s="1646">
        <v>1114543159.6099999</v>
      </c>
      <c r="L40" s="1527">
        <f t="shared" si="7"/>
        <v>28.365168602533426</v>
      </c>
    </row>
    <row r="41" spans="1:12" ht="14.45" customHeight="1">
      <c r="A41" s="1648" t="s">
        <v>18</v>
      </c>
      <c r="B41" s="1648" t="s">
        <v>588</v>
      </c>
      <c r="C41" s="1647" t="s">
        <v>625</v>
      </c>
      <c r="D41" s="1531">
        <v>1936808201.6199999</v>
      </c>
      <c r="E41" s="1528">
        <v>1876128979.5099995</v>
      </c>
      <c r="F41" s="1529">
        <f t="shared" si="4"/>
        <v>96.867050539168162</v>
      </c>
      <c r="G41" s="1528">
        <v>2178802203.6199999</v>
      </c>
      <c r="H41" s="1528">
        <v>1955916983.9099998</v>
      </c>
      <c r="I41" s="1529">
        <f t="shared" si="5"/>
        <v>89.770286658436262</v>
      </c>
      <c r="J41" s="1528">
        <f t="shared" si="6"/>
        <v>-79788004.400000334</v>
      </c>
      <c r="K41" s="1646">
        <v>871054859.13999999</v>
      </c>
      <c r="L41" s="1527">
        <f t="shared" si="7"/>
        <v>46.428303632274734</v>
      </c>
    </row>
    <row r="42" spans="1:12" ht="14.45" customHeight="1">
      <c r="A42" s="1648" t="s">
        <v>18</v>
      </c>
      <c r="B42" s="1648" t="s">
        <v>596</v>
      </c>
      <c r="C42" s="1647" t="s">
        <v>626</v>
      </c>
      <c r="D42" s="1531">
        <v>683468428.75</v>
      </c>
      <c r="E42" s="1528">
        <v>678521369.72000062</v>
      </c>
      <c r="F42" s="1529">
        <f t="shared" si="4"/>
        <v>99.276183240965921</v>
      </c>
      <c r="G42" s="1528">
        <v>726159101.75</v>
      </c>
      <c r="H42" s="1528">
        <v>691231578.83000004</v>
      </c>
      <c r="I42" s="1529">
        <f t="shared" si="5"/>
        <v>95.190100511605962</v>
      </c>
      <c r="J42" s="1528">
        <f t="shared" si="6"/>
        <v>-12710209.109999418</v>
      </c>
      <c r="K42" s="1646">
        <v>293815315</v>
      </c>
      <c r="L42" s="1527">
        <f t="shared" si="7"/>
        <v>43.302293503481863</v>
      </c>
    </row>
    <row r="43" spans="1:12" ht="14.45" customHeight="1">
      <c r="A43" s="1648" t="s">
        <v>18</v>
      </c>
      <c r="B43" s="1648" t="s">
        <v>590</v>
      </c>
      <c r="C43" s="1647" t="s">
        <v>627</v>
      </c>
      <c r="D43" s="1531">
        <v>397671589</v>
      </c>
      <c r="E43" s="1528">
        <v>378449002.85999995</v>
      </c>
      <c r="F43" s="1529">
        <f t="shared" si="4"/>
        <v>95.16621587467742</v>
      </c>
      <c r="G43" s="1528">
        <v>439736675</v>
      </c>
      <c r="H43" s="1528">
        <v>371964131.28999972</v>
      </c>
      <c r="I43" s="1529">
        <f t="shared" si="5"/>
        <v>84.587925555674815</v>
      </c>
      <c r="J43" s="1528">
        <f t="shared" si="6"/>
        <v>6484871.5700002313</v>
      </c>
      <c r="K43" s="1646">
        <v>83566666.560000002</v>
      </c>
      <c r="L43" s="1527">
        <f t="shared" si="7"/>
        <v>22.081354668257351</v>
      </c>
    </row>
    <row r="44" spans="1:12" ht="14.45" customHeight="1">
      <c r="A44" s="1648" t="s">
        <v>19</v>
      </c>
      <c r="B44" s="1648" t="s">
        <v>586</v>
      </c>
      <c r="C44" s="1647" t="s">
        <v>628</v>
      </c>
      <c r="D44" s="1531">
        <v>1357363334.1099999</v>
      </c>
      <c r="E44" s="1528">
        <v>1388207730.4499986</v>
      </c>
      <c r="F44" s="1529">
        <f t="shared" si="4"/>
        <v>102.27237583076625</v>
      </c>
      <c r="G44" s="1528">
        <v>1550452658.8999989</v>
      </c>
      <c r="H44" s="1528">
        <v>1451773987.4500015</v>
      </c>
      <c r="I44" s="1529">
        <f t="shared" si="5"/>
        <v>93.63549277796028</v>
      </c>
      <c r="J44" s="1528">
        <f t="shared" si="6"/>
        <v>-63566257.000002861</v>
      </c>
      <c r="K44" s="1646">
        <v>330735680.20999998</v>
      </c>
      <c r="L44" s="1527">
        <f t="shared" si="7"/>
        <v>23.824653396994798</v>
      </c>
    </row>
    <row r="45" spans="1:12" ht="14.45" customHeight="1">
      <c r="A45" s="1648" t="s">
        <v>19</v>
      </c>
      <c r="B45" s="1648" t="s">
        <v>588</v>
      </c>
      <c r="C45" s="1647" t="s">
        <v>629</v>
      </c>
      <c r="D45" s="1531">
        <v>1053820328</v>
      </c>
      <c r="E45" s="1528">
        <v>1043521759.6800001</v>
      </c>
      <c r="F45" s="1529">
        <f t="shared" si="4"/>
        <v>99.022739641059573</v>
      </c>
      <c r="G45" s="1528">
        <v>1108334836</v>
      </c>
      <c r="H45" s="1528">
        <v>1049868436.8099992</v>
      </c>
      <c r="I45" s="1529">
        <f t="shared" si="5"/>
        <v>94.72484331531011</v>
      </c>
      <c r="J45" s="1528">
        <f t="shared" si="6"/>
        <v>-6346677.1299991608</v>
      </c>
      <c r="K45" s="1646">
        <v>311879421.38999999</v>
      </c>
      <c r="L45" s="1527">
        <f t="shared" si="7"/>
        <v>29.887198661352208</v>
      </c>
    </row>
    <row r="46" spans="1:12" ht="14.45" customHeight="1">
      <c r="A46" s="1648" t="s">
        <v>19</v>
      </c>
      <c r="B46" s="1648" t="s">
        <v>596</v>
      </c>
      <c r="C46" s="1647" t="s">
        <v>630</v>
      </c>
      <c r="D46" s="1531">
        <v>766896290.94000006</v>
      </c>
      <c r="E46" s="1528">
        <v>741822495.46999955</v>
      </c>
      <c r="F46" s="1529">
        <f t="shared" si="4"/>
        <v>96.730484191119629</v>
      </c>
      <c r="G46" s="1528">
        <v>797758489.73000002</v>
      </c>
      <c r="H46" s="1528">
        <v>735492771.44999969</v>
      </c>
      <c r="I46" s="1529">
        <f t="shared" si="5"/>
        <v>92.194916245758279</v>
      </c>
      <c r="J46" s="1528">
        <f t="shared" si="6"/>
        <v>6329724.0199998617</v>
      </c>
      <c r="K46" s="1646">
        <v>276485895.81</v>
      </c>
      <c r="L46" s="1527">
        <f t="shared" si="7"/>
        <v>37.271166282821568</v>
      </c>
    </row>
    <row r="47" spans="1:12" ht="14.45" customHeight="1">
      <c r="A47" s="1648" t="s">
        <v>19</v>
      </c>
      <c r="B47" s="1648" t="s">
        <v>590</v>
      </c>
      <c r="C47" s="1647" t="s">
        <v>631</v>
      </c>
      <c r="D47" s="1531">
        <v>1480502382</v>
      </c>
      <c r="E47" s="1528">
        <v>1481612547.1599998</v>
      </c>
      <c r="F47" s="1529">
        <f t="shared" si="4"/>
        <v>100.07498570576431</v>
      </c>
      <c r="G47" s="1528">
        <v>1597540679</v>
      </c>
      <c r="H47" s="1528">
        <v>1516985737.6399992</v>
      </c>
      <c r="I47" s="1529">
        <f t="shared" si="5"/>
        <v>94.95756556193453</v>
      </c>
      <c r="J47" s="1528">
        <f t="shared" si="6"/>
        <v>-35373190.479999304</v>
      </c>
      <c r="K47" s="1646">
        <v>621141033.05999994</v>
      </c>
      <c r="L47" s="1527">
        <f t="shared" si="7"/>
        <v>41.923310804205997</v>
      </c>
    </row>
    <row r="48" spans="1:12" ht="14.45" customHeight="1">
      <c r="A48" s="1648" t="s">
        <v>19</v>
      </c>
      <c r="B48" s="1648" t="s">
        <v>592</v>
      </c>
      <c r="C48" s="1647" t="s">
        <v>632</v>
      </c>
      <c r="D48" s="1531">
        <v>936312425.55999982</v>
      </c>
      <c r="E48" s="1528">
        <v>926074095.85999954</v>
      </c>
      <c r="F48" s="1529">
        <f t="shared" si="4"/>
        <v>98.906526345212512</v>
      </c>
      <c r="G48" s="1528">
        <v>1001563017.3200001</v>
      </c>
      <c r="H48" s="1528">
        <v>925337366.48000014</v>
      </c>
      <c r="I48" s="1529">
        <f t="shared" si="5"/>
        <v>92.389330524207466</v>
      </c>
      <c r="J48" s="1528">
        <f t="shared" si="6"/>
        <v>736729.37999939919</v>
      </c>
      <c r="K48" s="1646">
        <v>318002371.79000002</v>
      </c>
      <c r="L48" s="1527">
        <f t="shared" si="7"/>
        <v>34.338761143587206</v>
      </c>
    </row>
    <row r="49" spans="1:12" ht="14.45" customHeight="1">
      <c r="A49" s="1648" t="s">
        <v>19</v>
      </c>
      <c r="B49" s="1648" t="s">
        <v>633</v>
      </c>
      <c r="C49" s="1647" t="s">
        <v>634</v>
      </c>
      <c r="D49" s="1531">
        <v>1491818963.4000001</v>
      </c>
      <c r="E49" s="1528">
        <v>1585232151.4700022</v>
      </c>
      <c r="F49" s="1529">
        <f t="shared" si="4"/>
        <v>106.2616973213093</v>
      </c>
      <c r="G49" s="1528">
        <v>1681387249.0499992</v>
      </c>
      <c r="H49" s="1528">
        <v>1572648189.7500024</v>
      </c>
      <c r="I49" s="1529">
        <f t="shared" si="5"/>
        <v>93.532777213492281</v>
      </c>
      <c r="J49" s="1528">
        <f t="shared" si="6"/>
        <v>12583961.71999979</v>
      </c>
      <c r="K49" s="1646">
        <v>520959313.88999999</v>
      </c>
      <c r="L49" s="1527">
        <f t="shared" si="7"/>
        <v>32.863282100789405</v>
      </c>
    </row>
    <row r="50" spans="1:12" ht="14.45" customHeight="1">
      <c r="A50" s="1648" t="s">
        <v>19</v>
      </c>
      <c r="B50" s="1648" t="s">
        <v>635</v>
      </c>
      <c r="C50" s="1647" t="s">
        <v>1272</v>
      </c>
      <c r="D50" s="1531">
        <v>578029224.02999997</v>
      </c>
      <c r="E50" s="1528">
        <v>588514454.01000023</v>
      </c>
      <c r="F50" s="1529">
        <f t="shared" si="4"/>
        <v>101.81396191474501</v>
      </c>
      <c r="G50" s="1528">
        <v>615450877.43000007</v>
      </c>
      <c r="H50" s="1528">
        <v>587408214.71999979</v>
      </c>
      <c r="I50" s="1529">
        <f t="shared" si="5"/>
        <v>95.443557928278395</v>
      </c>
      <c r="J50" s="1528">
        <f t="shared" si="6"/>
        <v>1106239.2900004387</v>
      </c>
      <c r="K50" s="1646">
        <v>24006824.34</v>
      </c>
      <c r="L50" s="1527">
        <f t="shared" si="7"/>
        <v>4.079224252934333</v>
      </c>
    </row>
    <row r="51" spans="1:12" ht="14.45" customHeight="1">
      <c r="A51" s="1648" t="s">
        <v>19</v>
      </c>
      <c r="B51" s="1648" t="s">
        <v>637</v>
      </c>
      <c r="C51" s="1647" t="s">
        <v>638</v>
      </c>
      <c r="D51" s="1531">
        <v>651209408.22000015</v>
      </c>
      <c r="E51" s="1528">
        <v>638336374.65999973</v>
      </c>
      <c r="F51" s="1529">
        <f t="shared" si="4"/>
        <v>98.023211366803295</v>
      </c>
      <c r="G51" s="1528">
        <v>663650955.93000019</v>
      </c>
      <c r="H51" s="1528">
        <v>628255151.68999994</v>
      </c>
      <c r="I51" s="1529">
        <f t="shared" si="5"/>
        <v>94.666502937466774</v>
      </c>
      <c r="J51" s="1528">
        <f t="shared" si="6"/>
        <v>10081222.96999979</v>
      </c>
      <c r="K51" s="1646">
        <v>173130347.61000001</v>
      </c>
      <c r="L51" s="1527">
        <f t="shared" si="7"/>
        <v>27.122118444560719</v>
      </c>
    </row>
    <row r="52" spans="1:12" ht="14.45" customHeight="1">
      <c r="A52" s="1648" t="s">
        <v>19</v>
      </c>
      <c r="B52" s="1648" t="s">
        <v>639</v>
      </c>
      <c r="C52" s="1647" t="s">
        <v>640</v>
      </c>
      <c r="D52" s="1531">
        <v>2427457336</v>
      </c>
      <c r="E52" s="1528">
        <v>2385622484.650001</v>
      </c>
      <c r="F52" s="1529">
        <f t="shared" si="4"/>
        <v>98.276597873438419</v>
      </c>
      <c r="G52" s="1528">
        <v>2658908231</v>
      </c>
      <c r="H52" s="1528">
        <v>2433835877.5999994</v>
      </c>
      <c r="I52" s="1529">
        <f t="shared" si="5"/>
        <v>91.535159025952836</v>
      </c>
      <c r="J52" s="1528">
        <f t="shared" si="6"/>
        <v>-48213392.949998379</v>
      </c>
      <c r="K52" s="1646">
        <v>770057416.72000003</v>
      </c>
      <c r="L52" s="1527">
        <f t="shared" si="7"/>
        <v>32.279097873818728</v>
      </c>
    </row>
    <row r="53" spans="1:12" ht="14.45" customHeight="1">
      <c r="A53" s="1648" t="s">
        <v>19</v>
      </c>
      <c r="B53" s="1648" t="s">
        <v>641</v>
      </c>
      <c r="C53" s="1647" t="s">
        <v>642</v>
      </c>
      <c r="D53" s="1531">
        <v>461328074</v>
      </c>
      <c r="E53" s="1528">
        <v>489380651.89999974</v>
      </c>
      <c r="F53" s="1529">
        <f t="shared" si="4"/>
        <v>106.08083042871563</v>
      </c>
      <c r="G53" s="1528">
        <v>500290468.15999997</v>
      </c>
      <c r="H53" s="1528">
        <v>470711801.91000015</v>
      </c>
      <c r="I53" s="1529">
        <f t="shared" si="5"/>
        <v>94.08770141898043</v>
      </c>
      <c r="J53" s="1528">
        <f t="shared" si="6"/>
        <v>18668849.989999592</v>
      </c>
      <c r="K53" s="1646">
        <v>128567688</v>
      </c>
      <c r="L53" s="1527">
        <f t="shared" si="7"/>
        <v>26.271510224370616</v>
      </c>
    </row>
    <row r="54" spans="1:12" ht="14.45" customHeight="1">
      <c r="A54" s="1648" t="s">
        <v>19</v>
      </c>
      <c r="B54" s="1648" t="s">
        <v>643</v>
      </c>
      <c r="C54" s="1647" t="s">
        <v>644</v>
      </c>
      <c r="D54" s="1531">
        <v>336682908</v>
      </c>
      <c r="E54" s="1528">
        <v>335665454.06999993</v>
      </c>
      <c r="F54" s="1529">
        <f t="shared" si="4"/>
        <v>99.697800539966806</v>
      </c>
      <c r="G54" s="1528">
        <v>354886930</v>
      </c>
      <c r="H54" s="1528">
        <v>336360661.32000029</v>
      </c>
      <c r="I54" s="1529">
        <f t="shared" si="5"/>
        <v>94.779670054346695</v>
      </c>
      <c r="J54" s="1528">
        <f t="shared" si="6"/>
        <v>-695207.25000035763</v>
      </c>
      <c r="K54" s="1646">
        <v>108636364.97</v>
      </c>
      <c r="L54" s="1527">
        <f t="shared" si="7"/>
        <v>32.364475894902455</v>
      </c>
    </row>
    <row r="55" spans="1:12" ht="14.45" customHeight="1">
      <c r="A55" s="1648" t="s">
        <v>19</v>
      </c>
      <c r="B55" s="1648" t="s">
        <v>645</v>
      </c>
      <c r="C55" s="1647" t="s">
        <v>646</v>
      </c>
      <c r="D55" s="1531">
        <v>886392970.03000009</v>
      </c>
      <c r="E55" s="1528">
        <v>890903235.72000051</v>
      </c>
      <c r="F55" s="1529">
        <f t="shared" si="4"/>
        <v>100.50883364856196</v>
      </c>
      <c r="G55" s="1528">
        <v>887899588.73999989</v>
      </c>
      <c r="H55" s="1528">
        <v>844399141.86999941</v>
      </c>
      <c r="I55" s="1529">
        <f t="shared" si="5"/>
        <v>95.100747041483473</v>
      </c>
      <c r="J55" s="1528">
        <f t="shared" si="6"/>
        <v>46504093.850001097</v>
      </c>
      <c r="K55" s="1646">
        <v>247309907.38999999</v>
      </c>
      <c r="L55" s="1527">
        <f t="shared" si="7"/>
        <v>27.759457758634333</v>
      </c>
    </row>
    <row r="56" spans="1:12" ht="14.45" customHeight="1">
      <c r="A56" s="1648" t="s">
        <v>19</v>
      </c>
      <c r="B56" s="1648" t="s">
        <v>647</v>
      </c>
      <c r="C56" s="1647" t="s">
        <v>648</v>
      </c>
      <c r="D56" s="1531">
        <v>1008930727.5100001</v>
      </c>
      <c r="E56" s="1528">
        <v>1006151893.9099995</v>
      </c>
      <c r="F56" s="1529">
        <f t="shared" si="4"/>
        <v>99.724576373359284</v>
      </c>
      <c r="G56" s="1528">
        <v>1042971323.2199988</v>
      </c>
      <c r="H56" s="1528">
        <v>965572607.06000006</v>
      </c>
      <c r="I56" s="1529">
        <f t="shared" si="5"/>
        <v>92.579017808366643</v>
      </c>
      <c r="J56" s="1528">
        <f t="shared" si="6"/>
        <v>40579286.849999428</v>
      </c>
      <c r="K56" s="1646">
        <v>245932165.19999999</v>
      </c>
      <c r="L56" s="1527">
        <f t="shared" si="7"/>
        <v>24.442846720119448</v>
      </c>
    </row>
    <row r="57" spans="1:12" ht="14.45" customHeight="1">
      <c r="A57" s="1648" t="s">
        <v>19</v>
      </c>
      <c r="B57" s="1648" t="s">
        <v>649</v>
      </c>
      <c r="C57" s="1647" t="s">
        <v>650</v>
      </c>
      <c r="D57" s="1531">
        <v>440089879.74000007</v>
      </c>
      <c r="E57" s="1528">
        <v>445778471.52999997</v>
      </c>
      <c r="F57" s="1529">
        <f t="shared" si="4"/>
        <v>101.29259772875501</v>
      </c>
      <c r="G57" s="1528">
        <v>473895148.16999996</v>
      </c>
      <c r="H57" s="1528">
        <v>443183336.42000002</v>
      </c>
      <c r="I57" s="1529">
        <f t="shared" si="5"/>
        <v>93.519281244258963</v>
      </c>
      <c r="J57" s="1528">
        <f t="shared" si="6"/>
        <v>2595135.1099999547</v>
      </c>
      <c r="K57" s="1646">
        <v>99400000</v>
      </c>
      <c r="L57" s="1527">
        <f t="shared" si="7"/>
        <v>22.298070981050188</v>
      </c>
    </row>
    <row r="58" spans="1:12" ht="14.45" customHeight="1">
      <c r="A58" s="1648" t="s">
        <v>19</v>
      </c>
      <c r="B58" s="1648" t="s">
        <v>651</v>
      </c>
      <c r="C58" s="1647" t="s">
        <v>652</v>
      </c>
      <c r="D58" s="1531">
        <v>1294249412.8999996</v>
      </c>
      <c r="E58" s="1528">
        <v>1258621737.8499987</v>
      </c>
      <c r="F58" s="1529">
        <f t="shared" si="4"/>
        <v>97.247232666679707</v>
      </c>
      <c r="G58" s="1528">
        <v>1303619021.7600009</v>
      </c>
      <c r="H58" s="1528">
        <v>1225076024.4499996</v>
      </c>
      <c r="I58" s="1529">
        <f t="shared" si="5"/>
        <v>93.975003739669177</v>
      </c>
      <c r="J58" s="1528">
        <f t="shared" si="6"/>
        <v>33545713.399999142</v>
      </c>
      <c r="K58" s="1646">
        <v>174461325.68000001</v>
      </c>
      <c r="L58" s="1527">
        <f t="shared" si="7"/>
        <v>13.86129926359115</v>
      </c>
    </row>
    <row r="59" spans="1:12" ht="14.45" customHeight="1">
      <c r="A59" s="1648" t="s">
        <v>19</v>
      </c>
      <c r="B59" s="1648" t="s">
        <v>653</v>
      </c>
      <c r="C59" s="1647" t="s">
        <v>654</v>
      </c>
      <c r="D59" s="1531">
        <v>299764842.44</v>
      </c>
      <c r="E59" s="1528">
        <v>312157516.60000002</v>
      </c>
      <c r="F59" s="1529">
        <f t="shared" si="4"/>
        <v>104.13413196128246</v>
      </c>
      <c r="G59" s="1528">
        <v>295040020.57999998</v>
      </c>
      <c r="H59" s="1528">
        <v>281423937.60000044</v>
      </c>
      <c r="I59" s="1529">
        <f t="shared" si="5"/>
        <v>95.385004734872055</v>
      </c>
      <c r="J59" s="1528">
        <f t="shared" si="6"/>
        <v>30733578.999999583</v>
      </c>
      <c r="K59" s="1646">
        <v>80977000.329999998</v>
      </c>
      <c r="L59" s="1527">
        <f t="shared" si="7"/>
        <v>25.941070140484324</v>
      </c>
    </row>
    <row r="60" spans="1:12" ht="14.45" customHeight="1">
      <c r="A60" s="1648" t="s">
        <v>19</v>
      </c>
      <c r="B60" s="1648" t="s">
        <v>655</v>
      </c>
      <c r="C60" s="1647" t="s">
        <v>656</v>
      </c>
      <c r="D60" s="1531">
        <v>981109630</v>
      </c>
      <c r="E60" s="1528">
        <v>985346133.50999987</v>
      </c>
      <c r="F60" s="1529">
        <f t="shared" si="4"/>
        <v>100.43180735164121</v>
      </c>
      <c r="G60" s="1528">
        <v>1023992648</v>
      </c>
      <c r="H60" s="1528">
        <v>975631029.78000069</v>
      </c>
      <c r="I60" s="1529">
        <f t="shared" si="5"/>
        <v>95.277151812129091</v>
      </c>
      <c r="J60" s="1528">
        <f t="shared" si="6"/>
        <v>9715103.7299991846</v>
      </c>
      <c r="K60" s="1646">
        <v>134284818.44</v>
      </c>
      <c r="L60" s="1527">
        <f t="shared" si="7"/>
        <v>13.62818748388961</v>
      </c>
    </row>
    <row r="61" spans="1:12" ht="14.45" customHeight="1">
      <c r="A61" s="1648" t="s">
        <v>19</v>
      </c>
      <c r="B61" s="1648" t="s">
        <v>657</v>
      </c>
      <c r="C61" s="1647" t="s">
        <v>658</v>
      </c>
      <c r="D61" s="1531">
        <v>1125867665</v>
      </c>
      <c r="E61" s="1528">
        <v>1080901621.24</v>
      </c>
      <c r="F61" s="1529">
        <f t="shared" si="4"/>
        <v>96.00609865991666</v>
      </c>
      <c r="G61" s="1528">
        <v>1203967750</v>
      </c>
      <c r="H61" s="1528">
        <v>1102503842.4700005</v>
      </c>
      <c r="I61" s="1529">
        <f t="shared" si="5"/>
        <v>91.572539419764396</v>
      </c>
      <c r="J61" s="1528">
        <f t="shared" si="6"/>
        <v>-21602221.230000496</v>
      </c>
      <c r="K61" s="1646">
        <v>736215698.25999999</v>
      </c>
      <c r="L61" s="1527">
        <f t="shared" si="7"/>
        <v>68.111258582017882</v>
      </c>
    </row>
    <row r="62" spans="1:12" ht="14.45" customHeight="1">
      <c r="A62" s="1648" t="s">
        <v>19</v>
      </c>
      <c r="B62" s="1648" t="s">
        <v>659</v>
      </c>
      <c r="C62" s="1647" t="s">
        <v>660</v>
      </c>
      <c r="D62" s="1531">
        <v>452744335.18000007</v>
      </c>
      <c r="E62" s="1528">
        <v>419648243.34000039</v>
      </c>
      <c r="F62" s="1529">
        <f t="shared" si="4"/>
        <v>92.689893772642904</v>
      </c>
      <c r="G62" s="1528">
        <v>477546535.17999983</v>
      </c>
      <c r="H62" s="1528">
        <v>431639896.22000009</v>
      </c>
      <c r="I62" s="1529">
        <f t="shared" si="5"/>
        <v>90.386981042026335</v>
      </c>
      <c r="J62" s="1528">
        <f t="shared" si="6"/>
        <v>-11991652.879999697</v>
      </c>
      <c r="K62" s="1646">
        <v>341918546.80000001</v>
      </c>
      <c r="L62" s="1527">
        <f t="shared" si="7"/>
        <v>81.477416437789415</v>
      </c>
    </row>
    <row r="63" spans="1:12" ht="14.45" customHeight="1">
      <c r="A63" s="1648" t="s">
        <v>20</v>
      </c>
      <c r="B63" s="1648" t="s">
        <v>586</v>
      </c>
      <c r="C63" s="1647" t="s">
        <v>661</v>
      </c>
      <c r="D63" s="1531">
        <v>1503639936.73</v>
      </c>
      <c r="E63" s="1528">
        <v>1516206158.3600018</v>
      </c>
      <c r="F63" s="1529">
        <f t="shared" si="4"/>
        <v>100.83572012973598</v>
      </c>
      <c r="G63" s="1528">
        <v>1637481662.73</v>
      </c>
      <c r="H63" s="1528">
        <v>1555925739.589998</v>
      </c>
      <c r="I63" s="1529">
        <f t="shared" si="5"/>
        <v>95.019429835688499</v>
      </c>
      <c r="J63" s="1528">
        <f t="shared" si="6"/>
        <v>-39719581.229996204</v>
      </c>
      <c r="K63" s="1646">
        <v>1022548735.87</v>
      </c>
      <c r="L63" s="1527">
        <f t="shared" si="7"/>
        <v>67.441273090200056</v>
      </c>
    </row>
    <row r="64" spans="1:12" ht="14.45" customHeight="1">
      <c r="A64" s="1648" t="s">
        <v>21</v>
      </c>
      <c r="B64" s="1648" t="s">
        <v>586</v>
      </c>
      <c r="C64" s="1647" t="s">
        <v>662</v>
      </c>
      <c r="D64" s="1531">
        <v>724838045</v>
      </c>
      <c r="E64" s="1528">
        <v>728014171.9400003</v>
      </c>
      <c r="F64" s="1529">
        <f t="shared" si="4"/>
        <v>100.43818435882464</v>
      </c>
      <c r="G64" s="1528">
        <v>743214034</v>
      </c>
      <c r="H64" s="1528">
        <v>706602429.11000025</v>
      </c>
      <c r="I64" s="1529">
        <f t="shared" si="5"/>
        <v>95.073881383407823</v>
      </c>
      <c r="J64" s="1528">
        <f t="shared" si="6"/>
        <v>21411742.830000043</v>
      </c>
      <c r="K64" s="1646">
        <v>302010633.68000001</v>
      </c>
      <c r="L64" s="1527">
        <f t="shared" si="7"/>
        <v>41.484169583568267</v>
      </c>
    </row>
    <row r="65" spans="1:12" ht="14.45" customHeight="1">
      <c r="A65" s="1648" t="s">
        <v>21</v>
      </c>
      <c r="B65" s="1648" t="s">
        <v>588</v>
      </c>
      <c r="C65" s="1647" t="s">
        <v>663</v>
      </c>
      <c r="D65" s="1531">
        <v>1382842625.1900003</v>
      </c>
      <c r="E65" s="1528">
        <v>1357526085.1899989</v>
      </c>
      <c r="F65" s="1529">
        <f t="shared" si="4"/>
        <v>98.169239251174886</v>
      </c>
      <c r="G65" s="1528">
        <v>1445197090.1899996</v>
      </c>
      <c r="H65" s="1528">
        <v>1309433736.6800003</v>
      </c>
      <c r="I65" s="1529">
        <f t="shared" si="5"/>
        <v>90.605893519191184</v>
      </c>
      <c r="J65" s="1528">
        <f t="shared" si="6"/>
        <v>48092348.50999856</v>
      </c>
      <c r="K65" s="1646">
        <v>306972242.97000003</v>
      </c>
      <c r="L65" s="1527">
        <f t="shared" si="7"/>
        <v>22.612622057058765</v>
      </c>
    </row>
    <row r="66" spans="1:12" ht="14.45" customHeight="1">
      <c r="A66" s="1648" t="s">
        <v>22</v>
      </c>
      <c r="B66" s="1648" t="s">
        <v>586</v>
      </c>
      <c r="C66" s="1647" t="s">
        <v>664</v>
      </c>
      <c r="D66" s="1531">
        <v>747830435.1700002</v>
      </c>
      <c r="E66" s="1528">
        <v>739267674.53000009</v>
      </c>
      <c r="F66" s="1529">
        <f t="shared" si="4"/>
        <v>98.854986339509765</v>
      </c>
      <c r="G66" s="1528">
        <v>785033794.15999997</v>
      </c>
      <c r="H66" s="1528">
        <v>742681903.41000044</v>
      </c>
      <c r="I66" s="1529">
        <f t="shared" si="5"/>
        <v>94.605086931917782</v>
      </c>
      <c r="J66" s="1528">
        <f t="shared" si="6"/>
        <v>-3414228.8800003529</v>
      </c>
      <c r="K66" s="1646">
        <v>268089100</v>
      </c>
      <c r="L66" s="1527">
        <f t="shared" si="7"/>
        <v>36.264144806607625</v>
      </c>
    </row>
    <row r="67" spans="1:12" ht="14.45" customHeight="1">
      <c r="A67" s="1648" t="s">
        <v>22</v>
      </c>
      <c r="B67" s="1648" t="s">
        <v>588</v>
      </c>
      <c r="C67" s="1647" t="s">
        <v>665</v>
      </c>
      <c r="D67" s="1531">
        <v>633927853.53000009</v>
      </c>
      <c r="E67" s="1528">
        <v>651104611.52000022</v>
      </c>
      <c r="F67" s="1529">
        <f t="shared" si="4"/>
        <v>102.70957615986616</v>
      </c>
      <c r="G67" s="1528">
        <v>717154337.52999973</v>
      </c>
      <c r="H67" s="1528">
        <v>682367185.88000023</v>
      </c>
      <c r="I67" s="1529">
        <f t="shared" si="5"/>
        <v>95.149279613951393</v>
      </c>
      <c r="J67" s="1528">
        <f t="shared" si="6"/>
        <v>-31262574.360000014</v>
      </c>
      <c r="K67" s="1646">
        <v>252957209.97999999</v>
      </c>
      <c r="L67" s="1527">
        <f t="shared" si="7"/>
        <v>38.850471261365016</v>
      </c>
    </row>
    <row r="68" spans="1:12" ht="14.45" customHeight="1">
      <c r="A68" s="1648" t="s">
        <v>22</v>
      </c>
      <c r="B68" s="1648" t="s">
        <v>596</v>
      </c>
      <c r="C68" s="1647" t="s">
        <v>666</v>
      </c>
      <c r="D68" s="1531">
        <v>528666500.95000011</v>
      </c>
      <c r="E68" s="1528">
        <v>520898902.30000031</v>
      </c>
      <c r="F68" s="1529">
        <f t="shared" si="4"/>
        <v>98.530718584203527</v>
      </c>
      <c r="G68" s="1528">
        <v>551337802.14000022</v>
      </c>
      <c r="H68" s="1528">
        <v>509519693.71999967</v>
      </c>
      <c r="I68" s="1529">
        <f t="shared" si="5"/>
        <v>92.415156686574932</v>
      </c>
      <c r="J68" s="1528">
        <f t="shared" si="6"/>
        <v>11379208.580000639</v>
      </c>
      <c r="K68" s="1646">
        <v>234429107.41999999</v>
      </c>
      <c r="L68" s="1527">
        <f t="shared" si="7"/>
        <v>45.004722871346289</v>
      </c>
    </row>
    <row r="69" spans="1:12" ht="14.45" customHeight="1">
      <c r="A69" s="1648" t="s">
        <v>22</v>
      </c>
      <c r="B69" s="1648" t="s">
        <v>590</v>
      </c>
      <c r="C69" s="1647" t="s">
        <v>667</v>
      </c>
      <c r="D69" s="1531">
        <v>4269270310.5800004</v>
      </c>
      <c r="E69" s="1528">
        <v>4358894219.5600033</v>
      </c>
      <c r="F69" s="1529">
        <f t="shared" si="4"/>
        <v>102.09927932550673</v>
      </c>
      <c r="G69" s="1528">
        <v>4758776031.079999</v>
      </c>
      <c r="H69" s="1528">
        <v>4376801596.3099928</v>
      </c>
      <c r="I69" s="1529">
        <f t="shared" si="5"/>
        <v>91.973263034963267</v>
      </c>
      <c r="J69" s="1528">
        <f t="shared" si="6"/>
        <v>-17907376.74998951</v>
      </c>
      <c r="K69" s="1646">
        <v>1481615750.9200001</v>
      </c>
      <c r="L69" s="1527">
        <f t="shared" si="7"/>
        <v>33.99063331868507</v>
      </c>
    </row>
    <row r="70" spans="1:12" ht="14.45" customHeight="1">
      <c r="A70" s="1648" t="s">
        <v>23</v>
      </c>
      <c r="B70" s="1648" t="s">
        <v>586</v>
      </c>
      <c r="C70" s="1647" t="s">
        <v>668</v>
      </c>
      <c r="D70" s="1531">
        <v>737008932.67999995</v>
      </c>
      <c r="E70" s="1528">
        <v>746022239.55999959</v>
      </c>
      <c r="F70" s="1529">
        <f t="shared" si="4"/>
        <v>101.22295761697546</v>
      </c>
      <c r="G70" s="1528">
        <v>764107132.67999983</v>
      </c>
      <c r="H70" s="1528">
        <v>725102061.89999986</v>
      </c>
      <c r="I70" s="1529">
        <f t="shared" si="5"/>
        <v>94.895340049608606</v>
      </c>
      <c r="J70" s="1528">
        <f t="shared" si="6"/>
        <v>20920177.659999728</v>
      </c>
      <c r="K70" s="1646">
        <v>335500000</v>
      </c>
      <c r="L70" s="1527">
        <f t="shared" si="7"/>
        <v>44.971849659317975</v>
      </c>
    </row>
    <row r="71" spans="1:12" ht="14.45" customHeight="1">
      <c r="A71" s="1648" t="s">
        <v>23</v>
      </c>
      <c r="B71" s="1648" t="s">
        <v>588</v>
      </c>
      <c r="C71" s="1647" t="s">
        <v>669</v>
      </c>
      <c r="D71" s="1531">
        <v>2906728369.2999992</v>
      </c>
      <c r="E71" s="1528">
        <v>3063865463.8900008</v>
      </c>
      <c r="F71" s="1529">
        <f>100*E71/D71</f>
        <v>105.40597794584581</v>
      </c>
      <c r="G71" s="1528">
        <v>3643265763.3000007</v>
      </c>
      <c r="H71" s="1528">
        <v>3333608609.179996</v>
      </c>
      <c r="I71" s="1529">
        <f>100*H71/G71</f>
        <v>91.500560918742224</v>
      </c>
      <c r="J71" s="1528">
        <f t="shared" si="6"/>
        <v>-269743145.28999519</v>
      </c>
      <c r="K71" s="1646">
        <v>2399783751.8000002</v>
      </c>
      <c r="L71" s="1527">
        <f>100*K71/E71</f>
        <v>78.325363175481698</v>
      </c>
    </row>
    <row r="72" spans="1:12" ht="14.45" customHeight="1" thickBot="1">
      <c r="A72" s="1648" t="s">
        <v>23</v>
      </c>
      <c r="B72" s="1648" t="s">
        <v>596</v>
      </c>
      <c r="C72" s="1647" t="s">
        <v>670</v>
      </c>
      <c r="D72" s="1531">
        <v>588883892.73000014</v>
      </c>
      <c r="E72" s="1528">
        <v>602870995.98000002</v>
      </c>
      <c r="F72" s="1529">
        <f>100*E72/D72</f>
        <v>102.37518862761846</v>
      </c>
      <c r="G72" s="1528">
        <v>732027053.73000014</v>
      </c>
      <c r="H72" s="1528">
        <v>658288641.46999896</v>
      </c>
      <c r="I72" s="1529">
        <f>100*H72/G72</f>
        <v>89.926818703725289</v>
      </c>
      <c r="J72" s="1528">
        <f t="shared" si="6"/>
        <v>-55417645.489998937</v>
      </c>
      <c r="K72" s="1646">
        <v>231773459.78999999</v>
      </c>
      <c r="L72" s="1527">
        <f>100*K72/E72</f>
        <v>38.444951131417341</v>
      </c>
    </row>
    <row r="73" spans="1:12" ht="21" customHeight="1" thickBot="1">
      <c r="A73" s="2685" t="s">
        <v>24</v>
      </c>
      <c r="B73" s="2686"/>
      <c r="C73" s="2687"/>
      <c r="D73" s="1526">
        <f>SUM(D7:D72)</f>
        <v>100747828795.60999</v>
      </c>
      <c r="E73" s="1526">
        <f>SUM(E7:E72)</f>
        <v>100314429260.46999</v>
      </c>
      <c r="F73" s="1525">
        <f>100*E73/D73</f>
        <v>99.569817493517149</v>
      </c>
      <c r="G73" s="1526">
        <f>SUM(G7:G72)</f>
        <v>110861883274.78999</v>
      </c>
      <c r="H73" s="1526">
        <f>SUM(H7:H72)</f>
        <v>103502167808.47</v>
      </c>
      <c r="I73" s="1525">
        <f>100*H73/G73</f>
        <v>93.361365287221673</v>
      </c>
      <c r="J73" s="1526">
        <f>SUM(J7:J72)</f>
        <v>-3187738548.0000048</v>
      </c>
      <c r="K73" s="1645">
        <f>SUM(K7:K72)</f>
        <v>42989909320.350021</v>
      </c>
      <c r="L73" s="1525">
        <f>100*K73/E73</f>
        <v>42.855160157194526</v>
      </c>
    </row>
    <row r="75" spans="1:12" ht="12.95" customHeight="1">
      <c r="A75" s="2679" t="s">
        <v>929</v>
      </c>
      <c r="B75" s="2680"/>
      <c r="C75" s="2680"/>
      <c r="D75" s="2680"/>
      <c r="E75" s="2680"/>
      <c r="F75" s="2680"/>
      <c r="G75" s="2680"/>
      <c r="H75" s="2680"/>
      <c r="I75" s="2680"/>
    </row>
  </sheetData>
  <mergeCells count="15">
    <mergeCell ref="A75:I75"/>
    <mergeCell ref="J3:J4"/>
    <mergeCell ref="K3:K4"/>
    <mergeCell ref="L3:L4"/>
    <mergeCell ref="D5:E5"/>
    <mergeCell ref="J5:K5"/>
    <mergeCell ref="A73:C73"/>
    <mergeCell ref="A1:I1"/>
    <mergeCell ref="A3:A5"/>
    <mergeCell ref="B3:B5"/>
    <mergeCell ref="C3:C5"/>
    <mergeCell ref="D3:E3"/>
    <mergeCell ref="F3:F4"/>
    <mergeCell ref="G3:H3"/>
    <mergeCell ref="I3:I4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9" max="16383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79"/>
  <sheetViews>
    <sheetView workbookViewId="0">
      <selection activeCell="B3" sqref="B3:B4"/>
    </sheetView>
  </sheetViews>
  <sheetFormatPr defaultColWidth="8.85546875" defaultRowHeight="12"/>
  <cols>
    <col min="1" max="2" width="5.5703125" style="2053" customWidth="1"/>
    <col min="3" max="3" width="23.7109375" style="2054" customWidth="1"/>
    <col min="4" max="4" width="21.28515625" style="2032" customWidth="1"/>
    <col min="5" max="5" width="18.7109375" style="2032" customWidth="1"/>
    <col min="6" max="7" width="19.42578125" style="2032" customWidth="1"/>
    <col min="8" max="8" width="36" style="2032" customWidth="1"/>
    <col min="9" max="9" width="11.7109375" style="2032" customWidth="1"/>
    <col min="10" max="16384" width="8.85546875" style="2032"/>
  </cols>
  <sheetData>
    <row r="1" spans="1:9" ht="39" customHeight="1" thickBot="1">
      <c r="A1" s="2835" t="s">
        <v>1398</v>
      </c>
      <c r="B1" s="2835"/>
      <c r="C1" s="2835"/>
      <c r="D1" s="2835"/>
      <c r="E1" s="2835"/>
      <c r="F1" s="2835"/>
      <c r="G1" s="2835"/>
      <c r="H1" s="2835"/>
      <c r="I1" s="2835"/>
    </row>
    <row r="2" spans="1:9" s="1896" customFormat="1" ht="13.5" customHeight="1" thickBot="1">
      <c r="A2" s="2836" t="s">
        <v>52</v>
      </c>
      <c r="B2" s="2839" t="s">
        <v>85</v>
      </c>
      <c r="C2" s="2842" t="s">
        <v>1399</v>
      </c>
      <c r="D2" s="2523" t="s">
        <v>1421</v>
      </c>
      <c r="E2" s="2524"/>
      <c r="F2" s="2524"/>
      <c r="G2" s="2524"/>
      <c r="H2" s="2524"/>
      <c r="I2" s="2525"/>
    </row>
    <row r="3" spans="1:9" s="1896" customFormat="1" ht="13.5" customHeight="1" thickBot="1">
      <c r="A3" s="2837"/>
      <c r="B3" s="2840"/>
      <c r="C3" s="2843"/>
      <c r="D3" s="2845" t="s">
        <v>1352</v>
      </c>
      <c r="E3" s="1898" t="s">
        <v>1353</v>
      </c>
      <c r="F3" s="2848" t="s">
        <v>898</v>
      </c>
      <c r="G3" s="2849"/>
      <c r="H3" s="2850" t="s">
        <v>1389</v>
      </c>
      <c r="I3" s="2530" t="s">
        <v>1390</v>
      </c>
    </row>
    <row r="4" spans="1:9" s="1896" customFormat="1" ht="17.25" customHeight="1">
      <c r="A4" s="2837"/>
      <c r="B4" s="2840"/>
      <c r="C4" s="2843"/>
      <c r="D4" s="2846"/>
      <c r="E4" s="2854" t="s">
        <v>1391</v>
      </c>
      <c r="F4" s="2526" t="s">
        <v>31</v>
      </c>
      <c r="G4" s="2856" t="s">
        <v>1357</v>
      </c>
      <c r="H4" s="2851"/>
      <c r="I4" s="2853"/>
    </row>
    <row r="5" spans="1:9" s="1896" customFormat="1" ht="18.75" customHeight="1" thickBot="1">
      <c r="A5" s="2837"/>
      <c r="B5" s="2840"/>
      <c r="C5" s="2843"/>
      <c r="D5" s="2847"/>
      <c r="E5" s="2855"/>
      <c r="F5" s="2710"/>
      <c r="G5" s="2708"/>
      <c r="H5" s="2852"/>
      <c r="I5" s="2531"/>
    </row>
    <row r="6" spans="1:9" ht="12.75" thickBot="1">
      <c r="A6" s="2838"/>
      <c r="B6" s="2841"/>
      <c r="C6" s="2844"/>
      <c r="D6" s="2857" t="s">
        <v>8</v>
      </c>
      <c r="E6" s="2857"/>
      <c r="F6" s="2858"/>
      <c r="G6" s="2858"/>
      <c r="H6" s="2858"/>
      <c r="I6" s="2033" t="s">
        <v>9</v>
      </c>
    </row>
    <row r="7" spans="1:9" s="2034" customFormat="1" thickBot="1">
      <c r="A7" s="1973">
        <v>1</v>
      </c>
      <c r="B7" s="1974">
        <v>2</v>
      </c>
      <c r="C7" s="1973">
        <v>3</v>
      </c>
      <c r="D7" s="1974">
        <v>4</v>
      </c>
      <c r="E7" s="1973">
        <v>5</v>
      </c>
      <c r="F7" s="1974">
        <v>6</v>
      </c>
      <c r="G7" s="1973">
        <v>7</v>
      </c>
      <c r="H7" s="1974">
        <v>8</v>
      </c>
      <c r="I7" s="1975">
        <v>9</v>
      </c>
    </row>
    <row r="8" spans="1:9" ht="13.5" customHeight="1">
      <c r="A8" s="2035">
        <v>2</v>
      </c>
      <c r="B8" s="2036">
        <v>61</v>
      </c>
      <c r="C8" s="2037" t="s">
        <v>587</v>
      </c>
      <c r="D8" s="2038">
        <v>110838730</v>
      </c>
      <c r="E8" s="2039">
        <v>3087828.4313404914</v>
      </c>
      <c r="F8" s="2039">
        <v>1187790.76</v>
      </c>
      <c r="G8" s="2039">
        <v>0</v>
      </c>
      <c r="H8" s="2039">
        <v>112026520.76000001</v>
      </c>
      <c r="I8" s="2040">
        <f>E8/D8*100</f>
        <v>2.7858749656735431</v>
      </c>
    </row>
    <row r="9" spans="1:9" ht="13.5" customHeight="1">
      <c r="A9" s="2041">
        <v>2</v>
      </c>
      <c r="B9" s="2042">
        <v>62</v>
      </c>
      <c r="C9" s="2043" t="s">
        <v>589</v>
      </c>
      <c r="D9" s="2044">
        <v>140941275</v>
      </c>
      <c r="E9" s="2045">
        <v>4014774.7720123027</v>
      </c>
      <c r="F9" s="2045">
        <v>2264055.54</v>
      </c>
      <c r="G9" s="2045">
        <v>0</v>
      </c>
      <c r="H9" s="2039">
        <v>143205330.53999999</v>
      </c>
      <c r="I9" s="2046">
        <f>E9/D9*100</f>
        <v>2.8485443827667249</v>
      </c>
    </row>
    <row r="10" spans="1:9" ht="13.5" customHeight="1">
      <c r="A10" s="2041">
        <v>2</v>
      </c>
      <c r="B10" s="2042">
        <v>64</v>
      </c>
      <c r="C10" s="2043" t="s">
        <v>591</v>
      </c>
      <c r="D10" s="2044">
        <v>727189484</v>
      </c>
      <c r="E10" s="2045">
        <v>25398372.675153632</v>
      </c>
      <c r="F10" s="2045">
        <v>11653555.630000001</v>
      </c>
      <c r="G10" s="2045">
        <v>0</v>
      </c>
      <c r="H10" s="2039">
        <v>738843039.63</v>
      </c>
      <c r="I10" s="2046">
        <f t="shared" ref="I10:I73" si="0">E10/D10*100</f>
        <v>3.4926760127837095</v>
      </c>
    </row>
    <row r="11" spans="1:9" ht="13.5" customHeight="1">
      <c r="A11" s="2041">
        <v>2</v>
      </c>
      <c r="B11" s="2042">
        <v>65</v>
      </c>
      <c r="C11" s="2043" t="s">
        <v>593</v>
      </c>
      <c r="D11" s="2044">
        <v>111627840</v>
      </c>
      <c r="E11" s="2045">
        <v>3589026.1019798894</v>
      </c>
      <c r="F11" s="2045">
        <v>2408521.27</v>
      </c>
      <c r="G11" s="2045">
        <v>0</v>
      </c>
      <c r="H11" s="2039">
        <v>114036361.27</v>
      </c>
      <c r="I11" s="2046">
        <f t="shared" si="0"/>
        <v>3.2151711454596712</v>
      </c>
    </row>
    <row r="12" spans="1:9" ht="13.5" customHeight="1">
      <c r="A12" s="2041">
        <v>4</v>
      </c>
      <c r="B12" s="2042">
        <v>61</v>
      </c>
      <c r="C12" s="2043" t="s">
        <v>594</v>
      </c>
      <c r="D12" s="2044">
        <v>458009373</v>
      </c>
      <c r="E12" s="2045">
        <v>14083976.94265813</v>
      </c>
      <c r="F12" s="2045">
        <v>5809687.3399999999</v>
      </c>
      <c r="G12" s="2045">
        <v>0</v>
      </c>
      <c r="H12" s="2039">
        <v>463819060.33999997</v>
      </c>
      <c r="I12" s="2046">
        <f t="shared" si="0"/>
        <v>3.0750412050318738</v>
      </c>
    </row>
    <row r="13" spans="1:9" ht="13.5" customHeight="1">
      <c r="A13" s="2041">
        <v>4</v>
      </c>
      <c r="B13" s="2042">
        <v>62</v>
      </c>
      <c r="C13" s="2043" t="s">
        <v>595</v>
      </c>
      <c r="D13" s="2044">
        <v>153375872</v>
      </c>
      <c r="E13" s="2045">
        <v>4004749.6948144585</v>
      </c>
      <c r="F13" s="2045">
        <v>1793697.48</v>
      </c>
      <c r="G13" s="2045">
        <v>0</v>
      </c>
      <c r="H13" s="2039">
        <v>155169569.47999999</v>
      </c>
      <c r="I13" s="2046">
        <f t="shared" si="0"/>
        <v>2.611068900598954</v>
      </c>
    </row>
    <row r="14" spans="1:9" ht="13.5" customHeight="1">
      <c r="A14" s="2041">
        <v>4</v>
      </c>
      <c r="B14" s="2042">
        <v>63</v>
      </c>
      <c r="C14" s="2043" t="s">
        <v>597</v>
      </c>
      <c r="D14" s="2044">
        <v>287688704</v>
      </c>
      <c r="E14" s="2045">
        <v>8425481.807047192</v>
      </c>
      <c r="F14" s="2045">
        <v>7253552</v>
      </c>
      <c r="G14" s="2045">
        <v>0</v>
      </c>
      <c r="H14" s="2039">
        <v>294942256</v>
      </c>
      <c r="I14" s="2046">
        <f t="shared" si="0"/>
        <v>2.9286800941086626</v>
      </c>
    </row>
    <row r="15" spans="1:9" ht="13.5" customHeight="1">
      <c r="A15" s="2041">
        <v>4</v>
      </c>
      <c r="B15" s="2042">
        <v>64</v>
      </c>
      <c r="C15" s="2043" t="s">
        <v>598</v>
      </c>
      <c r="D15" s="2044">
        <v>171394107</v>
      </c>
      <c r="E15" s="2045">
        <v>4065197.3069393579</v>
      </c>
      <c r="F15" s="2045">
        <v>2048806.44</v>
      </c>
      <c r="G15" s="2045">
        <v>0</v>
      </c>
      <c r="H15" s="2039">
        <v>173442913.44</v>
      </c>
      <c r="I15" s="2046">
        <f t="shared" si="0"/>
        <v>2.3718419367471939</v>
      </c>
    </row>
    <row r="16" spans="1:9" ht="13.5" customHeight="1">
      <c r="A16" s="2041">
        <v>6</v>
      </c>
      <c r="B16" s="2042">
        <v>61</v>
      </c>
      <c r="C16" s="2043" t="s">
        <v>599</v>
      </c>
      <c r="D16" s="2044">
        <v>110392970</v>
      </c>
      <c r="E16" s="2045">
        <v>2946523.275981721</v>
      </c>
      <c r="F16" s="2045">
        <v>1042679.38</v>
      </c>
      <c r="G16" s="2045">
        <v>0</v>
      </c>
      <c r="H16" s="2039">
        <v>111435649.38</v>
      </c>
      <c r="I16" s="2046">
        <f t="shared" si="0"/>
        <v>2.6691222058630371</v>
      </c>
    </row>
    <row r="17" spans="1:9" ht="13.5" customHeight="1">
      <c r="A17" s="2041">
        <v>6</v>
      </c>
      <c r="B17" s="2042">
        <v>62</v>
      </c>
      <c r="C17" s="2043" t="s">
        <v>600</v>
      </c>
      <c r="D17" s="2044">
        <v>116662621</v>
      </c>
      <c r="E17" s="2045">
        <v>2794482.3407906452</v>
      </c>
      <c r="F17" s="2045">
        <v>1883990.73</v>
      </c>
      <c r="G17" s="2045">
        <v>0</v>
      </c>
      <c r="H17" s="2039">
        <v>118546611.73</v>
      </c>
      <c r="I17" s="2046">
        <f t="shared" si="0"/>
        <v>2.3953536418409844</v>
      </c>
    </row>
    <row r="18" spans="1:9" ht="13.5" customHeight="1">
      <c r="A18" s="2041">
        <v>6</v>
      </c>
      <c r="B18" s="2042">
        <v>63</v>
      </c>
      <c r="C18" s="2043" t="s">
        <v>601</v>
      </c>
      <c r="D18" s="2044">
        <v>500826489</v>
      </c>
      <c r="E18" s="2045">
        <v>14523075.295867668</v>
      </c>
      <c r="F18" s="2045">
        <v>6620855.8200000003</v>
      </c>
      <c r="G18" s="2045">
        <v>0</v>
      </c>
      <c r="H18" s="2039">
        <v>507447344.81999999</v>
      </c>
      <c r="I18" s="2046">
        <f t="shared" si="0"/>
        <v>2.8998217176703025</v>
      </c>
    </row>
    <row r="19" spans="1:9" ht="13.5" customHeight="1">
      <c r="A19" s="2041">
        <v>6</v>
      </c>
      <c r="B19" s="2042">
        <v>64</v>
      </c>
      <c r="C19" s="2043" t="s">
        <v>602</v>
      </c>
      <c r="D19" s="2044">
        <v>145512931</v>
      </c>
      <c r="E19" s="2045">
        <v>2857744.9096181798</v>
      </c>
      <c r="F19" s="2045">
        <v>2227254.89</v>
      </c>
      <c r="G19" s="2045">
        <v>0</v>
      </c>
      <c r="H19" s="2039">
        <v>147740185.88999999</v>
      </c>
      <c r="I19" s="2046">
        <f t="shared" si="0"/>
        <v>1.963911310135166</v>
      </c>
    </row>
    <row r="20" spans="1:9" ht="13.5" customHeight="1">
      <c r="A20" s="2041">
        <v>8</v>
      </c>
      <c r="B20" s="2042">
        <v>61</v>
      </c>
      <c r="C20" s="2043" t="s">
        <v>603</v>
      </c>
      <c r="D20" s="2044">
        <v>188577381</v>
      </c>
      <c r="E20" s="2045">
        <v>5479035.4647567431</v>
      </c>
      <c r="F20" s="2045">
        <v>2076196.33</v>
      </c>
      <c r="G20" s="2045">
        <v>0</v>
      </c>
      <c r="H20" s="2039">
        <v>190653577.33000001</v>
      </c>
      <c r="I20" s="2046">
        <f t="shared" si="0"/>
        <v>2.9054573966942212</v>
      </c>
    </row>
    <row r="21" spans="1:9" ht="13.5" customHeight="1">
      <c r="A21" s="2041">
        <v>8</v>
      </c>
      <c r="B21" s="2042">
        <v>62</v>
      </c>
      <c r="C21" s="2043" t="s">
        <v>604</v>
      </c>
      <c r="D21" s="2044">
        <v>189445235</v>
      </c>
      <c r="E21" s="2045">
        <v>6476497.0269827526</v>
      </c>
      <c r="F21" s="2045">
        <v>2343903.52</v>
      </c>
      <c r="G21" s="2045">
        <v>0</v>
      </c>
      <c r="H21" s="2039">
        <v>191789138.52000001</v>
      </c>
      <c r="I21" s="2046">
        <f t="shared" si="0"/>
        <v>3.4186645164143359</v>
      </c>
    </row>
    <row r="22" spans="1:9" ht="13.5" customHeight="1">
      <c r="A22" s="2041">
        <v>10</v>
      </c>
      <c r="B22" s="2042">
        <v>61</v>
      </c>
      <c r="C22" s="2043" t="s">
        <v>605</v>
      </c>
      <c r="D22" s="2044">
        <v>724197350</v>
      </c>
      <c r="E22" s="2045">
        <v>23838379.582352944</v>
      </c>
      <c r="F22" s="2045">
        <v>9199653.6999999993</v>
      </c>
      <c r="G22" s="2045">
        <v>0</v>
      </c>
      <c r="H22" s="2039">
        <v>733397003.70000005</v>
      </c>
      <c r="I22" s="2046">
        <f t="shared" si="0"/>
        <v>3.2916966048485188</v>
      </c>
    </row>
    <row r="23" spans="1:9" ht="13.5" customHeight="1">
      <c r="A23" s="2041">
        <v>10</v>
      </c>
      <c r="B23" s="2042">
        <v>62</v>
      </c>
      <c r="C23" s="2043" t="s">
        <v>606</v>
      </c>
      <c r="D23" s="2044">
        <v>131483589</v>
      </c>
      <c r="E23" s="2045">
        <v>3374318.7303950773</v>
      </c>
      <c r="F23" s="2045">
        <v>1558696.72</v>
      </c>
      <c r="G23" s="2045">
        <v>0</v>
      </c>
      <c r="H23" s="2039">
        <v>133042285.72</v>
      </c>
      <c r="I23" s="2046">
        <f t="shared" si="0"/>
        <v>2.5663421238030528</v>
      </c>
    </row>
    <row r="24" spans="1:9" ht="13.5" customHeight="1">
      <c r="A24" s="2041">
        <v>10</v>
      </c>
      <c r="B24" s="2042">
        <v>63</v>
      </c>
      <c r="C24" s="2043" t="s">
        <v>607</v>
      </c>
      <c r="D24" s="2044">
        <v>79595421</v>
      </c>
      <c r="E24" s="2045">
        <v>2314554.1572931898</v>
      </c>
      <c r="F24" s="2045">
        <v>688717.26</v>
      </c>
      <c r="G24" s="2045">
        <v>0</v>
      </c>
      <c r="H24" s="2039">
        <v>80284138.260000005</v>
      </c>
      <c r="I24" s="2046">
        <f t="shared" si="0"/>
        <v>2.9078986306174444</v>
      </c>
    </row>
    <row r="25" spans="1:9" ht="13.5" customHeight="1">
      <c r="A25" s="2041">
        <v>12</v>
      </c>
      <c r="B25" s="2042">
        <v>61</v>
      </c>
      <c r="C25" s="2043" t="s">
        <v>608</v>
      </c>
      <c r="D25" s="2044">
        <v>996299368</v>
      </c>
      <c r="E25" s="2045">
        <v>33381093.554699246</v>
      </c>
      <c r="F25" s="2045">
        <v>9129034.1400000006</v>
      </c>
      <c r="G25" s="2045">
        <v>0</v>
      </c>
      <c r="H25" s="2039">
        <v>1005428402.14</v>
      </c>
      <c r="I25" s="2046">
        <f t="shared" si="0"/>
        <v>3.3505083539006364</v>
      </c>
    </row>
    <row r="26" spans="1:9" ht="13.5" customHeight="1">
      <c r="A26" s="2041">
        <v>12</v>
      </c>
      <c r="B26" s="2042">
        <v>62</v>
      </c>
      <c r="C26" s="2043" t="s">
        <v>609</v>
      </c>
      <c r="D26" s="2044">
        <v>187794643</v>
      </c>
      <c r="E26" s="2045">
        <v>4285341.9985071365</v>
      </c>
      <c r="F26" s="2045">
        <v>2212649.25</v>
      </c>
      <c r="G26" s="2045">
        <v>0</v>
      </c>
      <c r="H26" s="2039">
        <v>190007292.25</v>
      </c>
      <c r="I26" s="2046">
        <f t="shared" si="0"/>
        <v>2.2819298410483078</v>
      </c>
    </row>
    <row r="27" spans="1:9" ht="13.5" customHeight="1">
      <c r="A27" s="2041">
        <v>12</v>
      </c>
      <c r="B27" s="2042">
        <v>63</v>
      </c>
      <c r="C27" s="2043" t="s">
        <v>610</v>
      </c>
      <c r="D27" s="2044">
        <v>212536139</v>
      </c>
      <c r="E27" s="2045">
        <v>4859283.5672347145</v>
      </c>
      <c r="F27" s="2045">
        <v>1548983.62</v>
      </c>
      <c r="G27" s="2045">
        <v>0</v>
      </c>
      <c r="H27" s="2039">
        <v>214085122.62</v>
      </c>
      <c r="I27" s="2046">
        <f t="shared" si="0"/>
        <v>2.286332851484949</v>
      </c>
    </row>
    <row r="28" spans="1:9" ht="13.5" customHeight="1">
      <c r="A28" s="2041">
        <v>14</v>
      </c>
      <c r="B28" s="2042">
        <v>61</v>
      </c>
      <c r="C28" s="2043" t="s">
        <v>611</v>
      </c>
      <c r="D28" s="2044">
        <v>106273357</v>
      </c>
      <c r="E28" s="2045">
        <v>2964917.9647929119</v>
      </c>
      <c r="F28" s="2045">
        <v>3174237.44</v>
      </c>
      <c r="G28" s="2045">
        <v>0</v>
      </c>
      <c r="H28" s="2039">
        <v>109447594.44</v>
      </c>
      <c r="I28" s="2046">
        <f t="shared" si="0"/>
        <v>2.7898977208303601</v>
      </c>
    </row>
    <row r="29" spans="1:9" ht="13.5" customHeight="1">
      <c r="A29" s="2041">
        <v>14</v>
      </c>
      <c r="B29" s="2042">
        <v>62</v>
      </c>
      <c r="C29" s="2043" t="s">
        <v>612</v>
      </c>
      <c r="D29" s="2044">
        <v>204455532</v>
      </c>
      <c r="E29" s="2045">
        <v>5577467.2940276144</v>
      </c>
      <c r="F29" s="2045">
        <v>2154504.5299999998</v>
      </c>
      <c r="G29" s="2045">
        <v>0</v>
      </c>
      <c r="H29" s="2039">
        <v>206610036.53</v>
      </c>
      <c r="I29" s="2046">
        <f t="shared" si="0"/>
        <v>2.727961058068908</v>
      </c>
    </row>
    <row r="30" spans="1:9" ht="13.5" customHeight="1">
      <c r="A30" s="2041">
        <v>14</v>
      </c>
      <c r="B30" s="2042">
        <v>63</v>
      </c>
      <c r="C30" s="2043" t="s">
        <v>613</v>
      </c>
      <c r="D30" s="2044">
        <v>343697018</v>
      </c>
      <c r="E30" s="2045">
        <v>9042466.426811954</v>
      </c>
      <c r="F30" s="2045">
        <v>4955697.72</v>
      </c>
      <c r="G30" s="2045">
        <v>0</v>
      </c>
      <c r="H30" s="2039">
        <v>348652715.72000003</v>
      </c>
      <c r="I30" s="2046">
        <f t="shared" si="0"/>
        <v>2.6309411933309104</v>
      </c>
    </row>
    <row r="31" spans="1:9" ht="13.5" customHeight="1">
      <c r="A31" s="2041">
        <v>14</v>
      </c>
      <c r="B31" s="2042">
        <v>64</v>
      </c>
      <c r="C31" s="2043" t="s">
        <v>614</v>
      </c>
      <c r="D31" s="2044">
        <v>159992950</v>
      </c>
      <c r="E31" s="2045">
        <v>4436733.6090806713</v>
      </c>
      <c r="F31" s="2045">
        <v>2740139.73</v>
      </c>
      <c r="G31" s="2045">
        <v>0</v>
      </c>
      <c r="H31" s="2039">
        <v>162733089.72999999</v>
      </c>
      <c r="I31" s="2046">
        <f t="shared" si="0"/>
        <v>2.7730806945435229</v>
      </c>
    </row>
    <row r="32" spans="1:9" ht="13.5" customHeight="1">
      <c r="A32" s="2041">
        <v>14</v>
      </c>
      <c r="B32" s="2042">
        <v>65</v>
      </c>
      <c r="C32" s="2043" t="s">
        <v>1273</v>
      </c>
      <c r="D32" s="2044">
        <v>2280953087</v>
      </c>
      <c r="E32" s="2045">
        <v>74799839.047859609</v>
      </c>
      <c r="F32" s="2045">
        <v>24491696.32</v>
      </c>
      <c r="G32" s="2045">
        <v>0</v>
      </c>
      <c r="H32" s="2039">
        <v>2305444783.3200002</v>
      </c>
      <c r="I32" s="2046">
        <f t="shared" si="0"/>
        <v>3.2793238701037613</v>
      </c>
    </row>
    <row r="33" spans="1:9" ht="13.5" customHeight="1">
      <c r="A33" s="2041">
        <v>16</v>
      </c>
      <c r="B33" s="2042">
        <v>61</v>
      </c>
      <c r="C33" s="2043" t="s">
        <v>616</v>
      </c>
      <c r="D33" s="2044">
        <v>210124973</v>
      </c>
      <c r="E33" s="2045">
        <v>5150126.553732506</v>
      </c>
      <c r="F33" s="2045">
        <v>2633621.16</v>
      </c>
      <c r="G33" s="2045">
        <v>0</v>
      </c>
      <c r="H33" s="2039">
        <v>212758594.16</v>
      </c>
      <c r="I33" s="2046">
        <f t="shared" si="0"/>
        <v>2.4509826129674299</v>
      </c>
    </row>
    <row r="34" spans="1:9" ht="13.5" customHeight="1">
      <c r="A34" s="2041">
        <v>18</v>
      </c>
      <c r="B34" s="2042">
        <v>61</v>
      </c>
      <c r="C34" s="2043" t="s">
        <v>617</v>
      </c>
      <c r="D34" s="2044">
        <v>109820532</v>
      </c>
      <c r="E34" s="2045">
        <v>2228810.6748987059</v>
      </c>
      <c r="F34" s="2045">
        <v>925766.29</v>
      </c>
      <c r="G34" s="2045">
        <v>0</v>
      </c>
      <c r="H34" s="2039">
        <v>110746298.29000001</v>
      </c>
      <c r="I34" s="2046">
        <f t="shared" si="0"/>
        <v>2.0295027116593332</v>
      </c>
    </row>
    <row r="35" spans="1:9" ht="13.5" customHeight="1">
      <c r="A35" s="2041">
        <v>18</v>
      </c>
      <c r="B35" s="2042">
        <v>62</v>
      </c>
      <c r="C35" s="2043" t="s">
        <v>618</v>
      </c>
      <c r="D35" s="2044">
        <v>117235944</v>
      </c>
      <c r="E35" s="2045">
        <v>2640655.703725426</v>
      </c>
      <c r="F35" s="2045">
        <v>1196903.4099999999</v>
      </c>
      <c r="G35" s="2045">
        <v>0</v>
      </c>
      <c r="H35" s="2039">
        <v>118432847.41</v>
      </c>
      <c r="I35" s="2046">
        <f t="shared" si="0"/>
        <v>2.2524284051701975</v>
      </c>
    </row>
    <row r="36" spans="1:9" ht="13.5" customHeight="1">
      <c r="A36" s="2041">
        <v>18</v>
      </c>
      <c r="B36" s="2042">
        <v>63</v>
      </c>
      <c r="C36" s="2043" t="s">
        <v>619</v>
      </c>
      <c r="D36" s="2044">
        <v>379009923</v>
      </c>
      <c r="E36" s="2045">
        <v>10206032.169973867</v>
      </c>
      <c r="F36" s="2045">
        <v>3030236.85</v>
      </c>
      <c r="G36" s="2045">
        <v>0</v>
      </c>
      <c r="H36" s="2039">
        <v>382040159.85000002</v>
      </c>
      <c r="I36" s="2046">
        <f t="shared" si="0"/>
        <v>2.6928139741538817</v>
      </c>
    </row>
    <row r="37" spans="1:9" ht="13.5" customHeight="1">
      <c r="A37" s="2041">
        <v>18</v>
      </c>
      <c r="B37" s="2042">
        <v>64</v>
      </c>
      <c r="C37" s="2043" t="s">
        <v>620</v>
      </c>
      <c r="D37" s="2044">
        <v>82398568</v>
      </c>
      <c r="E37" s="2045">
        <v>1574961.6144623172</v>
      </c>
      <c r="F37" s="2045">
        <v>907228.7</v>
      </c>
      <c r="G37" s="2045">
        <v>0</v>
      </c>
      <c r="H37" s="2039">
        <v>83305796.700000003</v>
      </c>
      <c r="I37" s="2046">
        <f t="shared" si="0"/>
        <v>1.9113944000365604</v>
      </c>
    </row>
    <row r="38" spans="1:9" ht="13.5" customHeight="1">
      <c r="A38" s="2041">
        <v>20</v>
      </c>
      <c r="B38" s="2042">
        <v>61</v>
      </c>
      <c r="C38" s="2043" t="s">
        <v>621</v>
      </c>
      <c r="D38" s="2044">
        <v>484741534</v>
      </c>
      <c r="E38" s="2045">
        <v>14064684.078115327</v>
      </c>
      <c r="F38" s="2045">
        <v>6191742.8499999996</v>
      </c>
      <c r="G38" s="2045">
        <v>300000</v>
      </c>
      <c r="H38" s="2039">
        <v>491233276.85000002</v>
      </c>
      <c r="I38" s="2046">
        <f t="shared" si="0"/>
        <v>2.9014811175877755</v>
      </c>
    </row>
    <row r="39" spans="1:9" ht="13.5" customHeight="1">
      <c r="A39" s="2041">
        <v>20</v>
      </c>
      <c r="B39" s="2042">
        <v>62</v>
      </c>
      <c r="C39" s="2043" t="s">
        <v>622</v>
      </c>
      <c r="D39" s="2044">
        <v>106552869</v>
      </c>
      <c r="E39" s="2045">
        <v>2758523.3353348556</v>
      </c>
      <c r="F39" s="2045">
        <v>1677334.61</v>
      </c>
      <c r="G39" s="2045">
        <v>1431300</v>
      </c>
      <c r="H39" s="2039">
        <v>109661503.61</v>
      </c>
      <c r="I39" s="2046">
        <f t="shared" si="0"/>
        <v>2.5888775790118381</v>
      </c>
    </row>
    <row r="40" spans="1:9" ht="13.5" customHeight="1">
      <c r="A40" s="2041">
        <v>20</v>
      </c>
      <c r="B40" s="2042">
        <v>63</v>
      </c>
      <c r="C40" s="2043" t="s">
        <v>623</v>
      </c>
      <c r="D40" s="2044">
        <v>108534443</v>
      </c>
      <c r="E40" s="2045">
        <v>3300660.0861182446</v>
      </c>
      <c r="F40" s="2045">
        <v>1552857.96</v>
      </c>
      <c r="G40" s="2045">
        <v>500000</v>
      </c>
      <c r="H40" s="2039">
        <v>110587300.95999999</v>
      </c>
      <c r="I40" s="2046">
        <f t="shared" si="0"/>
        <v>3.0411176349965188</v>
      </c>
    </row>
    <row r="41" spans="1:9" ht="13.5" customHeight="1">
      <c r="A41" s="2041">
        <v>22</v>
      </c>
      <c r="B41" s="2042">
        <v>61</v>
      </c>
      <c r="C41" s="2043" t="s">
        <v>624</v>
      </c>
      <c r="D41" s="2044">
        <v>565129658</v>
      </c>
      <c r="E41" s="2045">
        <v>18501126.30010112</v>
      </c>
      <c r="F41" s="2045">
        <v>6016557.4400000004</v>
      </c>
      <c r="G41" s="2045">
        <v>0</v>
      </c>
      <c r="H41" s="2039">
        <v>571146215.44000006</v>
      </c>
      <c r="I41" s="2046">
        <f t="shared" si="0"/>
        <v>3.2737843498741168</v>
      </c>
    </row>
    <row r="42" spans="1:9" ht="13.5" customHeight="1">
      <c r="A42" s="2041">
        <v>22</v>
      </c>
      <c r="B42" s="2042">
        <v>62</v>
      </c>
      <c r="C42" s="2043" t="s">
        <v>625</v>
      </c>
      <c r="D42" s="2044">
        <v>279257810</v>
      </c>
      <c r="E42" s="2045">
        <v>8894907.8647810649</v>
      </c>
      <c r="F42" s="2045">
        <v>3901040.45</v>
      </c>
      <c r="G42" s="2045">
        <v>0</v>
      </c>
      <c r="H42" s="2039">
        <v>283158850.44999999</v>
      </c>
      <c r="I42" s="2046">
        <f t="shared" si="0"/>
        <v>3.1851957389413981</v>
      </c>
    </row>
    <row r="43" spans="1:9" ht="13.5" customHeight="1">
      <c r="A43" s="2041">
        <v>22</v>
      </c>
      <c r="B43" s="2042">
        <v>63</v>
      </c>
      <c r="C43" s="2043" t="s">
        <v>626</v>
      </c>
      <c r="D43" s="2044">
        <v>153759030</v>
      </c>
      <c r="E43" s="2045">
        <v>3923349.0958092413</v>
      </c>
      <c r="F43" s="2045">
        <v>2155265.29</v>
      </c>
      <c r="G43" s="2045">
        <v>0</v>
      </c>
      <c r="H43" s="2039">
        <v>155914295.28999999</v>
      </c>
      <c r="I43" s="2046">
        <f t="shared" si="0"/>
        <v>2.5516219085209118</v>
      </c>
    </row>
    <row r="44" spans="1:9" ht="13.5" customHeight="1">
      <c r="A44" s="2041">
        <v>22</v>
      </c>
      <c r="B44" s="2042">
        <v>64</v>
      </c>
      <c r="C44" s="2043" t="s">
        <v>627</v>
      </c>
      <c r="D44" s="2044">
        <v>41349256</v>
      </c>
      <c r="E44" s="2045">
        <v>1128138.2284992526</v>
      </c>
      <c r="F44" s="2045">
        <v>497729.36</v>
      </c>
      <c r="G44" s="2045">
        <v>0</v>
      </c>
      <c r="H44" s="2039">
        <v>41846985.359999999</v>
      </c>
      <c r="I44" s="2046">
        <f t="shared" si="0"/>
        <v>2.7283156642510149</v>
      </c>
    </row>
    <row r="45" spans="1:9" ht="13.5" customHeight="1">
      <c r="A45" s="2041">
        <v>24</v>
      </c>
      <c r="B45" s="2042">
        <v>61</v>
      </c>
      <c r="C45" s="2043" t="s">
        <v>628</v>
      </c>
      <c r="D45" s="2044">
        <v>274202777</v>
      </c>
      <c r="E45" s="2045">
        <v>7948407.4633496869</v>
      </c>
      <c r="F45" s="2045">
        <v>2789524.13</v>
      </c>
      <c r="G45" s="2045">
        <v>0</v>
      </c>
      <c r="H45" s="2039">
        <v>276992301.13</v>
      </c>
      <c r="I45" s="2046">
        <f t="shared" si="0"/>
        <v>2.8987333936992501</v>
      </c>
    </row>
    <row r="46" spans="1:9" ht="13.5" customHeight="1">
      <c r="A46" s="2041">
        <v>24</v>
      </c>
      <c r="B46" s="2042">
        <v>62</v>
      </c>
      <c r="C46" s="2043" t="s">
        <v>629</v>
      </c>
      <c r="D46" s="2044">
        <v>184276873</v>
      </c>
      <c r="E46" s="2045">
        <v>6541605.692456943</v>
      </c>
      <c r="F46" s="2045">
        <v>2474126.27</v>
      </c>
      <c r="G46" s="2045">
        <v>0</v>
      </c>
      <c r="H46" s="2039">
        <v>186750999.27000001</v>
      </c>
      <c r="I46" s="2046">
        <f t="shared" si="0"/>
        <v>3.5498788241631072</v>
      </c>
    </row>
    <row r="47" spans="1:9" ht="13.5" customHeight="1">
      <c r="A47" s="2041">
        <v>24</v>
      </c>
      <c r="B47" s="2042">
        <v>63</v>
      </c>
      <c r="C47" s="2043" t="s">
        <v>630</v>
      </c>
      <c r="D47" s="2044">
        <v>158537973</v>
      </c>
      <c r="E47" s="2045">
        <v>4520898.5305495188</v>
      </c>
      <c r="F47" s="2045">
        <v>1712993.41</v>
      </c>
      <c r="G47" s="2045">
        <v>0</v>
      </c>
      <c r="H47" s="2039">
        <v>160250966.41</v>
      </c>
      <c r="I47" s="2046">
        <f t="shared" si="0"/>
        <v>2.8516187289397972</v>
      </c>
    </row>
    <row r="48" spans="1:9" ht="13.5" customHeight="1">
      <c r="A48" s="2041">
        <v>24</v>
      </c>
      <c r="B48" s="2042">
        <v>64</v>
      </c>
      <c r="C48" s="2043" t="s">
        <v>631</v>
      </c>
      <c r="D48" s="2044">
        <v>336362170</v>
      </c>
      <c r="E48" s="2045">
        <v>8348455.2160677863</v>
      </c>
      <c r="F48" s="2045">
        <v>3562417.06</v>
      </c>
      <c r="G48" s="2045">
        <v>0</v>
      </c>
      <c r="H48" s="2039">
        <v>339924587.06</v>
      </c>
      <c r="I48" s="2046">
        <f t="shared" si="0"/>
        <v>2.4819839924530713</v>
      </c>
    </row>
    <row r="49" spans="1:9" ht="13.5" customHeight="1">
      <c r="A49" s="2041">
        <v>24</v>
      </c>
      <c r="B49" s="2042">
        <v>65</v>
      </c>
      <c r="C49" s="2043" t="s">
        <v>632</v>
      </c>
      <c r="D49" s="2044">
        <v>149919781</v>
      </c>
      <c r="E49" s="2045">
        <v>4411456.2033285312</v>
      </c>
      <c r="F49" s="2045">
        <v>1949556.87</v>
      </c>
      <c r="G49" s="2045">
        <v>0</v>
      </c>
      <c r="H49" s="2039">
        <v>151869337.87</v>
      </c>
      <c r="I49" s="2046">
        <f t="shared" si="0"/>
        <v>2.9425444553767934</v>
      </c>
    </row>
    <row r="50" spans="1:9" ht="13.5" customHeight="1">
      <c r="A50" s="2041">
        <v>24</v>
      </c>
      <c r="B50" s="2042">
        <v>66</v>
      </c>
      <c r="C50" s="2043" t="s">
        <v>634</v>
      </c>
      <c r="D50" s="2044">
        <v>247987110</v>
      </c>
      <c r="E50" s="2045">
        <v>6947794.2212702455</v>
      </c>
      <c r="F50" s="2045">
        <v>2463392.44</v>
      </c>
      <c r="G50" s="2045">
        <v>0</v>
      </c>
      <c r="H50" s="2039">
        <v>250450502.44</v>
      </c>
      <c r="I50" s="2046">
        <f t="shared" si="0"/>
        <v>2.8016755472775361</v>
      </c>
    </row>
    <row r="51" spans="1:9" ht="13.5" customHeight="1">
      <c r="A51" s="2041">
        <v>24</v>
      </c>
      <c r="B51" s="2042">
        <v>67</v>
      </c>
      <c r="C51" s="2043" t="s">
        <v>1272</v>
      </c>
      <c r="D51" s="2044">
        <v>116374852</v>
      </c>
      <c r="E51" s="2045">
        <v>3596844.4782297704</v>
      </c>
      <c r="F51" s="2045">
        <v>1157184.05</v>
      </c>
      <c r="G51" s="2045">
        <v>0</v>
      </c>
      <c r="H51" s="2039">
        <v>117532036.05</v>
      </c>
      <c r="I51" s="2046">
        <f t="shared" si="0"/>
        <v>3.0907403244042539</v>
      </c>
    </row>
    <row r="52" spans="1:9" ht="13.5" customHeight="1">
      <c r="A52" s="2041">
        <v>24</v>
      </c>
      <c r="B52" s="2042">
        <v>68</v>
      </c>
      <c r="C52" s="2043" t="s">
        <v>638</v>
      </c>
      <c r="D52" s="2044">
        <v>102929658</v>
      </c>
      <c r="E52" s="2045">
        <v>3430108.0161046288</v>
      </c>
      <c r="F52" s="2045">
        <v>1358283.8</v>
      </c>
      <c r="G52" s="2045">
        <v>0</v>
      </c>
      <c r="H52" s="2039">
        <v>104287941.8</v>
      </c>
      <c r="I52" s="2046">
        <f t="shared" si="0"/>
        <v>3.3324778132505104</v>
      </c>
    </row>
    <row r="53" spans="1:9" ht="13.5" customHeight="1">
      <c r="A53" s="2041">
        <v>24</v>
      </c>
      <c r="B53" s="2042">
        <v>69</v>
      </c>
      <c r="C53" s="2043" t="s">
        <v>640</v>
      </c>
      <c r="D53" s="2044">
        <v>364110992</v>
      </c>
      <c r="E53" s="2045">
        <v>11166828.950209631</v>
      </c>
      <c r="F53" s="2045">
        <v>4109529.34</v>
      </c>
      <c r="G53" s="2045">
        <v>0</v>
      </c>
      <c r="H53" s="2039">
        <v>368220521.33999997</v>
      </c>
      <c r="I53" s="2046">
        <f t="shared" si="0"/>
        <v>3.0668749901979422</v>
      </c>
    </row>
    <row r="54" spans="1:9" ht="13.5" customHeight="1">
      <c r="A54" s="2041">
        <v>24</v>
      </c>
      <c r="B54" s="2042">
        <v>70</v>
      </c>
      <c r="C54" s="2043" t="s">
        <v>642</v>
      </c>
      <c r="D54" s="2044">
        <v>72899031</v>
      </c>
      <c r="E54" s="2045">
        <v>3005924.3105913089</v>
      </c>
      <c r="F54" s="2045">
        <v>1785178.43</v>
      </c>
      <c r="G54" s="2045">
        <v>0</v>
      </c>
      <c r="H54" s="2039">
        <v>74684209.430000007</v>
      </c>
      <c r="I54" s="2046">
        <f t="shared" si="0"/>
        <v>4.1234077728568286</v>
      </c>
    </row>
    <row r="55" spans="1:9" ht="13.5" customHeight="1">
      <c r="A55" s="2041">
        <v>24</v>
      </c>
      <c r="B55" s="2042">
        <v>71</v>
      </c>
      <c r="C55" s="2043" t="s">
        <v>644</v>
      </c>
      <c r="D55" s="2044">
        <v>74859377</v>
      </c>
      <c r="E55" s="2045">
        <v>2087230.2705893412</v>
      </c>
      <c r="F55" s="2045">
        <v>978410.38</v>
      </c>
      <c r="G55" s="2045">
        <v>0</v>
      </c>
      <c r="H55" s="2039">
        <v>75837787.379999995</v>
      </c>
      <c r="I55" s="2046">
        <f t="shared" si="0"/>
        <v>2.7882014975750349</v>
      </c>
    </row>
    <row r="56" spans="1:9" ht="13.5" customHeight="1">
      <c r="A56" s="2041">
        <v>24</v>
      </c>
      <c r="B56" s="2042">
        <v>72</v>
      </c>
      <c r="C56" s="2043" t="s">
        <v>646</v>
      </c>
      <c r="D56" s="2044">
        <v>148858268</v>
      </c>
      <c r="E56" s="2045">
        <v>5980531.3619283224</v>
      </c>
      <c r="F56" s="2045">
        <v>1810490.54</v>
      </c>
      <c r="G56" s="2045">
        <v>0</v>
      </c>
      <c r="H56" s="2039">
        <v>150668758.53999999</v>
      </c>
      <c r="I56" s="2046">
        <f t="shared" si="0"/>
        <v>4.0176010659537722</v>
      </c>
    </row>
    <row r="57" spans="1:9" ht="13.5" customHeight="1">
      <c r="A57" s="2041">
        <v>24</v>
      </c>
      <c r="B57" s="2042">
        <v>73</v>
      </c>
      <c r="C57" s="2043" t="s">
        <v>648</v>
      </c>
      <c r="D57" s="2044">
        <v>191041765</v>
      </c>
      <c r="E57" s="2045">
        <v>6383631.1213484062</v>
      </c>
      <c r="F57" s="2045">
        <v>1594903.11</v>
      </c>
      <c r="G57" s="2045">
        <v>0</v>
      </c>
      <c r="H57" s="2039">
        <v>192636668.11000001</v>
      </c>
      <c r="I57" s="2046">
        <f t="shared" si="0"/>
        <v>3.3414845813157172</v>
      </c>
    </row>
    <row r="58" spans="1:9" ht="13.5" customHeight="1">
      <c r="A58" s="2041">
        <v>24</v>
      </c>
      <c r="B58" s="2042">
        <v>74</v>
      </c>
      <c r="C58" s="2043" t="s">
        <v>650</v>
      </c>
      <c r="D58" s="2044">
        <v>62553482</v>
      </c>
      <c r="E58" s="2045">
        <v>2345933.8483109185</v>
      </c>
      <c r="F58" s="2045">
        <v>1776546.24</v>
      </c>
      <c r="G58" s="2045">
        <v>0</v>
      </c>
      <c r="H58" s="2039">
        <v>64330028.240000002</v>
      </c>
      <c r="I58" s="2046">
        <f t="shared" si="0"/>
        <v>3.7502849934251756</v>
      </c>
    </row>
    <row r="59" spans="1:9" ht="13.5" customHeight="1">
      <c r="A59" s="2041">
        <v>24</v>
      </c>
      <c r="B59" s="2042">
        <v>75</v>
      </c>
      <c r="C59" s="2043" t="s">
        <v>652</v>
      </c>
      <c r="D59" s="2044">
        <v>211389125</v>
      </c>
      <c r="E59" s="2045">
        <v>7220705.9931992544</v>
      </c>
      <c r="F59" s="2045">
        <v>4215206.16</v>
      </c>
      <c r="G59" s="2045">
        <v>0</v>
      </c>
      <c r="H59" s="2039">
        <v>215604331.16</v>
      </c>
      <c r="I59" s="2046">
        <f t="shared" si="0"/>
        <v>3.4158360763351729</v>
      </c>
    </row>
    <row r="60" spans="1:9" ht="13.5" customHeight="1">
      <c r="A60" s="2041">
        <v>24</v>
      </c>
      <c r="B60" s="2042">
        <v>76</v>
      </c>
      <c r="C60" s="2043" t="s">
        <v>654</v>
      </c>
      <c r="D60" s="2044">
        <v>46861196</v>
      </c>
      <c r="E60" s="2045">
        <v>1816602.0860124561</v>
      </c>
      <c r="F60" s="2045">
        <v>758211.65</v>
      </c>
      <c r="G60" s="2045">
        <v>0</v>
      </c>
      <c r="H60" s="2039">
        <v>47619407.649999999</v>
      </c>
      <c r="I60" s="2046">
        <f t="shared" si="0"/>
        <v>3.8765593733724937</v>
      </c>
    </row>
    <row r="61" spans="1:9" ht="13.5" customHeight="1">
      <c r="A61" s="2041">
        <v>24</v>
      </c>
      <c r="B61" s="2042">
        <v>77</v>
      </c>
      <c r="C61" s="2043" t="s">
        <v>656</v>
      </c>
      <c r="D61" s="2044">
        <v>167933138</v>
      </c>
      <c r="E61" s="2045">
        <v>5777065.0243487619</v>
      </c>
      <c r="F61" s="2045">
        <v>1533349.03</v>
      </c>
      <c r="G61" s="2045">
        <v>0</v>
      </c>
      <c r="H61" s="2039">
        <v>169466487.03</v>
      </c>
      <c r="I61" s="2046">
        <f t="shared" si="0"/>
        <v>3.4400982993295597</v>
      </c>
    </row>
    <row r="62" spans="1:9" ht="13.5" customHeight="1">
      <c r="A62" s="2041">
        <v>24</v>
      </c>
      <c r="B62" s="2042">
        <v>78</v>
      </c>
      <c r="C62" s="2043" t="s">
        <v>658</v>
      </c>
      <c r="D62" s="2044">
        <v>192069434</v>
      </c>
      <c r="E62" s="2045">
        <v>6314849.0681393072</v>
      </c>
      <c r="F62" s="2045">
        <v>4020454.05</v>
      </c>
      <c r="G62" s="2045">
        <v>0</v>
      </c>
      <c r="H62" s="2039">
        <v>196089888.05000001</v>
      </c>
      <c r="I62" s="2046">
        <f t="shared" si="0"/>
        <v>3.2877949065749354</v>
      </c>
    </row>
    <row r="63" spans="1:9" ht="13.5" customHeight="1">
      <c r="A63" s="2041">
        <v>24</v>
      </c>
      <c r="B63" s="2042">
        <v>79</v>
      </c>
      <c r="C63" s="2043" t="s">
        <v>660</v>
      </c>
      <c r="D63" s="2044">
        <v>92281115</v>
      </c>
      <c r="E63" s="2045">
        <v>2901537.1735433382</v>
      </c>
      <c r="F63" s="2045">
        <v>1045954.23</v>
      </c>
      <c r="G63" s="2045">
        <v>0</v>
      </c>
      <c r="H63" s="2039">
        <v>93327069.230000004</v>
      </c>
      <c r="I63" s="2046">
        <f t="shared" si="0"/>
        <v>3.1442372294085716</v>
      </c>
    </row>
    <row r="64" spans="1:9" ht="13.5" customHeight="1">
      <c r="A64" s="2041">
        <v>26</v>
      </c>
      <c r="B64" s="2042">
        <v>61</v>
      </c>
      <c r="C64" s="2043" t="s">
        <v>661</v>
      </c>
      <c r="D64" s="2044">
        <v>341608936</v>
      </c>
      <c r="E64" s="2045">
        <v>8162779.1334627438</v>
      </c>
      <c r="F64" s="2045">
        <v>3466853.39</v>
      </c>
      <c r="G64" s="2045">
        <v>0</v>
      </c>
      <c r="H64" s="2039">
        <v>345075789.38999999</v>
      </c>
      <c r="I64" s="2046">
        <f t="shared" si="0"/>
        <v>2.3895098380748285</v>
      </c>
    </row>
    <row r="65" spans="1:9" ht="13.5" customHeight="1">
      <c r="A65" s="2041">
        <v>28</v>
      </c>
      <c r="B65" s="2042">
        <v>61</v>
      </c>
      <c r="C65" s="2043" t="s">
        <v>662</v>
      </c>
      <c r="D65" s="2044">
        <v>150759632</v>
      </c>
      <c r="E65" s="2045">
        <v>4627938.9203583524</v>
      </c>
      <c r="F65" s="2045">
        <v>2203243.91</v>
      </c>
      <c r="G65" s="2045">
        <v>0</v>
      </c>
      <c r="H65" s="2039">
        <v>152962875.91</v>
      </c>
      <c r="I65" s="2046">
        <f t="shared" si="0"/>
        <v>3.0697467610947422</v>
      </c>
    </row>
    <row r="66" spans="1:9" ht="13.5" customHeight="1">
      <c r="A66" s="2041">
        <v>28</v>
      </c>
      <c r="B66" s="2042">
        <v>62</v>
      </c>
      <c r="C66" s="2043" t="s">
        <v>663</v>
      </c>
      <c r="D66" s="2044">
        <v>290913260</v>
      </c>
      <c r="E66" s="2045">
        <v>7931317.7923119972</v>
      </c>
      <c r="F66" s="2045">
        <v>3063241.82</v>
      </c>
      <c r="G66" s="2045">
        <v>11524</v>
      </c>
      <c r="H66" s="2039">
        <v>293988025.81999999</v>
      </c>
      <c r="I66" s="2046">
        <f t="shared" si="0"/>
        <v>2.7263514190834743</v>
      </c>
    </row>
    <row r="67" spans="1:9" ht="13.5" customHeight="1">
      <c r="A67" s="2041">
        <v>30</v>
      </c>
      <c r="B67" s="2042">
        <v>61</v>
      </c>
      <c r="C67" s="2043" t="s">
        <v>664</v>
      </c>
      <c r="D67" s="2044">
        <v>157803151</v>
      </c>
      <c r="E67" s="2045">
        <v>4293661.7969158236</v>
      </c>
      <c r="F67" s="2045">
        <v>1805082.29</v>
      </c>
      <c r="G67" s="2045">
        <v>0</v>
      </c>
      <c r="H67" s="2039">
        <v>159608233.28999999</v>
      </c>
      <c r="I67" s="2046">
        <f t="shared" si="0"/>
        <v>2.7208973773380629</v>
      </c>
    </row>
    <row r="68" spans="1:9" ht="13.5" customHeight="1">
      <c r="A68" s="2041">
        <v>30</v>
      </c>
      <c r="B68" s="2042">
        <v>62</v>
      </c>
      <c r="C68" s="2043" t="s">
        <v>665</v>
      </c>
      <c r="D68" s="2044">
        <v>133203670</v>
      </c>
      <c r="E68" s="2045">
        <v>3167645.3329490251</v>
      </c>
      <c r="F68" s="2045">
        <v>1929081.36</v>
      </c>
      <c r="G68" s="2045">
        <v>0</v>
      </c>
      <c r="H68" s="2039">
        <v>135132751.36000001</v>
      </c>
      <c r="I68" s="2046">
        <f t="shared" si="0"/>
        <v>2.3780465905699333</v>
      </c>
    </row>
    <row r="69" spans="1:9" ht="13.5" customHeight="1">
      <c r="A69" s="2041">
        <v>30</v>
      </c>
      <c r="B69" s="2042">
        <v>63</v>
      </c>
      <c r="C69" s="2043" t="s">
        <v>666</v>
      </c>
      <c r="D69" s="2044">
        <v>117037772</v>
      </c>
      <c r="E69" s="2045">
        <v>3120427.6078609908</v>
      </c>
      <c r="F69" s="2045">
        <v>1761131.16</v>
      </c>
      <c r="G69" s="2045">
        <v>888648.14</v>
      </c>
      <c r="H69" s="2039">
        <v>119687551.3</v>
      </c>
      <c r="I69" s="2046">
        <f t="shared" si="0"/>
        <v>2.6661714030757446</v>
      </c>
    </row>
    <row r="70" spans="1:9" ht="13.5" customHeight="1">
      <c r="A70" s="2041">
        <v>30</v>
      </c>
      <c r="B70" s="2042">
        <v>64</v>
      </c>
      <c r="C70" s="2043" t="s">
        <v>667</v>
      </c>
      <c r="D70" s="2044">
        <v>712582883</v>
      </c>
      <c r="E70" s="2045">
        <v>20676848.465124734</v>
      </c>
      <c r="F70" s="2045">
        <v>6564943.3700000001</v>
      </c>
      <c r="G70" s="2045">
        <v>0</v>
      </c>
      <c r="H70" s="2039">
        <v>719147826.37</v>
      </c>
      <c r="I70" s="2046">
        <f t="shared" si="0"/>
        <v>2.9016762763195274</v>
      </c>
    </row>
    <row r="71" spans="1:9" ht="13.5" customHeight="1">
      <c r="A71" s="2041">
        <v>32</v>
      </c>
      <c r="B71" s="2042">
        <v>61</v>
      </c>
      <c r="C71" s="2043" t="s">
        <v>668</v>
      </c>
      <c r="D71" s="2044">
        <v>155665749</v>
      </c>
      <c r="E71" s="2045">
        <v>4617487.6296885246</v>
      </c>
      <c r="F71" s="2045">
        <v>2306529.9</v>
      </c>
      <c r="G71" s="2045">
        <v>0</v>
      </c>
      <c r="H71" s="2039">
        <v>157972278.90000001</v>
      </c>
      <c r="I71" s="2046">
        <f t="shared" si="0"/>
        <v>2.9662836297331694</v>
      </c>
    </row>
    <row r="72" spans="1:9" ht="13.5" customHeight="1">
      <c r="A72" s="2041">
        <v>32</v>
      </c>
      <c r="B72" s="2042">
        <v>62</v>
      </c>
      <c r="C72" s="2043" t="s">
        <v>669</v>
      </c>
      <c r="D72" s="2044">
        <v>511582365</v>
      </c>
      <c r="E72" s="2045">
        <v>15376697.202862633</v>
      </c>
      <c r="F72" s="2045">
        <v>6792542.5599999996</v>
      </c>
      <c r="G72" s="2045">
        <v>0</v>
      </c>
      <c r="H72" s="2039">
        <v>518374907.56</v>
      </c>
      <c r="I72" s="2046">
        <f t="shared" si="0"/>
        <v>3.0057129124970197</v>
      </c>
    </row>
    <row r="73" spans="1:9" ht="13.5" customHeight="1" thickBot="1">
      <c r="A73" s="2047">
        <v>32</v>
      </c>
      <c r="B73" s="2048">
        <v>63</v>
      </c>
      <c r="C73" s="2049" t="s">
        <v>670</v>
      </c>
      <c r="D73" s="2044">
        <v>35259159</v>
      </c>
      <c r="E73" s="2045">
        <v>1410118.1161862365</v>
      </c>
      <c r="F73" s="2045">
        <v>400065.8</v>
      </c>
      <c r="G73" s="2045">
        <v>0</v>
      </c>
      <c r="H73" s="2039">
        <v>35659224.799999997</v>
      </c>
      <c r="I73" s="2046">
        <f t="shared" si="0"/>
        <v>3.9992959451648762</v>
      </c>
    </row>
    <row r="74" spans="1:9" s="2052" customFormat="1" ht="13.5" thickBot="1">
      <c r="A74" s="2833" t="s">
        <v>55</v>
      </c>
      <c r="B74" s="2834"/>
      <c r="C74" s="2834"/>
      <c r="D74" s="2050">
        <f>SUM(D8:D73)</f>
        <v>17279540700</v>
      </c>
      <c r="E74" s="2050">
        <f t="shared" ref="E74:H74" si="1">SUM(E8:E73)</f>
        <v>519124468.71184939</v>
      </c>
      <c r="F74" s="2050">
        <f t="shared" si="1"/>
        <v>214543268.68000004</v>
      </c>
      <c r="G74" s="2050">
        <f t="shared" si="1"/>
        <v>3131472.14</v>
      </c>
      <c r="H74" s="2050">
        <f t="shared" si="1"/>
        <v>17497215440.820004</v>
      </c>
      <c r="I74" s="2051">
        <f>E74/D74*100</f>
        <v>3.0042723804102582</v>
      </c>
    </row>
    <row r="76" spans="1:9" s="2034" customFormat="1" ht="11.25">
      <c r="A76" s="2055" t="s">
        <v>1275</v>
      </c>
      <c r="B76" s="2055"/>
      <c r="C76" s="1927"/>
    </row>
    <row r="77" spans="1:9" s="2034" customFormat="1" ht="11.25">
      <c r="A77" s="2055"/>
      <c r="B77" s="1927" t="s">
        <v>1422</v>
      </c>
      <c r="C77" s="1927"/>
    </row>
    <row r="78" spans="1:9" s="2034" customFormat="1" ht="11.25">
      <c r="A78" s="2055"/>
      <c r="B78" s="2055"/>
      <c r="C78" s="1927"/>
    </row>
    <row r="79" spans="1:9">
      <c r="D79" s="2056"/>
      <c r="E79" s="2056"/>
      <c r="F79" s="2056"/>
      <c r="G79" s="2056"/>
      <c r="H79" s="2056"/>
    </row>
  </sheetData>
  <mergeCells count="14">
    <mergeCell ref="A74:C74"/>
    <mergeCell ref="A1:I1"/>
    <mergeCell ref="A2:A6"/>
    <mergeCell ref="B2:B6"/>
    <mergeCell ref="C2:C6"/>
    <mergeCell ref="D2:I2"/>
    <mergeCell ref="D3:D5"/>
    <mergeCell ref="F3:G3"/>
    <mergeCell ref="H3:H5"/>
    <mergeCell ref="I3:I5"/>
    <mergeCell ref="E4:E5"/>
    <mergeCell ref="F4:F5"/>
    <mergeCell ref="G4:G5"/>
    <mergeCell ref="D6:H6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9"/>
  <sheetViews>
    <sheetView topLeftCell="A54" workbookViewId="0">
      <selection activeCell="B3" sqref="B3:B4"/>
    </sheetView>
  </sheetViews>
  <sheetFormatPr defaultColWidth="8.85546875" defaultRowHeight="12.75"/>
  <cols>
    <col min="1" max="1" width="5.28515625" style="2065" customWidth="1"/>
    <col min="2" max="2" width="6.42578125" style="2065" customWidth="1"/>
    <col min="3" max="3" width="23.28515625" style="1928" customWidth="1"/>
    <col min="4" max="4" width="28.28515625" style="1896" customWidth="1"/>
    <col min="5" max="5" width="21" style="1896" customWidth="1"/>
    <col min="6" max="6" width="19.140625" style="1896" customWidth="1"/>
    <col min="7" max="7" width="9.42578125" style="1896" customWidth="1"/>
    <col min="8" max="8" width="9.28515625" style="1896" customWidth="1"/>
    <col min="9" max="16384" width="8.85546875" style="1896"/>
  </cols>
  <sheetData>
    <row r="1" spans="1:8" ht="38.450000000000003" customHeight="1" thickBot="1">
      <c r="A1" s="2519" t="s">
        <v>1400</v>
      </c>
      <c r="B1" s="2519"/>
      <c r="C1" s="2519"/>
      <c r="D1" s="2519"/>
      <c r="E1" s="2519"/>
      <c r="F1" s="2519"/>
      <c r="G1" s="2519"/>
      <c r="H1" s="2519"/>
    </row>
    <row r="2" spans="1:8" ht="20.45" customHeight="1" thickBot="1">
      <c r="A2" s="2693" t="s">
        <v>52</v>
      </c>
      <c r="B2" s="2696" t="s">
        <v>85</v>
      </c>
      <c r="C2" s="2862" t="s">
        <v>1399</v>
      </c>
      <c r="D2" s="2523" t="s">
        <v>1421</v>
      </c>
      <c r="E2" s="2524"/>
      <c r="F2" s="2524"/>
      <c r="G2" s="2524"/>
      <c r="H2" s="2525"/>
    </row>
    <row r="3" spans="1:8" ht="12.75" customHeight="1">
      <c r="A3" s="2694"/>
      <c r="B3" s="2697"/>
      <c r="C3" s="2863"/>
      <c r="D3" s="2712" t="s">
        <v>1401</v>
      </c>
      <c r="E3" s="2865" t="s">
        <v>27</v>
      </c>
      <c r="F3" s="2865"/>
      <c r="G3" s="2866" t="s">
        <v>1390</v>
      </c>
      <c r="H3" s="2869" t="s">
        <v>1394</v>
      </c>
    </row>
    <row r="4" spans="1:8" ht="12.75" customHeight="1">
      <c r="A4" s="2694"/>
      <c r="B4" s="2697"/>
      <c r="C4" s="2863"/>
      <c r="D4" s="2713"/>
      <c r="E4" s="2722" t="s">
        <v>1362</v>
      </c>
      <c r="F4" s="2722" t="s">
        <v>1363</v>
      </c>
      <c r="G4" s="2867"/>
      <c r="H4" s="2870"/>
    </row>
    <row r="5" spans="1:8" ht="30" customHeight="1" thickBot="1">
      <c r="A5" s="2694"/>
      <c r="B5" s="2697"/>
      <c r="C5" s="2863"/>
      <c r="D5" s="2714"/>
      <c r="E5" s="2723"/>
      <c r="F5" s="2723"/>
      <c r="G5" s="2868"/>
      <c r="H5" s="2871"/>
    </row>
    <row r="6" spans="1:8" ht="13.5" thickBot="1">
      <c r="A6" s="2695"/>
      <c r="B6" s="2698"/>
      <c r="C6" s="2864"/>
      <c r="D6" s="2724" t="s">
        <v>8</v>
      </c>
      <c r="E6" s="2724"/>
      <c r="F6" s="2725"/>
      <c r="G6" s="2872" t="s">
        <v>9</v>
      </c>
      <c r="H6" s="2873"/>
    </row>
    <row r="7" spans="1:8" ht="13.5" thickBot="1">
      <c r="A7" s="1973">
        <v>1</v>
      </c>
      <c r="B7" s="1974">
        <v>2</v>
      </c>
      <c r="C7" s="2007">
        <v>3</v>
      </c>
      <c r="D7" s="1973">
        <v>4</v>
      </c>
      <c r="E7" s="2006">
        <v>5</v>
      </c>
      <c r="F7" s="2057">
        <v>6</v>
      </c>
      <c r="G7" s="1975">
        <v>7</v>
      </c>
      <c r="H7" s="2005">
        <v>8</v>
      </c>
    </row>
    <row r="8" spans="1:8" s="2034" customFormat="1" ht="12" customHeight="1">
      <c r="A8" s="1976">
        <v>2</v>
      </c>
      <c r="B8" s="1977">
        <v>61</v>
      </c>
      <c r="C8" s="1978" t="s">
        <v>587</v>
      </c>
      <c r="D8" s="2059">
        <v>156517220.03999999</v>
      </c>
      <c r="E8" s="2059">
        <v>148245929.44</v>
      </c>
      <c r="F8" s="2059">
        <v>8271290.5999999996</v>
      </c>
      <c r="G8" s="2058">
        <f>E8/D8*100</f>
        <v>94.715411762433462</v>
      </c>
      <c r="H8" s="2058">
        <f>F8/D8*100</f>
        <v>5.2845882375665534</v>
      </c>
    </row>
    <row r="9" spans="1:8" s="2034" customFormat="1" ht="12" customHeight="1">
      <c r="A9" s="1985">
        <v>2</v>
      </c>
      <c r="B9" s="1986">
        <v>62</v>
      </c>
      <c r="C9" s="1987" t="s">
        <v>589</v>
      </c>
      <c r="D9" s="2059">
        <v>189538621.03</v>
      </c>
      <c r="E9" s="2059">
        <v>181098208.71000001</v>
      </c>
      <c r="F9" s="2059">
        <v>8440412.3200000003</v>
      </c>
      <c r="G9" s="2060">
        <f>E9/D9*100</f>
        <v>95.546864130311434</v>
      </c>
      <c r="H9" s="2060">
        <f>F9/D9*100</f>
        <v>4.4531358696885635</v>
      </c>
    </row>
    <row r="10" spans="1:8" s="2034" customFormat="1" ht="12" customHeight="1">
      <c r="A10" s="1985">
        <v>2</v>
      </c>
      <c r="B10" s="1986">
        <v>64</v>
      </c>
      <c r="C10" s="1987" t="s">
        <v>591</v>
      </c>
      <c r="D10" s="2059">
        <v>1203440222.9300001</v>
      </c>
      <c r="E10" s="2059">
        <v>1149880318.51</v>
      </c>
      <c r="F10" s="2059">
        <v>53559904.420000002</v>
      </c>
      <c r="G10" s="2060">
        <f t="shared" ref="G10:G73" si="0">E10/D10*100</f>
        <v>95.549433748391891</v>
      </c>
      <c r="H10" s="2060">
        <f t="shared" ref="H10:H73" si="1">F10/D10*100</f>
        <v>4.4505662516081106</v>
      </c>
    </row>
    <row r="11" spans="1:8" s="2034" customFormat="1" ht="12" customHeight="1">
      <c r="A11" s="1985">
        <v>2</v>
      </c>
      <c r="B11" s="1986">
        <v>65</v>
      </c>
      <c r="C11" s="1987" t="s">
        <v>593</v>
      </c>
      <c r="D11" s="2059">
        <v>149570198.66999999</v>
      </c>
      <c r="E11" s="2059">
        <v>138004094.91</v>
      </c>
      <c r="F11" s="2059">
        <v>11566103.76</v>
      </c>
      <c r="G11" s="2060">
        <f t="shared" si="0"/>
        <v>92.267106774713497</v>
      </c>
      <c r="H11" s="2060">
        <f t="shared" si="1"/>
        <v>7.7328932252865084</v>
      </c>
    </row>
    <row r="12" spans="1:8" s="2034" customFormat="1" ht="12" customHeight="1">
      <c r="A12" s="1985">
        <v>4</v>
      </c>
      <c r="B12" s="1986">
        <v>61</v>
      </c>
      <c r="C12" s="1987" t="s">
        <v>594</v>
      </c>
      <c r="D12" s="2059">
        <v>635593292.04999995</v>
      </c>
      <c r="E12" s="2059">
        <v>587341709.35000002</v>
      </c>
      <c r="F12" s="2059">
        <v>48251582.700000003</v>
      </c>
      <c r="G12" s="2060">
        <f t="shared" si="0"/>
        <v>92.408418511722729</v>
      </c>
      <c r="H12" s="2060">
        <f t="shared" si="1"/>
        <v>7.5915814882772894</v>
      </c>
    </row>
    <row r="13" spans="1:8" s="2034" customFormat="1" ht="12" customHeight="1">
      <c r="A13" s="1985">
        <v>4</v>
      </c>
      <c r="B13" s="1986">
        <v>62</v>
      </c>
      <c r="C13" s="1987" t="s">
        <v>595</v>
      </c>
      <c r="D13" s="2059">
        <v>212091716.00999999</v>
      </c>
      <c r="E13" s="2059">
        <v>205293998.00999999</v>
      </c>
      <c r="F13" s="2059">
        <v>6797718</v>
      </c>
      <c r="G13" s="2060">
        <f t="shared" si="0"/>
        <v>96.794915837410883</v>
      </c>
      <c r="H13" s="2060">
        <f t="shared" si="1"/>
        <v>3.2050841625891189</v>
      </c>
    </row>
    <row r="14" spans="1:8" s="2034" customFormat="1" ht="12" customHeight="1">
      <c r="A14" s="1985">
        <v>4</v>
      </c>
      <c r="B14" s="1986">
        <v>63</v>
      </c>
      <c r="C14" s="1987" t="s">
        <v>597</v>
      </c>
      <c r="D14" s="2059">
        <v>376740648.31999999</v>
      </c>
      <c r="E14" s="2059">
        <v>365325909.70999998</v>
      </c>
      <c r="F14" s="2059">
        <v>11414738.609999999</v>
      </c>
      <c r="G14" s="2060">
        <f t="shared" si="0"/>
        <v>96.970133522649661</v>
      </c>
      <c r="H14" s="2060">
        <f t="shared" si="1"/>
        <v>3.0298664773503354</v>
      </c>
    </row>
    <row r="15" spans="1:8" s="2034" customFormat="1" ht="12" customHeight="1">
      <c r="A15" s="1985">
        <v>4</v>
      </c>
      <c r="B15" s="1986">
        <v>64</v>
      </c>
      <c r="C15" s="1987" t="s">
        <v>598</v>
      </c>
      <c r="D15" s="2059">
        <v>238524496.03</v>
      </c>
      <c r="E15" s="2059">
        <v>230461785.19</v>
      </c>
      <c r="F15" s="2059">
        <v>8062710.8399999999</v>
      </c>
      <c r="G15" s="2060">
        <f t="shared" si="0"/>
        <v>96.619755633406328</v>
      </c>
      <c r="H15" s="2060">
        <f t="shared" si="1"/>
        <v>3.3802443665936628</v>
      </c>
    </row>
    <row r="16" spans="1:8" s="2034" customFormat="1" ht="12" customHeight="1">
      <c r="A16" s="1985">
        <v>6</v>
      </c>
      <c r="B16" s="1986">
        <v>61</v>
      </c>
      <c r="C16" s="1987" t="s">
        <v>599</v>
      </c>
      <c r="D16" s="2059">
        <v>131338868</v>
      </c>
      <c r="E16" s="2059">
        <v>130906646.11</v>
      </c>
      <c r="F16" s="2059">
        <v>432221.89</v>
      </c>
      <c r="G16" s="2060">
        <f t="shared" si="0"/>
        <v>99.670910906587068</v>
      </c>
      <c r="H16" s="2060">
        <f t="shared" si="1"/>
        <v>0.32908909341292636</v>
      </c>
    </row>
    <row r="17" spans="1:8" s="2034" customFormat="1" ht="12" customHeight="1">
      <c r="A17" s="1985">
        <v>6</v>
      </c>
      <c r="B17" s="1986">
        <v>62</v>
      </c>
      <c r="C17" s="1987" t="s">
        <v>600</v>
      </c>
      <c r="D17" s="2059">
        <v>159519839.63</v>
      </c>
      <c r="E17" s="2059">
        <v>153939708.11000001</v>
      </c>
      <c r="F17" s="2059">
        <v>5580131.5199999996</v>
      </c>
      <c r="G17" s="2060">
        <f t="shared" si="0"/>
        <v>96.501920053992734</v>
      </c>
      <c r="H17" s="2060">
        <f t="shared" si="1"/>
        <v>3.498079946007278</v>
      </c>
    </row>
    <row r="18" spans="1:8" s="2034" customFormat="1" ht="12" customHeight="1">
      <c r="A18" s="1985">
        <v>6</v>
      </c>
      <c r="B18" s="1986">
        <v>63</v>
      </c>
      <c r="C18" s="1987" t="s">
        <v>601</v>
      </c>
      <c r="D18" s="2059">
        <v>726965211.21000004</v>
      </c>
      <c r="E18" s="2059">
        <v>697699916.14999998</v>
      </c>
      <c r="F18" s="2059">
        <v>29265295.059999999</v>
      </c>
      <c r="G18" s="2060">
        <f t="shared" si="0"/>
        <v>95.974319732399664</v>
      </c>
      <c r="H18" s="2060">
        <f t="shared" si="1"/>
        <v>4.0256802676003254</v>
      </c>
    </row>
    <row r="19" spans="1:8" s="2034" customFormat="1" ht="12" customHeight="1">
      <c r="A19" s="1985">
        <v>6</v>
      </c>
      <c r="B19" s="1986">
        <v>64</v>
      </c>
      <c r="C19" s="1987" t="s">
        <v>602</v>
      </c>
      <c r="D19" s="2059">
        <v>178808865.19999999</v>
      </c>
      <c r="E19" s="2059">
        <v>170379492.53</v>
      </c>
      <c r="F19" s="2059">
        <v>8429372.6699999999</v>
      </c>
      <c r="G19" s="2060">
        <f t="shared" si="0"/>
        <v>95.28581949190739</v>
      </c>
      <c r="H19" s="2060">
        <f t="shared" si="1"/>
        <v>4.7141805080926158</v>
      </c>
    </row>
    <row r="20" spans="1:8" s="2034" customFormat="1" ht="12" customHeight="1">
      <c r="A20" s="1985">
        <v>8</v>
      </c>
      <c r="B20" s="1986">
        <v>61</v>
      </c>
      <c r="C20" s="1987" t="s">
        <v>603</v>
      </c>
      <c r="D20" s="2059">
        <v>273499870.12</v>
      </c>
      <c r="E20" s="2059">
        <v>235626062.11000001</v>
      </c>
      <c r="F20" s="2059">
        <v>37873808.009999998</v>
      </c>
      <c r="G20" s="2060">
        <f t="shared" si="0"/>
        <v>86.152165997964616</v>
      </c>
      <c r="H20" s="2060">
        <f t="shared" si="1"/>
        <v>13.847834002035391</v>
      </c>
    </row>
    <row r="21" spans="1:8" s="2034" customFormat="1" ht="12" customHeight="1">
      <c r="A21" s="1985">
        <v>8</v>
      </c>
      <c r="B21" s="1986">
        <v>62</v>
      </c>
      <c r="C21" s="1987" t="s">
        <v>604</v>
      </c>
      <c r="D21" s="2059">
        <v>291496102.05000001</v>
      </c>
      <c r="E21" s="2059">
        <v>287067458.43000001</v>
      </c>
      <c r="F21" s="2059">
        <v>4428643.62</v>
      </c>
      <c r="G21" s="2060">
        <f t="shared" si="0"/>
        <v>98.480719437119475</v>
      </c>
      <c r="H21" s="2060">
        <f t="shared" si="1"/>
        <v>1.5192805628805148</v>
      </c>
    </row>
    <row r="22" spans="1:8" s="2034" customFormat="1" ht="12" customHeight="1">
      <c r="A22" s="1985">
        <v>10</v>
      </c>
      <c r="B22" s="1986">
        <v>61</v>
      </c>
      <c r="C22" s="1987" t="s">
        <v>605</v>
      </c>
      <c r="D22" s="2059">
        <v>1044568030.53</v>
      </c>
      <c r="E22" s="2059">
        <v>1032620598.27</v>
      </c>
      <c r="F22" s="2059">
        <v>11947432.26</v>
      </c>
      <c r="G22" s="2060">
        <f t="shared" si="0"/>
        <v>98.85623225000117</v>
      </c>
      <c r="H22" s="2060">
        <f t="shared" si="1"/>
        <v>1.143767749998823</v>
      </c>
    </row>
    <row r="23" spans="1:8" s="2034" customFormat="1" ht="12" customHeight="1">
      <c r="A23" s="1985">
        <v>10</v>
      </c>
      <c r="B23" s="1986">
        <v>62</v>
      </c>
      <c r="C23" s="1987" t="s">
        <v>606</v>
      </c>
      <c r="D23" s="2059">
        <v>162831752.19999999</v>
      </c>
      <c r="E23" s="2059">
        <v>162057863.13</v>
      </c>
      <c r="F23" s="2059">
        <v>773889.07</v>
      </c>
      <c r="G23" s="2060">
        <f t="shared" si="0"/>
        <v>99.524730858973101</v>
      </c>
      <c r="H23" s="2060">
        <f t="shared" si="1"/>
        <v>0.47526914102690593</v>
      </c>
    </row>
    <row r="24" spans="1:8" s="2034" customFormat="1" ht="12" customHeight="1">
      <c r="A24" s="1985">
        <v>10</v>
      </c>
      <c r="B24" s="1986">
        <v>63</v>
      </c>
      <c r="C24" s="1987" t="s">
        <v>607</v>
      </c>
      <c r="D24" s="2059">
        <v>103935734.34999999</v>
      </c>
      <c r="E24" s="2059">
        <v>103261430.34999999</v>
      </c>
      <c r="F24" s="2059">
        <v>674304</v>
      </c>
      <c r="G24" s="2060">
        <f t="shared" si="0"/>
        <v>99.351229868902152</v>
      </c>
      <c r="H24" s="2060">
        <f t="shared" si="1"/>
        <v>0.64877013109784221</v>
      </c>
    </row>
    <row r="25" spans="1:8" s="2034" customFormat="1" ht="12" customHeight="1">
      <c r="A25" s="1985">
        <v>12</v>
      </c>
      <c r="B25" s="1986">
        <v>61</v>
      </c>
      <c r="C25" s="1987" t="s">
        <v>608</v>
      </c>
      <c r="D25" s="2059">
        <v>1482727278.1099999</v>
      </c>
      <c r="E25" s="2059">
        <v>1416651244.6700001</v>
      </c>
      <c r="F25" s="2059">
        <v>66076033.439999998</v>
      </c>
      <c r="G25" s="2060">
        <f t="shared" si="0"/>
        <v>95.543615173504776</v>
      </c>
      <c r="H25" s="2060">
        <f t="shared" si="1"/>
        <v>4.4563848264952455</v>
      </c>
    </row>
    <row r="26" spans="1:8" s="2034" customFormat="1" ht="12" customHeight="1">
      <c r="A26" s="1985">
        <v>12</v>
      </c>
      <c r="B26" s="1986">
        <v>62</v>
      </c>
      <c r="C26" s="1987" t="s">
        <v>609</v>
      </c>
      <c r="D26" s="2059">
        <v>221560007.97</v>
      </c>
      <c r="E26" s="2059">
        <v>220061046.75</v>
      </c>
      <c r="F26" s="2059">
        <v>1498961.22</v>
      </c>
      <c r="G26" s="2060">
        <f t="shared" si="0"/>
        <v>99.32345136031816</v>
      </c>
      <c r="H26" s="2060">
        <f t="shared" si="1"/>
        <v>0.67654863968183487</v>
      </c>
    </row>
    <row r="27" spans="1:8" s="2034" customFormat="1" ht="12" customHeight="1">
      <c r="A27" s="1985">
        <v>12</v>
      </c>
      <c r="B27" s="1986">
        <v>63</v>
      </c>
      <c r="C27" s="1987" t="s">
        <v>610</v>
      </c>
      <c r="D27" s="2059">
        <v>276709536.17000002</v>
      </c>
      <c r="E27" s="2059">
        <v>270433135.13999999</v>
      </c>
      <c r="F27" s="2059">
        <v>6276401.0300000003</v>
      </c>
      <c r="G27" s="2060">
        <f t="shared" si="0"/>
        <v>97.731772776293454</v>
      </c>
      <c r="H27" s="2060">
        <f t="shared" si="1"/>
        <v>2.2682272237065275</v>
      </c>
    </row>
    <row r="28" spans="1:8" s="2034" customFormat="1" ht="12" customHeight="1">
      <c r="A28" s="1985">
        <v>14</v>
      </c>
      <c r="B28" s="1986">
        <v>61</v>
      </c>
      <c r="C28" s="1987" t="s">
        <v>611</v>
      </c>
      <c r="D28" s="2059">
        <v>137167380.58000001</v>
      </c>
      <c r="E28" s="2059">
        <v>137044036.18000001</v>
      </c>
      <c r="F28" s="2059">
        <v>123344.4</v>
      </c>
      <c r="G28" s="2060">
        <f t="shared" si="0"/>
        <v>99.910077454655436</v>
      </c>
      <c r="H28" s="2060">
        <f t="shared" si="1"/>
        <v>8.9922545344563135E-2</v>
      </c>
    </row>
    <row r="29" spans="1:8" s="2034" customFormat="1" ht="12" customHeight="1">
      <c r="A29" s="1985">
        <v>14</v>
      </c>
      <c r="B29" s="1986">
        <v>62</v>
      </c>
      <c r="C29" s="1987" t="s">
        <v>612</v>
      </c>
      <c r="D29" s="2059">
        <v>301258829.61000001</v>
      </c>
      <c r="E29" s="2059">
        <v>296005105.45999998</v>
      </c>
      <c r="F29" s="2059">
        <v>5253724.1500000004</v>
      </c>
      <c r="G29" s="2060">
        <f t="shared" si="0"/>
        <v>98.256076292667899</v>
      </c>
      <c r="H29" s="2060">
        <f t="shared" si="1"/>
        <v>1.7439237073320981</v>
      </c>
    </row>
    <row r="30" spans="1:8" s="2034" customFormat="1" ht="12" customHeight="1">
      <c r="A30" s="1985">
        <v>14</v>
      </c>
      <c r="B30" s="1986">
        <v>63</v>
      </c>
      <c r="C30" s="1987" t="s">
        <v>613</v>
      </c>
      <c r="D30" s="2059">
        <v>460961775.73000002</v>
      </c>
      <c r="E30" s="2059">
        <v>455538835.56</v>
      </c>
      <c r="F30" s="2059">
        <v>5422940.1699999999</v>
      </c>
      <c r="G30" s="2060">
        <f t="shared" si="0"/>
        <v>98.823559684225003</v>
      </c>
      <c r="H30" s="2060">
        <f t="shared" si="1"/>
        <v>1.176440315774987</v>
      </c>
    </row>
    <row r="31" spans="1:8" s="2034" customFormat="1" ht="12" customHeight="1">
      <c r="A31" s="1985">
        <v>14</v>
      </c>
      <c r="B31" s="1986">
        <v>64</v>
      </c>
      <c r="C31" s="1987" t="s">
        <v>614</v>
      </c>
      <c r="D31" s="2059">
        <v>206037697.13999999</v>
      </c>
      <c r="E31" s="2059">
        <v>205820162.13999999</v>
      </c>
      <c r="F31" s="2059">
        <v>217535</v>
      </c>
      <c r="G31" s="2060">
        <f t="shared" si="0"/>
        <v>99.894419806171598</v>
      </c>
      <c r="H31" s="2060">
        <f t="shared" si="1"/>
        <v>0.10558019382840787</v>
      </c>
    </row>
    <row r="32" spans="1:8" s="2034" customFormat="1" ht="12" customHeight="1">
      <c r="A32" s="1985">
        <v>14</v>
      </c>
      <c r="B32" s="1986">
        <v>65</v>
      </c>
      <c r="C32" s="1987" t="s">
        <v>1273</v>
      </c>
      <c r="D32" s="2059">
        <v>3916562864.0900002</v>
      </c>
      <c r="E32" s="2059">
        <v>3529334337.3400002</v>
      </c>
      <c r="F32" s="2059">
        <v>387228526.75</v>
      </c>
      <c r="G32" s="2060">
        <f t="shared" si="0"/>
        <v>90.113052178980638</v>
      </c>
      <c r="H32" s="2060">
        <f t="shared" si="1"/>
        <v>9.8869478210193673</v>
      </c>
    </row>
    <row r="33" spans="1:8" s="2034" customFormat="1" ht="12" customHeight="1">
      <c r="A33" s="1985">
        <v>16</v>
      </c>
      <c r="B33" s="1986">
        <v>61</v>
      </c>
      <c r="C33" s="1987" t="s">
        <v>616</v>
      </c>
      <c r="D33" s="2059">
        <v>288968764.20999998</v>
      </c>
      <c r="E33" s="2059">
        <v>282372730.38</v>
      </c>
      <c r="F33" s="2059">
        <v>6596033.8300000001</v>
      </c>
      <c r="G33" s="2060">
        <f t="shared" si="0"/>
        <v>97.717388643013848</v>
      </c>
      <c r="H33" s="2060">
        <f t="shared" si="1"/>
        <v>2.2826113569861537</v>
      </c>
    </row>
    <row r="34" spans="1:8" s="2034" customFormat="1" ht="12" customHeight="1">
      <c r="A34" s="1985">
        <v>18</v>
      </c>
      <c r="B34" s="1986">
        <v>61</v>
      </c>
      <c r="C34" s="1987" t="s">
        <v>617</v>
      </c>
      <c r="D34" s="2059">
        <v>119284971</v>
      </c>
      <c r="E34" s="2059">
        <v>118037494.03</v>
      </c>
      <c r="F34" s="2059">
        <v>1247476.97</v>
      </c>
      <c r="G34" s="2060">
        <f t="shared" si="0"/>
        <v>98.954204406856931</v>
      </c>
      <c r="H34" s="2060">
        <f t="shared" si="1"/>
        <v>1.0457955931430791</v>
      </c>
    </row>
    <row r="35" spans="1:8" s="2034" customFormat="1" ht="12" customHeight="1">
      <c r="A35" s="1985">
        <v>18</v>
      </c>
      <c r="B35" s="1986">
        <v>62</v>
      </c>
      <c r="C35" s="1987" t="s">
        <v>618</v>
      </c>
      <c r="D35" s="2059">
        <v>141497846.38</v>
      </c>
      <c r="E35" s="2059">
        <v>141497846.38</v>
      </c>
      <c r="F35" s="2059">
        <v>0</v>
      </c>
      <c r="G35" s="2060">
        <f t="shared" si="0"/>
        <v>100</v>
      </c>
      <c r="H35" s="2060">
        <f t="shared" si="1"/>
        <v>0</v>
      </c>
    </row>
    <row r="36" spans="1:8" s="2034" customFormat="1" ht="12" customHeight="1">
      <c r="A36" s="1985">
        <v>18</v>
      </c>
      <c r="B36" s="1986">
        <v>63</v>
      </c>
      <c r="C36" s="1987" t="s">
        <v>619</v>
      </c>
      <c r="D36" s="2059">
        <v>471701691.51999998</v>
      </c>
      <c r="E36" s="2059">
        <v>454345580.31999999</v>
      </c>
      <c r="F36" s="2059">
        <v>17356111.199999999</v>
      </c>
      <c r="G36" s="2060">
        <f t="shared" si="0"/>
        <v>96.32053233812411</v>
      </c>
      <c r="H36" s="2060">
        <f t="shared" si="1"/>
        <v>3.6794676618758966</v>
      </c>
    </row>
    <row r="37" spans="1:8" s="2034" customFormat="1" ht="12" customHeight="1">
      <c r="A37" s="1985">
        <v>18</v>
      </c>
      <c r="B37" s="1986">
        <v>64</v>
      </c>
      <c r="C37" s="1987" t="s">
        <v>620</v>
      </c>
      <c r="D37" s="2059">
        <v>104472898.73999999</v>
      </c>
      <c r="E37" s="2059">
        <v>103476367.23</v>
      </c>
      <c r="F37" s="2059">
        <v>996531.51</v>
      </c>
      <c r="G37" s="2060">
        <f t="shared" si="0"/>
        <v>99.046133952423361</v>
      </c>
      <c r="H37" s="2060">
        <f t="shared" si="1"/>
        <v>0.95386604757665605</v>
      </c>
    </row>
    <row r="38" spans="1:8" s="2034" customFormat="1" ht="12" customHeight="1">
      <c r="A38" s="1985">
        <v>20</v>
      </c>
      <c r="B38" s="1986">
        <v>61</v>
      </c>
      <c r="C38" s="1987" t="s">
        <v>621</v>
      </c>
      <c r="D38" s="2059">
        <v>697086202.46000004</v>
      </c>
      <c r="E38" s="2059">
        <v>650355508.00999999</v>
      </c>
      <c r="F38" s="2059">
        <v>46730694.450000003</v>
      </c>
      <c r="G38" s="2060">
        <f t="shared" si="0"/>
        <v>93.296281824961028</v>
      </c>
      <c r="H38" s="2060">
        <f t="shared" si="1"/>
        <v>6.7037181750389738</v>
      </c>
    </row>
    <row r="39" spans="1:8" s="2034" customFormat="1" ht="12" customHeight="1">
      <c r="A39" s="1985">
        <v>20</v>
      </c>
      <c r="B39" s="1986">
        <v>62</v>
      </c>
      <c r="C39" s="1987" t="s">
        <v>622</v>
      </c>
      <c r="D39" s="2059">
        <v>146609500.05000001</v>
      </c>
      <c r="E39" s="2059">
        <v>137515676.19</v>
      </c>
      <c r="F39" s="2059">
        <v>9093823.8599999994</v>
      </c>
      <c r="G39" s="2060">
        <f t="shared" si="0"/>
        <v>93.797247888507471</v>
      </c>
      <c r="H39" s="2060">
        <f t="shared" si="1"/>
        <v>6.2027521114925177</v>
      </c>
    </row>
    <row r="40" spans="1:8" s="2034" customFormat="1" ht="12" customHeight="1">
      <c r="A40" s="1985">
        <v>20</v>
      </c>
      <c r="B40" s="1986">
        <v>63</v>
      </c>
      <c r="C40" s="1987" t="s">
        <v>623</v>
      </c>
      <c r="D40" s="2059">
        <v>152562321.38</v>
      </c>
      <c r="E40" s="2059">
        <v>136451713.66</v>
      </c>
      <c r="F40" s="2059">
        <v>16110607.720000001</v>
      </c>
      <c r="G40" s="2060">
        <f t="shared" si="0"/>
        <v>89.439982576122489</v>
      </c>
      <c r="H40" s="2060">
        <f t="shared" si="1"/>
        <v>10.560017423877509</v>
      </c>
    </row>
    <row r="41" spans="1:8" s="2034" customFormat="1" ht="12" customHeight="1">
      <c r="A41" s="1985">
        <v>22</v>
      </c>
      <c r="B41" s="1986">
        <v>61</v>
      </c>
      <c r="C41" s="1987" t="s">
        <v>624</v>
      </c>
      <c r="D41" s="2059">
        <v>908759280.22000003</v>
      </c>
      <c r="E41" s="2059">
        <v>865831472.46000004</v>
      </c>
      <c r="F41" s="2059">
        <v>42927807.759999998</v>
      </c>
      <c r="G41" s="2060">
        <f t="shared" si="0"/>
        <v>95.276217949641435</v>
      </c>
      <c r="H41" s="2060">
        <f t="shared" si="1"/>
        <v>4.723782050358559</v>
      </c>
    </row>
    <row r="42" spans="1:8" s="2034" customFormat="1" ht="12" customHeight="1">
      <c r="A42" s="1985">
        <v>22</v>
      </c>
      <c r="B42" s="1986">
        <v>62</v>
      </c>
      <c r="C42" s="1987" t="s">
        <v>625</v>
      </c>
      <c r="D42" s="2059">
        <v>442246182.27999997</v>
      </c>
      <c r="E42" s="2059">
        <v>427901028.31999999</v>
      </c>
      <c r="F42" s="2059">
        <v>14345153.960000001</v>
      </c>
      <c r="G42" s="2060">
        <f t="shared" si="0"/>
        <v>96.756296711021108</v>
      </c>
      <c r="H42" s="2060">
        <f t="shared" si="1"/>
        <v>3.2437032889789044</v>
      </c>
    </row>
    <row r="43" spans="1:8" s="2034" customFormat="1" ht="12" customHeight="1">
      <c r="A43" s="1985">
        <v>22</v>
      </c>
      <c r="B43" s="1986">
        <v>63</v>
      </c>
      <c r="C43" s="1987" t="s">
        <v>626</v>
      </c>
      <c r="D43" s="2059">
        <v>185494581.15000001</v>
      </c>
      <c r="E43" s="2059">
        <v>182984586.83000001</v>
      </c>
      <c r="F43" s="2059">
        <v>2509994.3199999998</v>
      </c>
      <c r="G43" s="2060">
        <f t="shared" si="0"/>
        <v>98.646863803546751</v>
      </c>
      <c r="H43" s="2060">
        <f t="shared" si="1"/>
        <v>1.3531361964532513</v>
      </c>
    </row>
    <row r="44" spans="1:8" s="2034" customFormat="1" ht="12" customHeight="1">
      <c r="A44" s="1985">
        <v>22</v>
      </c>
      <c r="B44" s="1986">
        <v>64</v>
      </c>
      <c r="C44" s="1987" t="s">
        <v>627</v>
      </c>
      <c r="D44" s="2059">
        <v>81971725.969999999</v>
      </c>
      <c r="E44" s="2059">
        <v>67473659.510000005</v>
      </c>
      <c r="F44" s="2059">
        <v>14498066.460000001</v>
      </c>
      <c r="G44" s="2060">
        <f t="shared" si="0"/>
        <v>82.313332690706062</v>
      </c>
      <c r="H44" s="2060">
        <f t="shared" si="1"/>
        <v>17.686667309293941</v>
      </c>
    </row>
    <row r="45" spans="1:8" s="2034" customFormat="1" ht="12" customHeight="1">
      <c r="A45" s="1985">
        <v>24</v>
      </c>
      <c r="B45" s="1986">
        <v>61</v>
      </c>
      <c r="C45" s="1987" t="s">
        <v>628</v>
      </c>
      <c r="D45" s="2059">
        <v>394992706.64999998</v>
      </c>
      <c r="E45" s="2059">
        <v>359087615.37</v>
      </c>
      <c r="F45" s="2059">
        <v>35905091.280000001</v>
      </c>
      <c r="G45" s="2060">
        <f t="shared" si="0"/>
        <v>90.90993563285835</v>
      </c>
      <c r="H45" s="2060">
        <f t="shared" si="1"/>
        <v>9.0900643671416521</v>
      </c>
    </row>
    <row r="46" spans="1:8" s="2034" customFormat="1" ht="12" customHeight="1">
      <c r="A46" s="1985">
        <v>24</v>
      </c>
      <c r="B46" s="1986">
        <v>62</v>
      </c>
      <c r="C46" s="1987" t="s">
        <v>629</v>
      </c>
      <c r="D46" s="2059">
        <v>259980713.74000001</v>
      </c>
      <c r="E46" s="2059">
        <v>250196751.41</v>
      </c>
      <c r="F46" s="2059">
        <v>9783962.3300000001</v>
      </c>
      <c r="G46" s="2060">
        <f t="shared" si="0"/>
        <v>96.236658408521521</v>
      </c>
      <c r="H46" s="2060">
        <f t="shared" si="1"/>
        <v>3.7633415914784694</v>
      </c>
    </row>
    <row r="47" spans="1:8" s="2034" customFormat="1" ht="12" customHeight="1">
      <c r="A47" s="1985">
        <v>24</v>
      </c>
      <c r="B47" s="1986">
        <v>63</v>
      </c>
      <c r="C47" s="1987" t="s">
        <v>630</v>
      </c>
      <c r="D47" s="2059">
        <v>200293558.5</v>
      </c>
      <c r="E47" s="2059">
        <v>199877909.08000001</v>
      </c>
      <c r="F47" s="2059">
        <v>415649.42</v>
      </c>
      <c r="G47" s="2060">
        <f t="shared" si="0"/>
        <v>99.792479886466239</v>
      </c>
      <c r="H47" s="2060">
        <f t="shared" si="1"/>
        <v>0.20752011353375599</v>
      </c>
    </row>
    <row r="48" spans="1:8" s="2034" customFormat="1" ht="12" customHeight="1">
      <c r="A48" s="1985">
        <v>24</v>
      </c>
      <c r="B48" s="1986">
        <v>64</v>
      </c>
      <c r="C48" s="1987" t="s">
        <v>631</v>
      </c>
      <c r="D48" s="2059">
        <v>451454993</v>
      </c>
      <c r="E48" s="2059">
        <v>437205529.06999999</v>
      </c>
      <c r="F48" s="2059">
        <v>14249463.93</v>
      </c>
      <c r="G48" s="2060">
        <f t="shared" si="0"/>
        <v>96.843657916969804</v>
      </c>
      <c r="H48" s="2060">
        <f t="shared" si="1"/>
        <v>3.1563420830301907</v>
      </c>
    </row>
    <row r="49" spans="1:8" s="2034" customFormat="1" ht="12" customHeight="1">
      <c r="A49" s="1985">
        <v>24</v>
      </c>
      <c r="B49" s="1986">
        <v>65</v>
      </c>
      <c r="C49" s="1987" t="s">
        <v>632</v>
      </c>
      <c r="D49" s="2059">
        <v>230859179.56999999</v>
      </c>
      <c r="E49" s="2059">
        <v>230799179.56999999</v>
      </c>
      <c r="F49" s="2059">
        <v>60000</v>
      </c>
      <c r="G49" s="2060">
        <f t="shared" si="0"/>
        <v>99.974010130282991</v>
      </c>
      <c r="H49" s="2060">
        <f t="shared" si="1"/>
        <v>2.5989869717009499E-2</v>
      </c>
    </row>
    <row r="50" spans="1:8" s="2034" customFormat="1" ht="12" customHeight="1">
      <c r="A50" s="1985">
        <v>24</v>
      </c>
      <c r="B50" s="1986">
        <v>66</v>
      </c>
      <c r="C50" s="1987" t="s">
        <v>634</v>
      </c>
      <c r="D50" s="2059">
        <v>341942233.01999998</v>
      </c>
      <c r="E50" s="2059">
        <v>302849324.13999999</v>
      </c>
      <c r="F50" s="2059">
        <v>39092908.880000003</v>
      </c>
      <c r="G50" s="2060">
        <f t="shared" si="0"/>
        <v>88.567393815401132</v>
      </c>
      <c r="H50" s="2060">
        <f t="shared" si="1"/>
        <v>11.432606184598871</v>
      </c>
    </row>
    <row r="51" spans="1:8" s="2034" customFormat="1" ht="12" customHeight="1">
      <c r="A51" s="1985">
        <v>24</v>
      </c>
      <c r="B51" s="1986">
        <v>67</v>
      </c>
      <c r="C51" s="1987" t="s">
        <v>1272</v>
      </c>
      <c r="D51" s="2059">
        <v>168152484.25999999</v>
      </c>
      <c r="E51" s="2059">
        <v>143496690.46000001</v>
      </c>
      <c r="F51" s="2059">
        <v>24655793.800000001</v>
      </c>
      <c r="G51" s="2060">
        <f t="shared" si="0"/>
        <v>85.337240833220875</v>
      </c>
      <c r="H51" s="2060">
        <f t="shared" si="1"/>
        <v>14.662759166779141</v>
      </c>
    </row>
    <row r="52" spans="1:8" s="2034" customFormat="1" ht="12" customHeight="1">
      <c r="A52" s="1985">
        <v>24</v>
      </c>
      <c r="B52" s="1986">
        <v>68</v>
      </c>
      <c r="C52" s="1987" t="s">
        <v>638</v>
      </c>
      <c r="D52" s="2059">
        <v>151717427.37</v>
      </c>
      <c r="E52" s="2059">
        <v>151081308.80000001</v>
      </c>
      <c r="F52" s="2059">
        <v>636118.56999999995</v>
      </c>
      <c r="G52" s="2060">
        <f t="shared" si="0"/>
        <v>99.58072148926658</v>
      </c>
      <c r="H52" s="2060">
        <f t="shared" si="1"/>
        <v>0.41927851073342381</v>
      </c>
    </row>
    <row r="53" spans="1:8" s="2034" customFormat="1" ht="12" customHeight="1">
      <c r="A53" s="1985">
        <v>24</v>
      </c>
      <c r="B53" s="1986">
        <v>69</v>
      </c>
      <c r="C53" s="1987" t="s">
        <v>640</v>
      </c>
      <c r="D53" s="2059">
        <v>538266005.57000005</v>
      </c>
      <c r="E53" s="2059">
        <v>514978863.76999998</v>
      </c>
      <c r="F53" s="2059">
        <v>23287141.800000001</v>
      </c>
      <c r="G53" s="2060">
        <f t="shared" si="0"/>
        <v>95.673674064677371</v>
      </c>
      <c r="H53" s="2060">
        <f t="shared" si="1"/>
        <v>4.3263259353226182</v>
      </c>
    </row>
    <row r="54" spans="1:8" s="2034" customFormat="1" ht="12" customHeight="1">
      <c r="A54" s="1985">
        <v>24</v>
      </c>
      <c r="B54" s="1986">
        <v>70</v>
      </c>
      <c r="C54" s="1987" t="s">
        <v>642</v>
      </c>
      <c r="D54" s="2059">
        <v>115685213.45999999</v>
      </c>
      <c r="E54" s="2059">
        <v>115440703.45999999</v>
      </c>
      <c r="F54" s="2059">
        <v>244510</v>
      </c>
      <c r="G54" s="2060">
        <f t="shared" si="0"/>
        <v>99.788641959774282</v>
      </c>
      <c r="H54" s="2060">
        <f t="shared" si="1"/>
        <v>0.21135804022572274</v>
      </c>
    </row>
    <row r="55" spans="1:8" s="2034" customFormat="1" ht="12" customHeight="1">
      <c r="A55" s="1985">
        <v>24</v>
      </c>
      <c r="B55" s="1986">
        <v>71</v>
      </c>
      <c r="C55" s="1987" t="s">
        <v>644</v>
      </c>
      <c r="D55" s="2059">
        <v>86415243.069999993</v>
      </c>
      <c r="E55" s="2059">
        <v>83508357.560000002</v>
      </c>
      <c r="F55" s="2059">
        <v>2906885.51</v>
      </c>
      <c r="G55" s="2060">
        <f t="shared" si="0"/>
        <v>96.636142644827956</v>
      </c>
      <c r="H55" s="2060">
        <f t="shared" si="1"/>
        <v>3.3638573551720499</v>
      </c>
    </row>
    <row r="56" spans="1:8" s="2034" customFormat="1" ht="12" customHeight="1">
      <c r="A56" s="1985">
        <v>24</v>
      </c>
      <c r="B56" s="1986">
        <v>72</v>
      </c>
      <c r="C56" s="1987" t="s">
        <v>646</v>
      </c>
      <c r="D56" s="2059">
        <v>216943403.49000001</v>
      </c>
      <c r="E56" s="2059">
        <v>211600892.22999999</v>
      </c>
      <c r="F56" s="2059">
        <v>5342511.26</v>
      </c>
      <c r="G56" s="2060">
        <f t="shared" si="0"/>
        <v>97.537370957561151</v>
      </c>
      <c r="H56" s="2060">
        <f t="shared" si="1"/>
        <v>2.4626290424388326</v>
      </c>
    </row>
    <row r="57" spans="1:8" s="2034" customFormat="1" ht="12" customHeight="1">
      <c r="A57" s="1985">
        <v>24</v>
      </c>
      <c r="B57" s="1986">
        <v>73</v>
      </c>
      <c r="C57" s="1987" t="s">
        <v>648</v>
      </c>
      <c r="D57" s="2059">
        <v>257930021.59999999</v>
      </c>
      <c r="E57" s="2059">
        <v>253765762.06999999</v>
      </c>
      <c r="F57" s="2059">
        <v>4164259.53</v>
      </c>
      <c r="G57" s="2060">
        <f t="shared" si="0"/>
        <v>98.385508013309916</v>
      </c>
      <c r="H57" s="2060">
        <f t="shared" si="1"/>
        <v>1.6144919866900829</v>
      </c>
    </row>
    <row r="58" spans="1:8" s="2034" customFormat="1" ht="12" customHeight="1">
      <c r="A58" s="1985">
        <v>24</v>
      </c>
      <c r="B58" s="1986">
        <v>74</v>
      </c>
      <c r="C58" s="1987" t="s">
        <v>650</v>
      </c>
      <c r="D58" s="2059">
        <v>97383025.319999993</v>
      </c>
      <c r="E58" s="2059">
        <v>90581876.170000002</v>
      </c>
      <c r="F58" s="2059">
        <v>6801149.1500000004</v>
      </c>
      <c r="G58" s="2060">
        <f t="shared" si="0"/>
        <v>93.016083524154794</v>
      </c>
      <c r="H58" s="2060">
        <f t="shared" si="1"/>
        <v>6.9839164758452181</v>
      </c>
    </row>
    <row r="59" spans="1:8" s="2034" customFormat="1" ht="12" customHeight="1">
      <c r="A59" s="1985">
        <v>24</v>
      </c>
      <c r="B59" s="1986">
        <v>75</v>
      </c>
      <c r="C59" s="1987" t="s">
        <v>652</v>
      </c>
      <c r="D59" s="2059">
        <v>291943802.29000002</v>
      </c>
      <c r="E59" s="2059">
        <v>285847403.37</v>
      </c>
      <c r="F59" s="2059">
        <v>6096398.9199999999</v>
      </c>
      <c r="G59" s="2060">
        <f t="shared" si="0"/>
        <v>97.911790258200369</v>
      </c>
      <c r="H59" s="2060">
        <f t="shared" si="1"/>
        <v>2.088209741799619</v>
      </c>
    </row>
    <row r="60" spans="1:8" s="2034" customFormat="1" ht="12" customHeight="1">
      <c r="A60" s="1985">
        <v>24</v>
      </c>
      <c r="B60" s="1986">
        <v>76</v>
      </c>
      <c r="C60" s="1987" t="s">
        <v>654</v>
      </c>
      <c r="D60" s="2059">
        <v>65724144.420000002</v>
      </c>
      <c r="E60" s="2059">
        <v>64530090.270000003</v>
      </c>
      <c r="F60" s="2059">
        <v>1194054.1499999999</v>
      </c>
      <c r="G60" s="2060">
        <f t="shared" si="0"/>
        <v>98.183233634249262</v>
      </c>
      <c r="H60" s="2060">
        <f t="shared" si="1"/>
        <v>1.8167663657507371</v>
      </c>
    </row>
    <row r="61" spans="1:8" s="2034" customFormat="1" ht="12" customHeight="1">
      <c r="A61" s="1985">
        <v>24</v>
      </c>
      <c r="B61" s="1986">
        <v>77</v>
      </c>
      <c r="C61" s="1987" t="s">
        <v>656</v>
      </c>
      <c r="D61" s="2059">
        <v>226942273.25999999</v>
      </c>
      <c r="E61" s="2059">
        <v>226105962.25999999</v>
      </c>
      <c r="F61" s="2059">
        <v>836311</v>
      </c>
      <c r="G61" s="2060">
        <f t="shared" si="0"/>
        <v>99.631487343461188</v>
      </c>
      <c r="H61" s="2060">
        <f t="shared" si="1"/>
        <v>0.36851265653881377</v>
      </c>
    </row>
    <row r="62" spans="1:8" s="2034" customFormat="1" ht="12" customHeight="1">
      <c r="A62" s="1985">
        <v>24</v>
      </c>
      <c r="B62" s="1986">
        <v>78</v>
      </c>
      <c r="C62" s="1987" t="s">
        <v>658</v>
      </c>
      <c r="D62" s="2059">
        <v>273240682.91000003</v>
      </c>
      <c r="E62" s="2059">
        <v>260122731.24000001</v>
      </c>
      <c r="F62" s="2059">
        <v>13117951.67</v>
      </c>
      <c r="G62" s="2060">
        <f t="shared" si="0"/>
        <v>95.199122059608968</v>
      </c>
      <c r="H62" s="2060">
        <f t="shared" si="1"/>
        <v>4.8008779403910324</v>
      </c>
    </row>
    <row r="63" spans="1:8" s="2034" customFormat="1" ht="12" customHeight="1">
      <c r="A63" s="1985">
        <v>24</v>
      </c>
      <c r="B63" s="1986">
        <v>79</v>
      </c>
      <c r="C63" s="1987" t="s">
        <v>660</v>
      </c>
      <c r="D63" s="2059">
        <v>142803721.5</v>
      </c>
      <c r="E63" s="2059">
        <v>120932676.2</v>
      </c>
      <c r="F63" s="2059">
        <v>21871045.300000001</v>
      </c>
      <c r="G63" s="2060">
        <f t="shared" si="0"/>
        <v>84.684541081795274</v>
      </c>
      <c r="H63" s="2060">
        <f t="shared" si="1"/>
        <v>15.315458918204733</v>
      </c>
    </row>
    <row r="64" spans="1:8" s="2034" customFormat="1" ht="12" customHeight="1">
      <c r="A64" s="1985">
        <v>26</v>
      </c>
      <c r="B64" s="1986">
        <v>61</v>
      </c>
      <c r="C64" s="1987" t="s">
        <v>661</v>
      </c>
      <c r="D64" s="2059">
        <v>430347634.94</v>
      </c>
      <c r="E64" s="2059">
        <v>414079758.97000003</v>
      </c>
      <c r="F64" s="2059">
        <v>16267875.970000001</v>
      </c>
      <c r="G64" s="2060">
        <f t="shared" si="0"/>
        <v>96.219829122038021</v>
      </c>
      <c r="H64" s="2060">
        <f t="shared" si="1"/>
        <v>3.7801708779619769</v>
      </c>
    </row>
    <row r="65" spans="1:8" s="2034" customFormat="1" ht="12" customHeight="1">
      <c r="A65" s="1985">
        <v>28</v>
      </c>
      <c r="B65" s="1986">
        <v>61</v>
      </c>
      <c r="C65" s="1987" t="s">
        <v>662</v>
      </c>
      <c r="D65" s="2059">
        <v>212971511.28</v>
      </c>
      <c r="E65" s="2059">
        <v>212867158.08000001</v>
      </c>
      <c r="F65" s="2059">
        <v>104353.2</v>
      </c>
      <c r="G65" s="2060">
        <f>E65/D65*100</f>
        <v>99.951001333759237</v>
      </c>
      <c r="H65" s="2060">
        <f t="shared" si="1"/>
        <v>4.8998666240764814E-2</v>
      </c>
    </row>
    <row r="66" spans="1:8" s="2034" customFormat="1" ht="12" customHeight="1">
      <c r="A66" s="1985">
        <v>28</v>
      </c>
      <c r="B66" s="1986">
        <v>62</v>
      </c>
      <c r="C66" s="1987" t="s">
        <v>663</v>
      </c>
      <c r="D66" s="2059">
        <v>415399253.07999998</v>
      </c>
      <c r="E66" s="2059">
        <v>408187631.45999998</v>
      </c>
      <c r="F66" s="2059">
        <v>7211621.6200000001</v>
      </c>
      <c r="G66" s="2060">
        <f t="shared" si="0"/>
        <v>98.263930046448309</v>
      </c>
      <c r="H66" s="2060">
        <f t="shared" si="1"/>
        <v>1.7360699535516846</v>
      </c>
    </row>
    <row r="67" spans="1:8" s="2034" customFormat="1" ht="12" customHeight="1">
      <c r="A67" s="1985">
        <v>30</v>
      </c>
      <c r="B67" s="1986">
        <v>61</v>
      </c>
      <c r="C67" s="1987" t="s">
        <v>664</v>
      </c>
      <c r="D67" s="2059">
        <v>215008094.55000001</v>
      </c>
      <c r="E67" s="2059">
        <v>211510479.34</v>
      </c>
      <c r="F67" s="2059">
        <v>3497615.21</v>
      </c>
      <c r="G67" s="2060">
        <f t="shared" si="0"/>
        <v>98.373263473023968</v>
      </c>
      <c r="H67" s="2060">
        <f t="shared" si="1"/>
        <v>1.6267365269760259</v>
      </c>
    </row>
    <row r="68" spans="1:8" s="2034" customFormat="1" ht="12" customHeight="1">
      <c r="A68" s="1985">
        <v>30</v>
      </c>
      <c r="B68" s="1986">
        <v>62</v>
      </c>
      <c r="C68" s="1987" t="s">
        <v>665</v>
      </c>
      <c r="D68" s="2059">
        <v>180000410.33000001</v>
      </c>
      <c r="E68" s="2059">
        <v>177601882.96000001</v>
      </c>
      <c r="F68" s="2059">
        <v>2398527.37</v>
      </c>
      <c r="G68" s="2060">
        <f t="shared" si="0"/>
        <v>98.667487832053993</v>
      </c>
      <c r="H68" s="2060">
        <f t="shared" si="1"/>
        <v>1.3325121679460117</v>
      </c>
    </row>
    <row r="69" spans="1:8" s="2034" customFormat="1" ht="12" customHeight="1">
      <c r="A69" s="1985">
        <v>30</v>
      </c>
      <c r="B69" s="1986">
        <v>63</v>
      </c>
      <c r="C69" s="1987" t="s">
        <v>666</v>
      </c>
      <c r="D69" s="2059">
        <v>165218884.34999999</v>
      </c>
      <c r="E69" s="2059">
        <v>153436091.78</v>
      </c>
      <c r="F69" s="2059">
        <v>11782792.57</v>
      </c>
      <c r="G69" s="2060">
        <f t="shared" si="0"/>
        <v>92.86837420773324</v>
      </c>
      <c r="H69" s="2060">
        <f t="shared" si="1"/>
        <v>7.1316257922667674</v>
      </c>
    </row>
    <row r="70" spans="1:8" s="2034" customFormat="1" ht="12" customHeight="1">
      <c r="A70" s="1985">
        <v>30</v>
      </c>
      <c r="B70" s="1986">
        <v>64</v>
      </c>
      <c r="C70" s="1987" t="s">
        <v>667</v>
      </c>
      <c r="D70" s="2059">
        <v>1052658137.52</v>
      </c>
      <c r="E70" s="2059">
        <v>1010566390.6</v>
      </c>
      <c r="F70" s="2059">
        <v>42091746.920000002</v>
      </c>
      <c r="G70" s="2060">
        <f t="shared" si="0"/>
        <v>96.001384930233328</v>
      </c>
      <c r="H70" s="2060">
        <f t="shared" si="1"/>
        <v>3.9986150697666818</v>
      </c>
    </row>
    <row r="71" spans="1:8" s="2034" customFormat="1" ht="12" customHeight="1">
      <c r="A71" s="1985">
        <v>32</v>
      </c>
      <c r="B71" s="1986">
        <v>61</v>
      </c>
      <c r="C71" s="1987" t="s">
        <v>668</v>
      </c>
      <c r="D71" s="2059">
        <v>225526698.44</v>
      </c>
      <c r="E71" s="2059">
        <v>216266355.03999999</v>
      </c>
      <c r="F71" s="2059">
        <v>9260343.4000000004</v>
      </c>
      <c r="G71" s="2060">
        <f t="shared" si="0"/>
        <v>95.893903708937742</v>
      </c>
      <c r="H71" s="2060">
        <f t="shared" si="1"/>
        <v>4.1060962910622569</v>
      </c>
    </row>
    <row r="72" spans="1:8" s="2034" customFormat="1" ht="12" customHeight="1">
      <c r="A72" s="1985">
        <v>32</v>
      </c>
      <c r="B72" s="1986">
        <v>62</v>
      </c>
      <c r="C72" s="1987" t="s">
        <v>669</v>
      </c>
      <c r="D72" s="2059">
        <v>755553369.88999999</v>
      </c>
      <c r="E72" s="2059">
        <v>654897407.62</v>
      </c>
      <c r="F72" s="2059">
        <v>100655962.27</v>
      </c>
      <c r="G72" s="2060">
        <f t="shared" si="0"/>
        <v>86.677848808396647</v>
      </c>
      <c r="H72" s="2060">
        <f t="shared" si="1"/>
        <v>13.322151191603362</v>
      </c>
    </row>
    <row r="73" spans="1:8" s="2034" customFormat="1" ht="21" customHeight="1" thickBot="1">
      <c r="A73" s="1991">
        <v>32</v>
      </c>
      <c r="B73" s="1992">
        <v>63</v>
      </c>
      <c r="C73" s="1993" t="s">
        <v>670</v>
      </c>
      <c r="D73" s="2061">
        <v>56830820.350000001</v>
      </c>
      <c r="E73" s="2061">
        <v>56697724.380000003</v>
      </c>
      <c r="F73" s="2061">
        <v>133095.97</v>
      </c>
      <c r="G73" s="2060">
        <f t="shared" si="0"/>
        <v>99.765803187108133</v>
      </c>
      <c r="H73" s="2060">
        <f t="shared" si="1"/>
        <v>0.23419681289186248</v>
      </c>
    </row>
    <row r="74" spans="1:8" s="2064" customFormat="1" ht="26.25" customHeight="1" thickBot="1">
      <c r="A74" s="2859" t="s">
        <v>55</v>
      </c>
      <c r="B74" s="2860"/>
      <c r="C74" s="2861"/>
      <c r="D74" s="2062">
        <f>SUM(D8:D73)</f>
        <v>25200807670.859985</v>
      </c>
      <c r="E74" s="2062">
        <f t="shared" ref="E74:F74" si="2">SUM(E8:E73)</f>
        <v>23896463202.309998</v>
      </c>
      <c r="F74" s="2062">
        <f t="shared" si="2"/>
        <v>1304344468.5500002</v>
      </c>
      <c r="G74" s="2063">
        <f>E74/D74*100</f>
        <v>94.824195773462378</v>
      </c>
      <c r="H74" s="2063">
        <f>F74/D74*100</f>
        <v>5.1758042265376689</v>
      </c>
    </row>
    <row r="75" spans="1:8" ht="6.6" customHeight="1"/>
    <row r="76" spans="1:8" s="2034" customFormat="1" ht="11.25">
      <c r="A76" s="2055" t="s">
        <v>1275</v>
      </c>
      <c r="B76" s="2055"/>
      <c r="C76" s="1927"/>
    </row>
    <row r="77" spans="1:8">
      <c r="B77" s="1927"/>
    </row>
    <row r="79" spans="1:8">
      <c r="D79" s="1930"/>
      <c r="E79" s="1930"/>
      <c r="F79" s="1930"/>
    </row>
  </sheetData>
  <mergeCells count="14">
    <mergeCell ref="A74:C74"/>
    <mergeCell ref="A1:H1"/>
    <mergeCell ref="A2:A6"/>
    <mergeCell ref="B2:B6"/>
    <mergeCell ref="C2:C6"/>
    <mergeCell ref="D2:H2"/>
    <mergeCell ref="D3:D5"/>
    <mergeCell ref="E3:F3"/>
    <mergeCell ref="G3:G5"/>
    <mergeCell ref="H3:H5"/>
    <mergeCell ref="E4:E5"/>
    <mergeCell ref="F4:F5"/>
    <mergeCell ref="D6:F6"/>
    <mergeCell ref="G6:H6"/>
  </mergeCells>
  <pageMargins left="0.7" right="0.7" top="0.75" bottom="0.75" header="0.3" footer="0.3"/>
  <pageSetup paperSize="9" scale="72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7"/>
  <sheetViews>
    <sheetView topLeftCell="A2" workbookViewId="0">
      <selection activeCell="B3" sqref="B3:B4"/>
    </sheetView>
  </sheetViews>
  <sheetFormatPr defaultRowHeight="12.75"/>
  <cols>
    <col min="1" max="1" width="5.28515625" style="1947" customWidth="1"/>
    <col min="2" max="2" width="4.42578125" style="1947" customWidth="1"/>
    <col min="3" max="3" width="24.42578125" style="1947" customWidth="1"/>
    <col min="4" max="4" width="11.42578125" style="1947" customWidth="1"/>
    <col min="5" max="5" width="55.42578125" style="1947" customWidth="1"/>
    <col min="6" max="6" width="19" style="1947" customWidth="1"/>
    <col min="7" max="7" width="27.140625" style="1947" customWidth="1"/>
    <col min="8" max="8" width="20.28515625" style="1947" customWidth="1"/>
    <col min="9" max="10" width="12.5703125" style="1947" customWidth="1"/>
    <col min="11" max="11" width="11.5703125" style="1947" customWidth="1"/>
    <col min="12" max="12" width="11.5703125" style="1947" bestFit="1" customWidth="1"/>
    <col min="13" max="16384" width="9.140625" style="1947"/>
  </cols>
  <sheetData>
    <row r="1" spans="1:12" ht="36.75" customHeight="1">
      <c r="A1" s="2543" t="s">
        <v>1429</v>
      </c>
      <c r="B1" s="2543"/>
      <c r="C1" s="2543"/>
      <c r="D1" s="2543"/>
      <c r="E1" s="2543"/>
      <c r="F1" s="2543"/>
      <c r="G1" s="2543"/>
      <c r="H1" s="2543"/>
    </row>
    <row r="2" spans="1:12" ht="18.75" thickBot="1">
      <c r="A2" s="2066"/>
      <c r="B2" s="2066"/>
      <c r="C2" s="2066"/>
      <c r="D2" s="2066"/>
      <c r="E2" s="2066"/>
      <c r="F2" s="2066"/>
      <c r="G2" s="2066"/>
      <c r="H2" s="2066"/>
    </row>
    <row r="3" spans="1:12" ht="26.25" customHeight="1" thickBot="1">
      <c r="A3" s="2874" t="s">
        <v>1424</v>
      </c>
      <c r="B3" s="2875"/>
      <c r="C3" s="2875"/>
      <c r="D3" s="2875"/>
      <c r="E3" s="2875"/>
      <c r="F3" s="2875"/>
      <c r="G3" s="2875"/>
      <c r="H3" s="2876"/>
    </row>
    <row r="4" spans="1:12" ht="12.75" customHeight="1">
      <c r="A4" s="2877" t="s">
        <v>1364</v>
      </c>
      <c r="B4" s="2728" t="s">
        <v>1395</v>
      </c>
      <c r="C4" s="2729"/>
      <c r="D4" s="2729"/>
      <c r="E4" s="2730"/>
      <c r="F4" s="2882" t="s">
        <v>1402</v>
      </c>
      <c r="G4" s="2884" t="s">
        <v>1367</v>
      </c>
      <c r="H4" s="2884" t="s">
        <v>1403</v>
      </c>
    </row>
    <row r="5" spans="1:12" ht="56.45" customHeight="1" thickBot="1">
      <c r="A5" s="2878"/>
      <c r="B5" s="2879"/>
      <c r="C5" s="2880"/>
      <c r="D5" s="2880"/>
      <c r="E5" s="2881"/>
      <c r="F5" s="2883"/>
      <c r="G5" s="2885"/>
      <c r="H5" s="2885"/>
    </row>
    <row r="6" spans="1:12" ht="18.75" customHeight="1" thickBot="1">
      <c r="A6" s="2878"/>
      <c r="B6" s="2879"/>
      <c r="C6" s="2880"/>
      <c r="D6" s="2880"/>
      <c r="E6" s="2881"/>
      <c r="F6" s="2886" t="s">
        <v>1372</v>
      </c>
      <c r="G6" s="2887"/>
      <c r="H6" s="2888"/>
      <c r="I6" s="1951"/>
    </row>
    <row r="7" spans="1:12" ht="54" customHeight="1">
      <c r="A7" s="1952" t="s">
        <v>1373</v>
      </c>
      <c r="B7" s="2893" t="s">
        <v>1425</v>
      </c>
      <c r="C7" s="2894"/>
      <c r="D7" s="2894"/>
      <c r="E7" s="2894"/>
      <c r="F7" s="2022">
        <v>49337951</v>
      </c>
      <c r="G7" s="2022">
        <v>121289440</v>
      </c>
      <c r="H7" s="2067">
        <f t="shared" ref="H7:H14" si="0">F7/G$15*100</f>
        <v>19.443457606174043</v>
      </c>
      <c r="K7" s="2024"/>
    </row>
    <row r="8" spans="1:12" ht="54" customHeight="1">
      <c r="A8" s="1958" t="s">
        <v>1374</v>
      </c>
      <c r="B8" s="2889" t="s">
        <v>1375</v>
      </c>
      <c r="C8" s="2890"/>
      <c r="D8" s="2890"/>
      <c r="E8" s="2890"/>
      <c r="F8" s="1960">
        <v>355528</v>
      </c>
      <c r="G8" s="1960">
        <v>1968120</v>
      </c>
      <c r="H8" s="2068">
        <f t="shared" si="0"/>
        <v>0.14010905308588606</v>
      </c>
      <c r="J8" s="2069"/>
      <c r="K8" s="2024"/>
      <c r="L8" s="1969"/>
    </row>
    <row r="9" spans="1:12" ht="54" customHeight="1">
      <c r="A9" s="1958" t="s">
        <v>1376</v>
      </c>
      <c r="B9" s="2889" t="s">
        <v>1377</v>
      </c>
      <c r="C9" s="2890"/>
      <c r="D9" s="2890"/>
      <c r="E9" s="2890"/>
      <c r="F9" s="1960">
        <v>0</v>
      </c>
      <c r="G9" s="1960">
        <v>0</v>
      </c>
      <c r="H9" s="2068">
        <f t="shared" si="0"/>
        <v>0</v>
      </c>
      <c r="K9" s="2024"/>
    </row>
    <row r="10" spans="1:12" ht="72.75" customHeight="1">
      <c r="A10" s="1958" t="s">
        <v>1378</v>
      </c>
      <c r="B10" s="2889" t="s">
        <v>1379</v>
      </c>
      <c r="C10" s="2890"/>
      <c r="D10" s="2890"/>
      <c r="E10" s="2890"/>
      <c r="F10" s="1960">
        <v>9899402</v>
      </c>
      <c r="G10" s="1960">
        <v>29930585</v>
      </c>
      <c r="H10" s="2068">
        <f t="shared" si="0"/>
        <v>3.901228146127806</v>
      </c>
      <c r="K10" s="2024"/>
    </row>
    <row r="11" spans="1:12" ht="62.25" customHeight="1">
      <c r="A11" s="1958" t="s">
        <v>1380</v>
      </c>
      <c r="B11" s="2889" t="s">
        <v>1381</v>
      </c>
      <c r="C11" s="2890"/>
      <c r="D11" s="2890"/>
      <c r="E11" s="2890"/>
      <c r="F11" s="1960">
        <v>12253983</v>
      </c>
      <c r="G11" s="1960">
        <v>77024078</v>
      </c>
      <c r="H11" s="2068">
        <f t="shared" si="0"/>
        <v>4.8291385057169771</v>
      </c>
      <c r="K11" s="2024"/>
    </row>
    <row r="12" spans="1:12" ht="62.25" customHeight="1">
      <c r="A12" s="1958" t="s">
        <v>1382</v>
      </c>
      <c r="B12" s="2889" t="s">
        <v>1383</v>
      </c>
      <c r="C12" s="2890"/>
      <c r="D12" s="2890"/>
      <c r="E12" s="2890"/>
      <c r="F12" s="1960">
        <v>6532276</v>
      </c>
      <c r="G12" s="1960">
        <v>23355286</v>
      </c>
      <c r="H12" s="2068">
        <f t="shared" si="0"/>
        <v>2.5742867083764409</v>
      </c>
      <c r="K12" s="2024"/>
    </row>
    <row r="13" spans="1:12" ht="36" customHeight="1">
      <c r="A13" s="1958" t="s">
        <v>1384</v>
      </c>
      <c r="B13" s="2889" t="s">
        <v>1385</v>
      </c>
      <c r="C13" s="2890"/>
      <c r="D13" s="2890"/>
      <c r="E13" s="2890"/>
      <c r="F13" s="1960">
        <v>48926</v>
      </c>
      <c r="G13" s="1960">
        <v>183403</v>
      </c>
      <c r="H13" s="2068">
        <f t="shared" si="0"/>
        <v>1.9281112967980189E-2</v>
      </c>
      <c r="K13" s="2024"/>
    </row>
    <row r="14" spans="1:12" ht="36" customHeight="1" thickBot="1">
      <c r="A14" s="2025" t="s">
        <v>1386</v>
      </c>
      <c r="B14" s="2891" t="s">
        <v>1426</v>
      </c>
      <c r="C14" s="2892"/>
      <c r="D14" s="2892"/>
      <c r="E14" s="2892"/>
      <c r="F14" s="2026">
        <v>0</v>
      </c>
      <c r="G14" s="2026">
        <v>0</v>
      </c>
      <c r="H14" s="2070">
        <f t="shared" si="0"/>
        <v>0</v>
      </c>
      <c r="J14" s="1970"/>
      <c r="K14" s="2024"/>
    </row>
    <row r="15" spans="1:12" ht="26.25" customHeight="1" thickBot="1">
      <c r="A15" s="2541" t="s">
        <v>1387</v>
      </c>
      <c r="B15" s="2542"/>
      <c r="C15" s="2542"/>
      <c r="D15" s="2542"/>
      <c r="E15" s="2542"/>
      <c r="F15" s="1967">
        <f>SUM(F7:F14)</f>
        <v>78428066</v>
      </c>
      <c r="G15" s="1967">
        <f>SUM(G7:G14)</f>
        <v>253750912</v>
      </c>
      <c r="H15" s="2071">
        <f>F15/G15*100</f>
        <v>30.907501132449134</v>
      </c>
      <c r="K15" s="2024"/>
    </row>
    <row r="17" spans="1:7" ht="18">
      <c r="A17" s="2030"/>
      <c r="F17" s="1969"/>
      <c r="G17" s="1969"/>
    </row>
    <row r="18" spans="1:7" ht="18">
      <c r="A18" s="2030"/>
    </row>
    <row r="19" spans="1:7" ht="18">
      <c r="A19" s="2030"/>
      <c r="G19" s="1969"/>
    </row>
    <row r="20" spans="1:7" ht="18">
      <c r="A20" s="2030"/>
      <c r="G20" s="1970"/>
    </row>
    <row r="21" spans="1:7" ht="18">
      <c r="A21" s="2030"/>
      <c r="G21" s="1969"/>
    </row>
    <row r="22" spans="1:7" ht="18">
      <c r="A22" s="2030"/>
    </row>
    <row r="23" spans="1:7" ht="18">
      <c r="A23" s="2030"/>
    </row>
    <row r="24" spans="1:7" ht="18">
      <c r="A24" s="2030"/>
      <c r="F24" s="1969"/>
    </row>
    <row r="25" spans="1:7" ht="18">
      <c r="A25" s="2030"/>
    </row>
    <row r="26" spans="1:7" ht="18">
      <c r="A26" s="2030"/>
      <c r="F26" s="1969"/>
    </row>
    <row r="27" spans="1:7" ht="18">
      <c r="A27" s="2030"/>
    </row>
  </sheetData>
  <mergeCells count="17">
    <mergeCell ref="B13:E13"/>
    <mergeCell ref="B14:E14"/>
    <mergeCell ref="A15:E15"/>
    <mergeCell ref="B7:E7"/>
    <mergeCell ref="B8:E8"/>
    <mergeCell ref="B9:E9"/>
    <mergeCell ref="B10:E10"/>
    <mergeCell ref="B11:E11"/>
    <mergeCell ref="B12:E12"/>
    <mergeCell ref="A1:H1"/>
    <mergeCell ref="A3:H3"/>
    <mergeCell ref="A4:A6"/>
    <mergeCell ref="B4:E6"/>
    <mergeCell ref="F4:F5"/>
    <mergeCell ref="G4:G5"/>
    <mergeCell ref="H4:H5"/>
    <mergeCell ref="F6:H6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7"/>
  <sheetViews>
    <sheetView showGridLines="0" topLeftCell="A10" workbookViewId="0">
      <selection activeCell="B3" sqref="B3:B4"/>
    </sheetView>
  </sheetViews>
  <sheetFormatPr defaultRowHeight="12.75"/>
  <cols>
    <col min="1" max="1" width="4.28515625" style="498" customWidth="1"/>
    <col min="2" max="2" width="19.140625" style="498" customWidth="1"/>
    <col min="3" max="5" width="15.5703125" style="498" bestFit="1" customWidth="1"/>
    <col min="6" max="6" width="9.140625" style="498"/>
    <col min="7" max="7" width="11.140625" style="498" customWidth="1"/>
    <col min="8" max="16384" width="9.140625" style="498"/>
  </cols>
  <sheetData>
    <row r="1" spans="1:7" ht="27" customHeight="1">
      <c r="A1" s="2388" t="s">
        <v>93</v>
      </c>
      <c r="B1" s="2388"/>
      <c r="C1" s="2388"/>
      <c r="D1" s="2388"/>
      <c r="E1" s="2388"/>
      <c r="F1" s="2388"/>
      <c r="G1" s="2388"/>
    </row>
    <row r="2" spans="1:7" ht="10.5" customHeight="1" thickBot="1"/>
    <row r="3" spans="1:7" ht="16.899999999999999" customHeight="1">
      <c r="A3" s="2391" t="s">
        <v>52</v>
      </c>
      <c r="B3" s="513"/>
      <c r="C3" s="2384" t="s">
        <v>49</v>
      </c>
      <c r="D3" s="512" t="s">
        <v>27</v>
      </c>
      <c r="E3" s="511"/>
      <c r="F3" s="510"/>
      <c r="G3" s="2386" t="s">
        <v>29</v>
      </c>
    </row>
    <row r="4" spans="1:7" ht="36.6" customHeight="1">
      <c r="A4" s="2392"/>
      <c r="B4" s="509" t="s">
        <v>7</v>
      </c>
      <c r="C4" s="2385"/>
      <c r="D4" s="508" t="s">
        <v>50</v>
      </c>
      <c r="E4" s="507" t="s">
        <v>31</v>
      </c>
      <c r="F4" s="506" t="s">
        <v>28</v>
      </c>
      <c r="G4" s="2387"/>
    </row>
    <row r="5" spans="1:7" s="499" customFormat="1" ht="15" customHeight="1" thickBot="1">
      <c r="A5" s="2393"/>
      <c r="B5" s="505"/>
      <c r="C5" s="418" t="s">
        <v>8</v>
      </c>
      <c r="D5" s="504"/>
      <c r="E5" s="503"/>
      <c r="F5" s="502" t="s">
        <v>9</v>
      </c>
      <c r="G5" s="501" t="s">
        <v>32</v>
      </c>
    </row>
    <row r="6" spans="1:7" s="500" customFormat="1" ht="13.5" customHeight="1" thickBot="1">
      <c r="A6" s="305">
        <v>1</v>
      </c>
      <c r="B6" s="306">
        <v>2</v>
      </c>
      <c r="C6" s="305">
        <v>3</v>
      </c>
      <c r="D6" s="306">
        <v>4</v>
      </c>
      <c r="E6" s="307">
        <v>5</v>
      </c>
      <c r="F6" s="308">
        <v>6</v>
      </c>
      <c r="G6" s="307">
        <v>7</v>
      </c>
    </row>
    <row r="7" spans="1:7" ht="20.45" customHeight="1">
      <c r="A7" s="312" t="s">
        <v>10</v>
      </c>
      <c r="B7" s="313" t="s">
        <v>33</v>
      </c>
      <c r="C7" s="661">
        <v>429881019.9999997</v>
      </c>
      <c r="D7" s="662">
        <v>27118685.38000001</v>
      </c>
      <c r="E7" s="663">
        <v>402762334.61999971</v>
      </c>
      <c r="F7" s="309">
        <f t="shared" ref="F7:F23" si="0">C7/$C$23*100</f>
        <v>6.9872336637604047</v>
      </c>
      <c r="G7" s="526">
        <v>218.48799025375493</v>
      </c>
    </row>
    <row r="8" spans="1:7" ht="20.45" customHeight="1">
      <c r="A8" s="314" t="s">
        <v>11</v>
      </c>
      <c r="B8" s="315" t="s">
        <v>34</v>
      </c>
      <c r="C8" s="664">
        <v>399626834.19000012</v>
      </c>
      <c r="D8" s="665">
        <v>28239424.999999996</v>
      </c>
      <c r="E8" s="666">
        <v>371387409.19000006</v>
      </c>
      <c r="F8" s="310">
        <f t="shared" si="0"/>
        <v>6.495485817899957</v>
      </c>
      <c r="G8" s="527">
        <v>303.09547259923329</v>
      </c>
    </row>
    <row r="9" spans="1:7" ht="20.45" customHeight="1">
      <c r="A9" s="314" t="s">
        <v>12</v>
      </c>
      <c r="B9" s="315" t="s">
        <v>35</v>
      </c>
      <c r="C9" s="664">
        <v>344556319.71999991</v>
      </c>
      <c r="D9" s="665">
        <v>30965258.179999992</v>
      </c>
      <c r="E9" s="666">
        <v>313591061.53999984</v>
      </c>
      <c r="F9" s="310">
        <f t="shared" si="0"/>
        <v>5.6003763930051571</v>
      </c>
      <c r="G9" s="527">
        <v>217.25588542366165</v>
      </c>
    </row>
    <row r="10" spans="1:7" ht="20.45" customHeight="1">
      <c r="A10" s="314" t="s">
        <v>13</v>
      </c>
      <c r="B10" s="315" t="s">
        <v>36</v>
      </c>
      <c r="C10" s="664">
        <v>194075438.9000001</v>
      </c>
      <c r="D10" s="665">
        <v>20763882.479999997</v>
      </c>
      <c r="E10" s="666">
        <v>173311556.42000011</v>
      </c>
      <c r="F10" s="310">
        <f t="shared" si="0"/>
        <v>3.15447851126611</v>
      </c>
      <c r="G10" s="527">
        <v>259.88962854246552</v>
      </c>
    </row>
    <row r="11" spans="1:7" ht="20.45" customHeight="1">
      <c r="A11" s="314" t="s">
        <v>4</v>
      </c>
      <c r="B11" s="315" t="s">
        <v>37</v>
      </c>
      <c r="C11" s="664">
        <v>407231307.98000008</v>
      </c>
      <c r="D11" s="665">
        <v>26372361.18</v>
      </c>
      <c r="E11" s="666">
        <v>380858946.80000007</v>
      </c>
      <c r="F11" s="310">
        <f t="shared" si="0"/>
        <v>6.6190880073166269</v>
      </c>
      <c r="G11" s="527">
        <v>246.26075144875702</v>
      </c>
    </row>
    <row r="12" spans="1:7" ht="20.45" customHeight="1">
      <c r="A12" s="314" t="s">
        <v>5</v>
      </c>
      <c r="B12" s="315" t="s">
        <v>38</v>
      </c>
      <c r="C12" s="664">
        <v>525982194.32000011</v>
      </c>
      <c r="D12" s="665">
        <v>37682924.469999991</v>
      </c>
      <c r="E12" s="666">
        <v>488299269.85000014</v>
      </c>
      <c r="F12" s="310">
        <f t="shared" si="0"/>
        <v>8.5492504290868059</v>
      </c>
      <c r="G12" s="527">
        <v>215.6087111819447</v>
      </c>
    </row>
    <row r="13" spans="1:7" ht="20.45" customHeight="1">
      <c r="A13" s="314" t="s">
        <v>14</v>
      </c>
      <c r="B13" s="315" t="s">
        <v>39</v>
      </c>
      <c r="C13" s="664">
        <v>821579639.16000009</v>
      </c>
      <c r="D13" s="665">
        <v>103387127.98999999</v>
      </c>
      <c r="E13" s="666">
        <v>718192511.1700002</v>
      </c>
      <c r="F13" s="310">
        <f t="shared" si="0"/>
        <v>13.353855241617509</v>
      </c>
      <c r="G13" s="527">
        <v>259.05293222016013</v>
      </c>
    </row>
    <row r="14" spans="1:7" ht="20.45" customHeight="1">
      <c r="A14" s="314" t="s">
        <v>15</v>
      </c>
      <c r="B14" s="315" t="s">
        <v>40</v>
      </c>
      <c r="C14" s="664">
        <v>155721016.66000009</v>
      </c>
      <c r="D14" s="665">
        <v>7423422.3999999985</v>
      </c>
      <c r="E14" s="666">
        <v>148297594.26000008</v>
      </c>
      <c r="F14" s="310">
        <f t="shared" si="0"/>
        <v>2.5310704105097455</v>
      </c>
      <c r="G14" s="527">
        <v>182.2170098444754</v>
      </c>
    </row>
    <row r="15" spans="1:7" ht="20.45" customHeight="1">
      <c r="A15" s="314" t="s">
        <v>16</v>
      </c>
      <c r="B15" s="315" t="s">
        <v>41</v>
      </c>
      <c r="C15" s="664">
        <v>403115655.84000015</v>
      </c>
      <c r="D15" s="665">
        <v>57988330.109999992</v>
      </c>
      <c r="E15" s="666">
        <v>345127325.73000014</v>
      </c>
      <c r="F15" s="310">
        <f t="shared" si="0"/>
        <v>6.5521926994453121</v>
      </c>
      <c r="G15" s="527">
        <v>226.82231844931815</v>
      </c>
    </row>
    <row r="16" spans="1:7" ht="20.45" customHeight="1">
      <c r="A16" s="314" t="s">
        <v>17</v>
      </c>
      <c r="B16" s="315" t="s">
        <v>42</v>
      </c>
      <c r="C16" s="664">
        <v>227496212.94999996</v>
      </c>
      <c r="D16" s="665">
        <v>26332329.450000003</v>
      </c>
      <c r="E16" s="666">
        <v>201163883.49999997</v>
      </c>
      <c r="F16" s="310">
        <f t="shared" si="0"/>
        <v>3.6976956961306326</v>
      </c>
      <c r="G16" s="527">
        <v>304.10029321103167</v>
      </c>
    </row>
    <row r="17" spans="1:7" ht="20.45" customHeight="1">
      <c r="A17" s="314" t="s">
        <v>18</v>
      </c>
      <c r="B17" s="315" t="s">
        <v>43</v>
      </c>
      <c r="C17" s="664">
        <v>367754375.51999992</v>
      </c>
      <c r="D17" s="665">
        <v>19887582.98</v>
      </c>
      <c r="E17" s="666">
        <v>347866792.5399999</v>
      </c>
      <c r="F17" s="310">
        <f t="shared" si="0"/>
        <v>5.9774347623640844</v>
      </c>
      <c r="G17" s="527">
        <v>245.12497093528972</v>
      </c>
    </row>
    <row r="18" spans="1:7" ht="20.45" customHeight="1">
      <c r="A18" s="314" t="s">
        <v>19</v>
      </c>
      <c r="B18" s="315" t="s">
        <v>44</v>
      </c>
      <c r="C18" s="664">
        <v>554266119.58000016</v>
      </c>
      <c r="D18" s="665">
        <v>31595004.289999995</v>
      </c>
      <c r="E18" s="666">
        <v>522671115.29000032</v>
      </c>
      <c r="F18" s="310">
        <f t="shared" si="0"/>
        <v>9.0089739002927587</v>
      </c>
      <c r="G18" s="527">
        <v>277.27710524617549</v>
      </c>
    </row>
    <row r="19" spans="1:7" ht="20.45" customHeight="1">
      <c r="A19" s="314" t="s">
        <v>20</v>
      </c>
      <c r="B19" s="315" t="s">
        <v>45</v>
      </c>
      <c r="C19" s="664">
        <v>233970793.7400001</v>
      </c>
      <c r="D19" s="665">
        <v>16217769.010000004</v>
      </c>
      <c r="E19" s="666">
        <v>217753024.73000005</v>
      </c>
      <c r="F19" s="310">
        <f t="shared" si="0"/>
        <v>3.8029327425455346</v>
      </c>
      <c r="G19" s="527">
        <v>225.16482268943884</v>
      </c>
    </row>
    <row r="20" spans="1:7" ht="20.45" customHeight="1">
      <c r="A20" s="314" t="s">
        <v>21</v>
      </c>
      <c r="B20" s="315" t="s">
        <v>46</v>
      </c>
      <c r="C20" s="664">
        <v>312056260.02999997</v>
      </c>
      <c r="D20" s="665">
        <v>25490746.569999997</v>
      </c>
      <c r="E20" s="666">
        <v>286565513.45999998</v>
      </c>
      <c r="F20" s="310">
        <f t="shared" si="0"/>
        <v>5.0721243870426935</v>
      </c>
      <c r="G20" s="527">
        <v>275.80427086343872</v>
      </c>
    </row>
    <row r="21" spans="1:7" ht="20.45" customHeight="1">
      <c r="A21" s="314" t="s">
        <v>22</v>
      </c>
      <c r="B21" s="315" t="s">
        <v>47</v>
      </c>
      <c r="C21" s="664">
        <v>471021157.50999999</v>
      </c>
      <c r="D21" s="665">
        <v>38366641.579999998</v>
      </c>
      <c r="E21" s="666">
        <v>432654515.93000001</v>
      </c>
      <c r="F21" s="310">
        <f t="shared" si="0"/>
        <v>7.6559204407239605</v>
      </c>
      <c r="G21" s="527">
        <v>172.74739176358361</v>
      </c>
    </row>
    <row r="22" spans="1:7" ht="20.45" customHeight="1" thickBot="1">
      <c r="A22" s="316" t="s">
        <v>23</v>
      </c>
      <c r="B22" s="317" t="s">
        <v>48</v>
      </c>
      <c r="C22" s="667">
        <v>304043557.47000003</v>
      </c>
      <c r="D22" s="668">
        <v>14538743.460000005</v>
      </c>
      <c r="E22" s="669">
        <v>289504814.01000005</v>
      </c>
      <c r="F22" s="311">
        <f t="shared" si="0"/>
        <v>4.9418868969926999</v>
      </c>
      <c r="G22" s="528">
        <v>265.22751120512936</v>
      </c>
    </row>
    <row r="23" spans="1:7" ht="20.45" customHeight="1" thickBot="1">
      <c r="A23" s="2389" t="s">
        <v>24</v>
      </c>
      <c r="B23" s="2390"/>
      <c r="C23" s="881">
        <f>SUM(C7:C22)</f>
        <v>6152377903.5700006</v>
      </c>
      <c r="D23" s="882">
        <f>SUM(D7:D22)</f>
        <v>512370234.52999997</v>
      </c>
      <c r="E23" s="246">
        <f>SUM(E7:E22)</f>
        <v>5640007669.0400019</v>
      </c>
      <c r="F23" s="484">
        <f t="shared" si="0"/>
        <v>100</v>
      </c>
      <c r="G23" s="529">
        <v>160.29090657099201</v>
      </c>
    </row>
    <row r="24" spans="1:7">
      <c r="A24" s="499"/>
      <c r="B24" s="499"/>
      <c r="C24" s="499"/>
      <c r="D24" s="499"/>
    </row>
    <row r="25" spans="1:7" s="36" customFormat="1" ht="12">
      <c r="A25" s="36" t="s">
        <v>221</v>
      </c>
    </row>
    <row r="26" spans="1:7" s="36" customFormat="1" ht="12">
      <c r="B26" s="36" t="s">
        <v>222</v>
      </c>
    </row>
    <row r="27" spans="1:7">
      <c r="A27" s="499"/>
      <c r="B27" s="499"/>
      <c r="C27" s="499"/>
      <c r="D27" s="499"/>
    </row>
    <row r="28" spans="1:7">
      <c r="A28" s="499"/>
      <c r="B28" s="499"/>
      <c r="C28" s="499"/>
      <c r="D28" s="499"/>
    </row>
    <row r="29" spans="1:7">
      <c r="A29" s="499"/>
      <c r="B29" s="499"/>
      <c r="C29" s="499"/>
      <c r="D29" s="499"/>
    </row>
    <row r="30" spans="1:7">
      <c r="A30" s="499"/>
      <c r="B30" s="499"/>
      <c r="C30" s="499"/>
      <c r="D30" s="499"/>
    </row>
    <row r="31" spans="1:7">
      <c r="A31" s="499"/>
      <c r="B31" s="499"/>
      <c r="C31" s="499"/>
      <c r="D31" s="499"/>
    </row>
    <row r="32" spans="1:7">
      <c r="A32" s="499"/>
      <c r="B32" s="499"/>
      <c r="C32" s="499"/>
      <c r="D32" s="499"/>
    </row>
    <row r="33" spans="1:4">
      <c r="A33" s="499"/>
      <c r="B33" s="499"/>
      <c r="C33" s="499"/>
      <c r="D33" s="499"/>
    </row>
    <row r="34" spans="1:4">
      <c r="A34" s="499"/>
      <c r="B34" s="499"/>
      <c r="C34" s="499"/>
      <c r="D34" s="499"/>
    </row>
    <row r="35" spans="1:4">
      <c r="A35" s="499"/>
      <c r="B35" s="499"/>
      <c r="C35" s="499"/>
      <c r="D35" s="499"/>
    </row>
    <row r="36" spans="1:4">
      <c r="A36" s="499"/>
      <c r="B36" s="499"/>
      <c r="C36" s="499"/>
      <c r="D36" s="499"/>
    </row>
    <row r="37" spans="1:4">
      <c r="A37" s="499"/>
      <c r="B37" s="499"/>
      <c r="C37" s="499"/>
      <c r="D37" s="499"/>
    </row>
  </sheetData>
  <mergeCells count="5">
    <mergeCell ref="C3:C4"/>
    <mergeCell ref="G3:G4"/>
    <mergeCell ref="A1:G1"/>
    <mergeCell ref="A23:B23"/>
    <mergeCell ref="A3:A5"/>
  </mergeCells>
  <printOptions horizontalCentered="1"/>
  <pageMargins left="0.70866141732283472" right="0.6692913385826772" top="0.95" bottom="0.98425196850393704" header="0.51181102362204722" footer="0.51181102362204722"/>
  <pageSetup paperSize="9" scale="97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>
    <tabColor rgb="FF92D050"/>
  </sheetPr>
  <dimension ref="A1:G26"/>
  <sheetViews>
    <sheetView showGridLines="0" workbookViewId="0">
      <selection activeCell="B3" sqref="B3:B4"/>
    </sheetView>
  </sheetViews>
  <sheetFormatPr defaultRowHeight="12.75"/>
  <cols>
    <col min="1" max="1" width="3.7109375" customWidth="1"/>
    <col min="2" max="2" width="22.28515625" customWidth="1"/>
    <col min="3" max="3" width="15.42578125" bestFit="1" customWidth="1"/>
    <col min="4" max="4" width="12.7109375" bestFit="1" customWidth="1"/>
    <col min="5" max="5" width="15.42578125" bestFit="1" customWidth="1"/>
    <col min="7" max="7" width="15.28515625" customWidth="1"/>
  </cols>
  <sheetData>
    <row r="1" spans="1:7" ht="26.25" customHeight="1">
      <c r="A1" s="2559" t="s">
        <v>109</v>
      </c>
      <c r="B1" s="2559"/>
      <c r="C1" s="2559"/>
      <c r="D1" s="2559"/>
      <c r="E1" s="2559"/>
      <c r="F1" s="2559"/>
      <c r="G1" s="2559"/>
    </row>
    <row r="2" spans="1:7" ht="15.75" customHeight="1" thickBot="1">
      <c r="B2" s="2" t="s">
        <v>25</v>
      </c>
    </row>
    <row r="3" spans="1:7">
      <c r="A3" s="2754" t="s">
        <v>52</v>
      </c>
      <c r="B3" s="2756" t="s">
        <v>7</v>
      </c>
      <c r="C3" s="2758" t="s">
        <v>26</v>
      </c>
      <c r="D3" s="3" t="s">
        <v>27</v>
      </c>
      <c r="E3" s="395"/>
      <c r="F3" s="2760" t="s">
        <v>28</v>
      </c>
      <c r="G3" s="2762" t="s">
        <v>29</v>
      </c>
    </row>
    <row r="4" spans="1:7" ht="33.75" customHeight="1">
      <c r="A4" s="2755"/>
      <c r="B4" s="2757"/>
      <c r="C4" s="2759"/>
      <c r="D4" s="4" t="s">
        <v>30</v>
      </c>
      <c r="E4" s="350" t="s">
        <v>31</v>
      </c>
      <c r="F4" s="2761"/>
      <c r="G4" s="2763"/>
    </row>
    <row r="5" spans="1:7" ht="13.5" thickBot="1">
      <c r="A5" s="2755"/>
      <c r="B5" s="2757"/>
      <c r="C5" s="351" t="s">
        <v>8</v>
      </c>
      <c r="D5" s="5"/>
      <c r="E5" s="352"/>
      <c r="F5" s="347" t="s">
        <v>9</v>
      </c>
      <c r="G5" s="6" t="s">
        <v>32</v>
      </c>
    </row>
    <row r="6" spans="1:7" ht="13.5" thickBot="1">
      <c r="A6" s="337">
        <v>1</v>
      </c>
      <c r="B6" s="343">
        <v>2</v>
      </c>
      <c r="C6" s="337">
        <v>3</v>
      </c>
      <c r="D6" s="343">
        <v>4</v>
      </c>
      <c r="E6" s="339">
        <v>5</v>
      </c>
      <c r="F6" s="437">
        <v>6</v>
      </c>
      <c r="G6" s="339">
        <v>7</v>
      </c>
    </row>
    <row r="7" spans="1:7" s="44" customFormat="1" ht="17.25" customHeight="1">
      <c r="A7" s="386" t="s">
        <v>10</v>
      </c>
      <c r="B7" s="389" t="s">
        <v>33</v>
      </c>
      <c r="C7" s="628">
        <v>1134539608.55</v>
      </c>
      <c r="D7" s="629">
        <v>0</v>
      </c>
      <c r="E7" s="630">
        <v>1134539608.55</v>
      </c>
      <c r="F7" s="392">
        <f>C7/$C$23*100</f>
        <v>6.9221231146620692</v>
      </c>
      <c r="G7" s="754">
        <v>1216.4870416218116</v>
      </c>
    </row>
    <row r="8" spans="1:7" s="44" customFormat="1" ht="17.25" customHeight="1">
      <c r="A8" s="387" t="s">
        <v>11</v>
      </c>
      <c r="B8" s="390" t="s">
        <v>34</v>
      </c>
      <c r="C8" s="631">
        <v>985490346.13000011</v>
      </c>
      <c r="D8" s="632">
        <v>0</v>
      </c>
      <c r="E8" s="633">
        <v>985490346.13000011</v>
      </c>
      <c r="F8" s="393">
        <f t="shared" ref="F8:F23" si="0">C8/$C$23*100</f>
        <v>6.0127345513668429</v>
      </c>
      <c r="G8" s="755">
        <v>1307.21054868893</v>
      </c>
    </row>
    <row r="9" spans="1:7" s="44" customFormat="1" ht="17.25" customHeight="1">
      <c r="A9" s="387" t="s">
        <v>12</v>
      </c>
      <c r="B9" s="390" t="s">
        <v>35</v>
      </c>
      <c r="C9" s="631">
        <v>709742249.86000001</v>
      </c>
      <c r="D9" s="632">
        <v>0</v>
      </c>
      <c r="E9" s="633">
        <v>709742249.86000001</v>
      </c>
      <c r="F9" s="393">
        <f t="shared" si="0"/>
        <v>4.3303232396506086</v>
      </c>
      <c r="G9" s="755">
        <v>1358.8186808928574</v>
      </c>
    </row>
    <row r="10" spans="1:7" s="44" customFormat="1" ht="17.25" customHeight="1">
      <c r="A10" s="387" t="s">
        <v>13</v>
      </c>
      <c r="B10" s="390" t="s">
        <v>36</v>
      </c>
      <c r="C10" s="631">
        <v>376793951.88</v>
      </c>
      <c r="D10" s="632">
        <v>573728.98</v>
      </c>
      <c r="E10" s="633">
        <v>376220222.89999998</v>
      </c>
      <c r="F10" s="393">
        <f t="shared" si="0"/>
        <v>2.2989185252922528</v>
      </c>
      <c r="G10" s="755">
        <v>1422.771321635307</v>
      </c>
    </row>
    <row r="11" spans="1:7" s="44" customFormat="1" ht="17.25" customHeight="1">
      <c r="A11" s="387" t="s">
        <v>4</v>
      </c>
      <c r="B11" s="390" t="s">
        <v>37</v>
      </c>
      <c r="C11" s="631">
        <v>966306785.5999999</v>
      </c>
      <c r="D11" s="632">
        <v>199603</v>
      </c>
      <c r="E11" s="633">
        <v>966107182.5999999</v>
      </c>
      <c r="F11" s="393">
        <f t="shared" si="0"/>
        <v>5.8956906273244316</v>
      </c>
      <c r="G11" s="755">
        <v>1206.1948092670261</v>
      </c>
    </row>
    <row r="12" spans="1:7" s="44" customFormat="1" ht="17.25" customHeight="1">
      <c r="A12" s="387" t="s">
        <v>5</v>
      </c>
      <c r="B12" s="390" t="s">
        <v>38</v>
      </c>
      <c r="C12" s="631">
        <v>1227518353.8099999</v>
      </c>
      <c r="D12" s="794">
        <v>592210.67999999993</v>
      </c>
      <c r="E12" s="633">
        <v>1226926143.1299999</v>
      </c>
      <c r="F12" s="393">
        <f t="shared" si="0"/>
        <v>7.4894107764468272</v>
      </c>
      <c r="G12" s="755">
        <v>1263.6863199739751</v>
      </c>
    </row>
    <row r="13" spans="1:7" s="44" customFormat="1" ht="17.25" customHeight="1">
      <c r="A13" s="387" t="s">
        <v>14</v>
      </c>
      <c r="B13" s="390" t="s">
        <v>39</v>
      </c>
      <c r="C13" s="631">
        <v>3054719100.6300001</v>
      </c>
      <c r="D13" s="632">
        <v>0</v>
      </c>
      <c r="E13" s="633">
        <v>3054719100.6300001</v>
      </c>
      <c r="F13" s="393">
        <f t="shared" si="0"/>
        <v>18.637640798010775</v>
      </c>
      <c r="G13" s="755">
        <v>1356.6315407999489</v>
      </c>
    </row>
    <row r="14" spans="1:7" s="44" customFormat="1" ht="17.25" customHeight="1">
      <c r="A14" s="387" t="s">
        <v>15</v>
      </c>
      <c r="B14" s="390" t="s">
        <v>40</v>
      </c>
      <c r="C14" s="631">
        <v>157864512.15000001</v>
      </c>
      <c r="D14" s="632">
        <v>19432.77</v>
      </c>
      <c r="E14" s="633">
        <v>157845079.38</v>
      </c>
      <c r="F14" s="393">
        <f t="shared" si="0"/>
        <v>0.963172709267477</v>
      </c>
      <c r="G14" s="755">
        <v>1232.9793583785683</v>
      </c>
    </row>
    <row r="15" spans="1:7" s="44" customFormat="1" ht="17.25" customHeight="1">
      <c r="A15" s="387" t="s">
        <v>16</v>
      </c>
      <c r="B15" s="390" t="s">
        <v>41</v>
      </c>
      <c r="C15" s="631">
        <v>491865473.24999994</v>
      </c>
      <c r="D15" s="632">
        <v>600000</v>
      </c>
      <c r="E15" s="633">
        <v>491265473.24999994</v>
      </c>
      <c r="F15" s="393">
        <f t="shared" si="0"/>
        <v>3.0009999968528844</v>
      </c>
      <c r="G15" s="755">
        <v>1405.5989953791152</v>
      </c>
    </row>
    <row r="16" spans="1:7" s="44" customFormat="1" ht="17.25" customHeight="1">
      <c r="A16" s="387" t="s">
        <v>17</v>
      </c>
      <c r="B16" s="390" t="s">
        <v>42</v>
      </c>
      <c r="C16" s="631">
        <v>609568305.01999998</v>
      </c>
      <c r="D16" s="632">
        <v>0</v>
      </c>
      <c r="E16" s="633">
        <v>609568305.01999998</v>
      </c>
      <c r="F16" s="393">
        <f t="shared" si="0"/>
        <v>3.7191357819028181</v>
      </c>
      <c r="G16" s="755">
        <v>1416.7539517544164</v>
      </c>
    </row>
    <row r="17" spans="1:7" s="44" customFormat="1" ht="17.25" customHeight="1">
      <c r="A17" s="387" t="s">
        <v>18</v>
      </c>
      <c r="B17" s="390" t="s">
        <v>43</v>
      </c>
      <c r="C17" s="631">
        <v>1116960455.9299998</v>
      </c>
      <c r="D17" s="632">
        <v>0</v>
      </c>
      <c r="E17" s="633">
        <v>1116960455.9299998</v>
      </c>
      <c r="F17" s="393">
        <f t="shared" si="0"/>
        <v>6.814868103228318</v>
      </c>
      <c r="G17" s="755">
        <v>1323.9540522251393</v>
      </c>
    </row>
    <row r="18" spans="1:7" s="44" customFormat="1" ht="17.25" customHeight="1">
      <c r="A18" s="387" t="s">
        <v>19</v>
      </c>
      <c r="B18" s="390" t="s">
        <v>44</v>
      </c>
      <c r="C18" s="631">
        <v>3216649346.7599993</v>
      </c>
      <c r="D18" s="632">
        <v>109205</v>
      </c>
      <c r="E18" s="633">
        <v>3216540141.7599993</v>
      </c>
      <c r="F18" s="393">
        <f t="shared" si="0"/>
        <v>19.625619614485903</v>
      </c>
      <c r="G18" s="755">
        <v>1277.120161942355</v>
      </c>
    </row>
    <row r="19" spans="1:7" s="44" customFormat="1" ht="17.25" customHeight="1">
      <c r="A19" s="387" t="s">
        <v>20</v>
      </c>
      <c r="B19" s="390" t="s">
        <v>45</v>
      </c>
      <c r="C19" s="631">
        <v>261316536.79000002</v>
      </c>
      <c r="D19" s="632">
        <v>0</v>
      </c>
      <c r="E19" s="633">
        <v>261316536.79000002</v>
      </c>
      <c r="F19" s="393">
        <f t="shared" si="0"/>
        <v>1.5943605899042372</v>
      </c>
      <c r="G19" s="755">
        <v>1341.1026665879747</v>
      </c>
    </row>
    <row r="20" spans="1:7" s="44" customFormat="1" ht="17.25" customHeight="1">
      <c r="A20" s="387" t="s">
        <v>21</v>
      </c>
      <c r="B20" s="390" t="s">
        <v>46</v>
      </c>
      <c r="C20" s="631">
        <v>397124808.75</v>
      </c>
      <c r="D20" s="632">
        <v>59760</v>
      </c>
      <c r="E20" s="633">
        <v>397065048.75</v>
      </c>
      <c r="F20" s="393">
        <f t="shared" si="0"/>
        <v>2.422962404606944</v>
      </c>
      <c r="G20" s="755">
        <v>1363.3033366403934</v>
      </c>
    </row>
    <row r="21" spans="1:7" s="44" customFormat="1" ht="17.25" customHeight="1">
      <c r="A21" s="387" t="s">
        <v>22</v>
      </c>
      <c r="B21" s="390" t="s">
        <v>47</v>
      </c>
      <c r="C21" s="631">
        <v>1008461707.09</v>
      </c>
      <c r="D21" s="794">
        <v>891572.36</v>
      </c>
      <c r="E21" s="633">
        <v>1007570134.73</v>
      </c>
      <c r="F21" s="393">
        <f t="shared" si="0"/>
        <v>6.1528888372799502</v>
      </c>
      <c r="G21" s="755">
        <v>1306.1520440598586</v>
      </c>
    </row>
    <row r="22" spans="1:7" s="44" customFormat="1" ht="17.25" customHeight="1" thickBot="1">
      <c r="A22" s="388" t="s">
        <v>23</v>
      </c>
      <c r="B22" s="391" t="s">
        <v>48</v>
      </c>
      <c r="C22" s="1041">
        <v>675130899.17999995</v>
      </c>
      <c r="D22" s="1042">
        <v>0</v>
      </c>
      <c r="E22" s="1043">
        <v>675130899.17999995</v>
      </c>
      <c r="F22" s="394">
        <f t="shared" si="0"/>
        <v>4.1191503297176499</v>
      </c>
      <c r="G22" s="756">
        <v>1227.8612243494961</v>
      </c>
    </row>
    <row r="23" spans="1:7" s="44" customFormat="1" ht="24" customHeight="1" thickBot="1">
      <c r="A23" s="2752" t="s">
        <v>24</v>
      </c>
      <c r="B23" s="2753"/>
      <c r="C23" s="637">
        <f>SUM(C7:C22)</f>
        <v>16390052441.380001</v>
      </c>
      <c r="D23" s="849">
        <f>SUM(D7:D22)</f>
        <v>3045512.7899999996</v>
      </c>
      <c r="E23" s="639">
        <f>SUM(E7:E22)</f>
        <v>16387006928.59</v>
      </c>
      <c r="F23" s="757">
        <f t="shared" si="0"/>
        <v>100</v>
      </c>
      <c r="G23" s="712">
        <v>1303.2282300261234</v>
      </c>
    </row>
    <row r="25" spans="1:7" s="44" customFormat="1" ht="12">
      <c r="A25" s="44" t="s">
        <v>237</v>
      </c>
    </row>
    <row r="26" spans="1:7" s="44" customFormat="1" ht="12">
      <c r="B26" s="44" t="s">
        <v>222</v>
      </c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48" right="0.46" top="0.92" bottom="0.98425196850393704" header="0.51181102362204722" footer="0.51181102362204722"/>
  <pageSetup paperSize="9" scale="95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7"/>
  <sheetViews>
    <sheetView showGridLines="0" workbookViewId="0">
      <selection activeCell="B3" sqref="B3:B4"/>
    </sheetView>
  </sheetViews>
  <sheetFormatPr defaultRowHeight="12.75"/>
  <cols>
    <col min="1" max="1" width="4" style="10" customWidth="1"/>
    <col min="2" max="2" width="18.85546875" style="10" customWidth="1"/>
    <col min="3" max="3" width="14.5703125" style="10" customWidth="1"/>
    <col min="4" max="4" width="13.85546875" style="10" bestFit="1" customWidth="1"/>
    <col min="5" max="5" width="14.85546875" style="10" bestFit="1" customWidth="1"/>
    <col min="6" max="6" width="8.7109375" style="10" bestFit="1" customWidth="1"/>
    <col min="7" max="7" width="13.42578125" style="10" customWidth="1"/>
    <col min="8" max="16384" width="9.140625" style="10"/>
  </cols>
  <sheetData>
    <row r="1" spans="1:7" ht="27" customHeight="1">
      <c r="A1" s="2895" t="s">
        <v>111</v>
      </c>
      <c r="B1" s="2895"/>
      <c r="C1" s="2895"/>
      <c r="D1" s="2895"/>
      <c r="E1" s="2895"/>
      <c r="F1" s="2895"/>
      <c r="G1" s="2895"/>
    </row>
    <row r="2" spans="1:7" ht="10.5" customHeight="1" thickBot="1"/>
    <row r="3" spans="1:7" ht="15.75" customHeight="1">
      <c r="A3" s="2391" t="s">
        <v>52</v>
      </c>
      <c r="B3" s="402"/>
      <c r="C3" s="2766" t="s">
        <v>49</v>
      </c>
      <c r="D3" s="12" t="s">
        <v>27</v>
      </c>
      <c r="E3" s="416"/>
      <c r="F3" s="409"/>
      <c r="G3" s="2768" t="s">
        <v>29</v>
      </c>
    </row>
    <row r="4" spans="1:7" ht="27.75" customHeight="1">
      <c r="A4" s="2392"/>
      <c r="B4" s="403" t="s">
        <v>7</v>
      </c>
      <c r="C4" s="2767"/>
      <c r="D4" s="13" t="s">
        <v>50</v>
      </c>
      <c r="E4" s="417" t="s">
        <v>31</v>
      </c>
      <c r="F4" s="410" t="s">
        <v>28</v>
      </c>
      <c r="G4" s="2769"/>
    </row>
    <row r="5" spans="1:7" s="17" customFormat="1" ht="15" customHeight="1" thickBot="1">
      <c r="A5" s="2393"/>
      <c r="B5" s="404"/>
      <c r="C5" s="351" t="s">
        <v>8</v>
      </c>
      <c r="D5" s="5"/>
      <c r="E5" s="419"/>
      <c r="F5" s="411" t="s">
        <v>9</v>
      </c>
      <c r="G5" s="16" t="s">
        <v>32</v>
      </c>
    </row>
    <row r="6" spans="1:7" s="18" customFormat="1" ht="13.5" customHeight="1" thickBot="1">
      <c r="A6" s="396">
        <v>1</v>
      </c>
      <c r="B6" s="405">
        <v>2</v>
      </c>
      <c r="C6" s="396">
        <v>3</v>
      </c>
      <c r="D6" s="405">
        <v>4</v>
      </c>
      <c r="E6" s="398">
        <v>5</v>
      </c>
      <c r="F6" s="438">
        <v>6</v>
      </c>
      <c r="G6" s="398">
        <v>7</v>
      </c>
    </row>
    <row r="7" spans="1:7" s="60" customFormat="1" ht="19.5" customHeight="1">
      <c r="A7" s="312" t="s">
        <v>10</v>
      </c>
      <c r="B7" s="448" t="s">
        <v>33</v>
      </c>
      <c r="C7" s="713">
        <v>92914266.040000007</v>
      </c>
      <c r="D7" s="714">
        <v>3322411.46</v>
      </c>
      <c r="E7" s="792">
        <v>89591854.580000013</v>
      </c>
      <c r="F7" s="451">
        <f t="shared" ref="F7:F23" si="0">C7/$C$23*100</f>
        <v>6.5151932468514779</v>
      </c>
      <c r="G7" s="526">
        <v>99.625433759794831</v>
      </c>
    </row>
    <row r="8" spans="1:7" s="60" customFormat="1" ht="19.5" customHeight="1">
      <c r="A8" s="314" t="s">
        <v>11</v>
      </c>
      <c r="B8" s="449" t="s">
        <v>34</v>
      </c>
      <c r="C8" s="716">
        <v>94335154.400000021</v>
      </c>
      <c r="D8" s="717">
        <v>0</v>
      </c>
      <c r="E8" s="793">
        <v>94335154.400000021</v>
      </c>
      <c r="F8" s="452">
        <f t="shared" si="0"/>
        <v>6.614826625471899</v>
      </c>
      <c r="G8" s="527">
        <v>125.13152404601217</v>
      </c>
    </row>
    <row r="9" spans="1:7" s="60" customFormat="1" ht="19.5" customHeight="1">
      <c r="A9" s="314" t="s">
        <v>12</v>
      </c>
      <c r="B9" s="449" t="s">
        <v>35</v>
      </c>
      <c r="C9" s="716">
        <v>63148138.609999992</v>
      </c>
      <c r="D9" s="717">
        <v>0</v>
      </c>
      <c r="E9" s="793">
        <v>63148138.609999992</v>
      </c>
      <c r="F9" s="452">
        <f t="shared" si="0"/>
        <v>4.4279780033562757</v>
      </c>
      <c r="G9" s="527">
        <v>120.89863668649474</v>
      </c>
    </row>
    <row r="10" spans="1:7" s="60" customFormat="1" ht="19.5" customHeight="1">
      <c r="A10" s="314" t="s">
        <v>13</v>
      </c>
      <c r="B10" s="449" t="s">
        <v>36</v>
      </c>
      <c r="C10" s="716">
        <v>30714721.77</v>
      </c>
      <c r="D10" s="717">
        <v>303333.76000000001</v>
      </c>
      <c r="E10" s="793">
        <v>30411388.009999998</v>
      </c>
      <c r="F10" s="452">
        <f t="shared" si="0"/>
        <v>2.1537311371396592</v>
      </c>
      <c r="G10" s="527">
        <v>115.97857414728638</v>
      </c>
    </row>
    <row r="11" spans="1:7" s="60" customFormat="1" ht="19.5" customHeight="1">
      <c r="A11" s="314" t="s">
        <v>4</v>
      </c>
      <c r="B11" s="449" t="s">
        <v>37</v>
      </c>
      <c r="C11" s="716">
        <v>107030095.18000001</v>
      </c>
      <c r="D11" s="717">
        <v>0</v>
      </c>
      <c r="E11" s="793">
        <v>107030095.18000001</v>
      </c>
      <c r="F11" s="452">
        <f t="shared" si="0"/>
        <v>7.5050020093405969</v>
      </c>
      <c r="G11" s="527">
        <v>133.60057816556821</v>
      </c>
    </row>
    <row r="12" spans="1:7" s="60" customFormat="1" ht="19.5" customHeight="1">
      <c r="A12" s="314" t="s">
        <v>5</v>
      </c>
      <c r="B12" s="449" t="s">
        <v>38</v>
      </c>
      <c r="C12" s="716">
        <v>109584051.87</v>
      </c>
      <c r="D12" s="717">
        <v>3080000</v>
      </c>
      <c r="E12" s="793">
        <v>106504051.87</v>
      </c>
      <c r="F12" s="452">
        <f t="shared" si="0"/>
        <v>7.6840866869537825</v>
      </c>
      <c r="G12" s="527">
        <v>112.81286899346188</v>
      </c>
    </row>
    <row r="13" spans="1:7" s="60" customFormat="1" ht="19.5" customHeight="1">
      <c r="A13" s="314" t="s">
        <v>14</v>
      </c>
      <c r="B13" s="449" t="s">
        <v>39</v>
      </c>
      <c r="C13" s="716">
        <v>240930152.92000002</v>
      </c>
      <c r="D13" s="717">
        <v>5000000</v>
      </c>
      <c r="E13" s="793">
        <v>235930152.92000002</v>
      </c>
      <c r="F13" s="452">
        <f t="shared" si="0"/>
        <v>16.894138781567861</v>
      </c>
      <c r="G13" s="527">
        <v>106.99950922283402</v>
      </c>
    </row>
    <row r="14" spans="1:7" s="60" customFormat="1" ht="19.5" customHeight="1">
      <c r="A14" s="314" t="s">
        <v>15</v>
      </c>
      <c r="B14" s="449" t="s">
        <v>40</v>
      </c>
      <c r="C14" s="716">
        <v>11128855.169999998</v>
      </c>
      <c r="D14" s="717">
        <v>0</v>
      </c>
      <c r="E14" s="793">
        <v>11128855.169999998</v>
      </c>
      <c r="F14" s="452">
        <f t="shared" si="0"/>
        <v>0.78036070389403611</v>
      </c>
      <c r="G14" s="527">
        <v>86.920413714999796</v>
      </c>
    </row>
    <row r="15" spans="1:7" s="60" customFormat="1" ht="19.5" customHeight="1">
      <c r="A15" s="314" t="s">
        <v>16</v>
      </c>
      <c r="B15" s="449" t="s">
        <v>41</v>
      </c>
      <c r="C15" s="716">
        <v>41899095.109999999</v>
      </c>
      <c r="D15" s="717">
        <v>0</v>
      </c>
      <c r="E15" s="793">
        <v>41899095.109999999</v>
      </c>
      <c r="F15" s="452">
        <f t="shared" si="0"/>
        <v>2.9379848019500079</v>
      </c>
      <c r="G15" s="527">
        <v>119.73462094172312</v>
      </c>
    </row>
    <row r="16" spans="1:7" s="60" customFormat="1" ht="19.5" customHeight="1">
      <c r="A16" s="314" t="s">
        <v>17</v>
      </c>
      <c r="B16" s="449" t="s">
        <v>42</v>
      </c>
      <c r="C16" s="716">
        <v>60532558.100000016</v>
      </c>
      <c r="D16" s="717">
        <v>3986499.27</v>
      </c>
      <c r="E16" s="793">
        <v>56546058.830000013</v>
      </c>
      <c r="F16" s="452">
        <f t="shared" si="0"/>
        <v>4.2445722336974807</v>
      </c>
      <c r="G16" s="527">
        <v>140.68930453194258</v>
      </c>
    </row>
    <row r="17" spans="1:7" s="60" customFormat="1" ht="19.5" customHeight="1">
      <c r="A17" s="314" t="s">
        <v>18</v>
      </c>
      <c r="B17" s="449" t="s">
        <v>43</v>
      </c>
      <c r="C17" s="716">
        <v>87209893.829999998</v>
      </c>
      <c r="D17" s="717">
        <v>1210671.74</v>
      </c>
      <c r="E17" s="793">
        <v>85999222.090000004</v>
      </c>
      <c r="F17" s="452">
        <f t="shared" si="0"/>
        <v>6.1151999101541881</v>
      </c>
      <c r="G17" s="527">
        <v>103.37151303554178</v>
      </c>
    </row>
    <row r="18" spans="1:7" s="60" customFormat="1" ht="19.5" customHeight="1">
      <c r="A18" s="314" t="s">
        <v>19</v>
      </c>
      <c r="B18" s="449" t="s">
        <v>44</v>
      </c>
      <c r="C18" s="716">
        <v>248627887.77000001</v>
      </c>
      <c r="D18" s="717">
        <v>2502813.66</v>
      </c>
      <c r="E18" s="793">
        <v>246125074.11000001</v>
      </c>
      <c r="F18" s="452">
        <f t="shared" si="0"/>
        <v>17.433907670117037</v>
      </c>
      <c r="G18" s="527">
        <v>98.713802488928707</v>
      </c>
    </row>
    <row r="19" spans="1:7" s="60" customFormat="1" ht="19.5" customHeight="1">
      <c r="A19" s="314" t="s">
        <v>20</v>
      </c>
      <c r="B19" s="449" t="s">
        <v>45</v>
      </c>
      <c r="C19" s="716">
        <v>33523670.589999996</v>
      </c>
      <c r="D19" s="717">
        <v>0</v>
      </c>
      <c r="E19" s="793">
        <v>33523670.589999996</v>
      </c>
      <c r="F19" s="452">
        <f t="shared" si="0"/>
        <v>2.3506959861644239</v>
      </c>
      <c r="G19" s="527">
        <v>172.04683857491838</v>
      </c>
    </row>
    <row r="20" spans="1:7" s="60" customFormat="1" ht="19.5" customHeight="1">
      <c r="A20" s="314" t="s">
        <v>21</v>
      </c>
      <c r="B20" s="449" t="s">
        <v>46</v>
      </c>
      <c r="C20" s="716">
        <v>40824989.829999998</v>
      </c>
      <c r="D20" s="717">
        <v>0</v>
      </c>
      <c r="E20" s="793">
        <v>40824989.829999998</v>
      </c>
      <c r="F20" s="452">
        <f t="shared" si="0"/>
        <v>2.8626680205243131</v>
      </c>
      <c r="G20" s="527">
        <v>140.14950370070306</v>
      </c>
    </row>
    <row r="21" spans="1:7" s="60" customFormat="1" ht="19.5" customHeight="1">
      <c r="A21" s="314" t="s">
        <v>22</v>
      </c>
      <c r="B21" s="449" t="s">
        <v>47</v>
      </c>
      <c r="C21" s="716">
        <v>93364017.689999998</v>
      </c>
      <c r="D21" s="717">
        <v>0</v>
      </c>
      <c r="E21" s="793">
        <v>93364017.689999998</v>
      </c>
      <c r="F21" s="452">
        <f t="shared" si="0"/>
        <v>6.5467300499466958</v>
      </c>
      <c r="G21" s="527">
        <v>120.92437589853979</v>
      </c>
    </row>
    <row r="22" spans="1:7" s="60" customFormat="1" ht="19.5" customHeight="1" thickBot="1">
      <c r="A22" s="316" t="s">
        <v>23</v>
      </c>
      <c r="B22" s="450" t="s">
        <v>48</v>
      </c>
      <c r="C22" s="1044">
        <v>70349260.239999995</v>
      </c>
      <c r="D22" s="1045">
        <v>1853435.48</v>
      </c>
      <c r="E22" s="1046">
        <v>68495824.75999999</v>
      </c>
      <c r="F22" s="453">
        <f t="shared" si="0"/>
        <v>4.9329241328702755</v>
      </c>
      <c r="G22" s="795">
        <v>127.94426816382131</v>
      </c>
    </row>
    <row r="23" spans="1:7" s="60" customFormat="1" ht="20.45" customHeight="1" thickBot="1">
      <c r="A23" s="2764" t="s">
        <v>24</v>
      </c>
      <c r="B23" s="2765"/>
      <c r="C23" s="764">
        <f>SUM(C7:C22)</f>
        <v>1426116809.1199999</v>
      </c>
      <c r="D23" s="765">
        <f>SUM(D7:D22)</f>
        <v>21259165.369999997</v>
      </c>
      <c r="E23" s="766">
        <f>SUM(E7:E22)</f>
        <v>1404857643.75</v>
      </c>
      <c r="F23" s="640">
        <f t="shared" si="0"/>
        <v>100</v>
      </c>
      <c r="G23" s="529">
        <v>113.39534706232304</v>
      </c>
    </row>
    <row r="24" spans="1:7">
      <c r="A24" s="17"/>
      <c r="B24" s="17"/>
      <c r="C24" s="17"/>
      <c r="D24" s="17"/>
    </row>
    <row r="25" spans="1:7" s="44" customFormat="1" ht="12">
      <c r="A25" s="44" t="s">
        <v>237</v>
      </c>
    </row>
    <row r="26" spans="1:7" s="44" customFormat="1" ht="12">
      <c r="B26" s="44" t="s">
        <v>222</v>
      </c>
    </row>
    <row r="27" spans="1:7">
      <c r="A27" s="17"/>
      <c r="B27" s="17"/>
      <c r="C27" s="17"/>
      <c r="D27" s="17"/>
    </row>
    <row r="28" spans="1:7">
      <c r="A28" s="17"/>
      <c r="B28" s="17"/>
      <c r="C28" s="17"/>
      <c r="D28" s="17"/>
    </row>
    <row r="29" spans="1:7">
      <c r="A29" s="17"/>
      <c r="B29" s="17"/>
      <c r="C29" s="17"/>
      <c r="D29" s="17"/>
    </row>
    <row r="30" spans="1:7">
      <c r="A30" s="17"/>
      <c r="B30" s="17"/>
      <c r="C30" s="17"/>
      <c r="D30" s="17"/>
    </row>
    <row r="31" spans="1:7">
      <c r="A31" s="17"/>
      <c r="B31" s="17"/>
      <c r="C31" s="17"/>
      <c r="D31" s="17"/>
    </row>
    <row r="32" spans="1:7">
      <c r="A32" s="17"/>
      <c r="B32" s="17"/>
      <c r="C32" s="17"/>
      <c r="D32" s="17"/>
    </row>
    <row r="33" spans="1:4">
      <c r="A33" s="17"/>
      <c r="B33" s="17"/>
      <c r="C33" s="17"/>
      <c r="D33" s="17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  <row r="36" spans="1:4">
      <c r="A36" s="17"/>
      <c r="B36" s="17"/>
      <c r="C36" s="17"/>
      <c r="D36" s="17"/>
    </row>
    <row r="37" spans="1:4">
      <c r="A37" s="17"/>
      <c r="B37" s="17"/>
      <c r="C37" s="17"/>
      <c r="D37" s="17"/>
    </row>
  </sheetData>
  <mergeCells count="5">
    <mergeCell ref="C3:C4"/>
    <mergeCell ref="G3:G4"/>
    <mergeCell ref="A1:G1"/>
    <mergeCell ref="A23:B23"/>
    <mergeCell ref="A3:A5"/>
  </mergeCells>
  <printOptions horizontalCentered="1"/>
  <pageMargins left="0.59055118110236227" right="0.6" top="0.88" bottom="0.98425196850393704" header="0.51181102362204722" footer="0.51181102362204722"/>
  <pageSetup paperSize="9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0">
    <tabColor rgb="FF92D050"/>
  </sheetPr>
  <dimension ref="A1:G28"/>
  <sheetViews>
    <sheetView showGridLines="0" workbookViewId="0">
      <selection activeCell="B3" sqref="B3:B4"/>
    </sheetView>
  </sheetViews>
  <sheetFormatPr defaultRowHeight="12.75"/>
  <cols>
    <col min="1" max="1" width="4" style="20" customWidth="1"/>
    <col min="2" max="2" width="21" style="20" customWidth="1"/>
    <col min="3" max="3" width="14.5703125" style="20" customWidth="1"/>
    <col min="4" max="5" width="12.42578125" style="20" customWidth="1"/>
    <col min="6" max="6" width="8.7109375" style="20" bestFit="1" customWidth="1"/>
    <col min="7" max="7" width="15.42578125" style="20" customWidth="1"/>
    <col min="8" max="16384" width="9.140625" style="20"/>
  </cols>
  <sheetData>
    <row r="1" spans="1:7" ht="40.5" customHeight="1">
      <c r="A1" s="2400" t="s">
        <v>112</v>
      </c>
      <c r="B1" s="2400"/>
      <c r="C1" s="2400"/>
      <c r="D1" s="2400"/>
      <c r="E1" s="2400"/>
      <c r="F1" s="2400"/>
      <c r="G1" s="2400"/>
    </row>
    <row r="2" spans="1:7" ht="13.5" thickBot="1"/>
    <row r="3" spans="1:7" ht="15" customHeight="1">
      <c r="A3" s="2401" t="s">
        <v>52</v>
      </c>
      <c r="B3" s="2404" t="s">
        <v>7</v>
      </c>
      <c r="C3" s="2396" t="s">
        <v>49</v>
      </c>
      <c r="D3" s="21" t="s">
        <v>27</v>
      </c>
      <c r="E3" s="333"/>
      <c r="F3" s="2407" t="s">
        <v>28</v>
      </c>
      <c r="G3" s="2398" t="s">
        <v>29</v>
      </c>
    </row>
    <row r="4" spans="1:7" ht="35.25" customHeight="1">
      <c r="A4" s="2402"/>
      <c r="B4" s="2405"/>
      <c r="C4" s="2397"/>
      <c r="D4" s="22" t="s">
        <v>50</v>
      </c>
      <c r="E4" s="334" t="s">
        <v>31</v>
      </c>
      <c r="F4" s="2408"/>
      <c r="G4" s="2399"/>
    </row>
    <row r="5" spans="1:7" ht="13.5" thickBot="1">
      <c r="A5" s="2403"/>
      <c r="B5" s="2406"/>
      <c r="C5" s="351" t="s">
        <v>8</v>
      </c>
      <c r="D5" s="23"/>
      <c r="E5" s="336"/>
      <c r="F5" s="329" t="s">
        <v>9</v>
      </c>
      <c r="G5" s="24" t="s">
        <v>32</v>
      </c>
    </row>
    <row r="6" spans="1:7" ht="12" customHeight="1" thickBot="1">
      <c r="A6" s="318">
        <v>1</v>
      </c>
      <c r="B6" s="319">
        <v>2</v>
      </c>
      <c r="C6" s="318">
        <v>3</v>
      </c>
      <c r="D6" s="321">
        <v>4</v>
      </c>
      <c r="E6" s="322">
        <v>5</v>
      </c>
      <c r="F6" s="321">
        <v>6</v>
      </c>
      <c r="G6" s="322">
        <v>7</v>
      </c>
    </row>
    <row r="7" spans="1:7" s="59" customFormat="1" ht="18.75" customHeight="1">
      <c r="A7" s="323" t="s">
        <v>10</v>
      </c>
      <c r="B7" s="326" t="s">
        <v>33</v>
      </c>
      <c r="C7" s="670">
        <v>1914116.3000000003</v>
      </c>
      <c r="D7" s="796">
        <v>153630.39000000001</v>
      </c>
      <c r="E7" s="644">
        <v>1760485.9100000001</v>
      </c>
      <c r="F7" s="330">
        <f>C7/$C$23*100</f>
        <v>11.903149388679083</v>
      </c>
      <c r="G7" s="680">
        <v>2.0523723081673881</v>
      </c>
    </row>
    <row r="8" spans="1:7" s="59" customFormat="1" ht="18.75" customHeight="1">
      <c r="A8" s="324" t="s">
        <v>11</v>
      </c>
      <c r="B8" s="327" t="s">
        <v>34</v>
      </c>
      <c r="C8" s="671">
        <v>1182637.94</v>
      </c>
      <c r="D8" s="646">
        <v>0</v>
      </c>
      <c r="E8" s="673">
        <v>1182637.94</v>
      </c>
      <c r="F8" s="331">
        <f t="shared" ref="F8:F23" si="0">C8/$C$23*100</f>
        <v>7.3543682129135455</v>
      </c>
      <c r="G8" s="681">
        <v>1.5687183507364488</v>
      </c>
    </row>
    <row r="9" spans="1:7" s="59" customFormat="1" ht="18.75" customHeight="1">
      <c r="A9" s="324" t="s">
        <v>12</v>
      </c>
      <c r="B9" s="327" t="s">
        <v>35</v>
      </c>
      <c r="C9" s="671">
        <v>960293.59</v>
      </c>
      <c r="D9" s="646">
        <v>73749.73</v>
      </c>
      <c r="E9" s="673">
        <v>886543.86</v>
      </c>
      <c r="F9" s="331">
        <f t="shared" si="0"/>
        <v>5.9716946450750878</v>
      </c>
      <c r="G9" s="681">
        <v>1.8385052735567837</v>
      </c>
    </row>
    <row r="10" spans="1:7" s="59" customFormat="1" ht="18.75" customHeight="1">
      <c r="A10" s="324" t="s">
        <v>13</v>
      </c>
      <c r="B10" s="327" t="s">
        <v>36</v>
      </c>
      <c r="C10" s="671">
        <v>125108.62</v>
      </c>
      <c r="D10" s="648">
        <v>0</v>
      </c>
      <c r="E10" s="673">
        <v>125108.62</v>
      </c>
      <c r="F10" s="331">
        <f t="shared" si="0"/>
        <v>0.77800214839165382</v>
      </c>
      <c r="G10" s="681">
        <v>0.47240927232839053</v>
      </c>
    </row>
    <row r="11" spans="1:7" s="59" customFormat="1" ht="18.75" customHeight="1">
      <c r="A11" s="324" t="s">
        <v>4</v>
      </c>
      <c r="B11" s="327" t="s">
        <v>37</v>
      </c>
      <c r="C11" s="671">
        <v>784869.4</v>
      </c>
      <c r="D11" s="646">
        <v>100000</v>
      </c>
      <c r="E11" s="673">
        <v>684869.4</v>
      </c>
      <c r="F11" s="331">
        <f t="shared" si="0"/>
        <v>4.8807994157945975</v>
      </c>
      <c r="G11" s="681">
        <v>0.97971514879169164</v>
      </c>
    </row>
    <row r="12" spans="1:7" s="59" customFormat="1" ht="18.75" customHeight="1">
      <c r="A12" s="324" t="s">
        <v>5</v>
      </c>
      <c r="B12" s="327" t="s">
        <v>38</v>
      </c>
      <c r="C12" s="671">
        <v>444433.28</v>
      </c>
      <c r="D12" s="648">
        <v>0</v>
      </c>
      <c r="E12" s="673">
        <v>444433.28</v>
      </c>
      <c r="F12" s="331">
        <f t="shared" si="0"/>
        <v>2.7637587774267631</v>
      </c>
      <c r="G12" s="681">
        <v>0.45752819445345227</v>
      </c>
    </row>
    <row r="13" spans="1:7" s="59" customFormat="1" ht="18.75" customHeight="1">
      <c r="A13" s="324" t="s">
        <v>14</v>
      </c>
      <c r="B13" s="327" t="s">
        <v>39</v>
      </c>
      <c r="C13" s="671">
        <v>3764583.3199999994</v>
      </c>
      <c r="D13" s="646">
        <v>0</v>
      </c>
      <c r="E13" s="673">
        <v>3764583.3199999994</v>
      </c>
      <c r="F13" s="331">
        <f t="shared" si="0"/>
        <v>23.410488507981182</v>
      </c>
      <c r="G13" s="681">
        <v>1.6718893952730698</v>
      </c>
    </row>
    <row r="14" spans="1:7" s="59" customFormat="1" ht="18.75" customHeight="1">
      <c r="A14" s="324" t="s">
        <v>15</v>
      </c>
      <c r="B14" s="327" t="s">
        <v>40</v>
      </c>
      <c r="C14" s="671">
        <v>752686.04</v>
      </c>
      <c r="D14" s="648">
        <v>0</v>
      </c>
      <c r="E14" s="673">
        <v>752686.04</v>
      </c>
      <c r="F14" s="331">
        <f t="shared" si="0"/>
        <v>4.6806635400854582</v>
      </c>
      <c r="G14" s="681">
        <v>5.8787522161908852</v>
      </c>
    </row>
    <row r="15" spans="1:7" s="59" customFormat="1" ht="18.75" customHeight="1">
      <c r="A15" s="324" t="s">
        <v>16</v>
      </c>
      <c r="B15" s="327" t="s">
        <v>41</v>
      </c>
      <c r="C15" s="671">
        <v>88131.42</v>
      </c>
      <c r="D15" s="648">
        <v>0</v>
      </c>
      <c r="E15" s="673">
        <v>88131.42</v>
      </c>
      <c r="F15" s="331">
        <f t="shared" si="0"/>
        <v>0.54805523472968665</v>
      </c>
      <c r="G15" s="681">
        <v>0.25185226886289663</v>
      </c>
    </row>
    <row r="16" spans="1:7" s="59" customFormat="1" ht="18.75" customHeight="1">
      <c r="A16" s="324" t="s">
        <v>17</v>
      </c>
      <c r="B16" s="327" t="s">
        <v>42</v>
      </c>
      <c r="C16" s="671">
        <v>434756.2</v>
      </c>
      <c r="D16" s="648">
        <v>0</v>
      </c>
      <c r="E16" s="673">
        <v>434756.2</v>
      </c>
      <c r="F16" s="331">
        <f t="shared" si="0"/>
        <v>2.7035807574777144</v>
      </c>
      <c r="G16" s="681">
        <v>1.0104570059290146</v>
      </c>
    </row>
    <row r="17" spans="1:7" s="59" customFormat="1" ht="18.75" customHeight="1">
      <c r="A17" s="324" t="s">
        <v>18</v>
      </c>
      <c r="B17" s="327" t="s">
        <v>43</v>
      </c>
      <c r="C17" s="671">
        <v>472442.97</v>
      </c>
      <c r="D17" s="648">
        <v>0</v>
      </c>
      <c r="E17" s="673">
        <v>472442.97</v>
      </c>
      <c r="F17" s="331">
        <f t="shared" si="0"/>
        <v>2.9379402126930474</v>
      </c>
      <c r="G17" s="681">
        <v>0.55999546022959623</v>
      </c>
    </row>
    <row r="18" spans="1:7" s="59" customFormat="1" ht="18.75" customHeight="1">
      <c r="A18" s="324" t="s">
        <v>19</v>
      </c>
      <c r="B18" s="327" t="s">
        <v>44</v>
      </c>
      <c r="C18" s="671">
        <v>2461387</v>
      </c>
      <c r="D18" s="646">
        <v>86984</v>
      </c>
      <c r="E18" s="673">
        <v>2374403</v>
      </c>
      <c r="F18" s="331">
        <f t="shared" si="0"/>
        <v>15.306414330389767</v>
      </c>
      <c r="G18" s="681">
        <v>0.97725509533984944</v>
      </c>
    </row>
    <row r="19" spans="1:7" s="59" customFormat="1" ht="18.75" customHeight="1">
      <c r="A19" s="324" t="s">
        <v>20</v>
      </c>
      <c r="B19" s="327" t="s">
        <v>45</v>
      </c>
      <c r="C19" s="671">
        <v>343842.42</v>
      </c>
      <c r="D19" s="648">
        <v>0</v>
      </c>
      <c r="E19" s="673">
        <v>343842.42</v>
      </c>
      <c r="F19" s="331">
        <f t="shared" si="0"/>
        <v>2.1382231013992907</v>
      </c>
      <c r="G19" s="681">
        <v>1.7646337733253956</v>
      </c>
    </row>
    <row r="20" spans="1:7" s="59" customFormat="1" ht="18.75" customHeight="1">
      <c r="A20" s="324" t="s">
        <v>21</v>
      </c>
      <c r="B20" s="327" t="s">
        <v>46</v>
      </c>
      <c r="C20" s="671">
        <v>166809.58000000002</v>
      </c>
      <c r="D20" s="648">
        <v>71100</v>
      </c>
      <c r="E20" s="673">
        <v>95709.58</v>
      </c>
      <c r="F20" s="331">
        <f t="shared" si="0"/>
        <v>1.0373242995751168</v>
      </c>
      <c r="G20" s="681">
        <v>0.57264631165549829</v>
      </c>
    </row>
    <row r="21" spans="1:7" s="59" customFormat="1" ht="18.75" customHeight="1">
      <c r="A21" s="324" t="s">
        <v>22</v>
      </c>
      <c r="B21" s="327" t="s">
        <v>47</v>
      </c>
      <c r="C21" s="671">
        <v>1367331.0499999998</v>
      </c>
      <c r="D21" s="648">
        <v>0</v>
      </c>
      <c r="E21" s="673">
        <v>1367331.0499999998</v>
      </c>
      <c r="F21" s="331">
        <f t="shared" si="0"/>
        <v>8.5029032728729312</v>
      </c>
      <c r="G21" s="681">
        <v>1.7709569270780714</v>
      </c>
    </row>
    <row r="22" spans="1:7" s="59" customFormat="1" ht="18.75" customHeight="1" thickBot="1">
      <c r="A22" s="325" t="s">
        <v>23</v>
      </c>
      <c r="B22" s="328" t="s">
        <v>48</v>
      </c>
      <c r="C22" s="1047">
        <v>817325.95000000007</v>
      </c>
      <c r="D22" s="1048">
        <v>667199.04</v>
      </c>
      <c r="E22" s="1049">
        <v>150126.91</v>
      </c>
      <c r="F22" s="332">
        <f t="shared" si="0"/>
        <v>5.0826341545150884</v>
      </c>
      <c r="G22" s="682">
        <v>1.486471501865078</v>
      </c>
    </row>
    <row r="23" spans="1:7" s="59" customFormat="1" ht="23.25" customHeight="1" thickBot="1">
      <c r="A23" s="2394" t="s">
        <v>24</v>
      </c>
      <c r="B23" s="2395"/>
      <c r="C23" s="677">
        <f>SUM(C7:C22)</f>
        <v>16080755.079999998</v>
      </c>
      <c r="D23" s="678">
        <f>SUM(D7:D22)</f>
        <v>1152663.1600000001</v>
      </c>
      <c r="E23" s="679">
        <f>SUM(E7:E22)</f>
        <v>14928091.920000002</v>
      </c>
      <c r="F23" s="1050">
        <f t="shared" si="0"/>
        <v>100</v>
      </c>
      <c r="G23" s="683">
        <v>1.2786349558883701</v>
      </c>
    </row>
    <row r="24" spans="1:7">
      <c r="A24" s="25"/>
      <c r="B24" s="25"/>
      <c r="C24" s="26"/>
      <c r="D24" s="26"/>
      <c r="E24" s="26"/>
    </row>
    <row r="25" spans="1:7" s="44" customFormat="1" ht="12">
      <c r="A25" s="44" t="s">
        <v>237</v>
      </c>
    </row>
    <row r="26" spans="1:7" s="44" customFormat="1" ht="12">
      <c r="B26" s="44" t="s">
        <v>222</v>
      </c>
    </row>
    <row r="27" spans="1:7">
      <c r="A27" s="25"/>
      <c r="B27" s="25"/>
      <c r="C27" s="25"/>
      <c r="D27" s="25"/>
    </row>
    <row r="28" spans="1:7">
      <c r="A28" s="25"/>
      <c r="B28" s="25"/>
      <c r="C28" s="25"/>
      <c r="D28" s="25"/>
    </row>
  </sheetData>
  <mergeCells count="7">
    <mergeCell ref="A23:B23"/>
    <mergeCell ref="C3:C4"/>
    <mergeCell ref="G3:G4"/>
    <mergeCell ref="A1:G1"/>
    <mergeCell ref="A3:A5"/>
    <mergeCell ref="B3:B5"/>
    <mergeCell ref="F3:F4"/>
  </mergeCells>
  <phoneticPr fontId="2" type="noConversion"/>
  <printOptions horizontalCentered="1"/>
  <pageMargins left="0.5" right="0.47" top="0.8" bottom="0.98425196850393704" header="0.51181102362204722" footer="0.51181102362204722"/>
  <pageSetup paperSize="9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1">
    <tabColor rgb="FF92D050"/>
  </sheetPr>
  <dimension ref="A1:G26"/>
  <sheetViews>
    <sheetView showGridLines="0" workbookViewId="0">
      <selection activeCell="B3" sqref="B3:B4"/>
    </sheetView>
  </sheetViews>
  <sheetFormatPr defaultRowHeight="12.75"/>
  <cols>
    <col min="1" max="1" width="3.7109375" style="45" customWidth="1"/>
    <col min="2" max="2" width="20.28515625" style="45" customWidth="1"/>
    <col min="3" max="3" width="15.5703125" style="45" bestFit="1" customWidth="1"/>
    <col min="4" max="4" width="12.85546875" style="45" bestFit="1" customWidth="1"/>
    <col min="5" max="5" width="15.42578125" style="45" bestFit="1" customWidth="1"/>
    <col min="6" max="6" width="8.85546875" style="45" bestFit="1" customWidth="1"/>
    <col min="7" max="7" width="14.7109375" style="45" customWidth="1"/>
    <col min="8" max="16384" width="9.140625" style="45"/>
  </cols>
  <sheetData>
    <row r="1" spans="1:7" ht="26.25" customHeight="1">
      <c r="A1" s="2373" t="s">
        <v>113</v>
      </c>
      <c r="B1" s="2373"/>
      <c r="C1" s="2373"/>
      <c r="D1" s="2373"/>
      <c r="E1" s="2373"/>
      <c r="F1" s="2373"/>
      <c r="G1" s="2373"/>
    </row>
    <row r="2" spans="1:7" ht="22.5" customHeight="1" thickBot="1">
      <c r="B2" s="51" t="s">
        <v>25</v>
      </c>
    </row>
    <row r="3" spans="1:7">
      <c r="A3" s="2374" t="s">
        <v>52</v>
      </c>
      <c r="B3" s="2376" t="s">
        <v>7</v>
      </c>
      <c r="C3" s="2378" t="s">
        <v>26</v>
      </c>
      <c r="D3" s="52" t="s">
        <v>27</v>
      </c>
      <c r="E3" s="292"/>
      <c r="F3" s="2380" t="s">
        <v>28</v>
      </c>
      <c r="G3" s="2382" t="s">
        <v>29</v>
      </c>
    </row>
    <row r="4" spans="1:7" ht="26.25" customHeight="1">
      <c r="A4" s="2375"/>
      <c r="B4" s="2377"/>
      <c r="C4" s="2379"/>
      <c r="D4" s="53" t="s">
        <v>30</v>
      </c>
      <c r="E4" s="293" t="s">
        <v>31</v>
      </c>
      <c r="F4" s="2381"/>
      <c r="G4" s="2383"/>
    </row>
    <row r="5" spans="1:7" ht="13.5" thickBot="1">
      <c r="A5" s="2375"/>
      <c r="B5" s="2377"/>
      <c r="C5" s="294" t="s">
        <v>8</v>
      </c>
      <c r="D5" s="54"/>
      <c r="E5" s="295"/>
      <c r="F5" s="289" t="s">
        <v>9</v>
      </c>
      <c r="G5" s="55" t="s">
        <v>32</v>
      </c>
    </row>
    <row r="6" spans="1:7" ht="10.5" customHeight="1" thickBot="1">
      <c r="A6" s="110">
        <v>1</v>
      </c>
      <c r="B6" s="111">
        <v>2</v>
      </c>
      <c r="C6" s="110">
        <v>3</v>
      </c>
      <c r="D6" s="111">
        <v>4</v>
      </c>
      <c r="E6" s="90">
        <v>5</v>
      </c>
      <c r="F6" s="92">
        <v>6</v>
      </c>
      <c r="G6" s="90">
        <v>7</v>
      </c>
    </row>
    <row r="7" spans="1:7" s="1" customFormat="1" ht="17.25" customHeight="1">
      <c r="A7" s="281" t="s">
        <v>10</v>
      </c>
      <c r="B7" s="439" t="s">
        <v>33</v>
      </c>
      <c r="C7" s="797">
        <v>132947193.63999999</v>
      </c>
      <c r="D7" s="798">
        <v>3402444.5100000002</v>
      </c>
      <c r="E7" s="799">
        <v>129544749.12999998</v>
      </c>
      <c r="F7" s="441">
        <f>C7/$C$23*100</f>
        <v>6.873814414747506</v>
      </c>
      <c r="G7" s="803">
        <v>142.54992691682497</v>
      </c>
    </row>
    <row r="8" spans="1:7" s="1" customFormat="1" ht="17.25" customHeight="1">
      <c r="A8" s="282" t="s">
        <v>11</v>
      </c>
      <c r="B8" s="287" t="s">
        <v>34</v>
      </c>
      <c r="C8" s="800">
        <v>106677560.85999998</v>
      </c>
      <c r="D8" s="801">
        <v>774022</v>
      </c>
      <c r="E8" s="802">
        <v>105903538.85999998</v>
      </c>
      <c r="F8" s="442">
        <f t="shared" ref="F8:F23" si="0">C8/$C$23*100</f>
        <v>5.5155865685678451</v>
      </c>
      <c r="G8" s="804">
        <v>141.50319524916165</v>
      </c>
    </row>
    <row r="9" spans="1:7" s="1" customFormat="1" ht="17.25" customHeight="1">
      <c r="A9" s="282" t="s">
        <v>12</v>
      </c>
      <c r="B9" s="287" t="s">
        <v>35</v>
      </c>
      <c r="C9" s="800">
        <v>116107002.16999999</v>
      </c>
      <c r="D9" s="801">
        <v>1867009.1800000002</v>
      </c>
      <c r="E9" s="802">
        <v>114239992.98999998</v>
      </c>
      <c r="F9" s="442">
        <f t="shared" si="0"/>
        <v>6.0031202112501099</v>
      </c>
      <c r="G9" s="804">
        <v>222.28966017196254</v>
      </c>
    </row>
    <row r="10" spans="1:7" s="1" customFormat="1" ht="17.25" customHeight="1">
      <c r="A10" s="282" t="s">
        <v>13</v>
      </c>
      <c r="B10" s="287" t="s">
        <v>36</v>
      </c>
      <c r="C10" s="800">
        <v>41689987.959999993</v>
      </c>
      <c r="D10" s="801">
        <v>170690</v>
      </c>
      <c r="E10" s="802">
        <v>41519297.959999993</v>
      </c>
      <c r="F10" s="442">
        <f t="shared" si="0"/>
        <v>2.1555117663189058</v>
      </c>
      <c r="G10" s="804">
        <v>157.421102363394</v>
      </c>
    </row>
    <row r="11" spans="1:7" s="1" customFormat="1" ht="17.25" customHeight="1">
      <c r="A11" s="282" t="s">
        <v>4</v>
      </c>
      <c r="B11" s="287" t="s">
        <v>37</v>
      </c>
      <c r="C11" s="800">
        <v>132768288.93000002</v>
      </c>
      <c r="D11" s="801">
        <v>7386977.9199999999</v>
      </c>
      <c r="E11" s="802">
        <v>125381311.01000002</v>
      </c>
      <c r="F11" s="442">
        <f t="shared" si="0"/>
        <v>6.8645644430798543</v>
      </c>
      <c r="G11" s="804">
        <v>165.72834148442183</v>
      </c>
    </row>
    <row r="12" spans="1:7" s="1" customFormat="1" ht="17.25" customHeight="1">
      <c r="A12" s="282" t="s">
        <v>5</v>
      </c>
      <c r="B12" s="287" t="s">
        <v>38</v>
      </c>
      <c r="C12" s="800">
        <v>163011903.78</v>
      </c>
      <c r="D12" s="801">
        <v>0</v>
      </c>
      <c r="E12" s="802">
        <v>163011903.78</v>
      </c>
      <c r="F12" s="442">
        <f t="shared" si="0"/>
        <v>8.428260449126677</v>
      </c>
      <c r="G12" s="804">
        <v>167.81493503565551</v>
      </c>
    </row>
    <row r="13" spans="1:7" s="1" customFormat="1" ht="17.25" customHeight="1">
      <c r="A13" s="282" t="s">
        <v>14</v>
      </c>
      <c r="B13" s="287" t="s">
        <v>39</v>
      </c>
      <c r="C13" s="800">
        <v>251898460.96000001</v>
      </c>
      <c r="D13" s="801">
        <v>2271781.58</v>
      </c>
      <c r="E13" s="802">
        <v>249626679.38</v>
      </c>
      <c r="F13" s="442">
        <f t="shared" si="0"/>
        <v>13.023992643937996</v>
      </c>
      <c r="G13" s="804">
        <v>111.87064537188446</v>
      </c>
    </row>
    <row r="14" spans="1:7" s="1" customFormat="1" ht="17.25" customHeight="1">
      <c r="A14" s="282" t="s">
        <v>15</v>
      </c>
      <c r="B14" s="287" t="s">
        <v>40</v>
      </c>
      <c r="C14" s="800">
        <v>27091004.039999995</v>
      </c>
      <c r="D14" s="801">
        <v>164999.97999999998</v>
      </c>
      <c r="E14" s="802">
        <v>26926004.059999995</v>
      </c>
      <c r="F14" s="442">
        <f t="shared" si="0"/>
        <v>1.4006954865432157</v>
      </c>
      <c r="G14" s="804">
        <v>211.59061225446163</v>
      </c>
    </row>
    <row r="15" spans="1:7" s="1" customFormat="1" ht="17.25" customHeight="1">
      <c r="A15" s="282" t="s">
        <v>16</v>
      </c>
      <c r="B15" s="287" t="s">
        <v>41</v>
      </c>
      <c r="C15" s="800">
        <v>75912464.960000008</v>
      </c>
      <c r="D15" s="801">
        <v>5027630.5299999993</v>
      </c>
      <c r="E15" s="802">
        <v>70884834.430000007</v>
      </c>
      <c r="F15" s="442">
        <f t="shared" si="0"/>
        <v>3.9249282486852435</v>
      </c>
      <c r="G15" s="804">
        <v>216.93428444873734</v>
      </c>
    </row>
    <row r="16" spans="1:7" s="1" customFormat="1" ht="17.25" customHeight="1">
      <c r="A16" s="282" t="s">
        <v>17</v>
      </c>
      <c r="B16" s="287" t="s">
        <v>42</v>
      </c>
      <c r="C16" s="800">
        <v>67021477.830000006</v>
      </c>
      <c r="D16" s="801">
        <v>1075735.23</v>
      </c>
      <c r="E16" s="802">
        <v>65945742.600000009</v>
      </c>
      <c r="F16" s="442">
        <f t="shared" si="0"/>
        <v>3.4652344874087295</v>
      </c>
      <c r="G16" s="804">
        <v>155.77080170688683</v>
      </c>
    </row>
    <row r="17" spans="1:7" s="1" customFormat="1" ht="17.25" customHeight="1">
      <c r="A17" s="282" t="s">
        <v>18</v>
      </c>
      <c r="B17" s="287" t="s">
        <v>43</v>
      </c>
      <c r="C17" s="800">
        <v>136204967.65999997</v>
      </c>
      <c r="D17" s="801">
        <v>3634569.71</v>
      </c>
      <c r="E17" s="802">
        <v>132570397.94999997</v>
      </c>
      <c r="F17" s="442">
        <f t="shared" si="0"/>
        <v>7.0422522238170497</v>
      </c>
      <c r="G17" s="804">
        <v>161.44628747533051</v>
      </c>
    </row>
    <row r="18" spans="1:7" s="1" customFormat="1" ht="17.25" customHeight="1">
      <c r="A18" s="282" t="s">
        <v>19</v>
      </c>
      <c r="B18" s="287" t="s">
        <v>44</v>
      </c>
      <c r="C18" s="800">
        <v>364892650.95000023</v>
      </c>
      <c r="D18" s="801">
        <v>13748693.35</v>
      </c>
      <c r="E18" s="802">
        <v>351143957.6000002</v>
      </c>
      <c r="F18" s="442">
        <f t="shared" si="0"/>
        <v>18.866170057920616</v>
      </c>
      <c r="G18" s="804">
        <v>144.87490280600039</v>
      </c>
    </row>
    <row r="19" spans="1:7" s="1" customFormat="1" ht="17.25" customHeight="1">
      <c r="A19" s="282" t="s">
        <v>20</v>
      </c>
      <c r="B19" s="287" t="s">
        <v>45</v>
      </c>
      <c r="C19" s="800">
        <v>39964089.179999992</v>
      </c>
      <c r="D19" s="801">
        <v>4401535.43</v>
      </c>
      <c r="E19" s="802">
        <v>35562553.749999993</v>
      </c>
      <c r="F19" s="442">
        <f t="shared" si="0"/>
        <v>2.0662770289202088</v>
      </c>
      <c r="G19" s="804">
        <v>205.09971249974336</v>
      </c>
    </row>
    <row r="20" spans="1:7" s="1" customFormat="1" ht="17.25" customHeight="1">
      <c r="A20" s="282" t="s">
        <v>21</v>
      </c>
      <c r="B20" s="287" t="s">
        <v>46</v>
      </c>
      <c r="C20" s="800">
        <v>74438269.319999993</v>
      </c>
      <c r="D20" s="801">
        <v>8877146.5500000007</v>
      </c>
      <c r="E20" s="802">
        <v>65561122.769999996</v>
      </c>
      <c r="F20" s="442">
        <f t="shared" si="0"/>
        <v>3.8487074051838035</v>
      </c>
      <c r="G20" s="804">
        <v>255.54168035263098</v>
      </c>
    </row>
    <row r="21" spans="1:7" s="1" customFormat="1" ht="17.25" customHeight="1">
      <c r="A21" s="282" t="s">
        <v>22</v>
      </c>
      <c r="B21" s="287" t="s">
        <v>47</v>
      </c>
      <c r="C21" s="800">
        <v>125523143.94000001</v>
      </c>
      <c r="D21" s="801">
        <v>810665.92999999993</v>
      </c>
      <c r="E21" s="802">
        <v>124712478.01000001</v>
      </c>
      <c r="F21" s="442">
        <f t="shared" si="0"/>
        <v>6.4899662232479018</v>
      </c>
      <c r="G21" s="804">
        <v>162.57663516758498</v>
      </c>
    </row>
    <row r="22" spans="1:7" s="1" customFormat="1" ht="17.25" customHeight="1" thickBot="1">
      <c r="A22" s="283" t="s">
        <v>23</v>
      </c>
      <c r="B22" s="440" t="s">
        <v>48</v>
      </c>
      <c r="C22" s="1051">
        <v>77962430.889999986</v>
      </c>
      <c r="D22" s="1052">
        <v>4744358.5999999996</v>
      </c>
      <c r="E22" s="1053">
        <v>73218072.289999992</v>
      </c>
      <c r="F22" s="443">
        <f t="shared" si="0"/>
        <v>4.0309183412443357</v>
      </c>
      <c r="G22" s="805">
        <v>141.79034904509103</v>
      </c>
    </row>
    <row r="23" spans="1:7" s="1" customFormat="1" ht="24" customHeight="1" thickBot="1">
      <c r="A23" s="2371" t="s">
        <v>24</v>
      </c>
      <c r="B23" s="2372"/>
      <c r="C23" s="483">
        <f>SUM(C7:C22)</f>
        <v>1934110897.0700002</v>
      </c>
      <c r="D23" s="1054">
        <f>SUM(D7:D22)</f>
        <v>58358260.5</v>
      </c>
      <c r="E23" s="486">
        <f>SUM(E7:E22)</f>
        <v>1875752636.5699999</v>
      </c>
      <c r="F23" s="1055">
        <f t="shared" si="0"/>
        <v>100</v>
      </c>
      <c r="G23" s="806">
        <v>153.78766663973815</v>
      </c>
    </row>
    <row r="25" spans="1:7" s="1" customFormat="1" ht="12">
      <c r="A25" s="1" t="s">
        <v>237</v>
      </c>
    </row>
    <row r="26" spans="1:7" s="1" customFormat="1" ht="12">
      <c r="B26" s="1" t="s">
        <v>222</v>
      </c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49" right="0.51" top="0.94" bottom="0.98425196850393704" header="0.51181102362204722" footer="0.51181102362204722"/>
  <pageSetup paperSize="9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2">
    <tabColor rgb="FF92D050"/>
  </sheetPr>
  <dimension ref="A1:G37"/>
  <sheetViews>
    <sheetView showGridLines="0" topLeftCell="A10" workbookViewId="0">
      <selection activeCell="B3" sqref="B3:B4"/>
    </sheetView>
  </sheetViews>
  <sheetFormatPr defaultRowHeight="12.75"/>
  <cols>
    <col min="1" max="1" width="4" style="37" customWidth="1"/>
    <col min="2" max="2" width="22" style="37" customWidth="1"/>
    <col min="3" max="5" width="13.85546875" style="37" bestFit="1" customWidth="1"/>
    <col min="6" max="6" width="8.7109375" style="37" bestFit="1" customWidth="1"/>
    <col min="7" max="7" width="15.7109375" style="37" customWidth="1"/>
    <col min="8" max="16384" width="9.140625" style="37"/>
  </cols>
  <sheetData>
    <row r="1" spans="1:7" ht="27" customHeight="1">
      <c r="A1" s="2388" t="s">
        <v>114</v>
      </c>
      <c r="B1" s="2388"/>
      <c r="C1" s="2388"/>
      <c r="D1" s="2388"/>
      <c r="E1" s="2388"/>
      <c r="F1" s="2388"/>
      <c r="G1" s="2388"/>
    </row>
    <row r="2" spans="1:7" ht="10.5" customHeight="1" thickBot="1"/>
    <row r="3" spans="1:7" ht="15.75" customHeight="1">
      <c r="A3" s="2900" t="s">
        <v>52</v>
      </c>
      <c r="B3" s="296"/>
      <c r="C3" s="2896" t="s">
        <v>49</v>
      </c>
      <c r="D3" s="38" t="s">
        <v>27</v>
      </c>
      <c r="E3" s="302"/>
      <c r="F3" s="299"/>
      <c r="G3" s="2898" t="s">
        <v>29</v>
      </c>
    </row>
    <row r="4" spans="1:7" ht="27.75" customHeight="1">
      <c r="A4" s="2901"/>
      <c r="B4" s="297" t="s">
        <v>7</v>
      </c>
      <c r="C4" s="2897"/>
      <c r="D4" s="39" t="s">
        <v>50</v>
      </c>
      <c r="E4" s="303" t="s">
        <v>31</v>
      </c>
      <c r="F4" s="300" t="s">
        <v>28</v>
      </c>
      <c r="G4" s="2899"/>
    </row>
    <row r="5" spans="1:7" s="42" customFormat="1" ht="15" customHeight="1" thickBot="1">
      <c r="A5" s="2902"/>
      <c r="B5" s="298"/>
      <c r="C5" s="351" t="s">
        <v>8</v>
      </c>
      <c r="D5" s="40"/>
      <c r="E5" s="304"/>
      <c r="F5" s="301" t="s">
        <v>9</v>
      </c>
      <c r="G5" s="41" t="s">
        <v>32</v>
      </c>
    </row>
    <row r="6" spans="1:7" s="61" customFormat="1" ht="12.75" customHeight="1" thickBot="1">
      <c r="A6" s="444">
        <v>1</v>
      </c>
      <c r="B6" s="445">
        <v>2</v>
      </c>
      <c r="C6" s="444">
        <v>3</v>
      </c>
      <c r="D6" s="445">
        <v>4</v>
      </c>
      <c r="E6" s="447">
        <v>5</v>
      </c>
      <c r="F6" s="446">
        <v>6</v>
      </c>
      <c r="G6" s="447">
        <v>7</v>
      </c>
    </row>
    <row r="7" spans="1:7" s="60" customFormat="1" ht="19.5" customHeight="1">
      <c r="A7" s="312" t="s">
        <v>10</v>
      </c>
      <c r="B7" s="448" t="s">
        <v>33</v>
      </c>
      <c r="C7" s="713">
        <v>9218448.6300000008</v>
      </c>
      <c r="D7" s="807">
        <v>0</v>
      </c>
      <c r="E7" s="792">
        <v>9218448.6300000008</v>
      </c>
      <c r="F7" s="451">
        <f>C7/$C$23*100</f>
        <v>3.5268545191627503</v>
      </c>
      <c r="G7" s="526">
        <v>9.8842942262576194</v>
      </c>
    </row>
    <row r="8" spans="1:7" s="60" customFormat="1" ht="19.5" customHeight="1">
      <c r="A8" s="314" t="s">
        <v>11</v>
      </c>
      <c r="B8" s="449" t="s">
        <v>34</v>
      </c>
      <c r="C8" s="716">
        <v>11069360.49</v>
      </c>
      <c r="D8" s="808">
        <v>184347.66</v>
      </c>
      <c r="E8" s="793">
        <v>10885012.83</v>
      </c>
      <c r="F8" s="452">
        <f t="shared" ref="F8:F23" si="0">C8/$C$23*100</f>
        <v>4.2349885143741473</v>
      </c>
      <c r="G8" s="527">
        <v>14.683030489940151</v>
      </c>
    </row>
    <row r="9" spans="1:7" s="60" customFormat="1" ht="19.5" customHeight="1">
      <c r="A9" s="314" t="s">
        <v>12</v>
      </c>
      <c r="B9" s="449" t="s">
        <v>35</v>
      </c>
      <c r="C9" s="716">
        <v>6733854.6200000001</v>
      </c>
      <c r="D9" s="808">
        <v>1000000</v>
      </c>
      <c r="E9" s="793">
        <v>5733854.6200000001</v>
      </c>
      <c r="F9" s="452">
        <f t="shared" si="0"/>
        <v>2.5762822521615507</v>
      </c>
      <c r="G9" s="527">
        <v>12.892127323514377</v>
      </c>
    </row>
    <row r="10" spans="1:7" s="60" customFormat="1" ht="19.5" customHeight="1">
      <c r="A10" s="314" t="s">
        <v>13</v>
      </c>
      <c r="B10" s="449" t="s">
        <v>36</v>
      </c>
      <c r="C10" s="716">
        <v>10353691.700000001</v>
      </c>
      <c r="D10" s="808">
        <v>6508106.9000000004</v>
      </c>
      <c r="E10" s="793">
        <v>3845584.8000000003</v>
      </c>
      <c r="F10" s="452">
        <f t="shared" si="0"/>
        <v>3.9611832562940541</v>
      </c>
      <c r="G10" s="527">
        <v>39.0954672980127</v>
      </c>
    </row>
    <row r="11" spans="1:7" s="60" customFormat="1" ht="19.5" customHeight="1">
      <c r="A11" s="314" t="s">
        <v>4</v>
      </c>
      <c r="B11" s="449" t="s">
        <v>37</v>
      </c>
      <c r="C11" s="716">
        <v>21741671.68</v>
      </c>
      <c r="D11" s="808">
        <v>0</v>
      </c>
      <c r="E11" s="793">
        <v>21741671.68</v>
      </c>
      <c r="F11" s="452">
        <f t="shared" si="0"/>
        <v>8.3180713042342767</v>
      </c>
      <c r="G11" s="527">
        <v>27.139094867185939</v>
      </c>
    </row>
    <row r="12" spans="1:7" s="60" customFormat="1" ht="19.5" customHeight="1">
      <c r="A12" s="314" t="s">
        <v>5</v>
      </c>
      <c r="B12" s="449" t="s">
        <v>38</v>
      </c>
      <c r="C12" s="716">
        <v>30214431.5</v>
      </c>
      <c r="D12" s="808">
        <v>0</v>
      </c>
      <c r="E12" s="793">
        <v>30214431.5</v>
      </c>
      <c r="F12" s="452">
        <f t="shared" si="0"/>
        <v>11.559635309234059</v>
      </c>
      <c r="G12" s="527">
        <v>31.104678503447161</v>
      </c>
    </row>
    <row r="13" spans="1:7" s="60" customFormat="1" ht="19.5" customHeight="1">
      <c r="A13" s="314" t="s">
        <v>14</v>
      </c>
      <c r="B13" s="449" t="s">
        <v>39</v>
      </c>
      <c r="C13" s="716">
        <v>78370588.519999996</v>
      </c>
      <c r="D13" s="808">
        <v>45656145.549999997</v>
      </c>
      <c r="E13" s="793">
        <v>32714442.969999999</v>
      </c>
      <c r="F13" s="452">
        <f t="shared" si="0"/>
        <v>29.983533605828246</v>
      </c>
      <c r="G13" s="527">
        <v>34.805168251103389</v>
      </c>
    </row>
    <row r="14" spans="1:7" s="60" customFormat="1" ht="19.5" customHeight="1">
      <c r="A14" s="314" t="s">
        <v>15</v>
      </c>
      <c r="B14" s="449" t="s">
        <v>40</v>
      </c>
      <c r="C14" s="716">
        <v>3799287.6599999997</v>
      </c>
      <c r="D14" s="808">
        <v>0</v>
      </c>
      <c r="E14" s="793">
        <v>3799287.6599999997</v>
      </c>
      <c r="F14" s="452">
        <f t="shared" si="0"/>
        <v>1.4535563836265875</v>
      </c>
      <c r="G14" s="527">
        <v>29.673820908345373</v>
      </c>
    </row>
    <row r="15" spans="1:7" s="60" customFormat="1" ht="19.5" customHeight="1">
      <c r="A15" s="314" t="s">
        <v>16</v>
      </c>
      <c r="B15" s="449" t="s">
        <v>41</v>
      </c>
      <c r="C15" s="716">
        <v>15439289.260000002</v>
      </c>
      <c r="D15" s="808">
        <v>1125148.23</v>
      </c>
      <c r="E15" s="793">
        <v>14314141.030000001</v>
      </c>
      <c r="F15" s="452">
        <f t="shared" si="0"/>
        <v>5.9068645153682349</v>
      </c>
      <c r="G15" s="527">
        <v>44.120700991332633</v>
      </c>
    </row>
    <row r="16" spans="1:7" s="60" customFormat="1" ht="19.5" customHeight="1">
      <c r="A16" s="314" t="s">
        <v>17</v>
      </c>
      <c r="B16" s="449" t="s">
        <v>42</v>
      </c>
      <c r="C16" s="716">
        <v>15332906.630000001</v>
      </c>
      <c r="D16" s="808">
        <v>300000</v>
      </c>
      <c r="E16" s="793">
        <v>15032906.630000001</v>
      </c>
      <c r="F16" s="452">
        <f t="shared" si="0"/>
        <v>5.8661639512673611</v>
      </c>
      <c r="G16" s="527">
        <v>35.636623297238629</v>
      </c>
    </row>
    <row r="17" spans="1:7" s="60" customFormat="1" ht="19.5" customHeight="1">
      <c r="A17" s="314" t="s">
        <v>18</v>
      </c>
      <c r="B17" s="449" t="s">
        <v>43</v>
      </c>
      <c r="C17" s="716">
        <v>7731845.21</v>
      </c>
      <c r="D17" s="808">
        <v>181000</v>
      </c>
      <c r="E17" s="793">
        <v>7550845.21</v>
      </c>
      <c r="F17" s="452">
        <f t="shared" si="0"/>
        <v>2.9581000355756562</v>
      </c>
      <c r="G17" s="527">
        <v>9.164700274401266</v>
      </c>
    </row>
    <row r="18" spans="1:7" s="60" customFormat="1" ht="19.5" customHeight="1">
      <c r="A18" s="314" t="s">
        <v>19</v>
      </c>
      <c r="B18" s="449" t="s">
        <v>44</v>
      </c>
      <c r="C18" s="716">
        <v>32581424.809999999</v>
      </c>
      <c r="D18" s="808">
        <v>999993.6</v>
      </c>
      <c r="E18" s="793">
        <v>31581431.209999997</v>
      </c>
      <c r="F18" s="452">
        <f t="shared" si="0"/>
        <v>12.465215129360637</v>
      </c>
      <c r="G18" s="527">
        <v>12.935943599687771</v>
      </c>
    </row>
    <row r="19" spans="1:7" s="60" customFormat="1" ht="19.5" customHeight="1">
      <c r="A19" s="314" t="s">
        <v>20</v>
      </c>
      <c r="B19" s="449" t="s">
        <v>45</v>
      </c>
      <c r="C19" s="716">
        <v>5711956.1200000001</v>
      </c>
      <c r="D19" s="808">
        <v>0</v>
      </c>
      <c r="E19" s="793">
        <v>5711956.1200000001</v>
      </c>
      <c r="F19" s="452">
        <f t="shared" si="0"/>
        <v>2.1853176237834422</v>
      </c>
      <c r="G19" s="527">
        <v>29.314331492620042</v>
      </c>
    </row>
    <row r="20" spans="1:7" s="60" customFormat="1" ht="19.5" customHeight="1">
      <c r="A20" s="314" t="s">
        <v>21</v>
      </c>
      <c r="B20" s="449" t="s">
        <v>46</v>
      </c>
      <c r="C20" s="716">
        <v>4335630.96</v>
      </c>
      <c r="D20" s="808">
        <v>11524</v>
      </c>
      <c r="E20" s="793">
        <v>4324106.96</v>
      </c>
      <c r="F20" s="452">
        <f t="shared" si="0"/>
        <v>1.6587541199649696</v>
      </c>
      <c r="G20" s="527">
        <v>14.88393579039877</v>
      </c>
    </row>
    <row r="21" spans="1:7" s="60" customFormat="1" ht="19.5" customHeight="1">
      <c r="A21" s="314" t="s">
        <v>22</v>
      </c>
      <c r="B21" s="449" t="s">
        <v>47</v>
      </c>
      <c r="C21" s="716">
        <v>6002411.9900000002</v>
      </c>
      <c r="D21" s="808">
        <v>0</v>
      </c>
      <c r="E21" s="793">
        <v>6002411.9900000002</v>
      </c>
      <c r="F21" s="452">
        <f t="shared" si="0"/>
        <v>2.2964421349504418</v>
      </c>
      <c r="G21" s="527">
        <v>7.7742790181404668</v>
      </c>
    </row>
    <row r="22" spans="1:7" s="60" customFormat="1" ht="19.5" customHeight="1" thickBot="1">
      <c r="A22" s="316" t="s">
        <v>23</v>
      </c>
      <c r="B22" s="450" t="s">
        <v>48</v>
      </c>
      <c r="C22" s="1044">
        <v>2741960.8099999996</v>
      </c>
      <c r="D22" s="1056">
        <v>0</v>
      </c>
      <c r="E22" s="1046">
        <v>2741960.8099999996</v>
      </c>
      <c r="F22" s="453">
        <f t="shared" si="0"/>
        <v>1.0490373448135875</v>
      </c>
      <c r="G22" s="795">
        <v>4.9868067975767625</v>
      </c>
    </row>
    <row r="23" spans="1:7" s="60" customFormat="1" ht="20.45" customHeight="1" thickBot="1">
      <c r="A23" s="2764" t="s">
        <v>24</v>
      </c>
      <c r="B23" s="2765"/>
      <c r="C23" s="764">
        <f>SUM(C7:C22)</f>
        <v>261378760.59</v>
      </c>
      <c r="D23" s="765">
        <f>SUM(D7:D22)</f>
        <v>55966265.939999998</v>
      </c>
      <c r="E23" s="766">
        <f>SUM(E7:E22)</f>
        <v>205412494.65000004</v>
      </c>
      <c r="F23" s="494">
        <f t="shared" si="0"/>
        <v>100</v>
      </c>
      <c r="G23" s="529">
        <v>20.783104919794074</v>
      </c>
    </row>
    <row r="24" spans="1:7" ht="8.25" customHeight="1">
      <c r="A24" s="42"/>
      <c r="B24" s="42"/>
      <c r="C24" s="42"/>
      <c r="D24" s="42"/>
    </row>
    <row r="25" spans="1:7" s="1" customFormat="1" ht="12">
      <c r="A25" s="1" t="s">
        <v>237</v>
      </c>
    </row>
    <row r="26" spans="1:7" s="1" customFormat="1" ht="12">
      <c r="B26" s="1" t="s">
        <v>222</v>
      </c>
    </row>
    <row r="27" spans="1:7">
      <c r="A27" s="42"/>
      <c r="B27" s="42"/>
      <c r="C27" s="42"/>
      <c r="D27" s="42"/>
    </row>
    <row r="28" spans="1:7">
      <c r="A28" s="42"/>
      <c r="B28" s="42"/>
      <c r="C28" s="42"/>
      <c r="D28" s="42"/>
    </row>
    <row r="29" spans="1:7">
      <c r="A29" s="42"/>
      <c r="B29" s="42"/>
      <c r="C29" s="42"/>
      <c r="D29" s="42"/>
    </row>
    <row r="30" spans="1:7">
      <c r="A30" s="42"/>
      <c r="B30" s="42"/>
      <c r="C30" s="42"/>
      <c r="D30" s="42"/>
    </row>
    <row r="31" spans="1:7">
      <c r="A31" s="42"/>
      <c r="B31" s="42"/>
      <c r="C31" s="42"/>
      <c r="D31" s="42"/>
    </row>
    <row r="32" spans="1:7">
      <c r="A32" s="42"/>
      <c r="B32" s="42"/>
      <c r="C32" s="42"/>
      <c r="D32" s="42"/>
    </row>
    <row r="33" spans="1:4">
      <c r="A33" s="42"/>
      <c r="B33" s="42"/>
      <c r="C33" s="42"/>
      <c r="D33" s="42"/>
    </row>
    <row r="34" spans="1:4">
      <c r="A34" s="42"/>
      <c r="B34" s="42"/>
      <c r="C34" s="42"/>
      <c r="D34" s="42"/>
    </row>
    <row r="35" spans="1:4">
      <c r="A35" s="42"/>
      <c r="B35" s="42"/>
      <c r="C35" s="42"/>
      <c r="D35" s="42"/>
    </row>
    <row r="36" spans="1:4">
      <c r="A36" s="42"/>
      <c r="B36" s="42"/>
      <c r="C36" s="42"/>
      <c r="D36" s="42"/>
    </row>
    <row r="37" spans="1:4">
      <c r="A37" s="42"/>
      <c r="B37" s="42"/>
      <c r="C37" s="42"/>
      <c r="D37" s="42"/>
    </row>
  </sheetData>
  <mergeCells count="5">
    <mergeCell ref="A1:G1"/>
    <mergeCell ref="C3:C4"/>
    <mergeCell ref="G3:G4"/>
    <mergeCell ref="A23:B23"/>
    <mergeCell ref="A3:A5"/>
  </mergeCells>
  <phoneticPr fontId="0" type="noConversion"/>
  <printOptions horizontalCentered="1"/>
  <pageMargins left="0.32" right="0.32" top="1.1000000000000001" bottom="0.98425196850393704" header="0.51181102362204722" footer="0.51181102362204722"/>
  <pageSetup paperSize="9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3">
    <tabColor rgb="FF92D050"/>
  </sheetPr>
  <dimension ref="A1:G28"/>
  <sheetViews>
    <sheetView showGridLines="0" workbookViewId="0">
      <selection activeCell="B3" sqref="B3:B4"/>
    </sheetView>
  </sheetViews>
  <sheetFormatPr defaultRowHeight="12.75"/>
  <cols>
    <col min="1" max="1" width="4" style="20" customWidth="1"/>
    <col min="2" max="2" width="22.5703125" style="20" customWidth="1"/>
    <col min="3" max="3" width="14.5703125" style="20" customWidth="1"/>
    <col min="4" max="5" width="12.42578125" style="20" customWidth="1"/>
    <col min="6" max="6" width="8.7109375" style="20" bestFit="1" customWidth="1"/>
    <col min="7" max="7" width="15.7109375" style="20" customWidth="1"/>
    <col min="8" max="16384" width="9.140625" style="20"/>
  </cols>
  <sheetData>
    <row r="1" spans="1:7" ht="40.5" customHeight="1">
      <c r="A1" s="2400" t="s">
        <v>115</v>
      </c>
      <c r="B1" s="2400"/>
      <c r="C1" s="2400"/>
      <c r="D1" s="2400"/>
      <c r="E1" s="2400"/>
      <c r="F1" s="2400"/>
      <c r="G1" s="2400"/>
    </row>
    <row r="2" spans="1:7" ht="13.5" thickBot="1"/>
    <row r="3" spans="1:7" ht="15" customHeight="1">
      <c r="A3" s="2401" t="s">
        <v>52</v>
      </c>
      <c r="B3" s="2404" t="s">
        <v>7</v>
      </c>
      <c r="C3" s="2396" t="s">
        <v>49</v>
      </c>
      <c r="D3" s="21" t="s">
        <v>27</v>
      </c>
      <c r="E3" s="333"/>
      <c r="F3" s="2407" t="s">
        <v>28</v>
      </c>
      <c r="G3" s="2398" t="s">
        <v>29</v>
      </c>
    </row>
    <row r="4" spans="1:7" ht="35.25" customHeight="1">
      <c r="A4" s="2402"/>
      <c r="B4" s="2405"/>
      <c r="C4" s="2397"/>
      <c r="D4" s="22" t="s">
        <v>50</v>
      </c>
      <c r="E4" s="334" t="s">
        <v>31</v>
      </c>
      <c r="F4" s="2408"/>
      <c r="G4" s="2399"/>
    </row>
    <row r="5" spans="1:7" ht="13.5" thickBot="1">
      <c r="A5" s="2403"/>
      <c r="B5" s="2406"/>
      <c r="C5" s="351" t="s">
        <v>8</v>
      </c>
      <c r="D5" s="23"/>
      <c r="E5" s="336"/>
      <c r="F5" s="329" t="s">
        <v>9</v>
      </c>
      <c r="G5" s="24" t="s">
        <v>32</v>
      </c>
    </row>
    <row r="6" spans="1:7" ht="12" customHeight="1" thickBot="1">
      <c r="A6" s="318">
        <v>1</v>
      </c>
      <c r="B6" s="319">
        <v>2</v>
      </c>
      <c r="C6" s="318">
        <v>3</v>
      </c>
      <c r="D6" s="321">
        <v>4</v>
      </c>
      <c r="E6" s="322">
        <v>5</v>
      </c>
      <c r="F6" s="321">
        <v>6</v>
      </c>
      <c r="G6" s="322">
        <v>7</v>
      </c>
    </row>
    <row r="7" spans="1:7" s="59" customFormat="1" ht="18.75" customHeight="1">
      <c r="A7" s="323" t="s">
        <v>10</v>
      </c>
      <c r="B7" s="326" t="s">
        <v>33</v>
      </c>
      <c r="C7" s="642">
        <v>2394418.69</v>
      </c>
      <c r="D7" s="796">
        <v>0</v>
      </c>
      <c r="E7" s="813">
        <v>2394418.69</v>
      </c>
      <c r="F7" s="816">
        <f>C7/$C$23*100</f>
        <v>6.9144213562633086</v>
      </c>
      <c r="G7" s="809">
        <v>2.5673667861845351</v>
      </c>
    </row>
    <row r="8" spans="1:7" s="59" customFormat="1" ht="18.75" customHeight="1">
      <c r="A8" s="324" t="s">
        <v>11</v>
      </c>
      <c r="B8" s="327" t="s">
        <v>34</v>
      </c>
      <c r="C8" s="645">
        <v>2632981.63</v>
      </c>
      <c r="D8" s="648">
        <v>0</v>
      </c>
      <c r="E8" s="647">
        <v>2632981.63</v>
      </c>
      <c r="F8" s="817">
        <f t="shared" ref="F8:F23" si="0">C8/$C$23*100</f>
        <v>7.6033253871406163</v>
      </c>
      <c r="G8" s="810">
        <v>3.4925368622394837</v>
      </c>
    </row>
    <row r="9" spans="1:7" s="59" customFormat="1" ht="18.75" customHeight="1">
      <c r="A9" s="324" t="s">
        <v>12</v>
      </c>
      <c r="B9" s="327" t="s">
        <v>35</v>
      </c>
      <c r="C9" s="645">
        <v>1679430.1</v>
      </c>
      <c r="D9" s="648">
        <v>0</v>
      </c>
      <c r="E9" s="647">
        <v>1679430.1</v>
      </c>
      <c r="F9" s="817">
        <f t="shared" si="0"/>
        <v>4.8497313349117848</v>
      </c>
      <c r="G9" s="810">
        <v>3.215309492402211</v>
      </c>
    </row>
    <row r="10" spans="1:7" s="59" customFormat="1" ht="18.75" customHeight="1">
      <c r="A10" s="324" t="s">
        <v>13</v>
      </c>
      <c r="B10" s="327" t="s">
        <v>36</v>
      </c>
      <c r="C10" s="645">
        <v>436507.85</v>
      </c>
      <c r="D10" s="648">
        <v>0</v>
      </c>
      <c r="E10" s="647">
        <v>436507.85</v>
      </c>
      <c r="F10" s="817">
        <f t="shared" si="0"/>
        <v>1.2605143840639588</v>
      </c>
      <c r="G10" s="810">
        <v>1.6482505824469189</v>
      </c>
    </row>
    <row r="11" spans="1:7" s="59" customFormat="1" ht="18.75" customHeight="1">
      <c r="A11" s="324" t="s">
        <v>4</v>
      </c>
      <c r="B11" s="327" t="s">
        <v>37</v>
      </c>
      <c r="C11" s="645">
        <v>1085993.57</v>
      </c>
      <c r="D11" s="648">
        <v>0</v>
      </c>
      <c r="E11" s="647">
        <v>1085993.57</v>
      </c>
      <c r="F11" s="817">
        <f t="shared" si="0"/>
        <v>3.1360501672214367</v>
      </c>
      <c r="G11" s="810">
        <v>1.3555941307169963</v>
      </c>
    </row>
    <row r="12" spans="1:7" s="59" customFormat="1" ht="18.75" customHeight="1">
      <c r="A12" s="324" t="s">
        <v>5</v>
      </c>
      <c r="B12" s="327" t="s">
        <v>38</v>
      </c>
      <c r="C12" s="814">
        <v>2532866.6100000003</v>
      </c>
      <c r="D12" s="648">
        <v>0</v>
      </c>
      <c r="E12" s="815">
        <v>2532866.6100000003</v>
      </c>
      <c r="F12" s="817">
        <f t="shared" si="0"/>
        <v>7.3142207976793951</v>
      </c>
      <c r="G12" s="875">
        <v>2.6074957457387904</v>
      </c>
    </row>
    <row r="13" spans="1:7" s="59" customFormat="1" ht="18.75" customHeight="1">
      <c r="A13" s="324" t="s">
        <v>14</v>
      </c>
      <c r="B13" s="327" t="s">
        <v>39</v>
      </c>
      <c r="C13" s="645">
        <v>8888341.9299999997</v>
      </c>
      <c r="D13" s="648">
        <v>0</v>
      </c>
      <c r="E13" s="647">
        <v>8888341.9299999997</v>
      </c>
      <c r="F13" s="817">
        <f t="shared" si="0"/>
        <v>25.667082168725742</v>
      </c>
      <c r="G13" s="810">
        <v>3.9474022358277812</v>
      </c>
    </row>
    <row r="14" spans="1:7" s="59" customFormat="1" ht="18.75" customHeight="1">
      <c r="A14" s="324" t="s">
        <v>15</v>
      </c>
      <c r="B14" s="327" t="s">
        <v>40</v>
      </c>
      <c r="C14" s="645">
        <v>231480</v>
      </c>
      <c r="D14" s="648">
        <v>0</v>
      </c>
      <c r="E14" s="647">
        <v>231480</v>
      </c>
      <c r="F14" s="817">
        <f t="shared" si="0"/>
        <v>0.66845045197497643</v>
      </c>
      <c r="G14" s="810">
        <v>1.8079431405475066</v>
      </c>
    </row>
    <row r="15" spans="1:7" s="59" customFormat="1" ht="18.75" customHeight="1">
      <c r="A15" s="324" t="s">
        <v>16</v>
      </c>
      <c r="B15" s="327" t="s">
        <v>41</v>
      </c>
      <c r="C15" s="645">
        <v>398302.06</v>
      </c>
      <c r="D15" s="648">
        <v>0</v>
      </c>
      <c r="E15" s="647">
        <v>398302.06</v>
      </c>
      <c r="F15" s="817">
        <f t="shared" si="0"/>
        <v>1.1501865907618982</v>
      </c>
      <c r="G15" s="810">
        <v>1.1382237742653594</v>
      </c>
    </row>
    <row r="16" spans="1:7" s="59" customFormat="1" ht="18.75" customHeight="1">
      <c r="A16" s="324" t="s">
        <v>17</v>
      </c>
      <c r="B16" s="327" t="s">
        <v>42</v>
      </c>
      <c r="C16" s="645">
        <v>1460224.51</v>
      </c>
      <c r="D16" s="648">
        <v>0</v>
      </c>
      <c r="E16" s="647">
        <v>1460224.51</v>
      </c>
      <c r="F16" s="817">
        <f t="shared" si="0"/>
        <v>4.2167259966063524</v>
      </c>
      <c r="G16" s="810">
        <v>3.3938425406210708</v>
      </c>
    </row>
    <row r="17" spans="1:7" s="59" customFormat="1" ht="18.75" customHeight="1">
      <c r="A17" s="324" t="s">
        <v>18</v>
      </c>
      <c r="B17" s="327" t="s">
        <v>43</v>
      </c>
      <c r="C17" s="645">
        <v>3817721.2800000003</v>
      </c>
      <c r="D17" s="648">
        <v>0</v>
      </c>
      <c r="E17" s="647">
        <v>3817721.2800000003</v>
      </c>
      <c r="F17" s="817">
        <f t="shared" si="0"/>
        <v>11.024527022336642</v>
      </c>
      <c r="G17" s="810">
        <v>4.5252162080471283</v>
      </c>
    </row>
    <row r="18" spans="1:7" s="59" customFormat="1" ht="18.75" customHeight="1">
      <c r="A18" s="324" t="s">
        <v>19</v>
      </c>
      <c r="B18" s="327" t="s">
        <v>44</v>
      </c>
      <c r="C18" s="645">
        <v>4964082.1100000003</v>
      </c>
      <c r="D18" s="648">
        <v>0</v>
      </c>
      <c r="E18" s="647">
        <v>4964082.1100000003</v>
      </c>
      <c r="F18" s="817">
        <f t="shared" si="0"/>
        <v>14.334901201271794</v>
      </c>
      <c r="G18" s="810">
        <v>1.9709109277341967</v>
      </c>
    </row>
    <row r="19" spans="1:7" s="59" customFormat="1" ht="18.75" customHeight="1">
      <c r="A19" s="324" t="s">
        <v>20</v>
      </c>
      <c r="B19" s="327" t="s">
        <v>45</v>
      </c>
      <c r="C19" s="645">
        <v>847909.15</v>
      </c>
      <c r="D19" s="648">
        <v>0</v>
      </c>
      <c r="E19" s="647">
        <v>847909.15</v>
      </c>
      <c r="F19" s="817">
        <f t="shared" si="0"/>
        <v>2.4485279702402716</v>
      </c>
      <c r="G19" s="810">
        <v>4.3515547697739825</v>
      </c>
    </row>
    <row r="20" spans="1:7" s="59" customFormat="1" ht="18.75" customHeight="1">
      <c r="A20" s="324" t="s">
        <v>21</v>
      </c>
      <c r="B20" s="327" t="s">
        <v>46</v>
      </c>
      <c r="C20" s="814">
        <v>831287.81</v>
      </c>
      <c r="D20" s="648">
        <v>100000</v>
      </c>
      <c r="E20" s="815">
        <v>731287.81</v>
      </c>
      <c r="F20" s="817">
        <f t="shared" si="0"/>
        <v>2.4005301205969776</v>
      </c>
      <c r="G20" s="875">
        <v>2.8537563509282657</v>
      </c>
    </row>
    <row r="21" spans="1:7" s="59" customFormat="1" ht="18.75" customHeight="1">
      <c r="A21" s="324" t="s">
        <v>22</v>
      </c>
      <c r="B21" s="327" t="s">
        <v>47</v>
      </c>
      <c r="C21" s="645">
        <v>1450473.06</v>
      </c>
      <c r="D21" s="648">
        <v>0</v>
      </c>
      <c r="E21" s="647">
        <v>1450473.06</v>
      </c>
      <c r="F21" s="817">
        <f t="shared" si="0"/>
        <v>4.1885664961747322</v>
      </c>
      <c r="G21" s="810">
        <v>1.8786418352359713</v>
      </c>
    </row>
    <row r="22" spans="1:7" s="59" customFormat="1" ht="18.75" customHeight="1" thickBot="1">
      <c r="A22" s="325" t="s">
        <v>23</v>
      </c>
      <c r="B22" s="328" t="s">
        <v>48</v>
      </c>
      <c r="C22" s="1038">
        <v>977322.66999999993</v>
      </c>
      <c r="D22" s="1048">
        <v>0</v>
      </c>
      <c r="E22" s="1040">
        <v>977322.66999999993</v>
      </c>
      <c r="F22" s="818">
        <f t="shared" si="0"/>
        <v>2.8222385540301138</v>
      </c>
      <c r="G22" s="811">
        <v>1.7774576924685772</v>
      </c>
    </row>
    <row r="23" spans="1:7" s="59" customFormat="1" ht="23.25" customHeight="1" thickBot="1">
      <c r="A23" s="2394" t="s">
        <v>24</v>
      </c>
      <c r="B23" s="2395"/>
      <c r="C23" s="649">
        <f>SUM(C7:C22)</f>
        <v>34629343.030000001</v>
      </c>
      <c r="D23" s="650">
        <f>SUM(D7:D22)</f>
        <v>100000</v>
      </c>
      <c r="E23" s="651">
        <f>SUM(E7:E22)</f>
        <v>34529343.029999994</v>
      </c>
      <c r="F23" s="819">
        <f t="shared" si="0"/>
        <v>100</v>
      </c>
      <c r="G23" s="812">
        <v>2.7534956087153648</v>
      </c>
    </row>
    <row r="24" spans="1:7" s="59" customFormat="1" ht="12">
      <c r="A24" s="62"/>
      <c r="B24" s="62"/>
      <c r="C24" s="63"/>
      <c r="D24" s="63"/>
      <c r="E24" s="63"/>
    </row>
    <row r="25" spans="1:7" s="44" customFormat="1" ht="12">
      <c r="A25" s="44" t="s">
        <v>237</v>
      </c>
    </row>
    <row r="26" spans="1:7" s="44" customFormat="1" ht="12">
      <c r="B26" s="44" t="s">
        <v>222</v>
      </c>
    </row>
    <row r="27" spans="1:7">
      <c r="A27" s="25"/>
      <c r="B27" s="25"/>
      <c r="C27" s="25"/>
      <c r="D27" s="25"/>
    </row>
    <row r="28" spans="1:7">
      <c r="A28" s="25"/>
      <c r="B28" s="25"/>
      <c r="C28" s="25"/>
      <c r="D28" s="25"/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41" right="0.39370078740157483" top="0.95" bottom="0.98425196850393704" header="0.51181102362204722" footer="0.51181102362204722"/>
  <pageSetup paperSize="9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2"/>
  <sheetViews>
    <sheetView workbookViewId="0">
      <selection activeCell="B3" sqref="B3:B4"/>
    </sheetView>
  </sheetViews>
  <sheetFormatPr defaultRowHeight="12.75"/>
  <cols>
    <col min="1" max="1" width="27.85546875" style="271" customWidth="1"/>
    <col min="2" max="3" width="16" style="271" customWidth="1"/>
    <col min="4" max="4" width="7.5703125" style="271" customWidth="1"/>
    <col min="5" max="6" width="13.5703125" style="271" customWidth="1"/>
    <col min="7" max="7" width="7.42578125" style="271" customWidth="1"/>
    <col min="8" max="16384" width="9.140625" style="271"/>
  </cols>
  <sheetData>
    <row r="1" spans="1:7" ht="72" customHeight="1">
      <c r="A1" s="2582" t="s">
        <v>116</v>
      </c>
      <c r="B1" s="2582"/>
      <c r="C1" s="2582"/>
      <c r="D1" s="2582"/>
      <c r="E1" s="2582"/>
      <c r="F1" s="2582"/>
      <c r="G1" s="2582"/>
    </row>
    <row r="2" spans="1:7" ht="5.25" customHeight="1" thickBot="1">
      <c r="A2" s="2585"/>
      <c r="B2" s="2585"/>
      <c r="C2" s="2585"/>
      <c r="D2" s="2585"/>
      <c r="E2" s="2585"/>
      <c r="F2" s="2585"/>
      <c r="G2" s="2585"/>
    </row>
    <row r="3" spans="1:7" ht="16.5" customHeight="1">
      <c r="A3" s="2903" t="s">
        <v>96</v>
      </c>
      <c r="B3" s="2586" t="s">
        <v>55</v>
      </c>
      <c r="C3" s="2587"/>
      <c r="D3" s="2588"/>
      <c r="E3" s="2589" t="s">
        <v>97</v>
      </c>
      <c r="F3" s="2587"/>
      <c r="G3" s="2590"/>
    </row>
    <row r="4" spans="1:7" ht="16.5" customHeight="1">
      <c r="A4" s="2904"/>
      <c r="B4" s="371" t="s">
        <v>98</v>
      </c>
      <c r="C4" s="272" t="s">
        <v>99</v>
      </c>
      <c r="D4" s="373" t="s">
        <v>100</v>
      </c>
      <c r="E4" s="278" t="s">
        <v>98</v>
      </c>
      <c r="F4" s="272" t="s">
        <v>99</v>
      </c>
      <c r="G4" s="273" t="s">
        <v>101</v>
      </c>
    </row>
    <row r="5" spans="1:7" ht="12.75" customHeight="1">
      <c r="A5" s="2905"/>
      <c r="B5" s="2591" t="s">
        <v>8</v>
      </c>
      <c r="C5" s="2592"/>
      <c r="D5" s="374" t="s">
        <v>102</v>
      </c>
      <c r="E5" s="2593" t="s">
        <v>8</v>
      </c>
      <c r="F5" s="2592"/>
      <c r="G5" s="274" t="s">
        <v>102</v>
      </c>
    </row>
    <row r="6" spans="1:7" ht="13.5" thickBot="1">
      <c r="A6" s="557">
        <v>1</v>
      </c>
      <c r="B6" s="372">
        <v>2</v>
      </c>
      <c r="C6" s="275">
        <v>3</v>
      </c>
      <c r="D6" s="375">
        <v>4</v>
      </c>
      <c r="E6" s="277">
        <v>5</v>
      </c>
      <c r="F6" s="275">
        <v>6</v>
      </c>
      <c r="G6" s="276">
        <v>7</v>
      </c>
    </row>
    <row r="7" spans="1:7" ht="24.75" customHeight="1" thickBot="1">
      <c r="A7" s="954" t="s">
        <v>107</v>
      </c>
      <c r="B7" s="866">
        <f>SUM(B8:B30)</f>
        <v>5573667250.2600002</v>
      </c>
      <c r="C7" s="867">
        <f>SUM(C8:C30)</f>
        <v>4741371306.0300007</v>
      </c>
      <c r="D7" s="558">
        <f t="shared" ref="D7:D30" si="0">C7/B7*100</f>
        <v>85.067354995202223</v>
      </c>
      <c r="E7" s="826">
        <f>SUM(E8:E30)</f>
        <v>868254689.0999999</v>
      </c>
      <c r="F7" s="821">
        <f>SUM(F8:F30)</f>
        <v>701701391.75999987</v>
      </c>
      <c r="G7" s="376">
        <f>F7/E7*100</f>
        <v>80.817460656314694</v>
      </c>
    </row>
    <row r="8" spans="1:7" ht="20.100000000000001" customHeight="1">
      <c r="A8" s="542" t="s">
        <v>169</v>
      </c>
      <c r="B8" s="827">
        <v>31880658</v>
      </c>
      <c r="C8" s="823">
        <v>20376447.93</v>
      </c>
      <c r="D8" s="368">
        <f t="shared" si="0"/>
        <v>63.914765906023639</v>
      </c>
      <c r="E8" s="824">
        <v>0</v>
      </c>
      <c r="F8" s="825">
        <v>0</v>
      </c>
      <c r="G8" s="519" t="s">
        <v>126</v>
      </c>
    </row>
    <row r="9" spans="1:7" ht="20.100000000000001" customHeight="1">
      <c r="A9" s="956" t="s">
        <v>170</v>
      </c>
      <c r="B9" s="868">
        <v>31738</v>
      </c>
      <c r="C9" s="869">
        <v>0</v>
      </c>
      <c r="D9" s="369">
        <f t="shared" si="0"/>
        <v>0</v>
      </c>
      <c r="E9" s="873">
        <v>31738</v>
      </c>
      <c r="F9" s="869">
        <v>0</v>
      </c>
      <c r="G9" s="369">
        <f>F9/E9*100</f>
        <v>0</v>
      </c>
    </row>
    <row r="10" spans="1:7" ht="20.100000000000001" customHeight="1">
      <c r="A10" s="956" t="s">
        <v>172</v>
      </c>
      <c r="B10" s="868">
        <v>9763702.9600000009</v>
      </c>
      <c r="C10" s="869">
        <v>7339027.8800000008</v>
      </c>
      <c r="D10" s="369">
        <f t="shared" si="0"/>
        <v>75.166439516509016</v>
      </c>
      <c r="E10" s="873">
        <v>9585401.9600000009</v>
      </c>
      <c r="F10" s="869">
        <v>7160727.8800000008</v>
      </c>
      <c r="G10" s="369">
        <f>F10/E10*100</f>
        <v>74.704513278439492</v>
      </c>
    </row>
    <row r="11" spans="1:7" ht="24">
      <c r="A11" s="956" t="s">
        <v>173</v>
      </c>
      <c r="B11" s="868">
        <v>20968589</v>
      </c>
      <c r="C11" s="869">
        <v>15603960.170000002</v>
      </c>
      <c r="D11" s="369">
        <f t="shared" si="0"/>
        <v>74.415880677521997</v>
      </c>
      <c r="E11" s="873">
        <v>0</v>
      </c>
      <c r="F11" s="869">
        <v>0</v>
      </c>
      <c r="G11" s="519" t="s">
        <v>126</v>
      </c>
    </row>
    <row r="12" spans="1:7" ht="20.100000000000001" customHeight="1">
      <c r="A12" s="956" t="s">
        <v>174</v>
      </c>
      <c r="B12" s="868">
        <v>3210114310.6100001</v>
      </c>
      <c r="C12" s="869">
        <v>2890108551.8700008</v>
      </c>
      <c r="D12" s="369">
        <f t="shared" si="0"/>
        <v>90.031328240171277</v>
      </c>
      <c r="E12" s="873">
        <v>22891812.850000001</v>
      </c>
      <c r="F12" s="869">
        <v>17252019.040000003</v>
      </c>
      <c r="G12" s="369">
        <f t="shared" ref="G12:G30" si="1">F12/E12*100</f>
        <v>75.363271371493852</v>
      </c>
    </row>
    <row r="13" spans="1:7" ht="20.100000000000001" customHeight="1">
      <c r="A13" s="956" t="s">
        <v>175</v>
      </c>
      <c r="B13" s="868">
        <v>11876910</v>
      </c>
      <c r="C13" s="869">
        <v>12360148.379999999</v>
      </c>
      <c r="D13" s="369">
        <f t="shared" si="0"/>
        <v>104.06872140986165</v>
      </c>
      <c r="E13" s="873">
        <v>107962</v>
      </c>
      <c r="F13" s="869">
        <v>107280.87</v>
      </c>
      <c r="G13" s="369">
        <f t="shared" si="1"/>
        <v>99.36910209147662</v>
      </c>
    </row>
    <row r="14" spans="1:7" ht="20.100000000000001" customHeight="1">
      <c r="A14" s="956" t="s">
        <v>176</v>
      </c>
      <c r="B14" s="868">
        <v>256612397.71000004</v>
      </c>
      <c r="C14" s="869">
        <v>134356359.95000002</v>
      </c>
      <c r="D14" s="369">
        <f t="shared" si="0"/>
        <v>52.357704128479931</v>
      </c>
      <c r="E14" s="873">
        <v>3888901</v>
      </c>
      <c r="F14" s="869">
        <v>1278367.74</v>
      </c>
      <c r="G14" s="369">
        <f t="shared" si="1"/>
        <v>32.872210940828786</v>
      </c>
    </row>
    <row r="15" spans="1:7" ht="20.100000000000001" customHeight="1">
      <c r="A15" s="956" t="s">
        <v>177</v>
      </c>
      <c r="B15" s="868">
        <v>90633052.110000014</v>
      </c>
      <c r="C15" s="869">
        <v>61811610.379999995</v>
      </c>
      <c r="D15" s="369">
        <f t="shared" si="0"/>
        <v>68.199855285663489</v>
      </c>
      <c r="E15" s="873">
        <v>4783021.5</v>
      </c>
      <c r="F15" s="869">
        <v>3536352.5599999996</v>
      </c>
      <c r="G15" s="369">
        <f t="shared" si="1"/>
        <v>73.935535518709244</v>
      </c>
    </row>
    <row r="16" spans="1:7" ht="20.100000000000001" customHeight="1">
      <c r="A16" s="956" t="s">
        <v>178</v>
      </c>
      <c r="B16" s="868">
        <v>7968997.0600000005</v>
      </c>
      <c r="C16" s="869">
        <v>7751379.9400000004</v>
      </c>
      <c r="D16" s="369">
        <f t="shared" si="0"/>
        <v>97.269203158672013</v>
      </c>
      <c r="E16" s="873">
        <v>487794</v>
      </c>
      <c r="F16" s="869">
        <v>466988.32</v>
      </c>
      <c r="G16" s="369">
        <f t="shared" si="1"/>
        <v>95.734740484712816</v>
      </c>
    </row>
    <row r="17" spans="1:7" ht="20.100000000000001" customHeight="1">
      <c r="A17" s="956" t="s">
        <v>672</v>
      </c>
      <c r="B17" s="868">
        <v>12563210</v>
      </c>
      <c r="C17" s="869">
        <v>12063437.129999999</v>
      </c>
      <c r="D17" s="369">
        <f t="shared" si="0"/>
        <v>96.021933327549235</v>
      </c>
      <c r="E17" s="873">
        <v>1360622</v>
      </c>
      <c r="F17" s="869">
        <v>860849.76</v>
      </c>
      <c r="G17" s="369">
        <f t="shared" si="1"/>
        <v>63.268840280401172</v>
      </c>
    </row>
    <row r="18" spans="1:7" ht="20.100000000000001" customHeight="1">
      <c r="A18" s="956" t="s">
        <v>179</v>
      </c>
      <c r="B18" s="868">
        <v>68298898.870000005</v>
      </c>
      <c r="C18" s="869">
        <v>56796134.790000014</v>
      </c>
      <c r="D18" s="369">
        <f t="shared" si="0"/>
        <v>83.158199809495713</v>
      </c>
      <c r="E18" s="873">
        <v>48196704.419999987</v>
      </c>
      <c r="F18" s="869">
        <v>38496342.99000001</v>
      </c>
      <c r="G18" s="955">
        <f t="shared" si="1"/>
        <v>79.873392700321929</v>
      </c>
    </row>
    <row r="19" spans="1:7" ht="24">
      <c r="A19" s="956" t="s">
        <v>182</v>
      </c>
      <c r="B19" s="868">
        <v>22682540.48</v>
      </c>
      <c r="C19" s="869">
        <v>21509102.459999997</v>
      </c>
      <c r="D19" s="369">
        <f t="shared" si="0"/>
        <v>94.826690506582949</v>
      </c>
      <c r="E19" s="873">
        <v>9194195.7400000002</v>
      </c>
      <c r="F19" s="869">
        <v>9234944.0299999993</v>
      </c>
      <c r="G19" s="369">
        <f t="shared" si="1"/>
        <v>100.44319580692328</v>
      </c>
    </row>
    <row r="20" spans="1:7" ht="20.100000000000001" customHeight="1">
      <c r="A20" s="956" t="s">
        <v>184</v>
      </c>
      <c r="B20" s="868">
        <v>30193916.66</v>
      </c>
      <c r="C20" s="869">
        <v>48872790.289999999</v>
      </c>
      <c r="D20" s="369">
        <f t="shared" si="0"/>
        <v>161.86303632064141</v>
      </c>
      <c r="E20" s="873">
        <v>3707827.47</v>
      </c>
      <c r="F20" s="869">
        <v>3451242.39</v>
      </c>
      <c r="G20" s="369">
        <f t="shared" si="1"/>
        <v>93.079907787618822</v>
      </c>
    </row>
    <row r="21" spans="1:7" ht="20.100000000000001" customHeight="1">
      <c r="A21" s="956" t="s">
        <v>185</v>
      </c>
      <c r="B21" s="868">
        <v>591425495.21000028</v>
      </c>
      <c r="C21" s="869">
        <v>451088323.09000009</v>
      </c>
      <c r="D21" s="369">
        <f t="shared" si="0"/>
        <v>76.271369216139391</v>
      </c>
      <c r="E21" s="873">
        <v>322498983.68000001</v>
      </c>
      <c r="F21" s="869">
        <v>256469971.99999991</v>
      </c>
      <c r="G21" s="369">
        <f t="shared" si="1"/>
        <v>79.525823329255061</v>
      </c>
    </row>
    <row r="22" spans="1:7" ht="20.100000000000001" customHeight="1">
      <c r="A22" s="956" t="s">
        <v>186</v>
      </c>
      <c r="B22" s="868">
        <v>27232316</v>
      </c>
      <c r="C22" s="869">
        <v>24254308.549999997</v>
      </c>
      <c r="D22" s="369">
        <f t="shared" si="0"/>
        <v>89.064435613922797</v>
      </c>
      <c r="E22" s="873">
        <v>7232316</v>
      </c>
      <c r="F22" s="869">
        <v>4334473.22</v>
      </c>
      <c r="G22" s="369">
        <f t="shared" si="1"/>
        <v>59.932022052133782</v>
      </c>
    </row>
    <row r="23" spans="1:7" ht="20.100000000000001" customHeight="1">
      <c r="A23" s="956" t="s">
        <v>187</v>
      </c>
      <c r="B23" s="868">
        <v>164631282.88000003</v>
      </c>
      <c r="C23" s="869">
        <v>130079690.77000003</v>
      </c>
      <c r="D23" s="369">
        <f t="shared" si="0"/>
        <v>79.012741985868686</v>
      </c>
      <c r="E23" s="873">
        <v>139941407.44999999</v>
      </c>
      <c r="F23" s="869">
        <v>107559211.10999998</v>
      </c>
      <c r="G23" s="369">
        <f t="shared" si="1"/>
        <v>76.86017531903849</v>
      </c>
    </row>
    <row r="24" spans="1:7" ht="24">
      <c r="A24" s="956" t="s">
        <v>188</v>
      </c>
      <c r="B24" s="868">
        <v>211035662.86999995</v>
      </c>
      <c r="C24" s="869">
        <v>180688843.88999999</v>
      </c>
      <c r="D24" s="369">
        <f>C24/B24*100</f>
        <v>85.620051811482739</v>
      </c>
      <c r="E24" s="873">
        <v>194612325.42999992</v>
      </c>
      <c r="F24" s="869">
        <v>165690023.28999996</v>
      </c>
      <c r="G24" s="369">
        <f t="shared" si="1"/>
        <v>85.13850442098385</v>
      </c>
    </row>
    <row r="25" spans="1:7">
      <c r="A25" s="956" t="s">
        <v>189</v>
      </c>
      <c r="B25" s="868">
        <v>6865279</v>
      </c>
      <c r="C25" s="869">
        <v>1245079.4099999999</v>
      </c>
      <c r="D25" s="369">
        <f>C25/B25*100</f>
        <v>18.135889451834366</v>
      </c>
      <c r="E25" s="873">
        <v>716780</v>
      </c>
      <c r="F25" s="869">
        <v>414148.40999999992</v>
      </c>
      <c r="G25" s="369">
        <f t="shared" si="1"/>
        <v>57.779013086302619</v>
      </c>
    </row>
    <row r="26" spans="1:7" ht="20.100000000000001" customHeight="1">
      <c r="A26" s="956" t="s">
        <v>190</v>
      </c>
      <c r="B26" s="868">
        <v>86093000.040000007</v>
      </c>
      <c r="C26" s="869">
        <v>71724602.949999988</v>
      </c>
      <c r="D26" s="369">
        <f t="shared" si="0"/>
        <v>83.31060936043086</v>
      </c>
      <c r="E26" s="873">
        <v>73107573.040000021</v>
      </c>
      <c r="F26" s="869">
        <v>61986369.519999988</v>
      </c>
      <c r="G26" s="369">
        <f t="shared" si="1"/>
        <v>84.787891243612762</v>
      </c>
    </row>
    <row r="27" spans="1:7" ht="24">
      <c r="A27" s="956" t="s">
        <v>191</v>
      </c>
      <c r="B27" s="868">
        <v>455904971.30000019</v>
      </c>
      <c r="C27" s="869">
        <v>371107915.2299999</v>
      </c>
      <c r="D27" s="369">
        <f t="shared" si="0"/>
        <v>81.400278257944009</v>
      </c>
      <c r="E27" s="873">
        <v>16289903.289999999</v>
      </c>
      <c r="F27" s="869">
        <v>14377535.229999999</v>
      </c>
      <c r="G27" s="369">
        <f t="shared" si="1"/>
        <v>88.260408757773533</v>
      </c>
    </row>
    <row r="28" spans="1:7" ht="24">
      <c r="A28" s="956" t="s">
        <v>192</v>
      </c>
      <c r="B28" s="868">
        <v>218993194.41</v>
      </c>
      <c r="C28" s="869">
        <v>187352014.29000008</v>
      </c>
      <c r="D28" s="369">
        <f t="shared" si="0"/>
        <v>85.551523550653741</v>
      </c>
      <c r="E28" s="873">
        <v>9358529.2699999996</v>
      </c>
      <c r="F28" s="869">
        <v>8449089.6599999983</v>
      </c>
      <c r="G28" s="369">
        <f t="shared" si="1"/>
        <v>90.282237905529357</v>
      </c>
    </row>
    <row r="29" spans="1:7" ht="36">
      <c r="A29" s="956" t="s">
        <v>193</v>
      </c>
      <c r="B29" s="868">
        <v>11587703</v>
      </c>
      <c r="C29" s="869">
        <v>13805141.6</v>
      </c>
      <c r="D29" s="369">
        <f t="shared" si="0"/>
        <v>119.1361359537779</v>
      </c>
      <c r="E29" s="873">
        <v>183704</v>
      </c>
      <c r="F29" s="869">
        <v>153307.79999999999</v>
      </c>
      <c r="G29" s="955">
        <f t="shared" si="1"/>
        <v>83.453708139180421</v>
      </c>
    </row>
    <row r="30" spans="1:7" ht="20.100000000000001" customHeight="1" thickBot="1">
      <c r="A30" s="957" t="s">
        <v>194</v>
      </c>
      <c r="B30" s="870">
        <v>26309424.09</v>
      </c>
      <c r="C30" s="874">
        <v>21076435.080000002</v>
      </c>
      <c r="D30" s="958">
        <f t="shared" si="0"/>
        <v>80.109830636737442</v>
      </c>
      <c r="E30" s="874">
        <v>77186</v>
      </c>
      <c r="F30" s="874">
        <v>422145.93999999994</v>
      </c>
      <c r="G30" s="370">
        <f t="shared" si="1"/>
        <v>546.92034824968255</v>
      </c>
    </row>
    <row r="31" spans="1:7" ht="20.100000000000001" customHeight="1"/>
    <row r="32" spans="1:7">
      <c r="A32" s="2419" t="s">
        <v>238</v>
      </c>
      <c r="B32" s="2419"/>
      <c r="C32" s="2419"/>
      <c r="D32" s="2419"/>
      <c r="E32" s="2419"/>
      <c r="F32" s="2419"/>
      <c r="G32" s="2419"/>
    </row>
  </sheetData>
  <mergeCells count="8">
    <mergeCell ref="A1:G1"/>
    <mergeCell ref="A3:A5"/>
    <mergeCell ref="A32:G32"/>
    <mergeCell ref="A2:G2"/>
    <mergeCell ref="B3:D3"/>
    <mergeCell ref="E3:G3"/>
    <mergeCell ref="B5:C5"/>
    <mergeCell ref="E5:F5"/>
  </mergeCells>
  <pageMargins left="0.7" right="0.7" top="0.75" bottom="0.75" header="0.3" footer="0.3"/>
  <pageSetup paperSize="9" scale="86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0"/>
  <sheetViews>
    <sheetView workbookViewId="0">
      <selection activeCell="B3" sqref="B3:B4"/>
    </sheetView>
  </sheetViews>
  <sheetFormatPr defaultRowHeight="12.75"/>
  <cols>
    <col min="1" max="1" width="27" style="263" customWidth="1"/>
    <col min="2" max="3" width="16.42578125" style="263" customWidth="1"/>
    <col min="4" max="4" width="6.85546875" style="263" customWidth="1"/>
    <col min="5" max="6" width="16.42578125" style="263" customWidth="1"/>
    <col min="7" max="7" width="7.7109375" style="263" customWidth="1"/>
    <col min="8" max="16384" width="9.140625" style="263"/>
  </cols>
  <sheetData>
    <row r="1" spans="1:7" ht="36.75" customHeight="1">
      <c r="A1" s="2594" t="s">
        <v>198</v>
      </c>
      <c r="B1" s="2594"/>
      <c r="C1" s="2594"/>
      <c r="D1" s="2594"/>
      <c r="E1" s="2594"/>
      <c r="F1" s="2594"/>
      <c r="G1" s="2594"/>
    </row>
    <row r="2" spans="1:7" ht="15.75" customHeight="1" thickBot="1">
      <c r="A2" s="2596"/>
      <c r="B2" s="2596"/>
      <c r="C2" s="2596"/>
      <c r="D2" s="2596"/>
      <c r="E2" s="2596"/>
      <c r="F2" s="2596"/>
      <c r="G2" s="2596"/>
    </row>
    <row r="3" spans="1:7" ht="16.5" customHeight="1">
      <c r="A3" s="2422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1">
        <v>1</v>
      </c>
      <c r="B6" s="279">
        <v>2</v>
      </c>
      <c r="C6" s="267">
        <v>3</v>
      </c>
      <c r="D6" s="268">
        <v>4</v>
      </c>
      <c r="E6" s="378">
        <v>5</v>
      </c>
      <c r="F6" s="267">
        <v>6</v>
      </c>
      <c r="G6" s="268">
        <v>7</v>
      </c>
    </row>
    <row r="7" spans="1:7" ht="27.75" customHeight="1" thickBot="1">
      <c r="A7" s="961" t="s">
        <v>107</v>
      </c>
      <c r="B7" s="832">
        <f>SUM(B8,B21)</f>
        <v>18429900209.010002</v>
      </c>
      <c r="C7" s="831">
        <f>SUM(C8,C21)</f>
        <v>18324163338.450012</v>
      </c>
      <c r="D7" s="965">
        <f t="shared" ref="D7:D37" si="0">C7/B7*100</f>
        <v>99.426275403768614</v>
      </c>
      <c r="E7" s="830">
        <f>SUM(E8,E21)</f>
        <v>18340104566.470001</v>
      </c>
      <c r="F7" s="831">
        <f>SUM(F8,F21)</f>
        <v>18262759565.160011</v>
      </c>
      <c r="G7" s="465">
        <f t="shared" ref="G7:G37" si="1">F7/E7*100</f>
        <v>99.578273934973112</v>
      </c>
    </row>
    <row r="8" spans="1:7" ht="24" customHeight="1" thickTop="1">
      <c r="A8" s="962" t="s">
        <v>117</v>
      </c>
      <c r="B8" s="959">
        <f>SUM(B9:B20)</f>
        <v>16449835177.950001</v>
      </c>
      <c r="C8" s="879">
        <f>SUM(C9:C20)</f>
        <v>16390052441.380011</v>
      </c>
      <c r="D8" s="966">
        <f t="shared" si="0"/>
        <v>99.636575467636746</v>
      </c>
      <c r="E8" s="970">
        <f>SUM(E9:E20)</f>
        <v>16445701481.27</v>
      </c>
      <c r="F8" s="833">
        <f>SUM(F9:F20)</f>
        <v>16387006928.59001</v>
      </c>
      <c r="G8" s="464">
        <f t="shared" si="1"/>
        <v>99.643100948008595</v>
      </c>
    </row>
    <row r="9" spans="1:7" ht="20.100000000000001" customHeight="1">
      <c r="A9" s="963" t="s">
        <v>169</v>
      </c>
      <c r="B9" s="782">
        <v>4027105.1899999995</v>
      </c>
      <c r="C9" s="777">
        <v>4023734.96</v>
      </c>
      <c r="D9" s="967">
        <f t="shared" si="0"/>
        <v>99.91631134919524</v>
      </c>
      <c r="E9" s="776">
        <v>4027105.1899999995</v>
      </c>
      <c r="F9" s="777">
        <v>4023734.96</v>
      </c>
      <c r="G9" s="381">
        <f t="shared" si="1"/>
        <v>99.91631134919524</v>
      </c>
    </row>
    <row r="10" spans="1:7" ht="20.100000000000001" customHeight="1">
      <c r="A10" s="963" t="s">
        <v>174</v>
      </c>
      <c r="B10" s="782">
        <v>23370</v>
      </c>
      <c r="C10" s="777">
        <v>23370</v>
      </c>
      <c r="D10" s="967">
        <f t="shared" si="0"/>
        <v>100</v>
      </c>
      <c r="E10" s="776">
        <v>0</v>
      </c>
      <c r="F10" s="777">
        <v>0</v>
      </c>
      <c r="G10" s="519" t="s">
        <v>126</v>
      </c>
    </row>
    <row r="11" spans="1:7" ht="20.100000000000001" customHeight="1">
      <c r="A11" s="963" t="s">
        <v>179</v>
      </c>
      <c r="B11" s="782">
        <v>145293625.01999998</v>
      </c>
      <c r="C11" s="777">
        <v>139427868.29999995</v>
      </c>
      <c r="D11" s="967">
        <f t="shared" si="0"/>
        <v>95.962825816210042</v>
      </c>
      <c r="E11" s="776">
        <v>145293625.01999998</v>
      </c>
      <c r="F11" s="777">
        <v>139427868.29999995</v>
      </c>
      <c r="G11" s="381">
        <f t="shared" si="1"/>
        <v>95.962825816210042</v>
      </c>
    </row>
    <row r="12" spans="1:7" ht="48">
      <c r="A12" s="963" t="s">
        <v>180</v>
      </c>
      <c r="B12" s="782">
        <v>68951445</v>
      </c>
      <c r="C12" s="777">
        <v>66462711.800000034</v>
      </c>
      <c r="D12" s="967">
        <f t="shared" si="0"/>
        <v>96.390600371029251</v>
      </c>
      <c r="E12" s="776">
        <v>68951445</v>
      </c>
      <c r="F12" s="777">
        <v>66462711.800000034</v>
      </c>
      <c r="G12" s="381">
        <f t="shared" si="1"/>
        <v>96.390600371029251</v>
      </c>
    </row>
    <row r="13" spans="1:7" ht="20.100000000000001" customHeight="1">
      <c r="A13" s="963" t="s">
        <v>181</v>
      </c>
      <c r="B13" s="782">
        <v>21400</v>
      </c>
      <c r="C13" s="777">
        <v>10725.789999999999</v>
      </c>
      <c r="D13" s="967">
        <f t="shared" si="0"/>
        <v>50.120514018691587</v>
      </c>
      <c r="E13" s="776">
        <v>21400</v>
      </c>
      <c r="F13" s="777">
        <v>10725.789999999999</v>
      </c>
      <c r="G13" s="381">
        <f t="shared" si="1"/>
        <v>50.120514018691587</v>
      </c>
    </row>
    <row r="14" spans="1:7" ht="24">
      <c r="A14" s="963" t="s">
        <v>182</v>
      </c>
      <c r="B14" s="782">
        <v>3011084.83</v>
      </c>
      <c r="C14" s="777">
        <v>3003529.4699999993</v>
      </c>
      <c r="D14" s="967">
        <f t="shared" si="0"/>
        <v>99.749081795214622</v>
      </c>
      <c r="E14" s="776">
        <v>3011084.83</v>
      </c>
      <c r="F14" s="777">
        <v>3003529.4699999993</v>
      </c>
      <c r="G14" s="381">
        <f t="shared" si="1"/>
        <v>99.749081795214622</v>
      </c>
    </row>
    <row r="15" spans="1:7" ht="20.100000000000001" customHeight="1">
      <c r="A15" s="963" t="s">
        <v>184</v>
      </c>
      <c r="B15" s="782">
        <v>472802.49999999994</v>
      </c>
      <c r="C15" s="777">
        <v>472801.92999999993</v>
      </c>
      <c r="D15" s="967">
        <f t="shared" si="0"/>
        <v>99.999879442261829</v>
      </c>
      <c r="E15" s="776">
        <v>472802.49999999994</v>
      </c>
      <c r="F15" s="777">
        <v>472801.92999999993</v>
      </c>
      <c r="G15" s="381">
        <f t="shared" si="1"/>
        <v>99.999879442261829</v>
      </c>
    </row>
    <row r="16" spans="1:7" ht="20.100000000000001" customHeight="1">
      <c r="A16" s="963" t="s">
        <v>185</v>
      </c>
      <c r="B16" s="782">
        <v>107439466.65000001</v>
      </c>
      <c r="C16" s="777">
        <v>104771637.42</v>
      </c>
      <c r="D16" s="967">
        <f t="shared" si="0"/>
        <v>97.516900154865013</v>
      </c>
      <c r="E16" s="776">
        <v>107439466.65000001</v>
      </c>
      <c r="F16" s="777">
        <v>104771637.42</v>
      </c>
      <c r="G16" s="381">
        <f t="shared" si="1"/>
        <v>97.516900154865013</v>
      </c>
    </row>
    <row r="17" spans="1:7" ht="20.100000000000001" customHeight="1">
      <c r="A17" s="963" t="s">
        <v>186</v>
      </c>
      <c r="B17" s="782">
        <v>7450289.8199999994</v>
      </c>
      <c r="C17" s="777">
        <v>6948896.7199999988</v>
      </c>
      <c r="D17" s="967">
        <f t="shared" si="0"/>
        <v>93.270153079762991</v>
      </c>
      <c r="E17" s="776">
        <v>5687249.8199999994</v>
      </c>
      <c r="F17" s="777">
        <v>5494284.3599999985</v>
      </c>
      <c r="G17" s="381">
        <f t="shared" si="1"/>
        <v>96.607051455320089</v>
      </c>
    </row>
    <row r="18" spans="1:7" ht="20.100000000000001" customHeight="1">
      <c r="A18" s="963" t="s">
        <v>187</v>
      </c>
      <c r="B18" s="782">
        <v>192544614.77000001</v>
      </c>
      <c r="C18" s="777">
        <v>186298087.53999984</v>
      </c>
      <c r="D18" s="967">
        <f t="shared" si="0"/>
        <v>96.755802681128316</v>
      </c>
      <c r="E18" s="776">
        <v>190426101.77000001</v>
      </c>
      <c r="F18" s="777">
        <v>184959330.78999984</v>
      </c>
      <c r="G18" s="381">
        <f t="shared" si="1"/>
        <v>97.129190310998951</v>
      </c>
    </row>
    <row r="19" spans="1:7" ht="24">
      <c r="A19" s="963" t="s">
        <v>188</v>
      </c>
      <c r="B19" s="782">
        <v>243978.72</v>
      </c>
      <c r="C19" s="777">
        <v>243872.55999999997</v>
      </c>
      <c r="D19" s="967">
        <f t="shared" si="0"/>
        <v>99.956488008462358</v>
      </c>
      <c r="E19" s="776">
        <v>243978.72</v>
      </c>
      <c r="F19" s="777">
        <v>243872.55999999997</v>
      </c>
      <c r="G19" s="381">
        <f t="shared" si="1"/>
        <v>99.956488008462358</v>
      </c>
    </row>
    <row r="20" spans="1:7" ht="20.100000000000001" customHeight="1" thickBot="1">
      <c r="A20" s="964" t="s">
        <v>190</v>
      </c>
      <c r="B20" s="836">
        <v>15920355995.450001</v>
      </c>
      <c r="C20" s="835">
        <v>15878365204.890011</v>
      </c>
      <c r="D20" s="968">
        <f t="shared" si="0"/>
        <v>99.736244650735244</v>
      </c>
      <c r="E20" s="834">
        <v>15920127221.77</v>
      </c>
      <c r="F20" s="835">
        <v>15878136431.210011</v>
      </c>
      <c r="G20" s="608">
        <f t="shared" si="1"/>
        <v>99.736240860546829</v>
      </c>
    </row>
    <row r="21" spans="1:7" ht="16.899999999999999" customHeight="1" thickTop="1">
      <c r="A21" s="573" t="s">
        <v>118</v>
      </c>
      <c r="B21" s="960">
        <f>SUM(B22:B37)</f>
        <v>1980065031.0600002</v>
      </c>
      <c r="C21" s="880">
        <f>SUM(C22:C37)</f>
        <v>1934110897.0700002</v>
      </c>
      <c r="D21" s="969">
        <f t="shared" si="0"/>
        <v>97.679160367505759</v>
      </c>
      <c r="E21" s="837">
        <f>SUM(E22:E37)</f>
        <v>1894403085.2</v>
      </c>
      <c r="F21" s="838">
        <f>SUM(F22:F37)</f>
        <v>1875752636.5699999</v>
      </c>
      <c r="G21" s="464">
        <f t="shared" si="1"/>
        <v>99.015497347121823</v>
      </c>
    </row>
    <row r="22" spans="1:7" ht="20.100000000000001" customHeight="1">
      <c r="A22" s="584" t="s">
        <v>169</v>
      </c>
      <c r="B22" s="784">
        <v>677139</v>
      </c>
      <c r="C22" s="747">
        <v>662904.64</v>
      </c>
      <c r="D22" s="590">
        <f t="shared" si="0"/>
        <v>97.897867350721199</v>
      </c>
      <c r="E22" s="746">
        <v>677139</v>
      </c>
      <c r="F22" s="747">
        <v>662904.64</v>
      </c>
      <c r="G22" s="519">
        <f t="shared" si="1"/>
        <v>97.897867350721199</v>
      </c>
    </row>
    <row r="23" spans="1:7" ht="20.100000000000001" customHeight="1">
      <c r="A23" s="584" t="s">
        <v>170</v>
      </c>
      <c r="B23" s="784">
        <v>52142</v>
      </c>
      <c r="C23" s="747">
        <v>39728</v>
      </c>
      <c r="D23" s="590">
        <f t="shared" si="0"/>
        <v>76.191937401710703</v>
      </c>
      <c r="E23" s="746">
        <v>52142</v>
      </c>
      <c r="F23" s="747">
        <v>39728</v>
      </c>
      <c r="G23" s="519">
        <f t="shared" si="1"/>
        <v>76.191937401710703</v>
      </c>
    </row>
    <row r="24" spans="1:7" ht="20.100000000000001" customHeight="1">
      <c r="A24" s="584" t="s">
        <v>212</v>
      </c>
      <c r="B24" s="784">
        <v>235268</v>
      </c>
      <c r="C24" s="747">
        <v>235268</v>
      </c>
      <c r="D24" s="590">
        <f t="shared" si="0"/>
        <v>100</v>
      </c>
      <c r="E24" s="746">
        <v>235268</v>
      </c>
      <c r="F24" s="747">
        <v>235268</v>
      </c>
      <c r="G24" s="519">
        <f t="shared" si="1"/>
        <v>100</v>
      </c>
    </row>
    <row r="25" spans="1:7" ht="20.100000000000001" customHeight="1">
      <c r="A25" s="584" t="s">
        <v>174</v>
      </c>
      <c r="B25" s="784">
        <v>671900</v>
      </c>
      <c r="C25" s="747">
        <v>666463.14</v>
      </c>
      <c r="D25" s="590">
        <f t="shared" si="0"/>
        <v>99.190823039142728</v>
      </c>
      <c r="E25" s="746">
        <v>671900</v>
      </c>
      <c r="F25" s="747">
        <v>666463.14</v>
      </c>
      <c r="G25" s="519">
        <f t="shared" si="1"/>
        <v>99.190823039142728</v>
      </c>
    </row>
    <row r="26" spans="1:7" ht="20.100000000000001" customHeight="1">
      <c r="A26" s="584" t="s">
        <v>176</v>
      </c>
      <c r="B26" s="784">
        <v>89112533.269999996</v>
      </c>
      <c r="C26" s="747">
        <v>84552042.810000017</v>
      </c>
      <c r="D26" s="590">
        <f t="shared" si="0"/>
        <v>94.882324300912586</v>
      </c>
      <c r="E26" s="746">
        <v>88540208.269999996</v>
      </c>
      <c r="F26" s="747">
        <v>83980265.650000021</v>
      </c>
      <c r="G26" s="519">
        <f t="shared" si="1"/>
        <v>94.849862329107467</v>
      </c>
    </row>
    <row r="27" spans="1:7" ht="20.100000000000001" customHeight="1">
      <c r="A27" s="584" t="s">
        <v>177</v>
      </c>
      <c r="B27" s="784">
        <v>78630599.030000016</v>
      </c>
      <c r="C27" s="747">
        <v>78142531.770000026</v>
      </c>
      <c r="D27" s="590">
        <f t="shared" si="0"/>
        <v>99.379290929967638</v>
      </c>
      <c r="E27" s="746">
        <v>77966896.530000016</v>
      </c>
      <c r="F27" s="747">
        <v>77480084.880000025</v>
      </c>
      <c r="G27" s="519">
        <f t="shared" si="1"/>
        <v>99.375617509909901</v>
      </c>
    </row>
    <row r="28" spans="1:7" ht="20.100000000000001" customHeight="1">
      <c r="A28" s="584" t="s">
        <v>179</v>
      </c>
      <c r="B28" s="784">
        <v>9078650.5600000024</v>
      </c>
      <c r="C28" s="747">
        <v>8736687.0399999972</v>
      </c>
      <c r="D28" s="590">
        <f t="shared" si="0"/>
        <v>96.233322146942456</v>
      </c>
      <c r="E28" s="746">
        <v>9078650.5600000024</v>
      </c>
      <c r="F28" s="747">
        <v>8736687.0399999972</v>
      </c>
      <c r="G28" s="519">
        <f t="shared" si="1"/>
        <v>96.233322146942456</v>
      </c>
    </row>
    <row r="29" spans="1:7" ht="20.100000000000001" customHeight="1">
      <c r="A29" s="584" t="s">
        <v>181</v>
      </c>
      <c r="B29" s="784">
        <v>9254521</v>
      </c>
      <c r="C29" s="747">
        <v>9221143.709999999</v>
      </c>
      <c r="D29" s="590">
        <f t="shared" si="0"/>
        <v>99.639340707098711</v>
      </c>
      <c r="E29" s="746">
        <v>8186285</v>
      </c>
      <c r="F29" s="747">
        <v>8154304.7699999996</v>
      </c>
      <c r="G29" s="519">
        <f t="shared" si="1"/>
        <v>99.609343798804957</v>
      </c>
    </row>
    <row r="30" spans="1:7" ht="24">
      <c r="A30" s="584" t="s">
        <v>182</v>
      </c>
      <c r="B30" s="784">
        <v>1308978133.0599999</v>
      </c>
      <c r="C30" s="747">
        <v>1280588919.55</v>
      </c>
      <c r="D30" s="590">
        <f t="shared" si="0"/>
        <v>97.831192684354889</v>
      </c>
      <c r="E30" s="746">
        <v>1236533697.0599999</v>
      </c>
      <c r="F30" s="747">
        <v>1232672926.1199999</v>
      </c>
      <c r="G30" s="519">
        <f t="shared" si="1"/>
        <v>99.687774708511427</v>
      </c>
    </row>
    <row r="31" spans="1:7" ht="20.100000000000001" customHeight="1">
      <c r="A31" s="584" t="s">
        <v>183</v>
      </c>
      <c r="B31" s="784">
        <v>31211753</v>
      </c>
      <c r="C31" s="747">
        <v>30768581.530000001</v>
      </c>
      <c r="D31" s="590">
        <f t="shared" si="0"/>
        <v>98.580113491222363</v>
      </c>
      <c r="E31" s="746">
        <v>31211753</v>
      </c>
      <c r="F31" s="747">
        <v>30768581.530000001</v>
      </c>
      <c r="G31" s="519">
        <f t="shared" si="1"/>
        <v>98.580113491222363</v>
      </c>
    </row>
    <row r="32" spans="1:7" ht="20.100000000000001" customHeight="1">
      <c r="A32" s="584" t="s">
        <v>184</v>
      </c>
      <c r="B32" s="784">
        <v>4842686.3099999996</v>
      </c>
      <c r="C32" s="747">
        <v>4842684.18</v>
      </c>
      <c r="D32" s="590">
        <f t="shared" si="0"/>
        <v>99.999956016147578</v>
      </c>
      <c r="E32" s="746">
        <v>4842686.3099999996</v>
      </c>
      <c r="F32" s="747">
        <v>4842684.18</v>
      </c>
      <c r="G32" s="519">
        <f t="shared" si="1"/>
        <v>99.999956016147578</v>
      </c>
    </row>
    <row r="33" spans="1:8" ht="20.100000000000001" customHeight="1">
      <c r="A33" s="584" t="s">
        <v>185</v>
      </c>
      <c r="B33" s="784">
        <v>5893253.8999999994</v>
      </c>
      <c r="C33" s="747">
        <v>5188979.9499999993</v>
      </c>
      <c r="D33" s="590">
        <f t="shared" si="0"/>
        <v>88.049489094640904</v>
      </c>
      <c r="E33" s="746">
        <v>5893253.8999999994</v>
      </c>
      <c r="F33" s="747">
        <v>5188979.9499999993</v>
      </c>
      <c r="G33" s="519">
        <f t="shared" si="1"/>
        <v>88.049489094640904</v>
      </c>
    </row>
    <row r="34" spans="1:8" ht="20.100000000000001" customHeight="1">
      <c r="A34" s="584" t="s">
        <v>186</v>
      </c>
      <c r="B34" s="784">
        <v>160092540.41999999</v>
      </c>
      <c r="C34" s="747">
        <v>154763554.34999999</v>
      </c>
      <c r="D34" s="590">
        <f t="shared" si="0"/>
        <v>96.671308946675779</v>
      </c>
      <c r="E34" s="746">
        <v>149629587.81999999</v>
      </c>
      <c r="F34" s="747">
        <v>147047080.09</v>
      </c>
      <c r="G34" s="519">
        <f t="shared" si="1"/>
        <v>98.274066133827304</v>
      </c>
    </row>
    <row r="35" spans="1:8" ht="20.100000000000001" customHeight="1">
      <c r="A35" s="584" t="s">
        <v>187</v>
      </c>
      <c r="B35" s="784">
        <v>53579066.200000003</v>
      </c>
      <c r="C35" s="747">
        <v>52694272.749999985</v>
      </c>
      <c r="D35" s="590">
        <f t="shared" si="0"/>
        <v>98.348620995563337</v>
      </c>
      <c r="E35" s="746">
        <v>53162066.200000003</v>
      </c>
      <c r="F35" s="747">
        <v>52302836.689999983</v>
      </c>
      <c r="G35" s="519">
        <f t="shared" si="1"/>
        <v>98.383754486201624</v>
      </c>
    </row>
    <row r="36" spans="1:8" ht="24">
      <c r="A36" s="584" t="s">
        <v>188</v>
      </c>
      <c r="B36" s="784">
        <v>93546374.270000041</v>
      </c>
      <c r="C36" s="747">
        <v>90104472.379999995</v>
      </c>
      <c r="D36" s="590">
        <f t="shared" si="0"/>
        <v>96.320646399329405</v>
      </c>
      <c r="E36" s="746">
        <v>93513080.510000035</v>
      </c>
      <c r="F36" s="747">
        <v>90071178.61999999</v>
      </c>
      <c r="G36" s="519">
        <f t="shared" si="1"/>
        <v>96.319336427343998</v>
      </c>
    </row>
    <row r="37" spans="1:8" ht="20.100000000000001" customHeight="1" thickBot="1">
      <c r="A37" s="585" t="s">
        <v>190</v>
      </c>
      <c r="B37" s="785">
        <v>134208471.03999999</v>
      </c>
      <c r="C37" s="749">
        <v>132902663.26999998</v>
      </c>
      <c r="D37" s="591">
        <f t="shared" si="0"/>
        <v>99.027030291097773</v>
      </c>
      <c r="E37" s="748">
        <v>134208471.03999999</v>
      </c>
      <c r="F37" s="749">
        <v>132902663.26999998</v>
      </c>
      <c r="G37" s="517">
        <f t="shared" si="1"/>
        <v>99.027030291097773</v>
      </c>
      <c r="H37" s="270"/>
    </row>
    <row r="40" spans="1:8">
      <c r="A40" s="2595" t="s">
        <v>238</v>
      </c>
      <c r="B40" s="2595"/>
      <c r="C40" s="2595"/>
      <c r="D40" s="2595"/>
      <c r="E40" s="2595"/>
      <c r="F40" s="2595"/>
      <c r="G40" s="2595"/>
    </row>
  </sheetData>
  <mergeCells count="8">
    <mergeCell ref="A1:G1"/>
    <mergeCell ref="A40:G40"/>
    <mergeCell ref="B5:C5"/>
    <mergeCell ref="E5:F5"/>
    <mergeCell ref="A2:G2"/>
    <mergeCell ref="B3:D3"/>
    <mergeCell ref="E3:G3"/>
    <mergeCell ref="A3:A5"/>
  </mergeCells>
  <pageMargins left="0.51" right="0.59" top="0.74803149606299213" bottom="0.74803149606299213" header="0.31496062992125984" footer="0.31496062992125984"/>
  <pageSetup paperSize="9" scale="84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7"/>
  <sheetViews>
    <sheetView workbookViewId="0">
      <selection activeCell="B3" sqref="B3:B4"/>
    </sheetView>
  </sheetViews>
  <sheetFormatPr defaultRowHeight="12.75"/>
  <cols>
    <col min="1" max="1" width="25.5703125" style="263" customWidth="1"/>
    <col min="2" max="2" width="14.85546875" style="263" customWidth="1"/>
    <col min="3" max="3" width="15.42578125" style="263" customWidth="1"/>
    <col min="4" max="4" width="9.42578125" style="263" customWidth="1"/>
    <col min="5" max="5" width="14.85546875" style="263" customWidth="1"/>
    <col min="6" max="6" width="15.42578125" style="263" customWidth="1"/>
    <col min="7" max="7" width="5.7109375" style="263" customWidth="1"/>
    <col min="8" max="16384" width="9.140625" style="263"/>
  </cols>
  <sheetData>
    <row r="1" spans="1:7" ht="42.75" customHeight="1">
      <c r="A1" s="2582" t="s">
        <v>206</v>
      </c>
      <c r="B1" s="2582"/>
      <c r="C1" s="2582"/>
      <c r="D1" s="2582"/>
      <c r="E1" s="2582"/>
      <c r="F1" s="2582"/>
      <c r="G1" s="2582"/>
    </row>
    <row r="2" spans="1:7" ht="6" customHeight="1" thickBot="1">
      <c r="A2" s="2597"/>
      <c r="B2" s="2597"/>
      <c r="C2" s="2597"/>
      <c r="D2" s="2597"/>
      <c r="E2" s="2597"/>
      <c r="F2" s="2597"/>
      <c r="G2" s="2597"/>
    </row>
    <row r="3" spans="1:7" ht="16.5" customHeight="1">
      <c r="A3" s="2422" t="s">
        <v>96</v>
      </c>
      <c r="B3" s="2425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377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0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2">
        <v>1</v>
      </c>
      <c r="B6" s="378">
        <v>2</v>
      </c>
      <c r="C6" s="267">
        <v>3</v>
      </c>
      <c r="D6" s="268">
        <v>4</v>
      </c>
      <c r="E6" s="378">
        <v>5</v>
      </c>
      <c r="F6" s="267">
        <v>6</v>
      </c>
      <c r="G6" s="268">
        <v>7</v>
      </c>
    </row>
    <row r="7" spans="1:7" ht="28.15" customHeight="1" thickBot="1">
      <c r="A7" s="572" t="s">
        <v>107</v>
      </c>
      <c r="B7" s="832">
        <f>SUM(B8,B20)</f>
        <v>1743249666.78</v>
      </c>
      <c r="C7" s="831">
        <f>SUM(C8,C20)</f>
        <v>1687495569.71</v>
      </c>
      <c r="D7" s="971">
        <f t="shared" ref="D7:D26" si="0">C7/B7*100</f>
        <v>96.801714743879188</v>
      </c>
      <c r="E7" s="830">
        <f>SUM(E8,E20)</f>
        <v>1654874555.6099999</v>
      </c>
      <c r="F7" s="831">
        <f>SUM(F8,F20)</f>
        <v>1610270138.4000001</v>
      </c>
      <c r="G7" s="569">
        <f>F7/E7*100</f>
        <v>97.304664751851348</v>
      </c>
    </row>
    <row r="8" spans="1:7" ht="24.6" customHeight="1" thickTop="1">
      <c r="A8" s="573" t="s">
        <v>117</v>
      </c>
      <c r="B8" s="839">
        <f>SUM(B9:B19)</f>
        <v>1471649122.99</v>
      </c>
      <c r="C8" s="838">
        <f>SUM(C9:C19)</f>
        <v>1426116809.1199999</v>
      </c>
      <c r="D8" s="969">
        <f t="shared" si="0"/>
        <v>96.906034654681093</v>
      </c>
      <c r="E8" s="837">
        <f>SUM(E9:E19)</f>
        <v>1447454674.05</v>
      </c>
      <c r="F8" s="838">
        <f>SUM(F9:F19)</f>
        <v>1404857643.75</v>
      </c>
      <c r="G8" s="570">
        <f>F8/E8*100</f>
        <v>97.057107827714376</v>
      </c>
    </row>
    <row r="9" spans="1:7" ht="20.100000000000001" customHeight="1">
      <c r="A9" s="574" t="s">
        <v>174</v>
      </c>
      <c r="B9" s="784">
        <v>480000</v>
      </c>
      <c r="C9" s="747">
        <v>480000</v>
      </c>
      <c r="D9" s="590">
        <f t="shared" si="0"/>
        <v>100</v>
      </c>
      <c r="E9" s="746">
        <v>0</v>
      </c>
      <c r="F9" s="747">
        <v>0</v>
      </c>
      <c r="G9" s="519" t="s">
        <v>126</v>
      </c>
    </row>
    <row r="10" spans="1:7" ht="24">
      <c r="A10" s="574" t="s">
        <v>182</v>
      </c>
      <c r="B10" s="784">
        <v>941858.8</v>
      </c>
      <c r="C10" s="747">
        <v>117598.91</v>
      </c>
      <c r="D10" s="590">
        <f t="shared" si="0"/>
        <v>12.48583227124915</v>
      </c>
      <c r="E10" s="746">
        <v>941858.8</v>
      </c>
      <c r="F10" s="747">
        <v>117598.91</v>
      </c>
      <c r="G10" s="575">
        <f t="shared" ref="G10:G18" si="1">F10/E10*100</f>
        <v>12.48583227124915</v>
      </c>
    </row>
    <row r="11" spans="1:7" ht="20.100000000000001" customHeight="1">
      <c r="A11" s="574" t="s">
        <v>184</v>
      </c>
      <c r="B11" s="784">
        <v>12197933.83</v>
      </c>
      <c r="C11" s="747">
        <v>12202603.939999999</v>
      </c>
      <c r="D11" s="590">
        <f t="shared" si="0"/>
        <v>100.03828607422443</v>
      </c>
      <c r="E11" s="746">
        <v>12120025.76</v>
      </c>
      <c r="F11" s="747">
        <v>12124695.91</v>
      </c>
      <c r="G11" s="575">
        <f t="shared" si="1"/>
        <v>100.03853250886161</v>
      </c>
    </row>
    <row r="12" spans="1:7" ht="20.100000000000001" customHeight="1">
      <c r="A12" s="574" t="s">
        <v>185</v>
      </c>
      <c r="B12" s="784">
        <v>545148880.73000002</v>
      </c>
      <c r="C12" s="747">
        <v>542442718.66000021</v>
      </c>
      <c r="D12" s="590">
        <f t="shared" si="0"/>
        <v>99.503592107466858</v>
      </c>
      <c r="E12" s="746">
        <v>542217580.73000002</v>
      </c>
      <c r="F12" s="747">
        <v>540511418.66000021</v>
      </c>
      <c r="G12" s="575">
        <f t="shared" si="1"/>
        <v>99.685336268937874</v>
      </c>
    </row>
    <row r="13" spans="1:7" ht="20.100000000000001" customHeight="1">
      <c r="A13" s="574" t="s">
        <v>186</v>
      </c>
      <c r="B13" s="784">
        <v>800000</v>
      </c>
      <c r="C13" s="747">
        <v>800000</v>
      </c>
      <c r="D13" s="590">
        <f t="shared" si="0"/>
        <v>100</v>
      </c>
      <c r="E13" s="746">
        <v>0</v>
      </c>
      <c r="F13" s="747">
        <v>0</v>
      </c>
      <c r="G13" s="519" t="s">
        <v>126</v>
      </c>
    </row>
    <row r="14" spans="1:7" ht="20.100000000000001" customHeight="1">
      <c r="A14" s="574" t="s">
        <v>187</v>
      </c>
      <c r="B14" s="784">
        <v>832356839.06000006</v>
      </c>
      <c r="C14" s="747">
        <v>798727862.17999959</v>
      </c>
      <c r="D14" s="590">
        <f t="shared" si="0"/>
        <v>95.959788482307857</v>
      </c>
      <c r="E14" s="746">
        <v>831557694.19000006</v>
      </c>
      <c r="F14" s="747">
        <v>798240503.80999959</v>
      </c>
      <c r="G14" s="575">
        <f t="shared" si="1"/>
        <v>95.993400023500001</v>
      </c>
    </row>
    <row r="15" spans="1:7" ht="24">
      <c r="A15" s="574" t="s">
        <v>189</v>
      </c>
      <c r="B15" s="784">
        <v>42830535.57</v>
      </c>
      <c r="C15" s="747">
        <v>36423707.960000001</v>
      </c>
      <c r="D15" s="590">
        <f t="shared" si="0"/>
        <v>85.041448759077483</v>
      </c>
      <c r="E15" s="746">
        <v>42830535.57</v>
      </c>
      <c r="F15" s="747">
        <v>36423707.960000001</v>
      </c>
      <c r="G15" s="575">
        <f t="shared" si="1"/>
        <v>85.041448759077483</v>
      </c>
    </row>
    <row r="16" spans="1:7" ht="20.100000000000001" customHeight="1">
      <c r="A16" s="574" t="s">
        <v>190</v>
      </c>
      <c r="B16" s="784">
        <v>33977590</v>
      </c>
      <c r="C16" s="747">
        <v>32321317.420000006</v>
      </c>
      <c r="D16" s="590">
        <f t="shared" si="0"/>
        <v>95.125397122044291</v>
      </c>
      <c r="E16" s="746">
        <v>17452179</v>
      </c>
      <c r="F16" s="747">
        <v>17169390.189999998</v>
      </c>
      <c r="G16" s="575">
        <f t="shared" si="1"/>
        <v>98.379636090140934</v>
      </c>
    </row>
    <row r="17" spans="1:7" ht="24">
      <c r="A17" s="574" t="s">
        <v>192</v>
      </c>
      <c r="B17" s="784">
        <v>2575000</v>
      </c>
      <c r="C17" s="747">
        <v>2260528.31</v>
      </c>
      <c r="D17" s="590">
        <f t="shared" si="0"/>
        <v>87.787507184466023</v>
      </c>
      <c r="E17" s="746">
        <v>325000</v>
      </c>
      <c r="F17" s="747">
        <v>260528.31</v>
      </c>
      <c r="G17" s="575">
        <f t="shared" si="1"/>
        <v>80.16255692307692</v>
      </c>
    </row>
    <row r="18" spans="1:7" ht="48">
      <c r="A18" s="574" t="s">
        <v>193</v>
      </c>
      <c r="B18" s="784">
        <v>9800</v>
      </c>
      <c r="C18" s="747">
        <v>9800</v>
      </c>
      <c r="D18" s="590">
        <f t="shared" si="0"/>
        <v>100</v>
      </c>
      <c r="E18" s="746">
        <v>9800</v>
      </c>
      <c r="F18" s="747">
        <v>9800</v>
      </c>
      <c r="G18" s="575">
        <f t="shared" si="1"/>
        <v>100</v>
      </c>
    </row>
    <row r="19" spans="1:7" ht="20.100000000000001" customHeight="1" thickBot="1">
      <c r="A19" s="607" t="s">
        <v>194</v>
      </c>
      <c r="B19" s="836">
        <v>330685</v>
      </c>
      <c r="C19" s="835">
        <v>330671.74</v>
      </c>
      <c r="D19" s="972">
        <f t="shared" si="0"/>
        <v>99.995990141675605</v>
      </c>
      <c r="E19" s="834">
        <v>0</v>
      </c>
      <c r="F19" s="835">
        <v>0</v>
      </c>
      <c r="G19" s="608" t="s">
        <v>126</v>
      </c>
    </row>
    <row r="20" spans="1:7" ht="24.6" customHeight="1" thickTop="1">
      <c r="A20" s="573" t="s">
        <v>118</v>
      </c>
      <c r="B20" s="839">
        <f>SUM(B21:B26)</f>
        <v>271600543.79000002</v>
      </c>
      <c r="C20" s="838">
        <f>SUM(C21:C26)</f>
        <v>261378760.59000003</v>
      </c>
      <c r="D20" s="969">
        <f t="shared" si="0"/>
        <v>96.236464383553141</v>
      </c>
      <c r="E20" s="837">
        <f>SUM(E21:E26)</f>
        <v>207419881.56</v>
      </c>
      <c r="F20" s="838">
        <f>SUM(F21:F26)</f>
        <v>205412494.65000004</v>
      </c>
      <c r="G20" s="570">
        <f t="shared" ref="G20:G26" si="2">F20/E20*100</f>
        <v>99.032210945786659</v>
      </c>
    </row>
    <row r="21" spans="1:7" ht="20.100000000000001" customHeight="1">
      <c r="A21" s="574" t="s">
        <v>174</v>
      </c>
      <c r="B21" s="784">
        <v>59505977</v>
      </c>
      <c r="C21" s="747">
        <v>51291587.449999996</v>
      </c>
      <c r="D21" s="590">
        <f t="shared" si="0"/>
        <v>86.19568997245436</v>
      </c>
      <c r="E21" s="746">
        <v>0</v>
      </c>
      <c r="F21" s="747">
        <v>0</v>
      </c>
      <c r="G21" s="519" t="s">
        <v>126</v>
      </c>
    </row>
    <row r="22" spans="1:7" ht="20.100000000000001" customHeight="1">
      <c r="A22" s="574" t="s">
        <v>181</v>
      </c>
      <c r="B22" s="784">
        <v>32736</v>
      </c>
      <c r="C22" s="747">
        <v>31680</v>
      </c>
      <c r="D22" s="590">
        <f t="shared" si="0"/>
        <v>96.774193548387103</v>
      </c>
      <c r="E22" s="746">
        <v>32736</v>
      </c>
      <c r="F22" s="747">
        <v>31680</v>
      </c>
      <c r="G22" s="575">
        <f t="shared" si="2"/>
        <v>96.774193548387103</v>
      </c>
    </row>
    <row r="23" spans="1:7" ht="20.100000000000001" customHeight="1">
      <c r="A23" s="574" t="s">
        <v>185</v>
      </c>
      <c r="B23" s="784">
        <v>9612611.4500000011</v>
      </c>
      <c r="C23" s="747">
        <v>8920989.5800000038</v>
      </c>
      <c r="D23" s="590">
        <f t="shared" si="0"/>
        <v>92.805057464379274</v>
      </c>
      <c r="E23" s="746">
        <v>9312611.4499999993</v>
      </c>
      <c r="F23" s="747">
        <v>8620989.5800000038</v>
      </c>
      <c r="G23" s="575">
        <f t="shared" si="2"/>
        <v>92.573276854582005</v>
      </c>
    </row>
    <row r="24" spans="1:7" ht="20.100000000000001" customHeight="1">
      <c r="A24" s="574" t="s">
        <v>186</v>
      </c>
      <c r="B24" s="784">
        <v>3809659.23</v>
      </c>
      <c r="C24" s="747">
        <v>3809542.4800000004</v>
      </c>
      <c r="D24" s="590">
        <f t="shared" si="0"/>
        <v>99.996935421439275</v>
      </c>
      <c r="E24" s="746">
        <v>1319163</v>
      </c>
      <c r="F24" s="747">
        <v>1319052.99</v>
      </c>
      <c r="G24" s="575">
        <v>0</v>
      </c>
    </row>
    <row r="25" spans="1:7" ht="20.100000000000001" customHeight="1">
      <c r="A25" s="574" t="s">
        <v>187</v>
      </c>
      <c r="B25" s="784">
        <v>198626786.11000001</v>
      </c>
      <c r="C25" s="747">
        <v>197313437.08000004</v>
      </c>
      <c r="D25" s="590">
        <f t="shared" si="0"/>
        <v>99.338785540600426</v>
      </c>
      <c r="E25" s="746">
        <v>196754121.11000001</v>
      </c>
      <c r="F25" s="747">
        <v>195440772.08000004</v>
      </c>
      <c r="G25" s="575">
        <f t="shared" si="2"/>
        <v>99.332492238235901</v>
      </c>
    </row>
    <row r="26" spans="1:7" ht="24.75" thickBot="1">
      <c r="A26" s="1098" t="s">
        <v>189</v>
      </c>
      <c r="B26" s="785">
        <v>12774</v>
      </c>
      <c r="C26" s="749">
        <v>11524</v>
      </c>
      <c r="D26" s="591">
        <f t="shared" si="0"/>
        <v>90.21449819946767</v>
      </c>
      <c r="E26" s="748">
        <v>1250</v>
      </c>
      <c r="F26" s="749">
        <v>0</v>
      </c>
      <c r="G26" s="576">
        <f t="shared" si="2"/>
        <v>0</v>
      </c>
    </row>
    <row r="27" spans="1:7" ht="24.75" customHeight="1">
      <c r="A27" s="270" t="s">
        <v>239</v>
      </c>
      <c r="B27" s="270"/>
      <c r="C27" s="270"/>
      <c r="D27" s="270"/>
      <c r="E27" s="270"/>
      <c r="F27" s="270"/>
      <c r="G27" s="270"/>
    </row>
    <row r="29" spans="1:7" ht="24.75" customHeight="1"/>
    <row r="30" spans="1:7" ht="24.75" customHeight="1"/>
    <row r="31" spans="1:7" ht="24.75" customHeight="1"/>
    <row r="32" spans="1:7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spans="1:8" s="269" customFormat="1" ht="18" customHeight="1">
      <c r="A65" s="263"/>
      <c r="B65" s="263"/>
      <c r="C65" s="263"/>
      <c r="D65" s="263"/>
      <c r="E65" s="263"/>
      <c r="F65" s="263"/>
      <c r="G65" s="263"/>
    </row>
    <row r="67" spans="1:8">
      <c r="H67" s="270"/>
    </row>
  </sheetData>
  <mergeCells count="7">
    <mergeCell ref="B5:C5"/>
    <mergeCell ref="E5:F5"/>
    <mergeCell ref="A3:A5"/>
    <mergeCell ref="A1:G1"/>
    <mergeCell ref="A2:G2"/>
    <mergeCell ref="B3:D3"/>
    <mergeCell ref="E3:G3"/>
  </mergeCells>
  <pageMargins left="0.70866141732283472" right="0.55000000000000004" top="0.74803149606299213" bottom="0.74803149606299213" header="0.31496062992125984" footer="0.31496062992125984"/>
  <pageSetup paperSize="9" scale="8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topLeftCell="A7" zoomScaleNormal="100" workbookViewId="0">
      <selection activeCell="B3" sqref="B3:B4"/>
    </sheetView>
  </sheetViews>
  <sheetFormatPr defaultRowHeight="12.75"/>
  <cols>
    <col min="1" max="1" width="32.85546875" customWidth="1"/>
    <col min="2" max="3" width="16.85546875" bestFit="1" customWidth="1"/>
    <col min="4" max="7" width="15.85546875" bestFit="1" customWidth="1"/>
    <col min="8" max="9" width="14.85546875" bestFit="1" customWidth="1"/>
    <col min="10" max="11" width="15.85546875" bestFit="1" customWidth="1"/>
  </cols>
  <sheetData>
    <row r="1" spans="1:11">
      <c r="A1" s="1374" t="s">
        <v>1288</v>
      </c>
    </row>
    <row r="2" spans="1:11" ht="13.5" thickBot="1"/>
    <row r="3" spans="1:11" ht="13.5" thickBot="1">
      <c r="A3" s="2906" t="s">
        <v>96</v>
      </c>
      <c r="B3" s="2916" t="s">
        <v>3</v>
      </c>
      <c r="C3" s="2917"/>
      <c r="D3" s="1696" t="s">
        <v>902</v>
      </c>
      <c r="E3" s="1696"/>
      <c r="F3" s="1696"/>
      <c r="G3" s="1696"/>
      <c r="H3" s="1696"/>
      <c r="I3" s="1696"/>
      <c r="J3" s="1696"/>
      <c r="K3" s="1695" t="s">
        <v>901</v>
      </c>
    </row>
    <row r="4" spans="1:11" ht="23.25" customHeight="1">
      <c r="A4" s="2907"/>
      <c r="B4" s="2918"/>
      <c r="C4" s="2919"/>
      <c r="D4" s="2909" t="s">
        <v>900</v>
      </c>
      <c r="E4" s="2910"/>
      <c r="F4" s="2911" t="s">
        <v>899</v>
      </c>
      <c r="G4" s="2912"/>
      <c r="H4" s="2911" t="s">
        <v>898</v>
      </c>
      <c r="I4" s="2912"/>
      <c r="J4" s="2911" t="s">
        <v>897</v>
      </c>
      <c r="K4" s="2912"/>
    </row>
    <row r="5" spans="1:11" ht="13.5" thickBot="1">
      <c r="A5" s="2907"/>
      <c r="B5" s="1694" t="s">
        <v>98</v>
      </c>
      <c r="C5" s="1691" t="s">
        <v>99</v>
      </c>
      <c r="D5" s="1692" t="s">
        <v>98</v>
      </c>
      <c r="E5" s="1691" t="s">
        <v>99</v>
      </c>
      <c r="F5" s="1692" t="s">
        <v>98</v>
      </c>
      <c r="G5" s="1693" t="s">
        <v>99</v>
      </c>
      <c r="H5" s="1692" t="s">
        <v>98</v>
      </c>
      <c r="I5" s="1691" t="s">
        <v>99</v>
      </c>
      <c r="J5" s="1692" t="s">
        <v>98</v>
      </c>
      <c r="K5" s="1691" t="s">
        <v>99</v>
      </c>
    </row>
    <row r="6" spans="1:11" ht="13.5" thickBot="1">
      <c r="A6" s="2908"/>
      <c r="B6" s="2913" t="s">
        <v>8</v>
      </c>
      <c r="C6" s="2914"/>
      <c r="D6" s="2914"/>
      <c r="E6" s="2914"/>
      <c r="F6" s="2914"/>
      <c r="G6" s="2914"/>
      <c r="H6" s="2914"/>
      <c r="I6" s="2914"/>
      <c r="J6" s="2914"/>
      <c r="K6" s="2915"/>
    </row>
    <row r="7" spans="1:11" ht="13.5" thickBot="1">
      <c r="A7" s="1688" t="s">
        <v>845</v>
      </c>
      <c r="B7" s="1690" t="s">
        <v>846</v>
      </c>
      <c r="C7" s="1688" t="s">
        <v>847</v>
      </c>
      <c r="D7" s="1689" t="s">
        <v>848</v>
      </c>
      <c r="E7" s="1688" t="s">
        <v>849</v>
      </c>
      <c r="F7" s="1686">
        <v>6</v>
      </c>
      <c r="G7" s="1687" t="s">
        <v>851</v>
      </c>
      <c r="H7" s="1686">
        <v>8</v>
      </c>
      <c r="I7" s="1684">
        <v>9</v>
      </c>
      <c r="J7" s="1685">
        <v>10</v>
      </c>
      <c r="K7" s="1684">
        <v>11</v>
      </c>
    </row>
    <row r="8" spans="1:11" ht="13.5" thickBot="1">
      <c r="A8" s="1683" t="s">
        <v>896</v>
      </c>
      <c r="B8" s="1680">
        <f t="shared" ref="B8:K8" si="0">SUM(B9:B41)</f>
        <v>110861883274.78996</v>
      </c>
      <c r="C8" s="1682">
        <f t="shared" si="0"/>
        <v>103502167808.47029</v>
      </c>
      <c r="D8" s="1680">
        <f t="shared" si="0"/>
        <v>33213744136.759998</v>
      </c>
      <c r="E8" s="1682">
        <f t="shared" si="0"/>
        <v>32508279695.429996</v>
      </c>
      <c r="F8" s="1681">
        <f t="shared" si="0"/>
        <v>22364173661.850002</v>
      </c>
      <c r="G8" s="1679">
        <f t="shared" si="0"/>
        <v>21764772746.450008</v>
      </c>
      <c r="H8" s="1681">
        <f t="shared" si="0"/>
        <v>9977435657.2000008</v>
      </c>
      <c r="I8" s="1679">
        <f t="shared" si="0"/>
        <v>9749915147.7599888</v>
      </c>
      <c r="J8" s="1680">
        <f t="shared" si="0"/>
        <v>18627863967.880005</v>
      </c>
      <c r="K8" s="1679">
        <f t="shared" si="0"/>
        <v>15226009655.549995</v>
      </c>
    </row>
    <row r="9" spans="1:11">
      <c r="A9" s="1678" t="s">
        <v>1287</v>
      </c>
      <c r="B9" s="1676">
        <v>55769704.900000006</v>
      </c>
      <c r="C9" s="1675">
        <v>41195851.269999981</v>
      </c>
      <c r="D9" s="1676">
        <v>1446942.32</v>
      </c>
      <c r="E9" s="1675">
        <v>1253004.57</v>
      </c>
      <c r="F9" s="1677">
        <v>12189032.460000001</v>
      </c>
      <c r="G9" s="1675">
        <v>11989500.490000004</v>
      </c>
      <c r="H9" s="1677">
        <v>514805</v>
      </c>
      <c r="I9" s="1675">
        <v>493923.22</v>
      </c>
      <c r="J9" s="1676">
        <v>36658335</v>
      </c>
      <c r="K9" s="1675">
        <v>22813915.479999997</v>
      </c>
    </row>
    <row r="10" spans="1:11">
      <c r="A10" s="1671" t="s">
        <v>1286</v>
      </c>
      <c r="B10" s="1668">
        <v>32543252.199999996</v>
      </c>
      <c r="C10" s="1667">
        <v>26817735.190000009</v>
      </c>
      <c r="D10" s="1668">
        <v>8128548.96</v>
      </c>
      <c r="E10" s="1667">
        <v>7468386.8900000006</v>
      </c>
      <c r="F10" s="1669">
        <v>20236254.270000003</v>
      </c>
      <c r="G10" s="1667">
        <v>16773259.76</v>
      </c>
      <c r="H10" s="1669">
        <v>1500</v>
      </c>
      <c r="I10" s="1667">
        <v>633.6</v>
      </c>
      <c r="J10" s="1668">
        <v>2456875</v>
      </c>
      <c r="K10" s="1667">
        <v>1192882.6200000001</v>
      </c>
    </row>
    <row r="11" spans="1:11" ht="15.75" customHeight="1">
      <c r="A11" s="1671" t="s">
        <v>1285</v>
      </c>
      <c r="B11" s="1668">
        <v>4950.1900000000005</v>
      </c>
      <c r="C11" s="1667">
        <v>110.69999999999999</v>
      </c>
      <c r="D11" s="1670">
        <v>0</v>
      </c>
      <c r="E11" s="1550">
        <v>0</v>
      </c>
      <c r="F11" s="1669">
        <v>4750.1900000000005</v>
      </c>
      <c r="G11" s="1667">
        <v>110.69999999999999</v>
      </c>
      <c r="H11" s="1424">
        <v>0</v>
      </c>
      <c r="I11" s="1550">
        <v>0</v>
      </c>
      <c r="J11" s="1670">
        <v>0</v>
      </c>
      <c r="K11" s="1550">
        <v>0</v>
      </c>
    </row>
    <row r="12" spans="1:11" ht="14.25" customHeight="1">
      <c r="A12" s="1671" t="s">
        <v>212</v>
      </c>
      <c r="B12" s="1668">
        <v>6144980</v>
      </c>
      <c r="C12" s="1667">
        <v>6028795.1699999981</v>
      </c>
      <c r="D12" s="1670">
        <v>427092.37</v>
      </c>
      <c r="E12" s="1550">
        <v>410851.27999999985</v>
      </c>
      <c r="F12" s="1669">
        <v>63548</v>
      </c>
      <c r="G12" s="1667">
        <v>63400.11</v>
      </c>
      <c r="H12" s="1424">
        <v>0</v>
      </c>
      <c r="I12" s="1550">
        <v>0</v>
      </c>
      <c r="J12" s="1670">
        <v>5648715</v>
      </c>
      <c r="K12" s="1550">
        <v>5549922.5699999994</v>
      </c>
    </row>
    <row r="13" spans="1:11">
      <c r="A13" s="1671" t="s">
        <v>912</v>
      </c>
      <c r="B13" s="1668">
        <v>23631326.259999994</v>
      </c>
      <c r="C13" s="1667">
        <v>15313129.049999997</v>
      </c>
      <c r="D13" s="1668">
        <v>4750443.5599999996</v>
      </c>
      <c r="E13" s="1667">
        <v>2729425.9699999993</v>
      </c>
      <c r="F13" s="1669">
        <v>11047666.340000002</v>
      </c>
      <c r="G13" s="1667">
        <v>7031070.9100000011</v>
      </c>
      <c r="H13" s="1669">
        <v>3457531.1000000006</v>
      </c>
      <c r="I13" s="1667">
        <v>2368162.7800000003</v>
      </c>
      <c r="J13" s="1668">
        <v>2813814.34</v>
      </c>
      <c r="K13" s="1667">
        <v>1910369.7799999998</v>
      </c>
    </row>
    <row r="14" spans="1:11" ht="24">
      <c r="A14" s="1671" t="s">
        <v>1284</v>
      </c>
      <c r="B14" s="1668">
        <v>92250018.049999982</v>
      </c>
      <c r="C14" s="1667">
        <v>86441185.00999999</v>
      </c>
      <c r="D14" s="1670">
        <v>113284</v>
      </c>
      <c r="E14" s="1550">
        <v>88466.05</v>
      </c>
      <c r="F14" s="1669">
        <v>25083248.350000001</v>
      </c>
      <c r="G14" s="1667">
        <v>23030951.98</v>
      </c>
      <c r="H14" s="1424">
        <v>0</v>
      </c>
      <c r="I14" s="1550">
        <v>0</v>
      </c>
      <c r="J14" s="1668">
        <v>66790019.699999996</v>
      </c>
      <c r="K14" s="1667">
        <v>63138368.579999991</v>
      </c>
    </row>
    <row r="15" spans="1:11">
      <c r="A15" s="1671" t="s">
        <v>671</v>
      </c>
      <c r="B15" s="1668">
        <v>12303902</v>
      </c>
      <c r="C15" s="1667">
        <v>12105766.380000003</v>
      </c>
      <c r="D15" s="1668">
        <v>1739834</v>
      </c>
      <c r="E15" s="1667">
        <v>1706174.5899999999</v>
      </c>
      <c r="F15" s="1669">
        <v>2627266</v>
      </c>
      <c r="G15" s="1667">
        <v>2503371.4600000004</v>
      </c>
      <c r="H15" s="1424">
        <v>2306606</v>
      </c>
      <c r="I15" s="1550">
        <v>2306606</v>
      </c>
      <c r="J15" s="1668">
        <v>5470595</v>
      </c>
      <c r="K15" s="1667">
        <v>5438246.2199999997</v>
      </c>
    </row>
    <row r="16" spans="1:11">
      <c r="A16" s="1674" t="s">
        <v>853</v>
      </c>
      <c r="B16" s="1670">
        <v>0</v>
      </c>
      <c r="C16" s="1550">
        <v>0</v>
      </c>
      <c r="D16" s="1670">
        <v>0</v>
      </c>
      <c r="E16" s="1550">
        <v>0</v>
      </c>
      <c r="F16" s="1424">
        <v>0</v>
      </c>
      <c r="G16" s="1550">
        <v>0</v>
      </c>
      <c r="H16" s="1424">
        <v>0</v>
      </c>
      <c r="I16" s="1550">
        <v>0</v>
      </c>
      <c r="J16" s="1670">
        <v>0</v>
      </c>
      <c r="K16" s="1550">
        <v>0</v>
      </c>
    </row>
    <row r="17" spans="1:11">
      <c r="A17" s="1673" t="s">
        <v>174</v>
      </c>
      <c r="B17" s="1668">
        <v>19328785127.669991</v>
      </c>
      <c r="C17" s="1667">
        <v>17230209835.64003</v>
      </c>
      <c r="D17" s="1668">
        <v>483004031.86999995</v>
      </c>
      <c r="E17" s="1667">
        <v>462297487.08999997</v>
      </c>
      <c r="F17" s="1669">
        <v>8679963300.2900028</v>
      </c>
      <c r="G17" s="1667">
        <v>8741699046.2300014</v>
      </c>
      <c r="H17" s="1669">
        <v>566158630.11000001</v>
      </c>
      <c r="I17" s="1667">
        <v>557948508.17999983</v>
      </c>
      <c r="J17" s="1668">
        <v>8862047370.2000027</v>
      </c>
      <c r="K17" s="1667">
        <v>7235497250.8599968</v>
      </c>
    </row>
    <row r="18" spans="1:11">
      <c r="A18" s="1671" t="s">
        <v>175</v>
      </c>
      <c r="B18" s="1668">
        <v>87954124.359999985</v>
      </c>
      <c r="C18" s="1667">
        <v>68318706.199999958</v>
      </c>
      <c r="D18" s="1668">
        <v>8211193.4999999991</v>
      </c>
      <c r="E18" s="1667">
        <v>7691191.1799999997</v>
      </c>
      <c r="F18" s="1669">
        <v>15001920</v>
      </c>
      <c r="G18" s="1667">
        <v>13596786.780000009</v>
      </c>
      <c r="H18" s="1669">
        <v>3322706</v>
      </c>
      <c r="I18" s="1667">
        <v>2908599.62</v>
      </c>
      <c r="J18" s="1668">
        <v>47202539</v>
      </c>
      <c r="K18" s="1667">
        <v>31558805.529999997</v>
      </c>
    </row>
    <row r="19" spans="1:11">
      <c r="A19" s="1671" t="s">
        <v>176</v>
      </c>
      <c r="B19" s="1668">
        <v>4807806324.8700018</v>
      </c>
      <c r="C19" s="1667">
        <v>4219439878.9799962</v>
      </c>
      <c r="D19" s="1668">
        <v>493861808.34000003</v>
      </c>
      <c r="E19" s="1667">
        <v>480997960.97000021</v>
      </c>
      <c r="F19" s="1669">
        <v>1774745146.3199997</v>
      </c>
      <c r="G19" s="1667">
        <v>1797407349.5099981</v>
      </c>
      <c r="H19" s="1669">
        <v>75017852</v>
      </c>
      <c r="I19" s="1667">
        <v>73906631.239999995</v>
      </c>
      <c r="J19" s="1668">
        <v>1611225808.4299996</v>
      </c>
      <c r="K19" s="1667">
        <v>1203912273.2799997</v>
      </c>
    </row>
    <row r="20" spans="1:11">
      <c r="A20" s="1671" t="s">
        <v>1283</v>
      </c>
      <c r="B20" s="1668">
        <v>954484690.98999953</v>
      </c>
      <c r="C20" s="1667">
        <v>794736107.3599993</v>
      </c>
      <c r="D20" s="1668">
        <v>291888790.19999999</v>
      </c>
      <c r="E20" s="1667">
        <v>279754964.38999999</v>
      </c>
      <c r="F20" s="1669">
        <v>212864628.12000003</v>
      </c>
      <c r="G20" s="1667">
        <v>190950035.80999982</v>
      </c>
      <c r="H20" s="1669">
        <v>20397107.34</v>
      </c>
      <c r="I20" s="1667">
        <v>19995323.599999998</v>
      </c>
      <c r="J20" s="1668">
        <v>339930858.86000001</v>
      </c>
      <c r="K20" s="1667">
        <v>259744227.13</v>
      </c>
    </row>
    <row r="21" spans="1:11">
      <c r="A21" s="1666" t="s">
        <v>178</v>
      </c>
      <c r="B21" s="1668">
        <v>16969399.950000003</v>
      </c>
      <c r="C21" s="1667">
        <v>15870776.940000003</v>
      </c>
      <c r="D21" s="1670">
        <v>64065.04</v>
      </c>
      <c r="E21" s="1550">
        <v>60700.39</v>
      </c>
      <c r="F21" s="1669">
        <v>4581187.17</v>
      </c>
      <c r="G21" s="1667">
        <v>4651646.26</v>
      </c>
      <c r="H21" s="1424">
        <v>111032</v>
      </c>
      <c r="I21" s="1550">
        <v>104102.80000000002</v>
      </c>
      <c r="J21" s="1668">
        <v>11721279.770000001</v>
      </c>
      <c r="K21" s="1667">
        <v>11018220.539999999</v>
      </c>
    </row>
    <row r="22" spans="1:11">
      <c r="A22" s="1666" t="s">
        <v>672</v>
      </c>
      <c r="B22" s="1668">
        <v>39132204</v>
      </c>
      <c r="C22" s="1667">
        <v>35834060.279999994</v>
      </c>
      <c r="D22" s="1668">
        <v>2686217</v>
      </c>
      <c r="E22" s="1667">
        <v>2388876.1299999994</v>
      </c>
      <c r="F22" s="1669">
        <v>3276239</v>
      </c>
      <c r="G22" s="1667">
        <v>2116838.3200000003</v>
      </c>
      <c r="H22" s="1669">
        <v>5155801</v>
      </c>
      <c r="I22" s="1667">
        <v>4444537.79</v>
      </c>
      <c r="J22" s="1668">
        <v>22000804</v>
      </c>
      <c r="K22" s="1667">
        <v>21306421.189999998</v>
      </c>
    </row>
    <row r="23" spans="1:11" ht="18" customHeight="1">
      <c r="A23" s="1666" t="s">
        <v>179</v>
      </c>
      <c r="B23" s="1668">
        <v>6439357723.3400002</v>
      </c>
      <c r="C23" s="1667">
        <v>5955919573.0000086</v>
      </c>
      <c r="D23" s="1668">
        <v>4304433070.6900024</v>
      </c>
      <c r="E23" s="1667">
        <v>4124450090.8800011</v>
      </c>
      <c r="F23" s="1669">
        <v>1198187937.3899996</v>
      </c>
      <c r="G23" s="1667">
        <v>1090957155.1600001</v>
      </c>
      <c r="H23" s="1424">
        <v>45565307.829999998</v>
      </c>
      <c r="I23" s="1550">
        <v>42315835.5</v>
      </c>
      <c r="J23" s="1670">
        <v>426381911.20000005</v>
      </c>
      <c r="K23" s="1550">
        <v>346960988.19000018</v>
      </c>
    </row>
    <row r="24" spans="1:11" ht="36">
      <c r="A24" s="1666" t="s">
        <v>1282</v>
      </c>
      <c r="B24" s="1668">
        <v>69191187.99999997</v>
      </c>
      <c r="C24" s="1667">
        <v>66665903.979999982</v>
      </c>
      <c r="D24" s="1668">
        <v>22316540.970000003</v>
      </c>
      <c r="E24" s="1667">
        <v>22025820.680000015</v>
      </c>
      <c r="F24" s="1669">
        <v>6356175.46</v>
      </c>
      <c r="G24" s="1667">
        <v>6375158.8500000015</v>
      </c>
      <c r="H24" s="1424">
        <v>0</v>
      </c>
      <c r="I24" s="1550">
        <v>0</v>
      </c>
      <c r="J24" s="1670">
        <v>0</v>
      </c>
      <c r="K24" s="1550">
        <v>0</v>
      </c>
    </row>
    <row r="25" spans="1:11">
      <c r="A25" s="1666" t="s">
        <v>181</v>
      </c>
      <c r="B25" s="1668">
        <v>10207993</v>
      </c>
      <c r="C25" s="1667">
        <v>9750792.370000001</v>
      </c>
      <c r="D25" s="1668">
        <v>42050</v>
      </c>
      <c r="E25" s="1667">
        <v>726.56</v>
      </c>
      <c r="F25" s="1669">
        <v>7944974</v>
      </c>
      <c r="G25" s="1667">
        <v>8276690.7800000012</v>
      </c>
      <c r="H25" s="1424">
        <v>8000</v>
      </c>
      <c r="I25" s="1550">
        <v>8000</v>
      </c>
      <c r="J25" s="1670">
        <v>1068236</v>
      </c>
      <c r="K25" s="1550">
        <v>1066838.94</v>
      </c>
    </row>
    <row r="26" spans="1:11">
      <c r="A26" s="1672" t="s">
        <v>854</v>
      </c>
      <c r="B26" s="1668">
        <v>88600</v>
      </c>
      <c r="C26" s="1667">
        <v>65754.25</v>
      </c>
      <c r="D26" s="1670">
        <v>88600</v>
      </c>
      <c r="E26" s="1550">
        <v>65754.25</v>
      </c>
      <c r="F26" s="1424">
        <v>0</v>
      </c>
      <c r="G26" s="1550">
        <v>0</v>
      </c>
      <c r="H26" s="1424">
        <v>0</v>
      </c>
      <c r="I26" s="1550">
        <v>0</v>
      </c>
      <c r="J26" s="1670">
        <v>0</v>
      </c>
      <c r="K26" s="1550">
        <v>0</v>
      </c>
    </row>
    <row r="27" spans="1:11" ht="24">
      <c r="A27" s="1671" t="s">
        <v>1242</v>
      </c>
      <c r="B27" s="1668">
        <v>2277937970.3099995</v>
      </c>
      <c r="C27" s="1667">
        <v>2197092969.2300019</v>
      </c>
      <c r="D27" s="1668">
        <v>1622910512.7900002</v>
      </c>
      <c r="E27" s="1667">
        <v>1614207435.3999999</v>
      </c>
      <c r="F27" s="1669">
        <v>327274809.06000006</v>
      </c>
      <c r="G27" s="1667">
        <v>317075660.04999942</v>
      </c>
      <c r="H27" s="1424">
        <v>18633151.850000001</v>
      </c>
      <c r="I27" s="1550">
        <v>17303331.969999999</v>
      </c>
      <c r="J27" s="1670">
        <v>186461043.02999997</v>
      </c>
      <c r="K27" s="1550">
        <v>148672659.04999998</v>
      </c>
    </row>
    <row r="28" spans="1:11" ht="15" customHeight="1">
      <c r="A28" s="1666" t="s">
        <v>1281</v>
      </c>
      <c r="B28" s="1668">
        <v>31398419.440000005</v>
      </c>
      <c r="C28" s="1667">
        <v>30906327.689999994</v>
      </c>
      <c r="D28" s="1668">
        <v>2141098.4800000004</v>
      </c>
      <c r="E28" s="1667">
        <v>2040581.4700000002</v>
      </c>
      <c r="F28" s="1669">
        <v>14223038.259999996</v>
      </c>
      <c r="G28" s="1667">
        <v>14624103.459999999</v>
      </c>
      <c r="H28" s="1424">
        <v>14241796</v>
      </c>
      <c r="I28" s="1550">
        <v>14208001.680000002</v>
      </c>
      <c r="J28" s="1670">
        <v>0</v>
      </c>
      <c r="K28" s="1550">
        <v>0</v>
      </c>
    </row>
    <row r="29" spans="1:11" ht="48">
      <c r="A29" s="1666" t="s">
        <v>1280</v>
      </c>
      <c r="B29" s="1668">
        <v>771350</v>
      </c>
      <c r="C29" s="1667">
        <v>741237</v>
      </c>
      <c r="D29" s="1670">
        <v>0</v>
      </c>
      <c r="E29" s="1550">
        <v>0</v>
      </c>
      <c r="F29" s="1669">
        <v>2850</v>
      </c>
      <c r="G29" s="1667">
        <v>1107</v>
      </c>
      <c r="H29" s="1424">
        <v>0</v>
      </c>
      <c r="I29" s="1550">
        <v>0</v>
      </c>
      <c r="J29" s="1670">
        <v>0</v>
      </c>
      <c r="K29" s="1550">
        <v>0</v>
      </c>
    </row>
    <row r="30" spans="1:11">
      <c r="A30" s="1666" t="s">
        <v>1241</v>
      </c>
      <c r="B30" s="1668">
        <v>1088302156.8299999</v>
      </c>
      <c r="C30" s="1667">
        <v>745447021.23999941</v>
      </c>
      <c r="D30" s="1670">
        <v>0</v>
      </c>
      <c r="E30" s="1550">
        <v>0</v>
      </c>
      <c r="F30" s="1669">
        <v>519329</v>
      </c>
      <c r="G30" s="1667">
        <v>941313.15</v>
      </c>
      <c r="H30" s="1669">
        <v>0</v>
      </c>
      <c r="I30" s="1667">
        <v>0</v>
      </c>
      <c r="J30" s="1670">
        <v>0</v>
      </c>
      <c r="K30" s="1550">
        <v>0</v>
      </c>
    </row>
    <row r="31" spans="1:11">
      <c r="A31" s="1666" t="s">
        <v>1279</v>
      </c>
      <c r="B31" s="1668">
        <v>2435940957.4299984</v>
      </c>
      <c r="C31" s="1667">
        <v>1929565251.2399998</v>
      </c>
      <c r="D31" s="1668">
        <v>208096.87</v>
      </c>
      <c r="E31" s="1667">
        <v>18944.310000000001</v>
      </c>
      <c r="F31" s="1669">
        <v>4322247</v>
      </c>
      <c r="G31" s="1667">
        <v>3150036.55</v>
      </c>
      <c r="H31" s="1669">
        <v>7000000</v>
      </c>
      <c r="I31" s="1667">
        <v>7000000</v>
      </c>
      <c r="J31" s="1668">
        <v>75681499.309999987</v>
      </c>
      <c r="K31" s="1667">
        <v>4510910.01</v>
      </c>
    </row>
    <row r="32" spans="1:11">
      <c r="A32" s="1666" t="s">
        <v>1278</v>
      </c>
      <c r="B32" s="1668">
        <v>29425493279.899998</v>
      </c>
      <c r="C32" s="1667">
        <v>28387609491.610157</v>
      </c>
      <c r="D32" s="1668">
        <v>19063706329.339993</v>
      </c>
      <c r="E32" s="1667">
        <v>18814417243.249996</v>
      </c>
      <c r="F32" s="1669">
        <v>2612673992.2399969</v>
      </c>
      <c r="G32" s="1667">
        <v>2316589858.4200096</v>
      </c>
      <c r="H32" s="1424">
        <v>4734180511.7300005</v>
      </c>
      <c r="I32" s="1550">
        <v>4671882799.1599884</v>
      </c>
      <c r="J32" s="1668">
        <v>1664588706.2300003</v>
      </c>
      <c r="K32" s="1667">
        <v>1424973434.3400002</v>
      </c>
    </row>
    <row r="33" spans="1:11">
      <c r="A33" s="1666" t="s">
        <v>186</v>
      </c>
      <c r="B33" s="1668">
        <v>1449822656.6800017</v>
      </c>
      <c r="C33" s="1667">
        <v>1333086511.4700015</v>
      </c>
      <c r="D33" s="1670">
        <v>138054673.46000004</v>
      </c>
      <c r="E33" s="1550">
        <v>126576970.56000008</v>
      </c>
      <c r="F33" s="1669">
        <v>186785005.65999997</v>
      </c>
      <c r="G33" s="1667">
        <v>147166232.04999995</v>
      </c>
      <c r="H33" s="1669">
        <v>254003000.37999997</v>
      </c>
      <c r="I33" s="1667">
        <v>229832341.92000008</v>
      </c>
      <c r="J33" s="1668">
        <v>597051560.86000013</v>
      </c>
      <c r="K33" s="1667">
        <v>571106681.25999975</v>
      </c>
    </row>
    <row r="34" spans="1:11">
      <c r="A34" s="1666" t="s">
        <v>1277</v>
      </c>
      <c r="B34" s="1668">
        <v>5347646161.4999971</v>
      </c>
      <c r="C34" s="1667">
        <v>5148504849.9200125</v>
      </c>
      <c r="D34" s="1668">
        <v>2092076389.680002</v>
      </c>
      <c r="E34" s="1667">
        <v>2036179795.7799959</v>
      </c>
      <c r="F34" s="1669">
        <v>1058152603.9899999</v>
      </c>
      <c r="G34" s="1667">
        <v>1052630905.6000025</v>
      </c>
      <c r="H34" s="1669">
        <v>622822763.62999976</v>
      </c>
      <c r="I34" s="1667">
        <v>601379440.38999987</v>
      </c>
      <c r="J34" s="1668">
        <v>181580018.28999996</v>
      </c>
      <c r="K34" s="1667">
        <v>161818764.30999988</v>
      </c>
    </row>
    <row r="35" spans="1:11" ht="24">
      <c r="A35" s="1666" t="s">
        <v>1240</v>
      </c>
      <c r="B35" s="1668">
        <v>925224561.00999916</v>
      </c>
      <c r="C35" s="1667">
        <v>814422812.83000195</v>
      </c>
      <c r="D35" s="1670">
        <v>434478296.83000046</v>
      </c>
      <c r="E35" s="1550">
        <v>401344585.12999976</v>
      </c>
      <c r="F35" s="1669">
        <v>172163644.53000006</v>
      </c>
      <c r="G35" s="1667">
        <v>137970369.29000002</v>
      </c>
      <c r="H35" s="1669">
        <v>189413397.15000001</v>
      </c>
      <c r="I35" s="1667">
        <v>174528299.02000004</v>
      </c>
      <c r="J35" s="1668">
        <v>33235159.620000001</v>
      </c>
      <c r="K35" s="1667">
        <v>28684488.359999996</v>
      </c>
    </row>
    <row r="36" spans="1:11">
      <c r="A36" s="1666" t="s">
        <v>189</v>
      </c>
      <c r="B36" s="1668">
        <v>2702473992.8799973</v>
      </c>
      <c r="C36" s="1667">
        <v>2595923105.6400032</v>
      </c>
      <c r="D36" s="1668">
        <v>1885652094.6800003</v>
      </c>
      <c r="E36" s="1667">
        <v>1846232030.27</v>
      </c>
      <c r="F36" s="1669">
        <v>196029559.09999993</v>
      </c>
      <c r="G36" s="1667">
        <v>172486956.53000012</v>
      </c>
      <c r="H36" s="1669">
        <v>338603706.80000001</v>
      </c>
      <c r="I36" s="1667">
        <v>332465681.74999994</v>
      </c>
      <c r="J36" s="1668">
        <v>79086065.390000001</v>
      </c>
      <c r="K36" s="1667">
        <v>65679812.88000001</v>
      </c>
    </row>
    <row r="37" spans="1:11">
      <c r="A37" s="1666" t="s">
        <v>190</v>
      </c>
      <c r="B37" s="1668">
        <v>18389317656.689983</v>
      </c>
      <c r="C37" s="1667">
        <v>18201774455.450066</v>
      </c>
      <c r="D37" s="1668">
        <v>1407379968.9600008</v>
      </c>
      <c r="E37" s="1667">
        <v>1366537235.8500023</v>
      </c>
      <c r="F37" s="1669">
        <v>355752235.06</v>
      </c>
      <c r="G37" s="1667">
        <v>342036018.54999954</v>
      </c>
      <c r="H37" s="1669">
        <v>380782393.37999994</v>
      </c>
      <c r="I37" s="1667">
        <v>353272431.88999999</v>
      </c>
      <c r="J37" s="1668">
        <v>161723843.03</v>
      </c>
      <c r="K37" s="1667">
        <v>134837514.22999993</v>
      </c>
    </row>
    <row r="38" spans="1:11" ht="24">
      <c r="A38" s="1666" t="s">
        <v>1276</v>
      </c>
      <c r="B38" s="1668">
        <v>8553432255.9799967</v>
      </c>
      <c r="C38" s="1667">
        <v>7740692992.2000065</v>
      </c>
      <c r="D38" s="1668">
        <v>485912902.01999998</v>
      </c>
      <c r="E38" s="1667">
        <v>468547021.23999935</v>
      </c>
      <c r="F38" s="1669">
        <v>4851560815.5199995</v>
      </c>
      <c r="G38" s="1667">
        <v>4769764611.7499981</v>
      </c>
      <c r="H38" s="1669">
        <v>37077219.870000005</v>
      </c>
      <c r="I38" s="1667">
        <v>35048513.659999996</v>
      </c>
      <c r="J38" s="1668">
        <v>1870627111.0100007</v>
      </c>
      <c r="K38" s="1667">
        <v>1439243553.5899982</v>
      </c>
    </row>
    <row r="39" spans="1:11" ht="24">
      <c r="A39" s="1666" t="s">
        <v>192</v>
      </c>
      <c r="B39" s="1668">
        <v>3302360067.499999</v>
      </c>
      <c r="C39" s="1667">
        <v>3058199801.27</v>
      </c>
      <c r="D39" s="1668">
        <v>13750476.789999999</v>
      </c>
      <c r="E39" s="1667">
        <v>10928339.960000003</v>
      </c>
      <c r="F39" s="1669">
        <v>77853311.830000028</v>
      </c>
      <c r="G39" s="1667">
        <v>57009766.889999978</v>
      </c>
      <c r="H39" s="1669">
        <v>2208695973.29</v>
      </c>
      <c r="I39" s="1667">
        <v>2168062156.4699998</v>
      </c>
      <c r="J39" s="1668">
        <v>972443225.2099998</v>
      </c>
      <c r="K39" s="1667">
        <v>803409255.52000022</v>
      </c>
    </row>
    <row r="40" spans="1:11" ht="36">
      <c r="A40" s="1666" t="s">
        <v>193</v>
      </c>
      <c r="B40" s="2132">
        <v>223896064.88</v>
      </c>
      <c r="C40" s="2133">
        <v>206778499.09999996</v>
      </c>
      <c r="D40" s="2132">
        <v>55515512</v>
      </c>
      <c r="E40" s="2133">
        <v>54988755.929999985</v>
      </c>
      <c r="F40" s="2134">
        <v>83645033.879999995</v>
      </c>
      <c r="G40" s="2133">
        <v>79713770.340000048</v>
      </c>
      <c r="H40" s="2134">
        <v>207000</v>
      </c>
      <c r="I40" s="2133">
        <v>207000</v>
      </c>
      <c r="J40" s="2132">
        <v>73101418</v>
      </c>
      <c r="K40" s="2133">
        <v>63602223.779999986</v>
      </c>
    </row>
    <row r="41" spans="1:11" ht="13.5" thickBot="1">
      <c r="A41" s="1665" t="s">
        <v>194</v>
      </c>
      <c r="B41" s="1663">
        <v>2731240213.9800005</v>
      </c>
      <c r="C41" s="1662">
        <v>2526708520.8099999</v>
      </c>
      <c r="D41" s="1663">
        <v>388755272.04000002</v>
      </c>
      <c r="E41" s="1662">
        <v>372870874.40999991</v>
      </c>
      <c r="F41" s="1664">
        <v>449041913.35999995</v>
      </c>
      <c r="G41" s="1662">
        <v>436189663.71000051</v>
      </c>
      <c r="H41" s="1664">
        <v>449757864.74000001</v>
      </c>
      <c r="I41" s="1662">
        <v>437924285.52000004</v>
      </c>
      <c r="J41" s="1663">
        <v>1290867156.3999996</v>
      </c>
      <c r="K41" s="1662">
        <v>1168361627.3100004</v>
      </c>
    </row>
    <row r="42" spans="1:11">
      <c r="A42" s="1661"/>
      <c r="B42" s="1660"/>
      <c r="C42" s="1660"/>
      <c r="D42" s="1660"/>
      <c r="E42" s="1660"/>
      <c r="F42" s="1660"/>
      <c r="G42" s="1660"/>
      <c r="H42" s="1660"/>
      <c r="I42" s="1660"/>
      <c r="J42" s="1660"/>
      <c r="K42" s="1660"/>
    </row>
    <row r="43" spans="1:11">
      <c r="A43" s="1659" t="s">
        <v>1275</v>
      </c>
      <c r="B43" s="1658"/>
      <c r="C43" s="1657"/>
      <c r="D43" s="1657"/>
      <c r="E43" s="1657"/>
      <c r="F43" s="1657"/>
      <c r="G43" s="1657"/>
      <c r="H43" s="1657"/>
      <c r="I43" s="1657"/>
      <c r="J43" s="1657"/>
      <c r="K43" s="1657"/>
    </row>
  </sheetData>
  <mergeCells count="7">
    <mergeCell ref="A3:A6"/>
    <mergeCell ref="D4:E4"/>
    <mergeCell ref="F4:G4"/>
    <mergeCell ref="B6:K6"/>
    <mergeCell ref="B3:C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2D050"/>
    <pageSetUpPr fitToPage="1"/>
  </sheetPr>
  <dimension ref="A1:G28"/>
  <sheetViews>
    <sheetView showGridLines="0" topLeftCell="A4" workbookViewId="0">
      <selection activeCell="B3" sqref="B3:B4"/>
    </sheetView>
  </sheetViews>
  <sheetFormatPr defaultRowHeight="12.75"/>
  <cols>
    <col min="1" max="1" width="4" style="20" customWidth="1"/>
    <col min="2" max="2" width="21" style="20" customWidth="1"/>
    <col min="3" max="3" width="14.5703125" style="20" customWidth="1"/>
    <col min="4" max="4" width="13.42578125" style="20" customWidth="1"/>
    <col min="5" max="5" width="13.7109375" style="20" customWidth="1"/>
    <col min="6" max="6" width="9.7109375" style="20" customWidth="1"/>
    <col min="7" max="7" width="13.140625" style="20" customWidth="1"/>
    <col min="8" max="16384" width="9.140625" style="20"/>
  </cols>
  <sheetData>
    <row r="1" spans="1:7" ht="40.5" customHeight="1">
      <c r="A1" s="2400" t="s">
        <v>94</v>
      </c>
      <c r="B1" s="2400"/>
      <c r="C1" s="2400"/>
      <c r="D1" s="2400"/>
      <c r="E1" s="2400"/>
      <c r="F1" s="2400"/>
      <c r="G1" s="2400"/>
    </row>
    <row r="2" spans="1:7" ht="13.5" thickBot="1"/>
    <row r="3" spans="1:7" ht="15" customHeight="1">
      <c r="A3" s="2401" t="s">
        <v>52</v>
      </c>
      <c r="B3" s="2404" t="s">
        <v>7</v>
      </c>
      <c r="C3" s="2396" t="s">
        <v>49</v>
      </c>
      <c r="D3" s="21" t="s">
        <v>27</v>
      </c>
      <c r="E3" s="333"/>
      <c r="F3" s="2407" t="s">
        <v>28</v>
      </c>
      <c r="G3" s="2398" t="s">
        <v>29</v>
      </c>
    </row>
    <row r="4" spans="1:7" ht="35.25" customHeight="1">
      <c r="A4" s="2402"/>
      <c r="B4" s="2405"/>
      <c r="C4" s="2397"/>
      <c r="D4" s="22" t="s">
        <v>50</v>
      </c>
      <c r="E4" s="334" t="s">
        <v>31</v>
      </c>
      <c r="F4" s="2408"/>
      <c r="G4" s="2399"/>
    </row>
    <row r="5" spans="1:7" ht="13.5" thickBot="1">
      <c r="A5" s="2403"/>
      <c r="B5" s="2406"/>
      <c r="C5" s="335" t="s">
        <v>8</v>
      </c>
      <c r="D5" s="23"/>
      <c r="E5" s="336"/>
      <c r="F5" s="329" t="s">
        <v>9</v>
      </c>
      <c r="G5" s="24" t="s">
        <v>32</v>
      </c>
    </row>
    <row r="6" spans="1:7" ht="12" customHeight="1" thickBot="1">
      <c r="A6" s="318">
        <v>1</v>
      </c>
      <c r="B6" s="319">
        <v>2</v>
      </c>
      <c r="C6" s="318">
        <v>3</v>
      </c>
      <c r="D6" s="321">
        <v>4</v>
      </c>
      <c r="E6" s="322">
        <v>5</v>
      </c>
      <c r="F6" s="321">
        <v>6</v>
      </c>
      <c r="G6" s="322">
        <v>7</v>
      </c>
    </row>
    <row r="7" spans="1:7" ht="18.75" customHeight="1">
      <c r="A7" s="323" t="s">
        <v>10</v>
      </c>
      <c r="B7" s="326" t="s">
        <v>33</v>
      </c>
      <c r="C7" s="670">
        <v>14764445.52</v>
      </c>
      <c r="D7" s="643">
        <v>3166649.62</v>
      </c>
      <c r="E7" s="644">
        <v>11597795.899999999</v>
      </c>
      <c r="F7" s="330">
        <f>C7/$C$23*100</f>
        <v>10.640823212677947</v>
      </c>
      <c r="G7" s="680">
        <v>7.5040624702990097</v>
      </c>
    </row>
    <row r="8" spans="1:7" ht="18.75" customHeight="1">
      <c r="A8" s="324" t="s">
        <v>11</v>
      </c>
      <c r="B8" s="327" t="s">
        <v>34</v>
      </c>
      <c r="C8" s="671">
        <v>5940438.7299999995</v>
      </c>
      <c r="D8" s="672">
        <v>415650.94999999995</v>
      </c>
      <c r="E8" s="673">
        <v>5524787.7800000003</v>
      </c>
      <c r="F8" s="331">
        <f t="shared" ref="F8:F23" si="0">C8/$C$23*100</f>
        <v>4.2813093282811678</v>
      </c>
      <c r="G8" s="681">
        <v>4.5055034604110018</v>
      </c>
    </row>
    <row r="9" spans="1:7" ht="18.75" customHeight="1">
      <c r="A9" s="324" t="s">
        <v>12</v>
      </c>
      <c r="B9" s="327" t="s">
        <v>35</v>
      </c>
      <c r="C9" s="671">
        <v>11200505.200000001</v>
      </c>
      <c r="D9" s="672">
        <v>414422.75</v>
      </c>
      <c r="E9" s="673">
        <v>10786082.450000001</v>
      </c>
      <c r="F9" s="331">
        <f t="shared" si="0"/>
        <v>8.072270344621792</v>
      </c>
      <c r="G9" s="681">
        <v>7.0623452107794273</v>
      </c>
    </row>
    <row r="10" spans="1:7" ht="18.75" customHeight="1">
      <c r="A10" s="324" t="s">
        <v>13</v>
      </c>
      <c r="B10" s="327" t="s">
        <v>36</v>
      </c>
      <c r="C10" s="671">
        <v>3206110.5700000003</v>
      </c>
      <c r="D10" s="672">
        <v>170100</v>
      </c>
      <c r="E10" s="673">
        <v>3036010.5700000003</v>
      </c>
      <c r="F10" s="331">
        <f t="shared" si="0"/>
        <v>2.3106628507961826</v>
      </c>
      <c r="G10" s="681">
        <v>4.2933556653333538</v>
      </c>
    </row>
    <row r="11" spans="1:7" ht="18.75" customHeight="1">
      <c r="A11" s="324" t="s">
        <v>4</v>
      </c>
      <c r="B11" s="327" t="s">
        <v>37</v>
      </c>
      <c r="C11" s="671">
        <v>4892428</v>
      </c>
      <c r="D11" s="672">
        <v>365000</v>
      </c>
      <c r="E11" s="673">
        <v>4527428</v>
      </c>
      <c r="F11" s="331">
        <f t="shared" si="0"/>
        <v>3.526001796561578</v>
      </c>
      <c r="G11" s="681">
        <v>2.9585470765133564</v>
      </c>
    </row>
    <row r="12" spans="1:7" ht="18.75" customHeight="1">
      <c r="A12" s="324" t="s">
        <v>5</v>
      </c>
      <c r="B12" s="327" t="s">
        <v>38</v>
      </c>
      <c r="C12" s="671">
        <v>11460537.599999998</v>
      </c>
      <c r="D12" s="672">
        <v>2865776.28</v>
      </c>
      <c r="E12" s="673">
        <v>8594761.3200000003</v>
      </c>
      <c r="F12" s="331">
        <f t="shared" si="0"/>
        <v>8.2596772333004207</v>
      </c>
      <c r="G12" s="681">
        <v>4.6978619582032861</v>
      </c>
    </row>
    <row r="13" spans="1:7" ht="18.75" customHeight="1">
      <c r="A13" s="324" t="s">
        <v>14</v>
      </c>
      <c r="B13" s="327" t="s">
        <v>39</v>
      </c>
      <c r="C13" s="671">
        <v>21051878.5</v>
      </c>
      <c r="D13" s="672">
        <v>1709042.63</v>
      </c>
      <c r="E13" s="673">
        <v>19342835.869999997</v>
      </c>
      <c r="F13" s="331">
        <f t="shared" si="0"/>
        <v>15.172213349280984</v>
      </c>
      <c r="G13" s="681">
        <v>6.637884623995026</v>
      </c>
    </row>
    <row r="14" spans="1:7" ht="18.75" customHeight="1">
      <c r="A14" s="324" t="s">
        <v>15</v>
      </c>
      <c r="B14" s="327" t="s">
        <v>40</v>
      </c>
      <c r="C14" s="671">
        <v>4601036.97</v>
      </c>
      <c r="D14" s="672">
        <v>955111.18</v>
      </c>
      <c r="E14" s="673">
        <v>3645925.79</v>
      </c>
      <c r="F14" s="331">
        <f t="shared" si="0"/>
        <v>3.3159945577668672</v>
      </c>
      <c r="G14" s="681">
        <v>5.3839052482415566</v>
      </c>
    </row>
    <row r="15" spans="1:7" ht="18.75" customHeight="1">
      <c r="A15" s="324" t="s">
        <v>16</v>
      </c>
      <c r="B15" s="327" t="s">
        <v>41</v>
      </c>
      <c r="C15" s="671">
        <v>6138084.919999999</v>
      </c>
      <c r="D15" s="672">
        <v>1457864.3900000001</v>
      </c>
      <c r="E15" s="673">
        <v>4680220.5299999993</v>
      </c>
      <c r="F15" s="331">
        <f t="shared" si="0"/>
        <v>4.4237541064206827</v>
      </c>
      <c r="G15" s="681">
        <v>3.453735006873051</v>
      </c>
    </row>
    <row r="16" spans="1:7" ht="18.75" customHeight="1">
      <c r="A16" s="324" t="s">
        <v>17</v>
      </c>
      <c r="B16" s="327" t="s">
        <v>42</v>
      </c>
      <c r="C16" s="671">
        <v>3553212.67</v>
      </c>
      <c r="D16" s="672">
        <v>29989.15</v>
      </c>
      <c r="E16" s="673">
        <v>3523223.52</v>
      </c>
      <c r="F16" s="331">
        <f t="shared" si="0"/>
        <v>2.5608213872509435</v>
      </c>
      <c r="G16" s="681">
        <v>4.7496747342587042</v>
      </c>
    </row>
    <row r="17" spans="1:7" ht="18.75" customHeight="1">
      <c r="A17" s="324" t="s">
        <v>18</v>
      </c>
      <c r="B17" s="327" t="s">
        <v>43</v>
      </c>
      <c r="C17" s="671">
        <v>9557672.2800000012</v>
      </c>
      <c r="D17" s="672">
        <v>15100</v>
      </c>
      <c r="E17" s="673">
        <v>9542572.2800000012</v>
      </c>
      <c r="F17" s="331">
        <f t="shared" si="0"/>
        <v>6.8882709424087185</v>
      </c>
      <c r="G17" s="681">
        <v>6.370622066783846</v>
      </c>
    </row>
    <row r="18" spans="1:7" ht="18.75" customHeight="1">
      <c r="A18" s="324" t="s">
        <v>19</v>
      </c>
      <c r="B18" s="327" t="s">
        <v>44</v>
      </c>
      <c r="C18" s="671">
        <v>12456514.300000003</v>
      </c>
      <c r="D18" s="672">
        <v>384728.64</v>
      </c>
      <c r="E18" s="673">
        <v>12071785.660000002</v>
      </c>
      <c r="F18" s="331">
        <f t="shared" si="0"/>
        <v>8.977483531836338</v>
      </c>
      <c r="G18" s="681">
        <v>6.2314944113466959</v>
      </c>
    </row>
    <row r="19" spans="1:7" ht="18.75" customHeight="1">
      <c r="A19" s="324" t="s">
        <v>20</v>
      </c>
      <c r="B19" s="327" t="s">
        <v>45</v>
      </c>
      <c r="C19" s="671">
        <v>6594139.6200000001</v>
      </c>
      <c r="D19" s="672">
        <v>2115660</v>
      </c>
      <c r="E19" s="673">
        <v>4478479.6199999992</v>
      </c>
      <c r="F19" s="331">
        <f t="shared" si="0"/>
        <v>4.7524354261111013</v>
      </c>
      <c r="G19" s="681">
        <v>6.3459556408422984</v>
      </c>
    </row>
    <row r="20" spans="1:7" ht="18.75" customHeight="1">
      <c r="A20" s="324" t="s">
        <v>21</v>
      </c>
      <c r="B20" s="327" t="s">
        <v>46</v>
      </c>
      <c r="C20" s="671">
        <v>6952768.2799999993</v>
      </c>
      <c r="D20" s="672">
        <v>625100</v>
      </c>
      <c r="E20" s="673">
        <v>6327668.2799999993</v>
      </c>
      <c r="F20" s="331">
        <f t="shared" si="0"/>
        <v>5.0109012225333416</v>
      </c>
      <c r="G20" s="681">
        <v>6.1450559772891378</v>
      </c>
    </row>
    <row r="21" spans="1:7" ht="18.75" customHeight="1">
      <c r="A21" s="324" t="s">
        <v>22</v>
      </c>
      <c r="B21" s="327" t="s">
        <v>47</v>
      </c>
      <c r="C21" s="671">
        <v>9144770.6499999985</v>
      </c>
      <c r="D21" s="672">
        <v>528600.39</v>
      </c>
      <c r="E21" s="673">
        <v>8616170.2599999998</v>
      </c>
      <c r="F21" s="331">
        <f t="shared" si="0"/>
        <v>6.5906902955022701</v>
      </c>
      <c r="G21" s="681">
        <v>3.353852057123639</v>
      </c>
    </row>
    <row r="22" spans="1:7" ht="18.75" customHeight="1" thickBot="1">
      <c r="A22" s="325" t="s">
        <v>23</v>
      </c>
      <c r="B22" s="328" t="s">
        <v>48</v>
      </c>
      <c r="C22" s="674">
        <v>7238306.6500000004</v>
      </c>
      <c r="D22" s="675">
        <v>1759922.37</v>
      </c>
      <c r="E22" s="676">
        <v>5478384.2800000003</v>
      </c>
      <c r="F22" s="332">
        <f t="shared" si="0"/>
        <v>5.216690414649662</v>
      </c>
      <c r="G22" s="682">
        <v>6.3142204824006631</v>
      </c>
    </row>
    <row r="23" spans="1:7" ht="23.25" customHeight="1" thickBot="1">
      <c r="A23" s="2394" t="s">
        <v>24</v>
      </c>
      <c r="B23" s="2395"/>
      <c r="C23" s="677">
        <f>SUM(C7:C22)</f>
        <v>138752850.46000001</v>
      </c>
      <c r="D23" s="678">
        <f>SUM(D7:D22)</f>
        <v>16978718.350000001</v>
      </c>
      <c r="E23" s="679">
        <f>SUM(E7:E22)</f>
        <v>121774132.11</v>
      </c>
      <c r="F23" s="482">
        <f t="shared" si="0"/>
        <v>100</v>
      </c>
      <c r="G23" s="683">
        <v>3.614995785066641</v>
      </c>
    </row>
    <row r="24" spans="1:7">
      <c r="A24" s="25"/>
      <c r="B24" s="25"/>
      <c r="C24" s="26"/>
      <c r="D24" s="26"/>
      <c r="E24" s="26"/>
    </row>
    <row r="25" spans="1:7" s="36" customFormat="1" ht="12">
      <c r="A25" s="36" t="s">
        <v>221</v>
      </c>
    </row>
    <row r="26" spans="1:7" s="36" customFormat="1" ht="12">
      <c r="B26" s="36" t="s">
        <v>222</v>
      </c>
    </row>
    <row r="27" spans="1:7">
      <c r="A27" s="25"/>
      <c r="B27" s="25"/>
      <c r="C27" s="25"/>
      <c r="D27" s="25"/>
    </row>
    <row r="28" spans="1:7">
      <c r="A28" s="25"/>
      <c r="B28" s="25"/>
      <c r="C28" s="25"/>
      <c r="D28" s="25"/>
    </row>
  </sheetData>
  <mergeCells count="7">
    <mergeCell ref="A23:B23"/>
    <mergeCell ref="C3:C4"/>
    <mergeCell ref="G3:G4"/>
    <mergeCell ref="A1:G1"/>
    <mergeCell ref="A3:A5"/>
    <mergeCell ref="B3:B5"/>
    <mergeCell ref="F3:F4"/>
  </mergeCells>
  <phoneticPr fontId="2" type="noConversion"/>
  <printOptions horizontalCentered="1"/>
  <pageMargins left="0.46" right="0.51" top="0.89" bottom="0.98425196850393704" header="0.51181102362204722" footer="0.51181102362204722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5">
    <tabColor rgb="FF92D050"/>
  </sheetPr>
  <dimension ref="A1:K77"/>
  <sheetViews>
    <sheetView showGridLines="0" workbookViewId="0">
      <selection activeCell="B3" sqref="B3:B4"/>
    </sheetView>
  </sheetViews>
  <sheetFormatPr defaultColWidth="8.85546875" defaultRowHeight="12"/>
  <cols>
    <col min="1" max="2" width="5" style="1" customWidth="1"/>
    <col min="3" max="3" width="23.42578125" style="1" customWidth="1"/>
    <col min="4" max="4" width="12" style="1" customWidth="1"/>
    <col min="5" max="5" width="17.5703125" style="1" bestFit="1" customWidth="1"/>
    <col min="6" max="6" width="16.42578125" style="1" bestFit="1" customWidth="1"/>
    <col min="7" max="7" width="11.42578125" style="1" customWidth="1"/>
    <col min="8" max="8" width="12.28515625" style="1" customWidth="1"/>
    <col min="9" max="9" width="15.42578125" style="1" bestFit="1" customWidth="1"/>
    <col min="10" max="10" width="17.85546875" style="1" customWidth="1"/>
    <col min="11" max="11" width="11.85546875" style="1" customWidth="1"/>
    <col min="12" max="16384" width="8.85546875" style="1"/>
  </cols>
  <sheetData>
    <row r="1" spans="1:11" ht="34.5" customHeight="1">
      <c r="A1" s="2623" t="s">
        <v>205</v>
      </c>
      <c r="B1" s="2623"/>
      <c r="C1" s="2623"/>
      <c r="D1" s="2623"/>
      <c r="E1" s="2623"/>
      <c r="F1" s="2623"/>
      <c r="G1" s="2623"/>
      <c r="H1" s="2623"/>
      <c r="I1" s="2623"/>
      <c r="J1" s="2623"/>
      <c r="K1" s="2623"/>
    </row>
    <row r="2" spans="1:11" ht="15.75" customHeight="1">
      <c r="A2" s="68" t="s">
        <v>200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5.25" customHeight="1" thickBot="1">
      <c r="A3" s="87"/>
      <c r="B3" s="87"/>
    </row>
    <row r="4" spans="1:11" ht="28.5" customHeight="1">
      <c r="A4" s="2923" t="s">
        <v>52</v>
      </c>
      <c r="B4" s="2923" t="s">
        <v>85</v>
      </c>
      <c r="C4" s="2779" t="s">
        <v>90</v>
      </c>
      <c r="D4" s="2779" t="s">
        <v>63</v>
      </c>
      <c r="E4" s="2781" t="s">
        <v>3</v>
      </c>
      <c r="F4" s="2781" t="s">
        <v>64</v>
      </c>
      <c r="G4" s="2779" t="s">
        <v>86</v>
      </c>
      <c r="H4" s="2779" t="s">
        <v>87</v>
      </c>
      <c r="I4" s="2783" t="s">
        <v>88</v>
      </c>
      <c r="J4" s="2781" t="s">
        <v>217</v>
      </c>
      <c r="K4" s="2779" t="s">
        <v>89</v>
      </c>
    </row>
    <row r="5" spans="1:11" ht="72" customHeight="1" thickBot="1">
      <c r="A5" s="2924"/>
      <c r="B5" s="2924"/>
      <c r="C5" s="2780"/>
      <c r="D5" s="2780"/>
      <c r="E5" s="2782"/>
      <c r="F5" s="2782"/>
      <c r="G5" s="2780"/>
      <c r="H5" s="2780"/>
      <c r="I5" s="2784"/>
      <c r="J5" s="2782"/>
      <c r="K5" s="2780"/>
    </row>
    <row r="6" spans="1:11" ht="13.5" thickBot="1">
      <c r="A6" s="2925"/>
      <c r="B6" s="2925"/>
      <c r="C6" s="2926"/>
      <c r="D6" s="2926"/>
      <c r="E6" s="2367" t="s">
        <v>8</v>
      </c>
      <c r="F6" s="2369"/>
      <c r="G6" s="88" t="s">
        <v>9</v>
      </c>
      <c r="H6" s="88" t="s">
        <v>8</v>
      </c>
      <c r="I6" s="2368" t="s">
        <v>8</v>
      </c>
      <c r="J6" s="2369"/>
      <c r="K6" s="88" t="s">
        <v>9</v>
      </c>
    </row>
    <row r="7" spans="1:11" s="93" customFormat="1" thickBot="1">
      <c r="A7" s="89">
        <v>1</v>
      </c>
      <c r="B7" s="89">
        <v>2</v>
      </c>
      <c r="C7" s="89">
        <v>3</v>
      </c>
      <c r="D7" s="92">
        <v>4</v>
      </c>
      <c r="E7" s="127">
        <v>5</v>
      </c>
      <c r="F7" s="89">
        <v>6</v>
      </c>
      <c r="G7" s="89">
        <v>7</v>
      </c>
      <c r="H7" s="89">
        <v>8</v>
      </c>
      <c r="I7" s="128">
        <v>9</v>
      </c>
      <c r="J7" s="50">
        <v>10</v>
      </c>
      <c r="K7" s="89">
        <v>11</v>
      </c>
    </row>
    <row r="8" spans="1:11" ht="12.75" customHeight="1">
      <c r="A8" s="235" t="s">
        <v>10</v>
      </c>
      <c r="B8" s="236" t="s">
        <v>586</v>
      </c>
      <c r="C8" s="259" t="s">
        <v>587</v>
      </c>
      <c r="D8" s="238">
        <v>79061</v>
      </c>
      <c r="E8" s="260">
        <v>534402771.47999978</v>
      </c>
      <c r="F8" s="936">
        <v>478721043.36999977</v>
      </c>
      <c r="G8" s="919">
        <f>F8/E8*100</f>
        <v>89.580568986236258</v>
      </c>
      <c r="H8" s="926">
        <f>F8/D8</f>
        <v>6055.0845975892007</v>
      </c>
      <c r="I8" s="786">
        <v>35577726.98999998</v>
      </c>
      <c r="J8" s="923">
        <v>26950659.179999996</v>
      </c>
      <c r="K8" s="918">
        <f>J8/I8*100</f>
        <v>75.751492464864782</v>
      </c>
    </row>
    <row r="9" spans="1:11" ht="12.75" customHeight="1">
      <c r="A9" s="240" t="s">
        <v>10</v>
      </c>
      <c r="B9" s="241" t="s">
        <v>588</v>
      </c>
      <c r="C9" s="261" t="s">
        <v>589</v>
      </c>
      <c r="D9" s="243">
        <v>99350</v>
      </c>
      <c r="E9" s="262">
        <v>662282440.93000054</v>
      </c>
      <c r="F9" s="937">
        <v>581693539.89000058</v>
      </c>
      <c r="G9" s="920">
        <f t="shared" ref="G9:G72" si="0">F9/E9*100</f>
        <v>87.831641598887302</v>
      </c>
      <c r="H9" s="216">
        <f t="shared" ref="H9:H72" si="1">F9/D9</f>
        <v>5854.9928524408715</v>
      </c>
      <c r="I9" s="244">
        <v>34036873.609999999</v>
      </c>
      <c r="J9" s="924">
        <v>27351132.239999998</v>
      </c>
      <c r="K9" s="218">
        <f t="shared" ref="K9:K72" si="2">J9/I9*100</f>
        <v>80.357357592220993</v>
      </c>
    </row>
    <row r="10" spans="1:11" ht="12.75" customHeight="1">
      <c r="A10" s="240" t="s">
        <v>10</v>
      </c>
      <c r="B10" s="241" t="s">
        <v>590</v>
      </c>
      <c r="C10" s="261" t="s">
        <v>591</v>
      </c>
      <c r="D10" s="243">
        <v>642869</v>
      </c>
      <c r="E10" s="262">
        <v>5432109133.0200033</v>
      </c>
      <c r="F10" s="937">
        <v>4674319884.6700029</v>
      </c>
      <c r="G10" s="920">
        <f t="shared" si="0"/>
        <v>86.049815462218007</v>
      </c>
      <c r="H10" s="216">
        <f t="shared" si="1"/>
        <v>7271.0301549304804</v>
      </c>
      <c r="I10" s="244">
        <v>299098159.93000001</v>
      </c>
      <c r="J10" s="924">
        <v>220305397.71000001</v>
      </c>
      <c r="K10" s="218">
        <f t="shared" si="2"/>
        <v>73.656554009412687</v>
      </c>
    </row>
    <row r="11" spans="1:11" ht="12.75" customHeight="1">
      <c r="A11" s="240" t="s">
        <v>10</v>
      </c>
      <c r="B11" s="241" t="s">
        <v>592</v>
      </c>
      <c r="C11" s="261" t="s">
        <v>593</v>
      </c>
      <c r="D11" s="243">
        <v>111356</v>
      </c>
      <c r="E11" s="262">
        <v>830287524.43000019</v>
      </c>
      <c r="F11" s="937">
        <v>625383246.60000026</v>
      </c>
      <c r="G11" s="920">
        <f t="shared" si="0"/>
        <v>75.321286686721152</v>
      </c>
      <c r="H11" s="216">
        <f t="shared" si="1"/>
        <v>5616.0713980387254</v>
      </c>
      <c r="I11" s="244">
        <v>45469981.179999992</v>
      </c>
      <c r="J11" s="924">
        <v>33911504.260000005</v>
      </c>
      <c r="K11" s="218">
        <f t="shared" si="2"/>
        <v>74.579983056856875</v>
      </c>
    </row>
    <row r="12" spans="1:11" ht="12.75" customHeight="1">
      <c r="A12" s="240" t="s">
        <v>11</v>
      </c>
      <c r="B12" s="241" t="s">
        <v>586</v>
      </c>
      <c r="C12" s="261" t="s">
        <v>594</v>
      </c>
      <c r="D12" s="243">
        <v>348190</v>
      </c>
      <c r="E12" s="262">
        <v>2422608929.7499971</v>
      </c>
      <c r="F12" s="937">
        <v>2014341372.859997</v>
      </c>
      <c r="G12" s="920">
        <f t="shared" si="0"/>
        <v>83.147607858766889</v>
      </c>
      <c r="H12" s="216">
        <f t="shared" si="1"/>
        <v>5785.1787037536888</v>
      </c>
      <c r="I12" s="244">
        <v>109956541.26999992</v>
      </c>
      <c r="J12" s="924">
        <v>80573864.219999999</v>
      </c>
      <c r="K12" s="218">
        <f t="shared" si="2"/>
        <v>73.277918065965423</v>
      </c>
    </row>
    <row r="13" spans="1:11" ht="12.75" customHeight="1">
      <c r="A13" s="240" t="s">
        <v>11</v>
      </c>
      <c r="B13" s="241" t="s">
        <v>588</v>
      </c>
      <c r="C13" s="261" t="s">
        <v>595</v>
      </c>
      <c r="D13" s="243">
        <v>94368</v>
      </c>
      <c r="E13" s="262">
        <v>664302154.46999919</v>
      </c>
      <c r="F13" s="937">
        <v>606233873.02999926</v>
      </c>
      <c r="G13" s="920">
        <f t="shared" si="0"/>
        <v>91.258754611999024</v>
      </c>
      <c r="H13" s="216">
        <f t="shared" si="1"/>
        <v>6424.1466707994159</v>
      </c>
      <c r="I13" s="244">
        <v>27744847.060000002</v>
      </c>
      <c r="J13" s="924">
        <v>20825374.169999998</v>
      </c>
      <c r="K13" s="218">
        <f t="shared" si="2"/>
        <v>75.060331473313937</v>
      </c>
    </row>
    <row r="14" spans="1:11" ht="12.75" customHeight="1">
      <c r="A14" s="240" t="s">
        <v>11</v>
      </c>
      <c r="B14" s="241" t="s">
        <v>596</v>
      </c>
      <c r="C14" s="261" t="s">
        <v>597</v>
      </c>
      <c r="D14" s="243">
        <v>201447</v>
      </c>
      <c r="E14" s="262">
        <v>1443072778.0799987</v>
      </c>
      <c r="F14" s="937">
        <v>1152853091.1099987</v>
      </c>
      <c r="G14" s="920">
        <f t="shared" si="0"/>
        <v>79.888769895851269</v>
      </c>
      <c r="H14" s="216">
        <f t="shared" si="1"/>
        <v>5722.8605594027149</v>
      </c>
      <c r="I14" s="244">
        <v>59912216.260000013</v>
      </c>
      <c r="J14" s="924">
        <v>44555442.93</v>
      </c>
      <c r="K14" s="218">
        <f t="shared" si="2"/>
        <v>74.367876388754368</v>
      </c>
    </row>
    <row r="15" spans="1:11" ht="12.75" customHeight="1">
      <c r="A15" s="240" t="s">
        <v>11</v>
      </c>
      <c r="B15" s="241" t="s">
        <v>590</v>
      </c>
      <c r="C15" s="261" t="s">
        <v>598</v>
      </c>
      <c r="D15" s="243">
        <v>109883</v>
      </c>
      <c r="E15" s="262">
        <v>782484037.86999929</v>
      </c>
      <c r="F15" s="937">
        <v>698125210.92999923</v>
      </c>
      <c r="G15" s="920">
        <f t="shared" si="0"/>
        <v>89.219099322507162</v>
      </c>
      <c r="H15" s="216">
        <f t="shared" si="1"/>
        <v>6353.3504812391293</v>
      </c>
      <c r="I15" s="244">
        <v>39475049.56000001</v>
      </c>
      <c r="J15" s="924">
        <v>31614763.889999997</v>
      </c>
      <c r="K15" s="218">
        <f t="shared" si="2"/>
        <v>80.087965037123539</v>
      </c>
    </row>
    <row r="16" spans="1:11" ht="12.75" customHeight="1">
      <c r="A16" s="240" t="s">
        <v>12</v>
      </c>
      <c r="B16" s="241" t="s">
        <v>586</v>
      </c>
      <c r="C16" s="261" t="s">
        <v>599</v>
      </c>
      <c r="D16" s="243">
        <v>57170</v>
      </c>
      <c r="E16" s="262">
        <v>401316520.34000009</v>
      </c>
      <c r="F16" s="937">
        <v>337682520.82000011</v>
      </c>
      <c r="G16" s="920">
        <f t="shared" si="0"/>
        <v>84.143688013120283</v>
      </c>
      <c r="H16" s="216">
        <f t="shared" si="1"/>
        <v>5906.6384610809882</v>
      </c>
      <c r="I16" s="244">
        <v>15774564.899999999</v>
      </c>
      <c r="J16" s="924">
        <v>12625831.470000001</v>
      </c>
      <c r="K16" s="218">
        <f t="shared" si="2"/>
        <v>80.039174139123176</v>
      </c>
    </row>
    <row r="17" spans="1:11" ht="12.75" customHeight="1">
      <c r="A17" s="240" t="s">
        <v>12</v>
      </c>
      <c r="B17" s="241" t="s">
        <v>588</v>
      </c>
      <c r="C17" s="261" t="s">
        <v>600</v>
      </c>
      <c r="D17" s="243">
        <v>61932</v>
      </c>
      <c r="E17" s="262">
        <v>485712827.35000014</v>
      </c>
      <c r="F17" s="937">
        <v>375187648.43000019</v>
      </c>
      <c r="G17" s="920">
        <f t="shared" si="0"/>
        <v>77.244747781726474</v>
      </c>
      <c r="H17" s="216">
        <f t="shared" si="1"/>
        <v>6058.0580060388847</v>
      </c>
      <c r="I17" s="244">
        <v>17047305.410000004</v>
      </c>
      <c r="J17" s="924">
        <v>13549627.289999999</v>
      </c>
      <c r="K17" s="218">
        <f t="shared" si="2"/>
        <v>79.482516234218139</v>
      </c>
    </row>
    <row r="18" spans="1:11" ht="12.75" customHeight="1">
      <c r="A18" s="240" t="s">
        <v>12</v>
      </c>
      <c r="B18" s="241" t="s">
        <v>596</v>
      </c>
      <c r="C18" s="261" t="s">
        <v>601</v>
      </c>
      <c r="D18" s="243">
        <v>339784</v>
      </c>
      <c r="E18" s="262">
        <v>2487212957.0399981</v>
      </c>
      <c r="F18" s="937">
        <v>2207388323.4199982</v>
      </c>
      <c r="G18" s="920">
        <f t="shared" si="0"/>
        <v>88.749470252317437</v>
      </c>
      <c r="H18" s="216">
        <f t="shared" si="1"/>
        <v>6496.4457520660126</v>
      </c>
      <c r="I18" s="244">
        <v>151271825.03</v>
      </c>
      <c r="J18" s="924">
        <v>113894275.72000001</v>
      </c>
      <c r="K18" s="218">
        <f t="shared" si="2"/>
        <v>75.291136136826992</v>
      </c>
    </row>
    <row r="19" spans="1:11" ht="12.75" customHeight="1">
      <c r="A19" s="240" t="s">
        <v>12</v>
      </c>
      <c r="B19" s="241" t="s">
        <v>590</v>
      </c>
      <c r="C19" s="261" t="s">
        <v>602</v>
      </c>
      <c r="D19" s="243">
        <v>63437</v>
      </c>
      <c r="E19" s="262">
        <v>508324737.60999995</v>
      </c>
      <c r="F19" s="937">
        <v>431071095.72999996</v>
      </c>
      <c r="G19" s="920">
        <f t="shared" si="0"/>
        <v>84.80230526587691</v>
      </c>
      <c r="H19" s="216">
        <f t="shared" si="1"/>
        <v>6795.2629495404881</v>
      </c>
      <c r="I19" s="244">
        <v>19693170.289999995</v>
      </c>
      <c r="J19" s="924">
        <v>15110296.140000002</v>
      </c>
      <c r="K19" s="218">
        <f t="shared" si="2"/>
        <v>76.728611582020733</v>
      </c>
    </row>
    <row r="20" spans="1:11" ht="12.75" customHeight="1">
      <c r="A20" s="240" t="s">
        <v>13</v>
      </c>
      <c r="B20" s="241" t="s">
        <v>586</v>
      </c>
      <c r="C20" s="261" t="s">
        <v>603</v>
      </c>
      <c r="D20" s="243">
        <v>123609</v>
      </c>
      <c r="E20" s="262">
        <v>920745404.39000034</v>
      </c>
      <c r="F20" s="937">
        <v>734600500.06000042</v>
      </c>
      <c r="G20" s="920">
        <f t="shared" si="0"/>
        <v>79.783238293399677</v>
      </c>
      <c r="H20" s="216">
        <f t="shared" si="1"/>
        <v>5942.9370034544445</v>
      </c>
      <c r="I20" s="244">
        <v>50398864.580000013</v>
      </c>
      <c r="J20" s="924">
        <v>36060286.330000006</v>
      </c>
      <c r="K20" s="218">
        <f t="shared" si="2"/>
        <v>71.549799049064205</v>
      </c>
    </row>
    <row r="21" spans="1:11" ht="12.75" customHeight="1">
      <c r="A21" s="240" t="s">
        <v>13</v>
      </c>
      <c r="B21" s="241" t="s">
        <v>588</v>
      </c>
      <c r="C21" s="261" t="s">
        <v>604</v>
      </c>
      <c r="D21" s="243">
        <v>141222</v>
      </c>
      <c r="E21" s="262">
        <v>1019090093.3700008</v>
      </c>
      <c r="F21" s="937">
        <v>926741008.49000084</v>
      </c>
      <c r="G21" s="920">
        <f t="shared" si="0"/>
        <v>90.938084328284134</v>
      </c>
      <c r="H21" s="216">
        <f t="shared" si="1"/>
        <v>6562.2991353330281</v>
      </c>
      <c r="I21" s="244">
        <v>64410751.199999996</v>
      </c>
      <c r="J21" s="924">
        <v>47986437.330000006</v>
      </c>
      <c r="K21" s="218">
        <f t="shared" si="2"/>
        <v>74.500663997845137</v>
      </c>
    </row>
    <row r="22" spans="1:11" ht="12.75" customHeight="1">
      <c r="A22" s="240" t="s">
        <v>4</v>
      </c>
      <c r="B22" s="241" t="s">
        <v>586</v>
      </c>
      <c r="C22" s="261" t="s">
        <v>605</v>
      </c>
      <c r="D22" s="243">
        <v>679941</v>
      </c>
      <c r="E22" s="262">
        <v>5150148075.6900024</v>
      </c>
      <c r="F22" s="937">
        <v>4330069390.9300022</v>
      </c>
      <c r="G22" s="920">
        <f t="shared" si="0"/>
        <v>84.076599882031005</v>
      </c>
      <c r="H22" s="216">
        <f t="shared" si="1"/>
        <v>6368.3016481282966</v>
      </c>
      <c r="I22" s="244">
        <v>237704782.34999993</v>
      </c>
      <c r="J22" s="924">
        <v>154497179.84999999</v>
      </c>
      <c r="K22" s="218">
        <f t="shared" si="2"/>
        <v>64.995402415806737</v>
      </c>
    </row>
    <row r="23" spans="1:11" ht="12.75" customHeight="1">
      <c r="A23" s="240" t="s">
        <v>4</v>
      </c>
      <c r="B23" s="241" t="s">
        <v>588</v>
      </c>
      <c r="C23" s="261" t="s">
        <v>606</v>
      </c>
      <c r="D23" s="243">
        <v>73090</v>
      </c>
      <c r="E23" s="262">
        <v>536034833.26000011</v>
      </c>
      <c r="F23" s="937">
        <v>466353388.2700001</v>
      </c>
      <c r="G23" s="920">
        <f t="shared" si="0"/>
        <v>87.000575211461779</v>
      </c>
      <c r="H23" s="216">
        <f t="shared" si="1"/>
        <v>6380.5361645916009</v>
      </c>
      <c r="I23" s="244">
        <v>26092622.179999996</v>
      </c>
      <c r="J23" s="924">
        <v>21318260.060000002</v>
      </c>
      <c r="K23" s="218">
        <f t="shared" si="2"/>
        <v>81.702252510061854</v>
      </c>
    </row>
    <row r="24" spans="1:11" ht="12.75" customHeight="1">
      <c r="A24" s="240" t="s">
        <v>4</v>
      </c>
      <c r="B24" s="241" t="s">
        <v>596</v>
      </c>
      <c r="C24" s="261" t="s">
        <v>607</v>
      </c>
      <c r="D24" s="243">
        <v>48089</v>
      </c>
      <c r="E24" s="262">
        <v>332016540.08999979</v>
      </c>
      <c r="F24" s="937">
        <v>303975563.85999978</v>
      </c>
      <c r="G24" s="920">
        <f t="shared" si="0"/>
        <v>91.554343581076125</v>
      </c>
      <c r="H24" s="216">
        <f t="shared" si="1"/>
        <v>6321.1038669966056</v>
      </c>
      <c r="I24" s="244">
        <v>21094185.600000001</v>
      </c>
      <c r="J24" s="924">
        <v>15126378.85</v>
      </c>
      <c r="K24" s="218">
        <f t="shared" si="2"/>
        <v>71.708759640381658</v>
      </c>
    </row>
    <row r="25" spans="1:11" ht="12.75" customHeight="1">
      <c r="A25" s="240" t="s">
        <v>5</v>
      </c>
      <c r="B25" s="241" t="s">
        <v>586</v>
      </c>
      <c r="C25" s="261" t="s">
        <v>608</v>
      </c>
      <c r="D25" s="243">
        <v>779115</v>
      </c>
      <c r="E25" s="262">
        <v>6667804264.6100092</v>
      </c>
      <c r="F25" s="937">
        <v>5828015439.5900087</v>
      </c>
      <c r="G25" s="920">
        <f t="shared" si="0"/>
        <v>87.405316777559634</v>
      </c>
      <c r="H25" s="216">
        <f t="shared" si="1"/>
        <v>7480.301931794419</v>
      </c>
      <c r="I25" s="244">
        <v>385483825.05999982</v>
      </c>
      <c r="J25" s="924">
        <v>287217148.89999998</v>
      </c>
      <c r="K25" s="218">
        <f t="shared" si="2"/>
        <v>74.508223232270552</v>
      </c>
    </row>
    <row r="26" spans="1:11" ht="12.75" customHeight="1">
      <c r="A26" s="240" t="s">
        <v>5</v>
      </c>
      <c r="B26" s="241" t="s">
        <v>588</v>
      </c>
      <c r="C26" s="261" t="s">
        <v>609</v>
      </c>
      <c r="D26" s="243">
        <v>83794</v>
      </c>
      <c r="E26" s="262">
        <v>693686553.94000018</v>
      </c>
      <c r="F26" s="937">
        <v>613827654.64000022</v>
      </c>
      <c r="G26" s="920">
        <f t="shared" si="0"/>
        <v>88.487754469736018</v>
      </c>
      <c r="H26" s="216">
        <f t="shared" si="1"/>
        <v>7325.4368408239279</v>
      </c>
      <c r="I26" s="244">
        <v>29937180.899999987</v>
      </c>
      <c r="J26" s="924">
        <v>22461209.200000003</v>
      </c>
      <c r="K26" s="218">
        <f t="shared" si="2"/>
        <v>75.027803302614942</v>
      </c>
    </row>
    <row r="27" spans="1:11" ht="12.75" customHeight="1">
      <c r="A27" s="240" t="s">
        <v>5</v>
      </c>
      <c r="B27" s="241" t="s">
        <v>596</v>
      </c>
      <c r="C27" s="261" t="s">
        <v>610</v>
      </c>
      <c r="D27" s="243">
        <v>108470</v>
      </c>
      <c r="E27" s="262">
        <v>802805812.99999857</v>
      </c>
      <c r="F27" s="937">
        <v>736118474.38999856</v>
      </c>
      <c r="G27" s="920">
        <f t="shared" si="0"/>
        <v>91.69321677420389</v>
      </c>
      <c r="H27" s="216">
        <f t="shared" si="1"/>
        <v>6786.3784861251825</v>
      </c>
      <c r="I27" s="244">
        <v>35230652.029999994</v>
      </c>
      <c r="J27" s="924">
        <v>26604073.84</v>
      </c>
      <c r="K27" s="218">
        <f t="shared" si="2"/>
        <v>75.513997916773732</v>
      </c>
    </row>
    <row r="28" spans="1:11" ht="12.75" customHeight="1">
      <c r="A28" s="240" t="s">
        <v>14</v>
      </c>
      <c r="B28" s="241" t="s">
        <v>586</v>
      </c>
      <c r="C28" s="261" t="s">
        <v>611</v>
      </c>
      <c r="D28" s="243">
        <v>52055</v>
      </c>
      <c r="E28" s="262">
        <v>386951116.35000014</v>
      </c>
      <c r="F28" s="937">
        <v>364457478.58000016</v>
      </c>
      <c r="G28" s="920">
        <f t="shared" si="0"/>
        <v>94.186956227914237</v>
      </c>
      <c r="H28" s="216">
        <f t="shared" si="1"/>
        <v>7001.3923461723207</v>
      </c>
      <c r="I28" s="244">
        <v>22302900.239999998</v>
      </c>
      <c r="J28" s="924">
        <v>18387686.98</v>
      </c>
      <c r="K28" s="218">
        <f t="shared" si="2"/>
        <v>82.445272956123844</v>
      </c>
    </row>
    <row r="29" spans="1:11" ht="12.75" customHeight="1">
      <c r="A29" s="240" t="s">
        <v>14</v>
      </c>
      <c r="B29" s="241" t="s">
        <v>588</v>
      </c>
      <c r="C29" s="261" t="s">
        <v>612</v>
      </c>
      <c r="D29" s="243">
        <v>119425</v>
      </c>
      <c r="E29" s="262">
        <v>1091853359.6800005</v>
      </c>
      <c r="F29" s="937">
        <v>923847417.40000057</v>
      </c>
      <c r="G29" s="920">
        <f t="shared" si="0"/>
        <v>84.61277416142778</v>
      </c>
      <c r="H29" s="216">
        <f t="shared" si="1"/>
        <v>7735.7958333682272</v>
      </c>
      <c r="I29" s="244">
        <v>65607987.750000007</v>
      </c>
      <c r="J29" s="924">
        <v>50403487.210000008</v>
      </c>
      <c r="K29" s="218">
        <f t="shared" si="2"/>
        <v>76.825229577323839</v>
      </c>
    </row>
    <row r="30" spans="1:11" ht="12.75" customHeight="1">
      <c r="A30" s="240" t="s">
        <v>14</v>
      </c>
      <c r="B30" s="241" t="s">
        <v>596</v>
      </c>
      <c r="C30" s="261" t="s">
        <v>613</v>
      </c>
      <c r="D30" s="243">
        <v>211371</v>
      </c>
      <c r="E30" s="262">
        <v>1541648529.53</v>
      </c>
      <c r="F30" s="937">
        <v>1317288409.9400001</v>
      </c>
      <c r="G30" s="920">
        <f t="shared" si="0"/>
        <v>85.44673994802173</v>
      </c>
      <c r="H30" s="216">
        <f t="shared" si="1"/>
        <v>6232.1151432315692</v>
      </c>
      <c r="I30" s="244">
        <v>66801001.440000035</v>
      </c>
      <c r="J30" s="924">
        <v>56786870.149999999</v>
      </c>
      <c r="K30" s="218">
        <f t="shared" si="2"/>
        <v>85.009010233185464</v>
      </c>
    </row>
    <row r="31" spans="1:11" ht="12.75" customHeight="1">
      <c r="A31" s="240" t="s">
        <v>14</v>
      </c>
      <c r="B31" s="241" t="s">
        <v>590</v>
      </c>
      <c r="C31" s="261" t="s">
        <v>614</v>
      </c>
      <c r="D31" s="243">
        <v>78185</v>
      </c>
      <c r="E31" s="262">
        <v>572145569.72000074</v>
      </c>
      <c r="F31" s="937">
        <v>538196951.37000072</v>
      </c>
      <c r="G31" s="920">
        <f t="shared" si="0"/>
        <v>94.066436909296712</v>
      </c>
      <c r="H31" s="216">
        <f t="shared" si="1"/>
        <v>6883.634346358006</v>
      </c>
      <c r="I31" s="244">
        <v>22356259.529999997</v>
      </c>
      <c r="J31" s="924">
        <v>17112163.34</v>
      </c>
      <c r="K31" s="218">
        <f t="shared" si="2"/>
        <v>76.543051922603993</v>
      </c>
    </row>
    <row r="32" spans="1:11" ht="12.75" customHeight="1">
      <c r="A32" s="240" t="s">
        <v>14</v>
      </c>
      <c r="B32" s="241" t="s">
        <v>592</v>
      </c>
      <c r="C32" s="261" t="s">
        <v>615</v>
      </c>
      <c r="D32" s="243">
        <v>1790658</v>
      </c>
      <c r="E32" s="262">
        <v>20226162998.259987</v>
      </c>
      <c r="F32" s="937">
        <v>17941010069.959984</v>
      </c>
      <c r="G32" s="920">
        <f t="shared" si="0"/>
        <v>88.70199489395695</v>
      </c>
      <c r="H32" s="216">
        <f t="shared" si="1"/>
        <v>10019.22760792959</v>
      </c>
      <c r="I32" s="244">
        <v>1317122696.2300005</v>
      </c>
      <c r="J32" s="924">
        <v>1016481799.6499999</v>
      </c>
      <c r="K32" s="218">
        <f t="shared" si="2"/>
        <v>77.174419859248886</v>
      </c>
    </row>
    <row r="33" spans="1:11" ht="12.75" customHeight="1">
      <c r="A33" s="240" t="s">
        <v>15</v>
      </c>
      <c r="B33" s="241" t="s">
        <v>586</v>
      </c>
      <c r="C33" s="261" t="s">
        <v>616</v>
      </c>
      <c r="D33" s="243">
        <v>128035</v>
      </c>
      <c r="E33" s="262">
        <v>1251838074.8999989</v>
      </c>
      <c r="F33" s="937">
        <v>962731998.35999894</v>
      </c>
      <c r="G33" s="920">
        <f t="shared" si="0"/>
        <v>76.905473452459518</v>
      </c>
      <c r="H33" s="216">
        <f t="shared" si="1"/>
        <v>7519.2876819619551</v>
      </c>
      <c r="I33" s="244">
        <v>67618021.199999988</v>
      </c>
      <c r="J33" s="924">
        <v>50510758.739999995</v>
      </c>
      <c r="K33" s="218">
        <f t="shared" si="2"/>
        <v>74.700143310316221</v>
      </c>
    </row>
    <row r="34" spans="1:11" ht="12.75" customHeight="1">
      <c r="A34" s="240" t="s">
        <v>16</v>
      </c>
      <c r="B34" s="241" t="s">
        <v>586</v>
      </c>
      <c r="C34" s="261" t="s">
        <v>617</v>
      </c>
      <c r="D34" s="243">
        <v>46291</v>
      </c>
      <c r="E34" s="262">
        <v>456191429.78999954</v>
      </c>
      <c r="F34" s="937">
        <v>337073913.11999953</v>
      </c>
      <c r="G34" s="920">
        <f t="shared" si="0"/>
        <v>73.888699153152899</v>
      </c>
      <c r="H34" s="216">
        <f t="shared" si="1"/>
        <v>7281.6295418115733</v>
      </c>
      <c r="I34" s="244">
        <v>21188795.180000011</v>
      </c>
      <c r="J34" s="924">
        <v>16788137.540000003</v>
      </c>
      <c r="K34" s="218">
        <f t="shared" si="2"/>
        <v>79.231204027335338</v>
      </c>
    </row>
    <row r="35" spans="1:11" ht="12.75" customHeight="1">
      <c r="A35" s="240" t="s">
        <v>16</v>
      </c>
      <c r="B35" s="241" t="s">
        <v>588</v>
      </c>
      <c r="C35" s="261" t="s">
        <v>618</v>
      </c>
      <c r="D35" s="243">
        <v>60689</v>
      </c>
      <c r="E35" s="262">
        <v>417256704.72000015</v>
      </c>
      <c r="F35" s="937">
        <v>404163897.64000016</v>
      </c>
      <c r="G35" s="920">
        <f t="shared" si="0"/>
        <v>96.862169754998689</v>
      </c>
      <c r="H35" s="216">
        <f t="shared" si="1"/>
        <v>6659.5906612400959</v>
      </c>
      <c r="I35" s="244">
        <v>20185442.960000001</v>
      </c>
      <c r="J35" s="924">
        <v>15601792.879999995</v>
      </c>
      <c r="K35" s="218">
        <f t="shared" si="2"/>
        <v>77.292298766576067</v>
      </c>
    </row>
    <row r="36" spans="1:11" ht="12.75" customHeight="1">
      <c r="A36" s="240" t="s">
        <v>16</v>
      </c>
      <c r="B36" s="241" t="s">
        <v>596</v>
      </c>
      <c r="C36" s="261" t="s">
        <v>619</v>
      </c>
      <c r="D36" s="243">
        <v>196208</v>
      </c>
      <c r="E36" s="262">
        <v>1627970264.660001</v>
      </c>
      <c r="F36" s="937">
        <v>1370191185.5100009</v>
      </c>
      <c r="G36" s="920">
        <f t="shared" si="0"/>
        <v>84.165615014851838</v>
      </c>
      <c r="H36" s="216">
        <f t="shared" si="1"/>
        <v>6983.3604415212476</v>
      </c>
      <c r="I36" s="244">
        <v>75642513.140000015</v>
      </c>
      <c r="J36" s="924">
        <v>54972960.060000002</v>
      </c>
      <c r="K36" s="218">
        <f t="shared" si="2"/>
        <v>72.674687524270155</v>
      </c>
    </row>
    <row r="37" spans="1:11" ht="12.75" customHeight="1">
      <c r="A37" s="240" t="s">
        <v>16</v>
      </c>
      <c r="B37" s="241" t="s">
        <v>590</v>
      </c>
      <c r="C37" s="261" t="s">
        <v>620</v>
      </c>
      <c r="D37" s="243">
        <v>46745</v>
      </c>
      <c r="E37" s="262">
        <v>342444231.4000001</v>
      </c>
      <c r="F37" s="937">
        <v>293655277.1500001</v>
      </c>
      <c r="G37" s="920">
        <f t="shared" si="0"/>
        <v>85.752729999118912</v>
      </c>
      <c r="H37" s="216">
        <f t="shared" si="1"/>
        <v>6282.0681816237047</v>
      </c>
      <c r="I37" s="244">
        <v>20005988.660000008</v>
      </c>
      <c r="J37" s="924">
        <v>15220615.98</v>
      </c>
      <c r="K37" s="218">
        <f t="shared" si="2"/>
        <v>76.080298947845122</v>
      </c>
    </row>
    <row r="38" spans="1:11" ht="12.75" customHeight="1">
      <c r="A38" s="240" t="s">
        <v>17</v>
      </c>
      <c r="B38" s="241" t="s">
        <v>586</v>
      </c>
      <c r="C38" s="261" t="s">
        <v>621</v>
      </c>
      <c r="D38" s="243">
        <v>297554</v>
      </c>
      <c r="E38" s="262">
        <v>2274312944.5300002</v>
      </c>
      <c r="F38" s="937">
        <v>1928495406.6000001</v>
      </c>
      <c r="G38" s="920">
        <f t="shared" si="0"/>
        <v>84.794637045806141</v>
      </c>
      <c r="H38" s="216">
        <f t="shared" si="1"/>
        <v>6481.1610887435563</v>
      </c>
      <c r="I38" s="244">
        <v>122136020.83999994</v>
      </c>
      <c r="J38" s="924">
        <v>82943175.519999996</v>
      </c>
      <c r="K38" s="218">
        <f t="shared" si="2"/>
        <v>67.910494340287059</v>
      </c>
    </row>
    <row r="39" spans="1:11" ht="12.75" customHeight="1">
      <c r="A39" s="240" t="s">
        <v>17</v>
      </c>
      <c r="B39" s="241" t="s">
        <v>588</v>
      </c>
      <c r="C39" s="261" t="s">
        <v>622</v>
      </c>
      <c r="D39" s="243">
        <v>62945</v>
      </c>
      <c r="E39" s="262">
        <v>486898464.98000067</v>
      </c>
      <c r="F39" s="937">
        <v>387240521.39000064</v>
      </c>
      <c r="G39" s="920">
        <f t="shared" si="0"/>
        <v>79.532089181243677</v>
      </c>
      <c r="H39" s="216">
        <f t="shared" si="1"/>
        <v>6152.0457763126642</v>
      </c>
      <c r="I39" s="244">
        <v>20837709.430000007</v>
      </c>
      <c r="J39" s="924">
        <v>15427970.559999999</v>
      </c>
      <c r="K39" s="218">
        <f t="shared" si="2"/>
        <v>74.038706662203396</v>
      </c>
    </row>
    <row r="40" spans="1:11" ht="12.75" customHeight="1">
      <c r="A40" s="240" t="s">
        <v>17</v>
      </c>
      <c r="B40" s="241" t="s">
        <v>596</v>
      </c>
      <c r="C40" s="261" t="s">
        <v>623</v>
      </c>
      <c r="D40" s="243">
        <v>69758</v>
      </c>
      <c r="E40" s="262">
        <v>516790105.62000042</v>
      </c>
      <c r="F40" s="937">
        <v>443650463.72000039</v>
      </c>
      <c r="G40" s="920">
        <f t="shared" si="0"/>
        <v>85.847321551899043</v>
      </c>
      <c r="H40" s="216">
        <f t="shared" si="1"/>
        <v>6359.8506797786686</v>
      </c>
      <c r="I40" s="244">
        <v>23262060.730000012</v>
      </c>
      <c r="J40" s="924">
        <v>17636682.449999999</v>
      </c>
      <c r="K40" s="218">
        <f t="shared" si="2"/>
        <v>75.817369126092856</v>
      </c>
    </row>
    <row r="41" spans="1:11" ht="12.75" customHeight="1">
      <c r="A41" s="240" t="s">
        <v>18</v>
      </c>
      <c r="B41" s="241" t="s">
        <v>586</v>
      </c>
      <c r="C41" s="261" t="s">
        <v>624</v>
      </c>
      <c r="D41" s="243">
        <v>470907</v>
      </c>
      <c r="E41" s="262">
        <v>3935703319.6400023</v>
      </c>
      <c r="F41" s="937">
        <v>3310542766.3400021</v>
      </c>
      <c r="G41" s="920">
        <f t="shared" si="0"/>
        <v>84.115658561449109</v>
      </c>
      <c r="H41" s="216">
        <f t="shared" si="1"/>
        <v>7030.1413364847031</v>
      </c>
      <c r="I41" s="244">
        <v>210989412.47</v>
      </c>
      <c r="J41" s="924">
        <v>122168472.84999999</v>
      </c>
      <c r="K41" s="218">
        <f t="shared" si="2"/>
        <v>57.902655597645591</v>
      </c>
    </row>
    <row r="42" spans="1:11" ht="12.75" customHeight="1">
      <c r="A42" s="240" t="s">
        <v>18</v>
      </c>
      <c r="B42" s="241" t="s">
        <v>588</v>
      </c>
      <c r="C42" s="261" t="s">
        <v>625</v>
      </c>
      <c r="D42" s="243">
        <v>246348</v>
      </c>
      <c r="E42" s="262">
        <v>1955916983.9099996</v>
      </c>
      <c r="F42" s="937">
        <v>1697360193.4999995</v>
      </c>
      <c r="G42" s="920">
        <f t="shared" si="0"/>
        <v>86.780789136912702</v>
      </c>
      <c r="H42" s="216">
        <f t="shared" si="1"/>
        <v>6890.0912266387368</v>
      </c>
      <c r="I42" s="244">
        <v>103240953.98999999</v>
      </c>
      <c r="J42" s="924">
        <v>68327689.320000008</v>
      </c>
      <c r="K42" s="218">
        <f t="shared" si="2"/>
        <v>66.182737256203865</v>
      </c>
    </row>
    <row r="43" spans="1:11" ht="12.75" customHeight="1">
      <c r="A43" s="240" t="s">
        <v>18</v>
      </c>
      <c r="B43" s="241" t="s">
        <v>596</v>
      </c>
      <c r="C43" s="261" t="s">
        <v>626</v>
      </c>
      <c r="D43" s="243">
        <v>90681</v>
      </c>
      <c r="E43" s="262">
        <v>691231578.83000016</v>
      </c>
      <c r="F43" s="937">
        <v>589223725.75000012</v>
      </c>
      <c r="G43" s="920">
        <f t="shared" si="0"/>
        <v>85.242593625039291</v>
      </c>
      <c r="H43" s="216">
        <f t="shared" si="1"/>
        <v>6497.7638728068741</v>
      </c>
      <c r="I43" s="244">
        <v>29283624.089999996</v>
      </c>
      <c r="J43" s="924">
        <v>23364254.5</v>
      </c>
      <c r="K43" s="218">
        <f t="shared" si="2"/>
        <v>79.786075754122962</v>
      </c>
    </row>
    <row r="44" spans="1:11" ht="12.75" customHeight="1">
      <c r="A44" s="240" t="s">
        <v>18</v>
      </c>
      <c r="B44" s="241" t="s">
        <v>590</v>
      </c>
      <c r="C44" s="261" t="s">
        <v>627</v>
      </c>
      <c r="D44" s="243">
        <v>35719</v>
      </c>
      <c r="E44" s="262">
        <v>371964131.2899996</v>
      </c>
      <c r="F44" s="937">
        <v>305093126.43999958</v>
      </c>
      <c r="G44" s="920">
        <f t="shared" si="0"/>
        <v>82.022189984263719</v>
      </c>
      <c r="H44" s="216">
        <f t="shared" si="1"/>
        <v>8541.4800649514145</v>
      </c>
      <c r="I44" s="244">
        <v>28110823.029999997</v>
      </c>
      <c r="J44" s="924">
        <v>22166267.079999994</v>
      </c>
      <c r="K44" s="218">
        <f t="shared" si="2"/>
        <v>78.853141568797383</v>
      </c>
    </row>
    <row r="45" spans="1:11" ht="12.75" customHeight="1">
      <c r="A45" s="240" t="s">
        <v>19</v>
      </c>
      <c r="B45" s="241" t="s">
        <v>586</v>
      </c>
      <c r="C45" s="261" t="s">
        <v>628</v>
      </c>
      <c r="D45" s="243">
        <v>170663</v>
      </c>
      <c r="E45" s="262">
        <v>1451773987.4500012</v>
      </c>
      <c r="F45" s="937">
        <v>1149605768.4100013</v>
      </c>
      <c r="G45" s="920">
        <f t="shared" si="0"/>
        <v>79.18627681360033</v>
      </c>
      <c r="H45" s="216">
        <f t="shared" si="1"/>
        <v>6736.1160205199794</v>
      </c>
      <c r="I45" s="244">
        <v>73497905.689999953</v>
      </c>
      <c r="J45" s="924">
        <v>55091209.780000009</v>
      </c>
      <c r="K45" s="218">
        <f t="shared" si="2"/>
        <v>74.956162713484858</v>
      </c>
    </row>
    <row r="46" spans="1:11" ht="12.75" customHeight="1">
      <c r="A46" s="240" t="s">
        <v>19</v>
      </c>
      <c r="B46" s="241" t="s">
        <v>588</v>
      </c>
      <c r="C46" s="261" t="s">
        <v>629</v>
      </c>
      <c r="D46" s="243">
        <v>165263</v>
      </c>
      <c r="E46" s="262">
        <v>1049868436.8099993</v>
      </c>
      <c r="F46" s="937">
        <v>940042215.08999944</v>
      </c>
      <c r="G46" s="920">
        <f t="shared" si="0"/>
        <v>89.539049097075036</v>
      </c>
      <c r="H46" s="216">
        <f t="shared" si="1"/>
        <v>5688.1589653461415</v>
      </c>
      <c r="I46" s="244">
        <v>56539435.790000021</v>
      </c>
      <c r="J46" s="924">
        <v>41078272.289999999</v>
      </c>
      <c r="K46" s="218">
        <f t="shared" si="2"/>
        <v>72.654195635368197</v>
      </c>
    </row>
    <row r="47" spans="1:11" ht="12.75" customHeight="1">
      <c r="A47" s="240" t="s">
        <v>19</v>
      </c>
      <c r="B47" s="241" t="s">
        <v>596</v>
      </c>
      <c r="C47" s="261" t="s">
        <v>630</v>
      </c>
      <c r="D47" s="243">
        <v>107807</v>
      </c>
      <c r="E47" s="262">
        <v>735492771.44999981</v>
      </c>
      <c r="F47" s="937">
        <v>647214222.67999983</v>
      </c>
      <c r="G47" s="920">
        <f t="shared" si="0"/>
        <v>87.997360110560734</v>
      </c>
      <c r="H47" s="216">
        <f t="shared" si="1"/>
        <v>6003.452676356821</v>
      </c>
      <c r="I47" s="244">
        <v>44650698.270000011</v>
      </c>
      <c r="J47" s="924">
        <v>31484565.420000006</v>
      </c>
      <c r="K47" s="218">
        <f t="shared" si="2"/>
        <v>70.513041542183259</v>
      </c>
    </row>
    <row r="48" spans="1:11" ht="12.75" customHeight="1">
      <c r="A48" s="240" t="s">
        <v>19</v>
      </c>
      <c r="B48" s="241" t="s">
        <v>590</v>
      </c>
      <c r="C48" s="261" t="s">
        <v>631</v>
      </c>
      <c r="D48" s="243">
        <v>220433</v>
      </c>
      <c r="E48" s="262">
        <v>1516985737.6399989</v>
      </c>
      <c r="F48" s="937">
        <v>1362438277.029999</v>
      </c>
      <c r="G48" s="920">
        <f t="shared" si="0"/>
        <v>89.812200815385907</v>
      </c>
      <c r="H48" s="216">
        <f t="shared" si="1"/>
        <v>6180.7364461310199</v>
      </c>
      <c r="I48" s="244">
        <v>77694121.629999995</v>
      </c>
      <c r="J48" s="924">
        <v>61806683.75999999</v>
      </c>
      <c r="K48" s="218">
        <f t="shared" si="2"/>
        <v>79.551299973941141</v>
      </c>
    </row>
    <row r="49" spans="1:11" ht="12.75" customHeight="1">
      <c r="A49" s="240" t="s">
        <v>19</v>
      </c>
      <c r="B49" s="241" t="s">
        <v>592</v>
      </c>
      <c r="C49" s="261" t="s">
        <v>632</v>
      </c>
      <c r="D49" s="243">
        <v>119373</v>
      </c>
      <c r="E49" s="262">
        <v>925337366.48000026</v>
      </c>
      <c r="F49" s="937">
        <v>755155086.22000027</v>
      </c>
      <c r="G49" s="920">
        <f t="shared" si="0"/>
        <v>81.608623359999342</v>
      </c>
      <c r="H49" s="216">
        <f t="shared" si="1"/>
        <v>6326.0124669732713</v>
      </c>
      <c r="I49" s="244">
        <v>62743572.620000005</v>
      </c>
      <c r="J49" s="924">
        <v>32761492.919999998</v>
      </c>
      <c r="K49" s="218">
        <f t="shared" si="2"/>
        <v>52.214898756907914</v>
      </c>
    </row>
    <row r="50" spans="1:11" ht="12.75" customHeight="1">
      <c r="A50" s="240" t="s">
        <v>19</v>
      </c>
      <c r="B50" s="241" t="s">
        <v>633</v>
      </c>
      <c r="C50" s="261" t="s">
        <v>634</v>
      </c>
      <c r="D50" s="243">
        <v>178603</v>
      </c>
      <c r="E50" s="262">
        <v>1572648189.7500029</v>
      </c>
      <c r="F50" s="937">
        <v>1212227229.9900029</v>
      </c>
      <c r="G50" s="920">
        <f t="shared" si="0"/>
        <v>77.081907949336426</v>
      </c>
      <c r="H50" s="216">
        <f t="shared" si="1"/>
        <v>6787.2724981663405</v>
      </c>
      <c r="I50" s="244">
        <v>73175742.550000012</v>
      </c>
      <c r="J50" s="924">
        <v>52160348.979999997</v>
      </c>
      <c r="K50" s="218">
        <f t="shared" si="2"/>
        <v>71.280928846549827</v>
      </c>
    </row>
    <row r="51" spans="1:11" ht="12.75" customHeight="1">
      <c r="A51" s="240" t="s">
        <v>19</v>
      </c>
      <c r="B51" s="241" t="s">
        <v>635</v>
      </c>
      <c r="C51" s="261" t="s">
        <v>636</v>
      </c>
      <c r="D51" s="243">
        <v>88743</v>
      </c>
      <c r="E51" s="262">
        <v>587408214.71999991</v>
      </c>
      <c r="F51" s="937">
        <v>489331838.40999991</v>
      </c>
      <c r="G51" s="920">
        <f t="shared" si="0"/>
        <v>83.303540220875178</v>
      </c>
      <c r="H51" s="216">
        <f t="shared" si="1"/>
        <v>5514.0330889196885</v>
      </c>
      <c r="I51" s="244">
        <v>31028321.909999978</v>
      </c>
      <c r="J51" s="924">
        <v>23700881.09</v>
      </c>
      <c r="K51" s="218">
        <f t="shared" si="2"/>
        <v>76.384669331284556</v>
      </c>
    </row>
    <row r="52" spans="1:11" ht="12.75" customHeight="1">
      <c r="A52" s="240" t="s">
        <v>19</v>
      </c>
      <c r="B52" s="241" t="s">
        <v>637</v>
      </c>
      <c r="C52" s="261" t="s">
        <v>638</v>
      </c>
      <c r="D52" s="243">
        <v>91115</v>
      </c>
      <c r="E52" s="262">
        <v>628255151.69000006</v>
      </c>
      <c r="F52" s="937">
        <v>551529673.43000007</v>
      </c>
      <c r="G52" s="920">
        <f t="shared" si="0"/>
        <v>87.787528991428204</v>
      </c>
      <c r="H52" s="216">
        <f t="shared" si="1"/>
        <v>6053.1160997640354</v>
      </c>
      <c r="I52" s="244">
        <v>43418534.549999982</v>
      </c>
      <c r="J52" s="924">
        <v>34625821.630000003</v>
      </c>
      <c r="K52" s="218">
        <f t="shared" si="2"/>
        <v>79.748941296315621</v>
      </c>
    </row>
    <row r="53" spans="1:11" ht="12.75" customHeight="1">
      <c r="A53" s="240" t="s">
        <v>19</v>
      </c>
      <c r="B53" s="241" t="s">
        <v>639</v>
      </c>
      <c r="C53" s="261" t="s">
        <v>640</v>
      </c>
      <c r="D53" s="243">
        <v>292774</v>
      </c>
      <c r="E53" s="262">
        <v>2433835877.599999</v>
      </c>
      <c r="F53" s="937">
        <v>1958302368.6499991</v>
      </c>
      <c r="G53" s="920">
        <f t="shared" si="0"/>
        <v>80.461562206120391</v>
      </c>
      <c r="H53" s="216">
        <f t="shared" si="1"/>
        <v>6688.7850992574449</v>
      </c>
      <c r="I53" s="244">
        <v>150209896.91</v>
      </c>
      <c r="J53" s="924">
        <v>98462989.929999992</v>
      </c>
      <c r="K53" s="218">
        <f t="shared" si="2"/>
        <v>65.550267962033985</v>
      </c>
    </row>
    <row r="54" spans="1:11" ht="12.75" customHeight="1">
      <c r="A54" s="240" t="s">
        <v>19</v>
      </c>
      <c r="B54" s="241" t="s">
        <v>641</v>
      </c>
      <c r="C54" s="261" t="s">
        <v>642</v>
      </c>
      <c r="D54" s="243">
        <v>74618</v>
      </c>
      <c r="E54" s="262">
        <v>470711801.91000026</v>
      </c>
      <c r="F54" s="937">
        <v>418725500.40000027</v>
      </c>
      <c r="G54" s="920">
        <f t="shared" si="0"/>
        <v>88.95581090190305</v>
      </c>
      <c r="H54" s="216">
        <f t="shared" si="1"/>
        <v>5611.5883620574159</v>
      </c>
      <c r="I54" s="244">
        <v>32624706.059999999</v>
      </c>
      <c r="J54" s="924">
        <v>25192793.629999999</v>
      </c>
      <c r="K54" s="218">
        <f t="shared" si="2"/>
        <v>77.219986545374567</v>
      </c>
    </row>
    <row r="55" spans="1:11" ht="12.75" customHeight="1">
      <c r="A55" s="240" t="s">
        <v>19</v>
      </c>
      <c r="B55" s="241" t="s">
        <v>643</v>
      </c>
      <c r="C55" s="261" t="s">
        <v>644</v>
      </c>
      <c r="D55" s="243">
        <v>55030</v>
      </c>
      <c r="E55" s="262">
        <v>336360661.32000029</v>
      </c>
      <c r="F55" s="937">
        <v>298509841.15000027</v>
      </c>
      <c r="G55" s="920">
        <f t="shared" si="0"/>
        <v>88.746953932882704</v>
      </c>
      <c r="H55" s="216">
        <f t="shared" si="1"/>
        <v>5424.4928429947349</v>
      </c>
      <c r="I55" s="244">
        <v>21485811.18</v>
      </c>
      <c r="J55" s="924">
        <v>16298326.879999995</v>
      </c>
      <c r="K55" s="218">
        <f t="shared" si="2"/>
        <v>75.856232485051549</v>
      </c>
    </row>
    <row r="56" spans="1:11" ht="12.75" customHeight="1">
      <c r="A56" s="240" t="s">
        <v>19</v>
      </c>
      <c r="B56" s="241" t="s">
        <v>645</v>
      </c>
      <c r="C56" s="261" t="s">
        <v>646</v>
      </c>
      <c r="D56" s="243">
        <v>137360</v>
      </c>
      <c r="E56" s="262">
        <v>844399141.86999941</v>
      </c>
      <c r="F56" s="937">
        <v>786644175.00999939</v>
      </c>
      <c r="G56" s="920">
        <f t="shared" si="0"/>
        <v>93.160229091174074</v>
      </c>
      <c r="H56" s="216">
        <f t="shared" si="1"/>
        <v>5726.8795501601589</v>
      </c>
      <c r="I56" s="244">
        <v>46216624.930000007</v>
      </c>
      <c r="J56" s="924">
        <v>34701674</v>
      </c>
      <c r="K56" s="218">
        <f t="shared" si="2"/>
        <v>75.08482943650553</v>
      </c>
    </row>
    <row r="57" spans="1:11" ht="12.75" customHeight="1">
      <c r="A57" s="240" t="s">
        <v>19</v>
      </c>
      <c r="B57" s="241" t="s">
        <v>647</v>
      </c>
      <c r="C57" s="261" t="s">
        <v>648</v>
      </c>
      <c r="D57" s="243">
        <v>138098</v>
      </c>
      <c r="E57" s="262">
        <v>965572607.06000018</v>
      </c>
      <c r="F57" s="937">
        <v>818039352.30000019</v>
      </c>
      <c r="G57" s="920">
        <f t="shared" si="0"/>
        <v>84.720646207102646</v>
      </c>
      <c r="H57" s="216">
        <f t="shared" si="1"/>
        <v>5923.614768497735</v>
      </c>
      <c r="I57" s="244">
        <v>42148397.230000027</v>
      </c>
      <c r="J57" s="924">
        <v>31235937.280000001</v>
      </c>
      <c r="K57" s="218">
        <f t="shared" si="2"/>
        <v>74.109430803615822</v>
      </c>
    </row>
    <row r="58" spans="1:11" ht="12.75" customHeight="1">
      <c r="A58" s="240" t="s">
        <v>19</v>
      </c>
      <c r="B58" s="241" t="s">
        <v>649</v>
      </c>
      <c r="C58" s="261" t="s">
        <v>650</v>
      </c>
      <c r="D58" s="243">
        <v>66841</v>
      </c>
      <c r="E58" s="262">
        <v>443183336.41999996</v>
      </c>
      <c r="F58" s="937">
        <v>391841508.70999998</v>
      </c>
      <c r="G58" s="920">
        <f t="shared" si="0"/>
        <v>88.415217024011966</v>
      </c>
      <c r="H58" s="216">
        <f t="shared" si="1"/>
        <v>5862.2927351475892</v>
      </c>
      <c r="I58" s="244">
        <v>34911278.790000007</v>
      </c>
      <c r="J58" s="924">
        <v>24872159.170000002</v>
      </c>
      <c r="K58" s="218">
        <f t="shared" si="2"/>
        <v>71.243907505113754</v>
      </c>
    </row>
    <row r="59" spans="1:11" ht="12.75" customHeight="1">
      <c r="A59" s="240" t="s">
        <v>19</v>
      </c>
      <c r="B59" s="241" t="s">
        <v>651</v>
      </c>
      <c r="C59" s="261" t="s">
        <v>652</v>
      </c>
      <c r="D59" s="243">
        <v>199974</v>
      </c>
      <c r="E59" s="262">
        <v>1225076024.4499996</v>
      </c>
      <c r="F59" s="937">
        <v>1023433788.9299996</v>
      </c>
      <c r="G59" s="920">
        <f t="shared" si="0"/>
        <v>83.540430838932821</v>
      </c>
      <c r="H59" s="216">
        <f t="shared" si="1"/>
        <v>5117.8342631042015</v>
      </c>
      <c r="I59" s="244">
        <v>62080357.660000004</v>
      </c>
      <c r="J59" s="924">
        <v>46068039.390000008</v>
      </c>
      <c r="K59" s="218">
        <f t="shared" si="2"/>
        <v>74.207110149564826</v>
      </c>
    </row>
    <row r="60" spans="1:11" ht="12.75" customHeight="1">
      <c r="A60" s="240" t="s">
        <v>19</v>
      </c>
      <c r="B60" s="241" t="s">
        <v>653</v>
      </c>
      <c r="C60" s="261" t="s">
        <v>654</v>
      </c>
      <c r="D60" s="243">
        <v>49557</v>
      </c>
      <c r="E60" s="262">
        <v>281423937.60000044</v>
      </c>
      <c r="F60" s="937">
        <v>260196412.80000043</v>
      </c>
      <c r="G60" s="920">
        <f t="shared" si="0"/>
        <v>92.45710049364331</v>
      </c>
      <c r="H60" s="216">
        <f t="shared" si="1"/>
        <v>5250.4472183546304</v>
      </c>
      <c r="I60" s="244">
        <v>17699499.889999993</v>
      </c>
      <c r="J60" s="924">
        <v>12678584.619999999</v>
      </c>
      <c r="K60" s="218">
        <f t="shared" si="2"/>
        <v>71.632445542505124</v>
      </c>
    </row>
    <row r="61" spans="1:11" ht="12.75" customHeight="1">
      <c r="A61" s="240" t="s">
        <v>19</v>
      </c>
      <c r="B61" s="241" t="s">
        <v>655</v>
      </c>
      <c r="C61" s="261" t="s">
        <v>656</v>
      </c>
      <c r="D61" s="243">
        <v>127590</v>
      </c>
      <c r="E61" s="262">
        <v>975631029.78000057</v>
      </c>
      <c r="F61" s="937">
        <v>771643110.29000056</v>
      </c>
      <c r="G61" s="920">
        <f t="shared" si="0"/>
        <v>79.091694168850069</v>
      </c>
      <c r="H61" s="216">
        <f t="shared" si="1"/>
        <v>6047.8337666745083</v>
      </c>
      <c r="I61" s="244">
        <v>51031605.459999993</v>
      </c>
      <c r="J61" s="924">
        <v>36084186.469999999</v>
      </c>
      <c r="K61" s="218">
        <f t="shared" si="2"/>
        <v>70.709487081067437</v>
      </c>
    </row>
    <row r="62" spans="1:11" ht="12.75" customHeight="1">
      <c r="A62" s="240" t="s">
        <v>19</v>
      </c>
      <c r="B62" s="241" t="s">
        <v>657</v>
      </c>
      <c r="C62" s="261" t="s">
        <v>658</v>
      </c>
      <c r="D62" s="243">
        <v>172360</v>
      </c>
      <c r="E62" s="262">
        <v>1102503842.4700005</v>
      </c>
      <c r="F62" s="937">
        <v>960168436.90000045</v>
      </c>
      <c r="G62" s="920">
        <f t="shared" si="0"/>
        <v>87.089804127020713</v>
      </c>
      <c r="H62" s="216">
        <f t="shared" si="1"/>
        <v>5570.7149970990977</v>
      </c>
      <c r="I62" s="244">
        <v>58423820.200000018</v>
      </c>
      <c r="J62" s="924">
        <v>40406838.000000015</v>
      </c>
      <c r="K62" s="218">
        <f t="shared" si="2"/>
        <v>69.16158146057009</v>
      </c>
    </row>
    <row r="63" spans="1:11" ht="12.75" customHeight="1">
      <c r="A63" s="240" t="s">
        <v>19</v>
      </c>
      <c r="B63" s="241" t="s">
        <v>659</v>
      </c>
      <c r="C63" s="261" t="s">
        <v>660</v>
      </c>
      <c r="D63" s="243">
        <v>62472</v>
      </c>
      <c r="E63" s="262">
        <v>431639896.22000003</v>
      </c>
      <c r="F63" s="937">
        <v>352705268.99000001</v>
      </c>
      <c r="G63" s="920">
        <f t="shared" si="0"/>
        <v>81.712851865350217</v>
      </c>
      <c r="H63" s="216">
        <f t="shared" si="1"/>
        <v>5645.8136283454987</v>
      </c>
      <c r="I63" s="244">
        <v>21970899.549999993</v>
      </c>
      <c r="J63" s="924">
        <v>16218594.85</v>
      </c>
      <c r="K63" s="218">
        <f t="shared" si="2"/>
        <v>73.818528973248192</v>
      </c>
    </row>
    <row r="64" spans="1:11" ht="12.75" customHeight="1">
      <c r="A64" s="240" t="s">
        <v>20</v>
      </c>
      <c r="B64" s="241" t="s">
        <v>586</v>
      </c>
      <c r="C64" s="261" t="s">
        <v>661</v>
      </c>
      <c r="D64" s="243">
        <v>194852</v>
      </c>
      <c r="E64" s="262">
        <v>1555925739.5899982</v>
      </c>
      <c r="F64" s="937">
        <v>1339683097.3799982</v>
      </c>
      <c r="G64" s="920">
        <f t="shared" si="0"/>
        <v>86.101994670582286</v>
      </c>
      <c r="H64" s="216">
        <f t="shared" si="1"/>
        <v>6875.387973333598</v>
      </c>
      <c r="I64" s="244">
        <v>62850457.359999999</v>
      </c>
      <c r="J64" s="924">
        <v>45157367.070000008</v>
      </c>
      <c r="K64" s="218">
        <f t="shared" si="2"/>
        <v>71.84890765606356</v>
      </c>
    </row>
    <row r="65" spans="1:11" ht="12.75" customHeight="1">
      <c r="A65" s="240" t="s">
        <v>21</v>
      </c>
      <c r="B65" s="241" t="s">
        <v>586</v>
      </c>
      <c r="C65" s="261" t="s">
        <v>662</v>
      </c>
      <c r="D65" s="243">
        <v>119317</v>
      </c>
      <c r="E65" s="262">
        <v>706602429.11000025</v>
      </c>
      <c r="F65" s="937">
        <v>648842469.63000023</v>
      </c>
      <c r="G65" s="920">
        <f t="shared" si="0"/>
        <v>91.82567776440402</v>
      </c>
      <c r="H65" s="216">
        <f t="shared" si="1"/>
        <v>5437.9717025235313</v>
      </c>
      <c r="I65" s="244">
        <v>45056719.399999969</v>
      </c>
      <c r="J65" s="924">
        <v>29051355.179999992</v>
      </c>
      <c r="K65" s="218">
        <f t="shared" si="2"/>
        <v>64.47729787446535</v>
      </c>
    </row>
    <row r="66" spans="1:11" ht="12.75" customHeight="1">
      <c r="A66" s="240" t="s">
        <v>21</v>
      </c>
      <c r="B66" s="241" t="s">
        <v>588</v>
      </c>
      <c r="C66" s="261" t="s">
        <v>663</v>
      </c>
      <c r="D66" s="243">
        <v>171979</v>
      </c>
      <c r="E66" s="262">
        <v>1309433736.6800005</v>
      </c>
      <c r="F66" s="937">
        <v>1212003581.4900005</v>
      </c>
      <c r="G66" s="920">
        <f t="shared" si="0"/>
        <v>92.559367269929297</v>
      </c>
      <c r="H66" s="216">
        <f t="shared" si="1"/>
        <v>7047.3928880270296</v>
      </c>
      <c r="I66" s="244">
        <v>55731970.819999993</v>
      </c>
      <c r="J66" s="924">
        <v>40803732.00999999</v>
      </c>
      <c r="K66" s="218">
        <f t="shared" si="2"/>
        <v>73.214227685910487</v>
      </c>
    </row>
    <row r="67" spans="1:11" ht="12.75" customHeight="1">
      <c r="A67" s="240" t="s">
        <v>22</v>
      </c>
      <c r="B67" s="241" t="s">
        <v>586</v>
      </c>
      <c r="C67" s="261" t="s">
        <v>664</v>
      </c>
      <c r="D67" s="243">
        <v>100246</v>
      </c>
      <c r="E67" s="262">
        <v>742681903.41000056</v>
      </c>
      <c r="F67" s="937">
        <v>657827719.34000051</v>
      </c>
      <c r="G67" s="920">
        <f t="shared" si="0"/>
        <v>88.574626138001378</v>
      </c>
      <c r="H67" s="216">
        <f t="shared" si="1"/>
        <v>6562.1343429164308</v>
      </c>
      <c r="I67" s="244">
        <v>42118504.450000018</v>
      </c>
      <c r="J67" s="924">
        <v>32061540.199999999</v>
      </c>
      <c r="K67" s="218">
        <f t="shared" si="2"/>
        <v>76.122219007232545</v>
      </c>
    </row>
    <row r="68" spans="1:11" ht="12.75" customHeight="1">
      <c r="A68" s="240" t="s">
        <v>22</v>
      </c>
      <c r="B68" s="241" t="s">
        <v>588</v>
      </c>
      <c r="C68" s="261" t="s">
        <v>665</v>
      </c>
      <c r="D68" s="243">
        <v>73522</v>
      </c>
      <c r="E68" s="262">
        <v>682367185.88000047</v>
      </c>
      <c r="F68" s="937">
        <v>544554352.1000005</v>
      </c>
      <c r="G68" s="920">
        <f t="shared" si="0"/>
        <v>79.803713216034481</v>
      </c>
      <c r="H68" s="216">
        <f t="shared" si="1"/>
        <v>7406.6857824868812</v>
      </c>
      <c r="I68" s="244">
        <v>39114041.829999998</v>
      </c>
      <c r="J68" s="924">
        <v>32246826.890000001</v>
      </c>
      <c r="K68" s="218">
        <f t="shared" si="2"/>
        <v>82.443095577167057</v>
      </c>
    </row>
    <row r="69" spans="1:11" ht="12.75" customHeight="1">
      <c r="A69" s="240" t="s">
        <v>22</v>
      </c>
      <c r="B69" s="241" t="s">
        <v>596</v>
      </c>
      <c r="C69" s="261" t="s">
        <v>666</v>
      </c>
      <c r="D69" s="243">
        <v>63505</v>
      </c>
      <c r="E69" s="262">
        <v>509519693.71999979</v>
      </c>
      <c r="F69" s="937">
        <v>413079568.85999978</v>
      </c>
      <c r="G69" s="920">
        <f t="shared" si="0"/>
        <v>81.072345966474558</v>
      </c>
      <c r="H69" s="216">
        <f t="shared" si="1"/>
        <v>6504.6778814266554</v>
      </c>
      <c r="I69" s="244">
        <v>30813121.609999999</v>
      </c>
      <c r="J69" s="924">
        <v>23456783.510000002</v>
      </c>
      <c r="K69" s="218">
        <f t="shared" si="2"/>
        <v>76.125956360057359</v>
      </c>
    </row>
    <row r="70" spans="1:11" ht="12.75" customHeight="1">
      <c r="A70" s="240" t="s">
        <v>22</v>
      </c>
      <c r="B70" s="241" t="s">
        <v>590</v>
      </c>
      <c r="C70" s="261" t="s">
        <v>667</v>
      </c>
      <c r="D70" s="243">
        <v>534813</v>
      </c>
      <c r="E70" s="262">
        <v>4376801596.3099928</v>
      </c>
      <c r="F70" s="937">
        <v>3689821540.2499928</v>
      </c>
      <c r="G70" s="920">
        <f t="shared" si="0"/>
        <v>84.304062202883927</v>
      </c>
      <c r="H70" s="216">
        <f t="shared" si="1"/>
        <v>6899.2742140710734</v>
      </c>
      <c r="I70" s="244">
        <v>192982802.90999997</v>
      </c>
      <c r="J70" s="924">
        <v>141606808.14000002</v>
      </c>
      <c r="K70" s="218">
        <f t="shared" si="2"/>
        <v>73.377941456286237</v>
      </c>
    </row>
    <row r="71" spans="1:11" ht="12.75" customHeight="1">
      <c r="A71" s="240" t="s">
        <v>23</v>
      </c>
      <c r="B71" s="241" t="s">
        <v>586</v>
      </c>
      <c r="C71" s="261" t="s">
        <v>668</v>
      </c>
      <c r="D71" s="243">
        <v>107048</v>
      </c>
      <c r="E71" s="262">
        <v>725102061.89999974</v>
      </c>
      <c r="F71" s="937">
        <v>647365393.57999969</v>
      </c>
      <c r="G71" s="920">
        <f t="shared" si="0"/>
        <v>89.279210140941387</v>
      </c>
      <c r="H71" s="216">
        <f t="shared" si="1"/>
        <v>6047.4309989911035</v>
      </c>
      <c r="I71" s="244">
        <v>46807910.31999997</v>
      </c>
      <c r="J71" s="924">
        <v>35006474.359999999</v>
      </c>
      <c r="K71" s="218">
        <f t="shared" si="2"/>
        <v>74.787518008558735</v>
      </c>
    </row>
    <row r="72" spans="1:11" ht="12.75" customHeight="1">
      <c r="A72" s="240" t="s">
        <v>23</v>
      </c>
      <c r="B72" s="241" t="s">
        <v>588</v>
      </c>
      <c r="C72" s="261" t="s">
        <v>669</v>
      </c>
      <c r="D72" s="243">
        <v>401907</v>
      </c>
      <c r="E72" s="262">
        <v>3333608609.1799965</v>
      </c>
      <c r="F72" s="937">
        <v>2451443733.8999968</v>
      </c>
      <c r="G72" s="920">
        <f t="shared" si="0"/>
        <v>73.537239109272775</v>
      </c>
      <c r="H72" s="216">
        <f t="shared" si="1"/>
        <v>6099.5298263030918</v>
      </c>
      <c r="I72" s="244">
        <v>121665644.82000002</v>
      </c>
      <c r="J72" s="924">
        <v>91317243.019999996</v>
      </c>
      <c r="K72" s="218">
        <f t="shared" si="2"/>
        <v>75.055898610573763</v>
      </c>
    </row>
    <row r="73" spans="1:11" ht="12.75" customHeight="1" thickBot="1">
      <c r="A73" s="425" t="s">
        <v>23</v>
      </c>
      <c r="B73" s="426" t="s">
        <v>596</v>
      </c>
      <c r="C73" s="454" t="s">
        <v>670</v>
      </c>
      <c r="D73" s="428">
        <v>40888</v>
      </c>
      <c r="E73" s="455">
        <v>658288641.46999907</v>
      </c>
      <c r="F73" s="938">
        <v>286857547.13999927</v>
      </c>
      <c r="G73" s="940">
        <f>F73/E73*100</f>
        <v>43.576256533825145</v>
      </c>
      <c r="H73" s="840">
        <f>F73/D73</f>
        <v>7015.6903526706919</v>
      </c>
      <c r="I73" s="429">
        <v>28162844.120000008</v>
      </c>
      <c r="J73" s="925">
        <v>21972632.019999996</v>
      </c>
      <c r="K73" s="459">
        <f>J73/I73*100</f>
        <v>78.019932668646916</v>
      </c>
    </row>
    <row r="74" spans="1:11" ht="22.5" customHeight="1" thickBot="1">
      <c r="A74" s="2920" t="s">
        <v>24</v>
      </c>
      <c r="B74" s="2921"/>
      <c r="C74" s="2922"/>
      <c r="D74" s="456">
        <f>SUM(D8:D73)</f>
        <v>12576502</v>
      </c>
      <c r="E74" s="457">
        <f>SUM(E8:E73)</f>
        <v>103502167808.47</v>
      </c>
      <c r="F74" s="492">
        <f>SUM(F8:F73)</f>
        <v>88276158152.919998</v>
      </c>
      <c r="G74" s="941">
        <f>F74/E74*100</f>
        <v>85.289187677957017</v>
      </c>
      <c r="H74" s="457">
        <f>F74/D74</f>
        <v>7019.1344264820218</v>
      </c>
      <c r="I74" s="935">
        <f>SUM(I8:I73)</f>
        <v>5608958584.8099985</v>
      </c>
      <c r="J74" s="939">
        <f>SUM(J8:J73)</f>
        <v>4124450090.8799996</v>
      </c>
      <c r="K74" s="458">
        <f>J74/I74*100</f>
        <v>73.533259847018712</v>
      </c>
    </row>
    <row r="75" spans="1:11" ht="10.5" customHeight="1">
      <c r="A75" s="129"/>
      <c r="B75" s="129"/>
      <c r="C75" s="129"/>
      <c r="D75" s="129"/>
      <c r="E75" s="129"/>
      <c r="F75" s="129"/>
      <c r="G75" s="130" t="s">
        <v>6</v>
      </c>
      <c r="H75" s="130" t="s">
        <v>6</v>
      </c>
      <c r="I75" s="129"/>
      <c r="J75" s="129"/>
      <c r="K75" s="131" t="s">
        <v>6</v>
      </c>
    </row>
    <row r="76" spans="1:11">
      <c r="A76" s="101" t="s">
        <v>240</v>
      </c>
    </row>
    <row r="77" spans="1:11">
      <c r="A77" s="44" t="s">
        <v>225</v>
      </c>
    </row>
  </sheetData>
  <mergeCells count="15">
    <mergeCell ref="A1:K1"/>
    <mergeCell ref="K4:K5"/>
    <mergeCell ref="E6:F6"/>
    <mergeCell ref="A4:A6"/>
    <mergeCell ref="B4:B6"/>
    <mergeCell ref="C4:C6"/>
    <mergeCell ref="D4:D6"/>
    <mergeCell ref="E4:E5"/>
    <mergeCell ref="I4:I5"/>
    <mergeCell ref="A74:C74"/>
    <mergeCell ref="I6:J6"/>
    <mergeCell ref="J4:J5"/>
    <mergeCell ref="F4:F5"/>
    <mergeCell ref="G4:G5"/>
    <mergeCell ref="H4:H5"/>
  </mergeCells>
  <phoneticPr fontId="0" type="noConversion"/>
  <printOptions horizontalCentered="1"/>
  <pageMargins left="0.31496062992125984" right="0.31496062992125984" top="0.6692913385826772" bottom="0.59055118110236227" header="0.19685039370078741" footer="0.31496062992125984"/>
  <pageSetup paperSize="9" scale="95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6">
    <tabColor rgb="FF92D050"/>
    <pageSetUpPr fitToPage="1"/>
  </sheetPr>
  <dimension ref="A2:I26"/>
  <sheetViews>
    <sheetView workbookViewId="0">
      <selection activeCell="B3" sqref="B3:B4"/>
    </sheetView>
  </sheetViews>
  <sheetFormatPr defaultRowHeight="12.75"/>
  <cols>
    <col min="1" max="1" width="4.85546875" customWidth="1"/>
    <col min="2" max="2" width="22.42578125" customWidth="1"/>
    <col min="3" max="3" width="13.85546875" bestFit="1" customWidth="1"/>
    <col min="4" max="4" width="17.7109375" customWidth="1"/>
    <col min="5" max="5" width="15.5703125" bestFit="1" customWidth="1"/>
    <col min="6" max="6" width="16.5703125" bestFit="1" customWidth="1"/>
    <col min="7" max="7" width="20.5703125" bestFit="1" customWidth="1"/>
    <col min="8" max="8" width="15.42578125" customWidth="1"/>
    <col min="9" max="9" width="15.140625" customWidth="1"/>
  </cols>
  <sheetData>
    <row r="2" spans="1:9" ht="12.75" customHeight="1">
      <c r="A2" s="2927" t="s">
        <v>199</v>
      </c>
      <c r="B2" s="2927"/>
      <c r="C2" s="2927"/>
      <c r="D2" s="2927"/>
      <c r="E2" s="2927"/>
      <c r="F2" s="2927"/>
      <c r="G2" s="2927"/>
      <c r="H2" s="2927"/>
      <c r="I2" s="2927"/>
    </row>
    <row r="3" spans="1:9" ht="13.5" thickBot="1">
      <c r="F3" s="71"/>
    </row>
    <row r="4" spans="1:9" ht="64.5" thickBot="1">
      <c r="A4" s="2929" t="s">
        <v>52</v>
      </c>
      <c r="B4" s="2929" t="s">
        <v>7</v>
      </c>
      <c r="C4" s="2929" t="s">
        <v>56</v>
      </c>
      <c r="D4" s="66" t="s">
        <v>57</v>
      </c>
      <c r="E4" s="66" t="s">
        <v>58</v>
      </c>
      <c r="F4" s="132" t="s">
        <v>59</v>
      </c>
      <c r="G4" s="66" t="s">
        <v>60</v>
      </c>
      <c r="H4" s="66" t="s">
        <v>61</v>
      </c>
      <c r="I4" s="66" t="s">
        <v>62</v>
      </c>
    </row>
    <row r="5" spans="1:9" ht="13.5" thickBot="1">
      <c r="A5" s="2930"/>
      <c r="B5" s="2930"/>
      <c r="C5" s="2930"/>
      <c r="D5" s="2785" t="s">
        <v>8</v>
      </c>
      <c r="E5" s="2928"/>
      <c r="F5" s="67" t="s">
        <v>9</v>
      </c>
      <c r="G5" s="2785" t="s">
        <v>8</v>
      </c>
      <c r="H5" s="2928"/>
      <c r="I5" s="133" t="s">
        <v>9</v>
      </c>
    </row>
    <row r="6" spans="1:9" ht="13.5" thickBot="1">
      <c r="A6" s="134">
        <v>1</v>
      </c>
      <c r="B6" s="135">
        <v>2</v>
      </c>
      <c r="C6" s="136">
        <v>3</v>
      </c>
      <c r="D6" s="139">
        <v>4</v>
      </c>
      <c r="E6" s="138">
        <v>5</v>
      </c>
      <c r="F6" s="138">
        <v>6</v>
      </c>
      <c r="G6" s="139">
        <v>7</v>
      </c>
      <c r="H6" s="140">
        <v>8</v>
      </c>
      <c r="I6" s="137">
        <v>9</v>
      </c>
    </row>
    <row r="7" spans="1:9" ht="19.5" customHeight="1">
      <c r="A7" s="118" t="s">
        <v>10</v>
      </c>
      <c r="B7" s="141" t="s">
        <v>33</v>
      </c>
      <c r="C7" s="142">
        <v>932636</v>
      </c>
      <c r="D7" s="188">
        <v>1098964155.3299997</v>
      </c>
      <c r="E7" s="841">
        <v>1178.3419847936384</v>
      </c>
      <c r="F7" s="460">
        <v>14.733236268267778</v>
      </c>
      <c r="G7" s="189">
        <v>961324932.22999966</v>
      </c>
      <c r="H7" s="845">
        <v>1030.7611246295444</v>
      </c>
      <c r="I7" s="460">
        <v>12.887979365321577</v>
      </c>
    </row>
    <row r="8" spans="1:9" ht="19.5" customHeight="1">
      <c r="A8" s="120" t="s">
        <v>11</v>
      </c>
      <c r="B8" s="143" t="s">
        <v>53</v>
      </c>
      <c r="C8" s="144">
        <v>753888</v>
      </c>
      <c r="D8" s="190">
        <v>840914352.24000001</v>
      </c>
      <c r="E8" s="842">
        <v>1115.4367124029034</v>
      </c>
      <c r="F8" s="461">
        <v>15.829071686496047</v>
      </c>
      <c r="G8" s="191">
        <v>782070352.24000001</v>
      </c>
      <c r="H8" s="846">
        <v>1037.3826778513519</v>
      </c>
      <c r="I8" s="461">
        <v>14.721413228962268</v>
      </c>
    </row>
    <row r="9" spans="1:9" ht="19.5" customHeight="1">
      <c r="A9" s="120" t="s">
        <v>12</v>
      </c>
      <c r="B9" s="143" t="s">
        <v>35</v>
      </c>
      <c r="C9" s="144">
        <v>522323</v>
      </c>
      <c r="D9" s="190">
        <v>531237453.93999964</v>
      </c>
      <c r="E9" s="842">
        <v>1017.0669373931449</v>
      </c>
      <c r="F9" s="461">
        <v>13.682634405195637</v>
      </c>
      <c r="G9" s="191">
        <v>496324419.61999965</v>
      </c>
      <c r="H9" s="846">
        <v>950.22508987733579</v>
      </c>
      <c r="I9" s="461">
        <v>12.78340886860431</v>
      </c>
    </row>
    <row r="10" spans="1:9" ht="19.5" customHeight="1">
      <c r="A10" s="120" t="s">
        <v>13</v>
      </c>
      <c r="B10" s="143" t="s">
        <v>36</v>
      </c>
      <c r="C10" s="144">
        <v>264831</v>
      </c>
      <c r="D10" s="190">
        <v>278493989.21000004</v>
      </c>
      <c r="E10" s="842">
        <v>1051.5913515034117</v>
      </c>
      <c r="F10" s="461">
        <v>14.356577634113151</v>
      </c>
      <c r="G10" s="191">
        <v>273800259.37000006</v>
      </c>
      <c r="H10" s="846">
        <v>1033.8678605223711</v>
      </c>
      <c r="I10" s="461">
        <v>14.114612279554994</v>
      </c>
    </row>
    <row r="11" spans="1:9" ht="19.5" customHeight="1">
      <c r="A11" s="120" t="s">
        <v>4</v>
      </c>
      <c r="B11" s="143" t="s">
        <v>37</v>
      </c>
      <c r="C11" s="144">
        <v>801120</v>
      </c>
      <c r="D11" s="190">
        <v>917801105.98000014</v>
      </c>
      <c r="E11" s="842">
        <v>1145.6474760085882</v>
      </c>
      <c r="F11" s="461">
        <v>15.250426871884439</v>
      </c>
      <c r="G11" s="191">
        <v>792715372.47000027</v>
      </c>
      <c r="H11" s="846">
        <v>989.50890312312799</v>
      </c>
      <c r="I11" s="461">
        <v>13.171969111067744</v>
      </c>
    </row>
    <row r="12" spans="1:9" ht="19.5" customHeight="1">
      <c r="A12" s="120" t="s">
        <v>5</v>
      </c>
      <c r="B12" s="143" t="s">
        <v>38</v>
      </c>
      <c r="C12" s="144">
        <v>971379</v>
      </c>
      <c r="D12" s="190">
        <v>986335062.92999971</v>
      </c>
      <c r="E12" s="842">
        <v>1015.3967328200422</v>
      </c>
      <c r="F12" s="461">
        <v>12.081078229304168</v>
      </c>
      <c r="G12" s="191">
        <v>940676130.92999971</v>
      </c>
      <c r="H12" s="846">
        <v>968.39249245660005</v>
      </c>
      <c r="I12" s="461">
        <v>11.521826966634997</v>
      </c>
    </row>
    <row r="13" spans="1:9" ht="19.5" customHeight="1">
      <c r="A13" s="120" t="s">
        <v>14</v>
      </c>
      <c r="B13" s="143" t="s">
        <v>39</v>
      </c>
      <c r="C13" s="144">
        <v>2251694</v>
      </c>
      <c r="D13" s="190">
        <v>2733961246.2900009</v>
      </c>
      <c r="E13" s="842">
        <v>1214.1797448010257</v>
      </c>
      <c r="F13" s="461">
        <v>11.478183858757484</v>
      </c>
      <c r="G13" s="191">
        <v>2604592459.6700006</v>
      </c>
      <c r="H13" s="846">
        <v>1156.725762767943</v>
      </c>
      <c r="I13" s="461">
        <v>10.935045685009129</v>
      </c>
    </row>
    <row r="14" spans="1:9" ht="19.5" customHeight="1">
      <c r="A14" s="120" t="s">
        <v>15</v>
      </c>
      <c r="B14" s="143" t="s">
        <v>40</v>
      </c>
      <c r="C14" s="144">
        <v>128035</v>
      </c>
      <c r="D14" s="190">
        <v>289106076.5399999</v>
      </c>
      <c r="E14" s="842">
        <v>2258.0237945874169</v>
      </c>
      <c r="F14" s="461">
        <v>23.094526547540479</v>
      </c>
      <c r="G14" s="191">
        <v>267106076.5399999</v>
      </c>
      <c r="H14" s="846">
        <v>2086.1957788104805</v>
      </c>
      <c r="I14" s="461">
        <v>21.337110757023208</v>
      </c>
    </row>
    <row r="15" spans="1:9" ht="19.5" customHeight="1">
      <c r="A15" s="120" t="s">
        <v>16</v>
      </c>
      <c r="B15" s="143" t="s">
        <v>41</v>
      </c>
      <c r="C15" s="144">
        <v>349933</v>
      </c>
      <c r="D15" s="190">
        <v>438778357.14999992</v>
      </c>
      <c r="E15" s="842">
        <v>1253.8924798461417</v>
      </c>
      <c r="F15" s="461">
        <v>15.428957518319214</v>
      </c>
      <c r="G15" s="191">
        <v>434903357.14999992</v>
      </c>
      <c r="H15" s="846">
        <v>1242.8189314811691</v>
      </c>
      <c r="I15" s="461">
        <v>15.292699178751551</v>
      </c>
    </row>
    <row r="16" spans="1:9" ht="19.5" customHeight="1">
      <c r="A16" s="120" t="s">
        <v>17</v>
      </c>
      <c r="B16" s="143" t="s">
        <v>42</v>
      </c>
      <c r="C16" s="144">
        <v>430257</v>
      </c>
      <c r="D16" s="190">
        <v>518615123.41999978</v>
      </c>
      <c r="E16" s="842">
        <v>1205.3612687765678</v>
      </c>
      <c r="F16" s="461">
        <v>15.821076379198484</v>
      </c>
      <c r="G16" s="191">
        <v>511263123.41999978</v>
      </c>
      <c r="H16" s="846">
        <v>1188.2738070966882</v>
      </c>
      <c r="I16" s="461">
        <v>15.596793383413827</v>
      </c>
    </row>
    <row r="17" spans="1:9" ht="19.5" customHeight="1">
      <c r="A17" s="120" t="s">
        <v>18</v>
      </c>
      <c r="B17" s="143" t="s">
        <v>43</v>
      </c>
      <c r="C17" s="144">
        <v>843655</v>
      </c>
      <c r="D17" s="190">
        <v>1052596201.6400003</v>
      </c>
      <c r="E17" s="842">
        <v>1247.6619016541126</v>
      </c>
      <c r="F17" s="461">
        <v>15.134781417237736</v>
      </c>
      <c r="G17" s="191">
        <v>948549201.64000046</v>
      </c>
      <c r="H17" s="846">
        <v>1124.3330527763133</v>
      </c>
      <c r="I17" s="461">
        <v>13.638738965568404</v>
      </c>
    </row>
    <row r="18" spans="1:9" ht="19.5" customHeight="1">
      <c r="A18" s="120" t="s">
        <v>19</v>
      </c>
      <c r="B18" s="143" t="s">
        <v>44</v>
      </c>
      <c r="C18" s="144">
        <v>2518674</v>
      </c>
      <c r="D18" s="190">
        <v>2830353937.2999983</v>
      </c>
      <c r="E18" s="842">
        <v>1123.7476296257469</v>
      </c>
      <c r="F18" s="461">
        <v>15.743335924459704</v>
      </c>
      <c r="G18" s="191">
        <v>2473715337.8599987</v>
      </c>
      <c r="H18" s="846">
        <v>982.14986848635385</v>
      </c>
      <c r="I18" s="461">
        <v>13.759597706910546</v>
      </c>
    </row>
    <row r="19" spans="1:9" ht="19.5" customHeight="1">
      <c r="A19" s="120" t="s">
        <v>20</v>
      </c>
      <c r="B19" s="143" t="s">
        <v>45</v>
      </c>
      <c r="C19" s="144">
        <v>194852</v>
      </c>
      <c r="D19" s="190">
        <v>216242642.20999998</v>
      </c>
      <c r="E19" s="842">
        <v>1109.7789204627099</v>
      </c>
      <c r="F19" s="461">
        <v>13.898005329417717</v>
      </c>
      <c r="G19" s="191">
        <v>206848161.20999998</v>
      </c>
      <c r="H19" s="846">
        <v>1061.5655020733684</v>
      </c>
      <c r="I19" s="461">
        <v>13.294218094528503</v>
      </c>
    </row>
    <row r="20" spans="1:9" ht="19.5" customHeight="1">
      <c r="A20" s="120" t="s">
        <v>21</v>
      </c>
      <c r="B20" s="143" t="s">
        <v>54</v>
      </c>
      <c r="C20" s="144">
        <v>291296</v>
      </c>
      <c r="D20" s="190">
        <v>155190114.66999999</v>
      </c>
      <c r="E20" s="842">
        <v>532.75745176727446</v>
      </c>
      <c r="F20" s="461">
        <v>7.697784261185979</v>
      </c>
      <c r="G20" s="191">
        <v>123766014.66999999</v>
      </c>
      <c r="H20" s="846">
        <v>424.88058425107101</v>
      </c>
      <c r="I20" s="461">
        <v>6.1390771043782939</v>
      </c>
    </row>
    <row r="21" spans="1:9" ht="19.5" customHeight="1">
      <c r="A21" s="120" t="s">
        <v>22</v>
      </c>
      <c r="B21" s="143" t="s">
        <v>47</v>
      </c>
      <c r="C21" s="144">
        <v>772086</v>
      </c>
      <c r="D21" s="190">
        <v>1006087198.7700001</v>
      </c>
      <c r="E21" s="842">
        <v>1303.0765986820122</v>
      </c>
      <c r="F21" s="461">
        <v>15.940867645267168</v>
      </c>
      <c r="G21" s="191">
        <v>958919198.7700001</v>
      </c>
      <c r="H21" s="846">
        <v>1241.9849586315515</v>
      </c>
      <c r="I21" s="461">
        <v>15.193518065617212</v>
      </c>
    </row>
    <row r="22" spans="1:9" ht="19.5" customHeight="1" thickBot="1">
      <c r="A22" s="122" t="s">
        <v>23</v>
      </c>
      <c r="B22" s="145" t="s">
        <v>48</v>
      </c>
      <c r="C22" s="142">
        <v>549843</v>
      </c>
      <c r="D22" s="192">
        <v>1331332637.9300001</v>
      </c>
      <c r="E22" s="843">
        <v>2421.2959661757995</v>
      </c>
      <c r="F22" s="462">
        <v>28.224143140913188</v>
      </c>
      <c r="G22" s="193">
        <v>1282878317.46</v>
      </c>
      <c r="H22" s="846">
        <v>2333.1720463114016</v>
      </c>
      <c r="I22" s="462">
        <v>27.19691550615218</v>
      </c>
    </row>
    <row r="23" spans="1:9" ht="16.5" thickBot="1">
      <c r="A23" s="2931" t="s">
        <v>55</v>
      </c>
      <c r="B23" s="2932"/>
      <c r="C23" s="123">
        <v>12576502</v>
      </c>
      <c r="D23" s="99">
        <v>15226009655.549997</v>
      </c>
      <c r="E23" s="844">
        <v>1210.6712705607647</v>
      </c>
      <c r="F23" s="463">
        <v>14.710812322042962</v>
      </c>
      <c r="G23" s="99">
        <v>14059452715.25</v>
      </c>
      <c r="H23" s="109">
        <v>1117.9144022121573</v>
      </c>
      <c r="I23" s="463">
        <v>13.583727773960161</v>
      </c>
    </row>
    <row r="24" spans="1:9">
      <c r="F24" s="172"/>
      <c r="G24" s="69"/>
    </row>
    <row r="25" spans="1:9">
      <c r="A25" s="44" t="s">
        <v>241</v>
      </c>
      <c r="B25" s="44"/>
      <c r="C25" s="44"/>
      <c r="D25" s="44"/>
      <c r="E25" s="44"/>
    </row>
    <row r="26" spans="1:9">
      <c r="A26" s="44" t="s">
        <v>225</v>
      </c>
      <c r="B26" s="44"/>
      <c r="C26" s="44"/>
      <c r="D26" s="44"/>
      <c r="E26" s="44"/>
    </row>
  </sheetData>
  <mergeCells count="7">
    <mergeCell ref="A2:I2"/>
    <mergeCell ref="G5:H5"/>
    <mergeCell ref="C4:C5"/>
    <mergeCell ref="A23:B23"/>
    <mergeCell ref="B4:B5"/>
    <mergeCell ref="A4:A5"/>
    <mergeCell ref="D5:E5"/>
  </mergeCells>
  <phoneticPr fontId="0" type="noConversion"/>
  <pageMargins left="0.75" right="0.75" top="1" bottom="1" header="0.5" footer="0.5"/>
  <pageSetup paperSize="9" scale="91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78"/>
  <sheetViews>
    <sheetView topLeftCell="B34" zoomScaleNormal="100" zoomScaleSheetLayoutView="100" workbookViewId="0">
      <selection activeCell="B3" sqref="B3:B4"/>
    </sheetView>
  </sheetViews>
  <sheetFormatPr defaultRowHeight="12.75"/>
  <cols>
    <col min="1" max="1" width="5.7109375" style="1106" hidden="1" customWidth="1"/>
    <col min="2" max="2" width="31.28515625" style="1106" customWidth="1"/>
    <col min="3" max="5" width="14.5703125" style="1106" customWidth="1"/>
    <col min="6" max="6" width="13.85546875" style="1106" customWidth="1"/>
    <col min="7" max="10" width="13" style="1106" customWidth="1"/>
    <col min="11" max="11" width="7.42578125" style="1106" customWidth="1"/>
    <col min="12" max="12" width="7.28515625" style="1106" customWidth="1"/>
    <col min="13" max="13" width="8.140625" style="1106" hidden="1" customWidth="1"/>
    <col min="14" max="16384" width="9.140625" style="1106"/>
  </cols>
  <sheetData>
    <row r="1" spans="2:13" ht="23.45" customHeight="1">
      <c r="B1" s="2933" t="s">
        <v>1290</v>
      </c>
      <c r="C1" s="2933"/>
      <c r="D1" s="2933"/>
      <c r="E1" s="2933"/>
      <c r="F1" s="2933"/>
      <c r="G1" s="2934"/>
      <c r="H1" s="2935"/>
      <c r="I1" s="2933"/>
      <c r="J1" s="2933"/>
      <c r="K1" s="2933"/>
      <c r="L1" s="2933"/>
      <c r="M1" s="2933"/>
    </row>
    <row r="2" spans="2:13" ht="60" customHeight="1">
      <c r="B2" s="2452" t="s">
        <v>674</v>
      </c>
      <c r="C2" s="1109" t="s">
        <v>675</v>
      </c>
      <c r="D2" s="1109" t="s">
        <v>676</v>
      </c>
      <c r="E2" s="1109" t="s">
        <v>677</v>
      </c>
      <c r="F2" s="1110" t="s">
        <v>683</v>
      </c>
      <c r="G2" s="1109" t="s">
        <v>684</v>
      </c>
      <c r="H2" s="1109" t="s">
        <v>685</v>
      </c>
    </row>
    <row r="3" spans="2:13" ht="9.75" customHeight="1">
      <c r="B3" s="2452"/>
      <c r="C3" s="2269" t="s">
        <v>8</v>
      </c>
      <c r="D3" s="2269"/>
      <c r="E3" s="2269"/>
      <c r="F3" s="2269" t="s">
        <v>9</v>
      </c>
      <c r="G3" s="2269"/>
      <c r="H3" s="2269"/>
    </row>
    <row r="4" spans="2:13" ht="9" customHeight="1">
      <c r="B4" s="1110">
        <v>1</v>
      </c>
      <c r="C4" s="1111">
        <v>2</v>
      </c>
      <c r="D4" s="1111">
        <v>3</v>
      </c>
      <c r="E4" s="1111">
        <v>4</v>
      </c>
      <c r="F4" s="1111">
        <v>5</v>
      </c>
      <c r="G4" s="1111">
        <v>6</v>
      </c>
      <c r="H4" s="1111">
        <v>7</v>
      </c>
    </row>
    <row r="5" spans="2:13" ht="22.9" customHeight="1">
      <c r="B5" s="1112" t="s">
        <v>686</v>
      </c>
      <c r="C5" s="1113">
        <v>20488369281.099998</v>
      </c>
      <c r="D5" s="1113">
        <v>20956585879.830002</v>
      </c>
      <c r="E5" s="1113">
        <v>21018044964.299999</v>
      </c>
      <c r="F5" s="1114">
        <v>100</v>
      </c>
      <c r="G5" s="1114">
        <v>102.28527996692212</v>
      </c>
      <c r="H5" s="1114"/>
      <c r="I5" s="1458"/>
      <c r="J5" s="1458"/>
      <c r="K5" s="1458"/>
      <c r="L5" s="1458"/>
      <c r="M5" s="1458"/>
    </row>
    <row r="6" spans="2:13" ht="22.5" customHeight="1">
      <c r="B6" s="1296" t="s">
        <v>687</v>
      </c>
      <c r="C6" s="1113">
        <v>9736649520.8999977</v>
      </c>
      <c r="D6" s="1113">
        <v>10669207739.850002</v>
      </c>
      <c r="E6" s="1113">
        <v>10648483691.059999</v>
      </c>
      <c r="F6" s="1114">
        <v>50.911001443793147</v>
      </c>
      <c r="G6" s="1114">
        <v>109.57781439034281</v>
      </c>
      <c r="H6" s="1114">
        <v>100</v>
      </c>
      <c r="I6" s="1458"/>
      <c r="J6" s="1458"/>
      <c r="K6" s="1458"/>
      <c r="L6" s="1458"/>
      <c r="M6" s="1458"/>
    </row>
    <row r="7" spans="2:13" ht="13.9" customHeight="1">
      <c r="B7" s="1245" t="s">
        <v>688</v>
      </c>
      <c r="C7" s="1116">
        <v>6657502238</v>
      </c>
      <c r="D7" s="1116">
        <v>7291727831.4700003</v>
      </c>
      <c r="E7" s="1116">
        <v>7273907569.25</v>
      </c>
      <c r="F7" s="1117">
        <v>34.794445399085923</v>
      </c>
      <c r="G7" s="1117">
        <v>109.52647961347932</v>
      </c>
      <c r="H7" s="1117">
        <v>68.343667208156859</v>
      </c>
      <c r="I7" s="1458"/>
      <c r="J7" s="1458"/>
      <c r="K7" s="1458"/>
      <c r="L7" s="1458"/>
      <c r="M7" s="1458"/>
    </row>
    <row r="8" spans="2:13" ht="13.9" customHeight="1">
      <c r="B8" s="1245" t="s">
        <v>689</v>
      </c>
      <c r="C8" s="1116">
        <v>1711857844</v>
      </c>
      <c r="D8" s="1116">
        <v>1762132061</v>
      </c>
      <c r="E8" s="1116">
        <v>1721030144</v>
      </c>
      <c r="F8" s="1117">
        <v>8.408488248536667</v>
      </c>
      <c r="G8" s="1117">
        <v>102.93682195494266</v>
      </c>
      <c r="H8" s="1117">
        <v>16.516053524933742</v>
      </c>
      <c r="I8" s="1458"/>
      <c r="J8" s="1458"/>
      <c r="K8" s="1458"/>
      <c r="L8" s="1458"/>
      <c r="M8" s="1458"/>
    </row>
    <row r="9" spans="2:13" ht="13.9" customHeight="1">
      <c r="B9" s="1245" t="s">
        <v>145</v>
      </c>
      <c r="C9" s="1116">
        <v>241409060</v>
      </c>
      <c r="D9" s="1118">
        <v>244422987.06</v>
      </c>
      <c r="E9" s="1116">
        <v>244422987.06</v>
      </c>
      <c r="F9" s="1117">
        <v>1.1663301859452631</v>
      </c>
      <c r="G9" s="1117">
        <v>101.24847305233698</v>
      </c>
      <c r="H9" s="1117">
        <v>2.29091974793094</v>
      </c>
      <c r="I9" s="1458"/>
      <c r="J9" s="1458"/>
      <c r="K9" s="1458"/>
      <c r="L9" s="1458"/>
      <c r="M9" s="1458"/>
    </row>
    <row r="10" spans="2:13" ht="13.9" customHeight="1">
      <c r="B10" s="1245" t="s">
        <v>695</v>
      </c>
      <c r="C10" s="1116">
        <v>1125880378.8999977</v>
      </c>
      <c r="D10" s="1116">
        <v>1370924860.3200021</v>
      </c>
      <c r="E10" s="1116">
        <v>1409122990.7499995</v>
      </c>
      <c r="F10" s="1117">
        <v>6.541737610225292</v>
      </c>
      <c r="G10" s="1117">
        <v>121.76469951980303</v>
      </c>
      <c r="H10" s="1117">
        <v>12.849359518978453</v>
      </c>
      <c r="I10" s="1458"/>
      <c r="J10" s="1458"/>
      <c r="K10" s="1458"/>
      <c r="L10" s="1458"/>
      <c r="M10" s="1458"/>
    </row>
    <row r="11" spans="2:13" ht="25.5" customHeight="1">
      <c r="B11" s="1296" t="s">
        <v>1289</v>
      </c>
      <c r="C11" s="1113">
        <v>7542668217.2000008</v>
      </c>
      <c r="D11" s="1113">
        <v>7078326596.9799995</v>
      </c>
      <c r="E11" s="1113">
        <v>7170407460.2399998</v>
      </c>
      <c r="F11" s="1114">
        <v>33.776143869849754</v>
      </c>
      <c r="G11" s="1114">
        <v>93.843801598469696</v>
      </c>
      <c r="H11" s="1119"/>
      <c r="I11" s="1458"/>
      <c r="J11" s="1458"/>
      <c r="K11" s="1458"/>
      <c r="L11" s="1458"/>
      <c r="M11" s="1458"/>
    </row>
    <row r="12" spans="2:13" ht="25.5" customHeight="1">
      <c r="B12" s="1296" t="s">
        <v>698</v>
      </c>
      <c r="C12" s="1113">
        <v>1102204537.6500001</v>
      </c>
      <c r="D12" s="1113">
        <v>949928577.63</v>
      </c>
      <c r="E12" s="1113">
        <v>954050893.07999992</v>
      </c>
      <c r="F12" s="1114">
        <v>4.5328403351438737</v>
      </c>
      <c r="G12" s="1114">
        <v>86.18441906030742</v>
      </c>
      <c r="H12" s="1120"/>
      <c r="I12" s="1458"/>
      <c r="J12" s="1458"/>
      <c r="K12" s="1458"/>
      <c r="L12" s="1458"/>
      <c r="M12" s="1458"/>
    </row>
    <row r="13" spans="2:13" ht="14.45" customHeight="1">
      <c r="B13" s="1245" t="s">
        <v>699</v>
      </c>
      <c r="C13" s="1116">
        <v>754510367.36000001</v>
      </c>
      <c r="D13" s="1116">
        <v>614677155.5</v>
      </c>
      <c r="E13" s="1116">
        <v>617159791.16999996</v>
      </c>
      <c r="F13" s="1117">
        <v>2.9330977814072559</v>
      </c>
      <c r="G13" s="1117">
        <v>81.467025781332794</v>
      </c>
      <c r="H13" s="1120"/>
      <c r="I13" s="1458"/>
      <c r="J13" s="1458"/>
      <c r="K13" s="1458"/>
      <c r="L13" s="1458"/>
      <c r="M13" s="1458"/>
    </row>
    <row r="14" spans="2:13" ht="14.45" customHeight="1">
      <c r="B14" s="1298" t="s">
        <v>700</v>
      </c>
      <c r="C14" s="1116">
        <v>63516611.920000002</v>
      </c>
      <c r="D14" s="1116">
        <v>52573199.869999997</v>
      </c>
      <c r="E14" s="1116">
        <v>52631177.899999999</v>
      </c>
      <c r="F14" s="1117">
        <v>0.25086719836650451</v>
      </c>
      <c r="G14" s="1117">
        <v>82.770787485038767</v>
      </c>
      <c r="H14" s="1120"/>
      <c r="I14" s="1458"/>
      <c r="J14" s="1458"/>
      <c r="K14" s="1458"/>
      <c r="L14" s="1458"/>
      <c r="M14" s="1458"/>
    </row>
    <row r="15" spans="2:13" ht="14.45" customHeight="1">
      <c r="B15" s="1245" t="s">
        <v>701</v>
      </c>
      <c r="C15" s="1116">
        <v>71182916.530000001</v>
      </c>
      <c r="D15" s="1116">
        <v>50956984.859999999</v>
      </c>
      <c r="E15" s="1116">
        <v>51377447.090000004</v>
      </c>
      <c r="F15" s="1117">
        <v>0.24315499267008162</v>
      </c>
      <c r="G15" s="1117">
        <v>71.585975040126669</v>
      </c>
      <c r="H15" s="1120"/>
      <c r="I15" s="1458"/>
      <c r="J15" s="1458"/>
      <c r="K15" s="1458"/>
      <c r="L15" s="1458"/>
      <c r="M15" s="1458"/>
    </row>
    <row r="16" spans="2:13" ht="14.45" customHeight="1">
      <c r="B16" s="1298" t="s">
        <v>700</v>
      </c>
      <c r="C16" s="1116">
        <v>40273937.729999997</v>
      </c>
      <c r="D16" s="1116">
        <v>23069174.059999999</v>
      </c>
      <c r="E16" s="1116">
        <v>23069174.059999999</v>
      </c>
      <c r="F16" s="1117">
        <v>0.11008078411380592</v>
      </c>
      <c r="G16" s="1117">
        <v>57.280651856438183</v>
      </c>
      <c r="H16" s="1120"/>
      <c r="I16" s="1458"/>
      <c r="J16" s="1458"/>
      <c r="K16" s="1458"/>
      <c r="L16" s="1458"/>
      <c r="M16" s="1458"/>
    </row>
    <row r="17" spans="2:13" ht="27.75" customHeight="1">
      <c r="B17" s="1245" t="s">
        <v>865</v>
      </c>
      <c r="C17" s="1116">
        <v>19472046.84</v>
      </c>
      <c r="D17" s="1116">
        <v>15714912.140000001</v>
      </c>
      <c r="E17" s="1116">
        <v>15845631.789999999</v>
      </c>
      <c r="F17" s="1117">
        <v>7.4987940450381596E-2</v>
      </c>
      <c r="G17" s="1117">
        <v>80.704983246640552</v>
      </c>
      <c r="H17" s="1120"/>
      <c r="I17" s="1458"/>
      <c r="J17" s="1458"/>
      <c r="K17" s="1458"/>
      <c r="L17" s="1458"/>
      <c r="M17" s="1458"/>
    </row>
    <row r="18" spans="2:13" ht="13.9" customHeight="1">
      <c r="B18" s="1298" t="s">
        <v>700</v>
      </c>
      <c r="C18" s="1116">
        <v>0</v>
      </c>
      <c r="D18" s="1116">
        <v>0</v>
      </c>
      <c r="E18" s="1116">
        <v>0</v>
      </c>
      <c r="F18" s="1117">
        <v>0</v>
      </c>
      <c r="G18" s="1117" t="s">
        <v>748</v>
      </c>
      <c r="H18" s="1120"/>
      <c r="I18" s="1458"/>
      <c r="J18" s="1458"/>
      <c r="K18" s="1458"/>
      <c r="L18" s="1458"/>
      <c r="M18" s="1458"/>
    </row>
    <row r="19" spans="2:13" ht="22.15" customHeight="1">
      <c r="B19" s="1245" t="s">
        <v>864</v>
      </c>
      <c r="C19" s="1116">
        <v>61186878.439999998</v>
      </c>
      <c r="D19" s="1116">
        <v>56969138.509999998</v>
      </c>
      <c r="E19" s="1116">
        <v>57851651.25</v>
      </c>
      <c r="F19" s="1117">
        <v>0.27184360485374121</v>
      </c>
      <c r="G19" s="1117">
        <v>93.106790152506434</v>
      </c>
      <c r="H19" s="1120"/>
      <c r="I19" s="1458"/>
      <c r="J19" s="1458"/>
      <c r="K19" s="1458"/>
      <c r="L19" s="1458"/>
      <c r="M19" s="1458"/>
    </row>
    <row r="20" spans="2:13" ht="14.45" customHeight="1">
      <c r="B20" s="1298" t="s">
        <v>700</v>
      </c>
      <c r="C20" s="1116">
        <v>6676223.4400000004</v>
      </c>
      <c r="D20" s="1116">
        <v>4701355.07</v>
      </c>
      <c r="E20" s="1116">
        <v>4701355.07</v>
      </c>
      <c r="F20" s="1117">
        <v>2.2433783331687121E-2</v>
      </c>
      <c r="G20" s="1117">
        <v>70.419378743860605</v>
      </c>
      <c r="H20" s="1120"/>
      <c r="I20" s="1458"/>
      <c r="J20" s="1458"/>
      <c r="K20" s="1458"/>
      <c r="L20" s="1458"/>
      <c r="M20" s="1458"/>
    </row>
    <row r="21" spans="2:13" ht="33.75">
      <c r="B21" s="1245" t="s">
        <v>704</v>
      </c>
      <c r="C21" s="1116">
        <v>136775520.81</v>
      </c>
      <c r="D21" s="1116">
        <v>132449109</v>
      </c>
      <c r="E21" s="1116">
        <v>132655094.16</v>
      </c>
      <c r="F21" s="1117">
        <v>0.63201663553163845</v>
      </c>
      <c r="G21" s="1117">
        <v>96.836852249307114</v>
      </c>
      <c r="H21" s="1120"/>
      <c r="I21" s="1458"/>
      <c r="J21" s="1458"/>
      <c r="K21" s="1458"/>
      <c r="L21" s="1458"/>
      <c r="M21" s="1458"/>
    </row>
    <row r="22" spans="2:13" ht="14.45" customHeight="1">
      <c r="B22" s="1298" t="s">
        <v>700</v>
      </c>
      <c r="C22" s="1116">
        <v>94416294.409999996</v>
      </c>
      <c r="D22" s="1116">
        <v>90785289.219999999</v>
      </c>
      <c r="E22" s="1116">
        <v>90981274.379999995</v>
      </c>
      <c r="F22" s="1117">
        <v>0.43320648573476722</v>
      </c>
      <c r="G22" s="1117">
        <v>96.154260011272569</v>
      </c>
      <c r="H22" s="1120"/>
      <c r="I22" s="1458"/>
      <c r="J22" s="1458"/>
      <c r="K22" s="1458"/>
      <c r="L22" s="1458"/>
      <c r="M22" s="1458"/>
    </row>
    <row r="23" spans="2:13" ht="14.45" customHeight="1">
      <c r="B23" s="1245" t="s">
        <v>705</v>
      </c>
      <c r="C23" s="1116">
        <v>59076807.670000002</v>
      </c>
      <c r="D23" s="1116">
        <v>79161277.620000005</v>
      </c>
      <c r="E23" s="1116">
        <v>79161277.620000005</v>
      </c>
      <c r="F23" s="1117">
        <v>0.37773938023077519</v>
      </c>
      <c r="G23" s="1117">
        <v>133.99721606859805</v>
      </c>
      <c r="H23" s="1120"/>
      <c r="I23" s="1458"/>
      <c r="J23" s="1458"/>
      <c r="K23" s="1458"/>
      <c r="L23" s="1458"/>
      <c r="M23" s="1458"/>
    </row>
    <row r="24" spans="2:13" ht="14.45" customHeight="1">
      <c r="B24" s="1298" t="s">
        <v>700</v>
      </c>
      <c r="C24" s="1116">
        <v>500000</v>
      </c>
      <c r="D24" s="1116">
        <v>22002597.07</v>
      </c>
      <c r="E24" s="1116">
        <v>22002597.07</v>
      </c>
      <c r="F24" s="1117">
        <v>0.10499132442740469</v>
      </c>
      <c r="G24" s="1117">
        <v>4400.5194140000003</v>
      </c>
      <c r="H24" s="1120"/>
      <c r="I24" s="1458"/>
      <c r="J24" s="1458"/>
      <c r="K24" s="1458"/>
      <c r="L24" s="1458"/>
      <c r="M24" s="1458"/>
    </row>
    <row r="25" spans="2:13" ht="14.45" customHeight="1">
      <c r="B25" s="1296" t="s">
        <v>706</v>
      </c>
      <c r="C25" s="1113">
        <v>1319752810.7</v>
      </c>
      <c r="D25" s="1113">
        <v>1201989685.45</v>
      </c>
      <c r="E25" s="1113">
        <v>1237629775.6800001</v>
      </c>
      <c r="F25" s="1114">
        <v>5.7356178737438048</v>
      </c>
      <c r="G25" s="1114">
        <v>91.07688013276227</v>
      </c>
      <c r="H25" s="1120"/>
      <c r="I25" s="1458"/>
      <c r="J25" s="1458"/>
      <c r="K25" s="1458"/>
      <c r="L25" s="1458"/>
      <c r="M25" s="1458"/>
    </row>
    <row r="26" spans="2:13" ht="14.45" customHeight="1">
      <c r="B26" s="1298" t="s">
        <v>707</v>
      </c>
      <c r="C26" s="1116">
        <v>543522018</v>
      </c>
      <c r="D26" s="1116">
        <v>492204692.00999999</v>
      </c>
      <c r="E26" s="1116">
        <v>494794678.62</v>
      </c>
      <c r="F26" s="1117">
        <v>2.3486873999057747</v>
      </c>
      <c r="G26" s="1117">
        <v>90.558372192752643</v>
      </c>
      <c r="H26" s="1120"/>
      <c r="I26" s="2265"/>
      <c r="J26" s="1458"/>
      <c r="K26" s="1458"/>
      <c r="L26" s="1458"/>
      <c r="M26" s="1458"/>
    </row>
    <row r="27" spans="2:13" ht="14.45" customHeight="1">
      <c r="B27" s="1296" t="s">
        <v>708</v>
      </c>
      <c r="C27" s="1113">
        <v>5120710868.8500004</v>
      </c>
      <c r="D27" s="1113">
        <v>4926408333.8999996</v>
      </c>
      <c r="E27" s="1113">
        <v>4978726791.4799995</v>
      </c>
      <c r="F27" s="1117">
        <v>23.507685660962071</v>
      </c>
      <c r="G27" s="1117">
        <v>96.205555440906252</v>
      </c>
      <c r="H27" s="1120"/>
      <c r="I27" s="1458"/>
      <c r="J27" s="1458"/>
      <c r="K27" s="1458"/>
      <c r="L27" s="1458"/>
      <c r="M27" s="1458"/>
    </row>
    <row r="28" spans="2:13" ht="14.45" customHeight="1">
      <c r="B28" s="1298" t="s">
        <v>709</v>
      </c>
      <c r="C28" s="1116">
        <v>2836878855.7199998</v>
      </c>
      <c r="D28" s="1116">
        <v>2752712066.6900001</v>
      </c>
      <c r="E28" s="1116">
        <v>2758040583.1700001</v>
      </c>
      <c r="F28" s="1117">
        <v>13.135307833416661</v>
      </c>
      <c r="G28" s="1117">
        <v>97.033120083351662</v>
      </c>
      <c r="H28" s="1120"/>
      <c r="I28" s="1458"/>
      <c r="J28" s="1458"/>
      <c r="K28" s="1458"/>
      <c r="L28" s="1458"/>
      <c r="M28" s="1458"/>
    </row>
    <row r="29" spans="2:13" ht="22.5" customHeight="1">
      <c r="B29" s="1296" t="s">
        <v>710</v>
      </c>
      <c r="C29" s="1113">
        <v>3209051543</v>
      </c>
      <c r="D29" s="1113">
        <v>3209051543</v>
      </c>
      <c r="E29" s="1113">
        <v>3199153813</v>
      </c>
      <c r="F29" s="1114">
        <v>15.312854686357106</v>
      </c>
      <c r="G29" s="1114">
        <v>100</v>
      </c>
      <c r="H29" s="1120"/>
      <c r="I29" s="1458"/>
      <c r="J29" s="1458"/>
      <c r="K29" s="1458"/>
      <c r="L29" s="1458"/>
      <c r="M29" s="1458"/>
    </row>
    <row r="30" spans="2:13" ht="14.45" customHeight="1">
      <c r="B30" s="1245" t="s">
        <v>712</v>
      </c>
      <c r="C30" s="1116">
        <v>642720718</v>
      </c>
      <c r="D30" s="1116">
        <v>642720718</v>
      </c>
      <c r="E30" s="1116">
        <v>632822988</v>
      </c>
      <c r="F30" s="1117">
        <v>3.0669152011950418</v>
      </c>
      <c r="G30" s="1117">
        <v>100</v>
      </c>
      <c r="H30" s="1120"/>
      <c r="I30" s="1458"/>
      <c r="J30" s="1458"/>
      <c r="K30" s="1458"/>
      <c r="L30" s="1458"/>
      <c r="M30" s="1458"/>
    </row>
    <row r="31" spans="2:13" ht="14.45" customHeight="1">
      <c r="B31" s="1245" t="s">
        <v>715</v>
      </c>
      <c r="C31" s="1116">
        <v>592596922</v>
      </c>
      <c r="D31" s="1116">
        <v>592596922</v>
      </c>
      <c r="E31" s="1116">
        <v>592596922</v>
      </c>
      <c r="F31" s="1117">
        <v>2.8277359938211801</v>
      </c>
      <c r="G31" s="1117">
        <v>100</v>
      </c>
      <c r="H31" s="1120"/>
      <c r="I31" s="1458"/>
      <c r="J31" s="1458"/>
      <c r="K31" s="1458"/>
      <c r="L31" s="1458"/>
      <c r="M31" s="1458"/>
    </row>
    <row r="32" spans="2:13" ht="14.45" customHeight="1">
      <c r="B32" s="1245" t="s">
        <v>711</v>
      </c>
      <c r="C32" s="1116">
        <v>1576054926</v>
      </c>
      <c r="D32" s="1116">
        <v>1576054926</v>
      </c>
      <c r="E32" s="1116">
        <v>1576054926</v>
      </c>
      <c r="F32" s="1117">
        <v>7.5205710273489688</v>
      </c>
      <c r="G32" s="1117">
        <v>100</v>
      </c>
      <c r="H32" s="1120"/>
      <c r="I32" s="1458"/>
      <c r="J32" s="1458"/>
      <c r="K32" s="1458"/>
      <c r="L32" s="1458"/>
      <c r="M32" s="1458"/>
    </row>
    <row r="33" spans="2:27" ht="14.45" customHeight="1">
      <c r="B33" s="1245" t="s">
        <v>716</v>
      </c>
      <c r="C33" s="1116">
        <v>397678977</v>
      </c>
      <c r="D33" s="1116">
        <v>397678977</v>
      </c>
      <c r="E33" s="1116">
        <v>397678977</v>
      </c>
      <c r="F33" s="1117">
        <v>1.897632463991916</v>
      </c>
      <c r="G33" s="1117">
        <v>100</v>
      </c>
      <c r="H33" s="1120"/>
      <c r="I33" s="1458"/>
      <c r="J33" s="1458"/>
      <c r="K33" s="1458"/>
      <c r="L33" s="1458"/>
      <c r="M33" s="1458"/>
    </row>
    <row r="34" spans="2:27" ht="26.25" customHeight="1">
      <c r="B34" s="1297"/>
      <c r="C34" s="1463"/>
      <c r="D34" s="1463"/>
      <c r="E34" s="1463"/>
      <c r="F34" s="1119"/>
      <c r="G34" s="1119"/>
      <c r="H34" s="1120"/>
      <c r="I34" s="1458"/>
      <c r="J34" s="1458"/>
      <c r="K34" s="1458"/>
      <c r="L34" s="1458"/>
      <c r="M34" s="1458"/>
    </row>
    <row r="35" spans="2:27" ht="29.25" customHeight="1">
      <c r="B35" s="2452" t="s">
        <v>674</v>
      </c>
      <c r="C35" s="2270" t="s">
        <v>717</v>
      </c>
      <c r="D35" s="2270" t="s">
        <v>718</v>
      </c>
      <c r="E35" s="2270" t="s">
        <v>719</v>
      </c>
      <c r="F35" s="2270" t="s">
        <v>720</v>
      </c>
      <c r="G35" s="2270"/>
      <c r="H35" s="2270"/>
      <c r="I35" s="2270" t="s">
        <v>721</v>
      </c>
      <c r="J35" s="2270"/>
      <c r="K35" s="2270" t="s">
        <v>683</v>
      </c>
      <c r="L35" s="2272" t="s">
        <v>722</v>
      </c>
      <c r="N35" s="1131"/>
      <c r="O35" s="1131"/>
      <c r="P35" s="1131"/>
      <c r="Q35" s="1131"/>
      <c r="R35" s="1131"/>
      <c r="S35" s="1131"/>
      <c r="T35" s="1131"/>
      <c r="U35" s="1131"/>
      <c r="V35" s="1131"/>
      <c r="W35" s="1131"/>
      <c r="X35" s="1131"/>
      <c r="Y35" s="1131"/>
      <c r="Z35" s="1131"/>
      <c r="AA35" s="1131"/>
    </row>
    <row r="36" spans="2:27" ht="18" customHeight="1">
      <c r="B36" s="2452"/>
      <c r="C36" s="2270"/>
      <c r="D36" s="2271"/>
      <c r="E36" s="2270"/>
      <c r="F36" s="2273" t="s">
        <v>723</v>
      </c>
      <c r="G36" s="2274" t="s">
        <v>724</v>
      </c>
      <c r="H36" s="2271"/>
      <c r="I36" s="2270"/>
      <c r="J36" s="2270"/>
      <c r="K36" s="2270"/>
      <c r="L36" s="2272"/>
      <c r="M36" s="1132"/>
      <c r="N36" s="1133"/>
      <c r="O36" s="1131"/>
      <c r="P36" s="1131"/>
      <c r="Q36" s="1131"/>
      <c r="R36" s="1131"/>
      <c r="S36" s="1131"/>
      <c r="T36" s="1131"/>
      <c r="U36" s="1131"/>
      <c r="V36" s="1131"/>
      <c r="W36" s="1131"/>
      <c r="X36" s="1131"/>
      <c r="Y36" s="1131"/>
      <c r="Z36" s="1131"/>
      <c r="AA36" s="1131"/>
    </row>
    <row r="37" spans="2:27" ht="36" customHeight="1">
      <c r="B37" s="2452"/>
      <c r="C37" s="2270"/>
      <c r="D37" s="2271"/>
      <c r="E37" s="2270"/>
      <c r="F37" s="2271"/>
      <c r="G37" s="1130" t="s">
        <v>725</v>
      </c>
      <c r="H37" s="1130" t="s">
        <v>726</v>
      </c>
      <c r="I37" s="2270"/>
      <c r="J37" s="2270"/>
      <c r="K37" s="2270"/>
      <c r="L37" s="2272"/>
      <c r="M37" s="1132"/>
      <c r="N37" s="1131"/>
      <c r="O37" s="1131"/>
      <c r="P37" s="1131"/>
      <c r="Q37" s="1131"/>
      <c r="R37" s="1131"/>
      <c r="S37" s="1131"/>
      <c r="T37" s="1131"/>
      <c r="U37" s="1131"/>
      <c r="V37" s="1131"/>
      <c r="W37" s="1131"/>
      <c r="X37" s="1131"/>
      <c r="Y37" s="1131"/>
      <c r="Z37" s="1131"/>
      <c r="AA37" s="1131"/>
    </row>
    <row r="38" spans="2:27" ht="13.5" customHeight="1">
      <c r="B38" s="2452"/>
      <c r="C38" s="2269" t="s">
        <v>8</v>
      </c>
      <c r="D38" s="2269"/>
      <c r="E38" s="2269"/>
      <c r="F38" s="2269"/>
      <c r="G38" s="2269"/>
      <c r="H38" s="2269"/>
      <c r="I38" s="2269"/>
      <c r="J38" s="2269"/>
      <c r="K38" s="2269" t="s">
        <v>9</v>
      </c>
      <c r="L38" s="2269"/>
      <c r="O38" s="1131"/>
      <c r="P38" s="1131"/>
      <c r="Q38" s="1131"/>
      <c r="R38" s="1131"/>
      <c r="S38" s="1131"/>
      <c r="T38" s="1131"/>
      <c r="U38" s="1131"/>
      <c r="V38" s="1131"/>
      <c r="W38" s="1131"/>
      <c r="X38" s="1131"/>
      <c r="Y38" s="1131"/>
      <c r="Z38" s="1131"/>
      <c r="AA38" s="1131"/>
    </row>
    <row r="39" spans="2:27" ht="11.25" customHeight="1">
      <c r="B39" s="1110">
        <v>1</v>
      </c>
      <c r="C39" s="1111">
        <v>2</v>
      </c>
      <c r="D39" s="1111">
        <v>3</v>
      </c>
      <c r="E39" s="1111">
        <v>4</v>
      </c>
      <c r="F39" s="1110">
        <v>5</v>
      </c>
      <c r="G39" s="1110">
        <v>6</v>
      </c>
      <c r="H39" s="1111">
        <v>7</v>
      </c>
      <c r="I39" s="2271">
        <v>8</v>
      </c>
      <c r="J39" s="2271"/>
      <c r="K39" s="1110">
        <v>9</v>
      </c>
      <c r="L39" s="1111">
        <v>10</v>
      </c>
      <c r="N39" s="1131"/>
      <c r="O39" s="1131"/>
      <c r="P39" s="1131"/>
      <c r="Q39" s="1131"/>
      <c r="R39" s="1131"/>
      <c r="S39" s="1131"/>
      <c r="T39" s="1131"/>
      <c r="U39" s="1131"/>
      <c r="V39" s="1131"/>
      <c r="W39" s="1131"/>
      <c r="X39" s="1131"/>
      <c r="Y39" s="1131"/>
      <c r="Z39" s="1131"/>
      <c r="AA39" s="1131"/>
    </row>
    <row r="40" spans="2:27" ht="30" customHeight="1">
      <c r="B40" s="1112" t="s">
        <v>727</v>
      </c>
      <c r="C40" s="1134">
        <v>21605033487.93</v>
      </c>
      <c r="D40" s="1134">
        <v>19732435205.529999</v>
      </c>
      <c r="E40" s="1134">
        <v>19707968112.970001</v>
      </c>
      <c r="F40" s="1134">
        <v>593147966.86000001</v>
      </c>
      <c r="G40" s="1134">
        <v>1866.6</v>
      </c>
      <c r="H40" s="1134">
        <v>548549.32999999996</v>
      </c>
      <c r="I40" s="2275">
        <v>172434857.34</v>
      </c>
      <c r="J40" s="2275"/>
      <c r="K40" s="1135">
        <v>100</v>
      </c>
      <c r="L40" s="1135">
        <v>91.219336105080203</v>
      </c>
      <c r="M40" s="1458"/>
    </row>
    <row r="41" spans="2:27" ht="16.149999999999999" customHeight="1">
      <c r="B41" s="1296" t="s">
        <v>728</v>
      </c>
      <c r="C41" s="1137">
        <v>7759811581.1599998</v>
      </c>
      <c r="D41" s="1137">
        <v>7013175631.0900002</v>
      </c>
      <c r="E41" s="1137">
        <v>6987871231.9499998</v>
      </c>
      <c r="F41" s="1137">
        <v>217771532.12</v>
      </c>
      <c r="G41" s="1137">
        <v>1866.6</v>
      </c>
      <c r="H41" s="1137">
        <v>523464.78</v>
      </c>
      <c r="I41" s="2278">
        <v>126301870.04000001</v>
      </c>
      <c r="J41" s="2278"/>
      <c r="K41" s="1135">
        <v>35.457086148577716</v>
      </c>
      <c r="L41" s="1135">
        <v>90.052073544102683</v>
      </c>
      <c r="M41" s="1458"/>
    </row>
    <row r="42" spans="2:27" ht="16.149999999999999" customHeight="1">
      <c r="B42" s="1245" t="s">
        <v>729</v>
      </c>
      <c r="C42" s="1116">
        <v>7430198305.1599998</v>
      </c>
      <c r="D42" s="1116">
        <v>6688283606.71</v>
      </c>
      <c r="E42" s="1116">
        <v>6662979207.5699997</v>
      </c>
      <c r="F42" s="1116">
        <v>217771532.12</v>
      </c>
      <c r="G42" s="1116">
        <v>1866.6</v>
      </c>
      <c r="H42" s="1116">
        <v>523464.78</v>
      </c>
      <c r="I42" s="2277">
        <v>126301870.04000001</v>
      </c>
      <c r="J42" s="2277"/>
      <c r="K42" s="1122">
        <v>33.808554841252409</v>
      </c>
      <c r="L42" s="1122">
        <v>89.674311962075166</v>
      </c>
      <c r="M42" s="1458"/>
    </row>
    <row r="43" spans="2:27" ht="25.15" customHeight="1">
      <c r="B43" s="1296" t="s">
        <v>730</v>
      </c>
      <c r="C43" s="1137">
        <v>13845221906.77</v>
      </c>
      <c r="D43" s="1137">
        <v>12719259574.439999</v>
      </c>
      <c r="E43" s="1137">
        <v>12720096881.02</v>
      </c>
      <c r="F43" s="1137">
        <v>375376434.74000001</v>
      </c>
      <c r="G43" s="1137">
        <v>0</v>
      </c>
      <c r="H43" s="1137">
        <v>25084.54999999993</v>
      </c>
      <c r="I43" s="2278">
        <v>46132987.299999997</v>
      </c>
      <c r="J43" s="2278"/>
      <c r="K43" s="1135">
        <v>64.54291385142227</v>
      </c>
      <c r="L43" s="1135">
        <v>91.873550071452158</v>
      </c>
      <c r="M43" s="1458"/>
    </row>
    <row r="44" spans="2:27" ht="28.5" customHeight="1">
      <c r="B44" s="1245" t="s">
        <v>731</v>
      </c>
      <c r="C44" s="1116">
        <v>3335493740.3699999</v>
      </c>
      <c r="D44" s="1116">
        <v>3162541382.2800002</v>
      </c>
      <c r="E44" s="1116">
        <v>3162445233.48</v>
      </c>
      <c r="F44" s="1116">
        <v>208017181.22</v>
      </c>
      <c r="G44" s="1116">
        <v>0</v>
      </c>
      <c r="H44" s="1116">
        <v>0</v>
      </c>
      <c r="I44" s="2277">
        <v>0</v>
      </c>
      <c r="J44" s="2277"/>
      <c r="K44" s="1122">
        <v>16.046531105349032</v>
      </c>
      <c r="L44" s="1122">
        <v>94.811907310885729</v>
      </c>
      <c r="M44" s="1458"/>
    </row>
    <row r="45" spans="2:27" ht="16.899999999999999" customHeight="1">
      <c r="B45" s="1245" t="s">
        <v>732</v>
      </c>
      <c r="C45" s="1137">
        <v>6299074653.0500002</v>
      </c>
      <c r="D45" s="1137">
        <v>5922939167.4300003</v>
      </c>
      <c r="E45" s="1137">
        <v>5922830341.5500002</v>
      </c>
      <c r="F45" s="1137">
        <v>251349.64</v>
      </c>
      <c r="G45" s="1137">
        <v>0</v>
      </c>
      <c r="H45" s="1137">
        <v>0</v>
      </c>
      <c r="I45" s="2278">
        <v>15632749.01</v>
      </c>
      <c r="J45" s="2278"/>
      <c r="K45" s="1122">
        <v>30.052973028975671</v>
      </c>
      <c r="L45" s="1122">
        <v>94.026990753033488</v>
      </c>
      <c r="M45" s="1458"/>
    </row>
    <row r="46" spans="2:27" ht="16.899999999999999" customHeight="1">
      <c r="B46" s="1245" t="s">
        <v>733</v>
      </c>
      <c r="C46" s="1116">
        <v>106931104.09999999</v>
      </c>
      <c r="D46" s="1116">
        <v>98203995.709999993</v>
      </c>
      <c r="E46" s="1116">
        <v>98203995.709999993</v>
      </c>
      <c r="F46" s="1116">
        <v>1096986.56</v>
      </c>
      <c r="G46" s="1116">
        <v>0</v>
      </c>
      <c r="H46" s="1116">
        <v>0</v>
      </c>
      <c r="I46" s="2277">
        <v>0</v>
      </c>
      <c r="J46" s="2277"/>
      <c r="K46" s="1122">
        <v>0.49829589304729499</v>
      </c>
      <c r="L46" s="1122">
        <v>91.838568895876577</v>
      </c>
      <c r="M46" s="1458"/>
    </row>
    <row r="47" spans="2:27" ht="25.9" customHeight="1">
      <c r="B47" s="1245" t="s">
        <v>734</v>
      </c>
      <c r="C47" s="1137">
        <v>42536526</v>
      </c>
      <c r="D47" s="1137">
        <v>9455688.4499999993</v>
      </c>
      <c r="E47" s="1137">
        <v>9455688.4499999993</v>
      </c>
      <c r="F47" s="1137">
        <v>0</v>
      </c>
      <c r="G47" s="1137">
        <v>0</v>
      </c>
      <c r="H47" s="1137">
        <v>0</v>
      </c>
      <c r="I47" s="2278">
        <v>0</v>
      </c>
      <c r="J47" s="2278"/>
      <c r="K47" s="1122">
        <v>4.7979012325360525E-2</v>
      </c>
      <c r="L47" s="1122">
        <v>22.229573825563467</v>
      </c>
      <c r="M47" s="1458"/>
    </row>
    <row r="48" spans="2:27" ht="16.899999999999999" customHeight="1">
      <c r="B48" s="1245" t="s">
        <v>735</v>
      </c>
      <c r="C48" s="1137">
        <v>127759740.34</v>
      </c>
      <c r="D48" s="1137">
        <v>112514938.17</v>
      </c>
      <c r="E48" s="1137">
        <v>112492247.17</v>
      </c>
      <c r="F48" s="1137">
        <v>1129988.3700000001</v>
      </c>
      <c r="G48" s="1137">
        <v>0</v>
      </c>
      <c r="H48" s="1137">
        <v>22691</v>
      </c>
      <c r="I48" s="2279">
        <v>0</v>
      </c>
      <c r="J48" s="2454"/>
      <c r="K48" s="1122">
        <v>0.57079576405427501</v>
      </c>
      <c r="L48" s="1122">
        <v>88.049840169235267</v>
      </c>
      <c r="M48" s="1458"/>
    </row>
    <row r="49" spans="2:13" ht="16.899999999999999" customHeight="1">
      <c r="B49" s="1245" t="s">
        <v>736</v>
      </c>
      <c r="C49" s="1116">
        <v>3933426142.9100013</v>
      </c>
      <c r="D49" s="1116">
        <v>3413604402.3999977</v>
      </c>
      <c r="E49" s="1116">
        <v>3414669374.6600008</v>
      </c>
      <c r="F49" s="1116">
        <v>164880928.95000002</v>
      </c>
      <c r="G49" s="1116">
        <v>0</v>
      </c>
      <c r="H49" s="1116">
        <v>2393.5499999999302</v>
      </c>
      <c r="I49" s="2279">
        <v>30500238.289999999</v>
      </c>
      <c r="J49" s="2454"/>
      <c r="K49" s="1122">
        <v>17.326339047670643</v>
      </c>
      <c r="L49" s="1122">
        <v>86.811579793227864</v>
      </c>
      <c r="M49" s="1458"/>
    </row>
    <row r="50" spans="2:13" ht="16.899999999999999" customHeight="1">
      <c r="B50" s="1296" t="s">
        <v>737</v>
      </c>
      <c r="C50" s="1136">
        <v>-1116664206.8300018</v>
      </c>
      <c r="D50" s="1136"/>
      <c r="E50" s="1136">
        <v>1248617766.8600006</v>
      </c>
      <c r="F50" s="1136"/>
      <c r="G50" s="1136"/>
      <c r="H50" s="1136"/>
      <c r="I50" s="2276"/>
      <c r="J50" s="2276"/>
      <c r="K50" s="1138"/>
      <c r="L50" s="1138"/>
      <c r="M50" s="1700"/>
    </row>
    <row r="51" spans="2:13" ht="21.75" customHeight="1"/>
    <row r="52" spans="2:13">
      <c r="B52" s="1142" t="s">
        <v>96</v>
      </c>
      <c r="C52" s="2281" t="s">
        <v>738</v>
      </c>
      <c r="D52" s="2292"/>
      <c r="E52" s="2281" t="s">
        <v>739</v>
      </c>
      <c r="F52" s="2292"/>
      <c r="G52" s="1111" t="s">
        <v>28</v>
      </c>
      <c r="H52" s="1111" t="s">
        <v>740</v>
      </c>
    </row>
    <row r="53" spans="2:13">
      <c r="B53" s="1142"/>
      <c r="C53" s="2273" t="s">
        <v>8</v>
      </c>
      <c r="D53" s="2282"/>
      <c r="E53" s="2282"/>
      <c r="F53" s="2283"/>
      <c r="G53" s="2284" t="s">
        <v>9</v>
      </c>
      <c r="H53" s="2285"/>
    </row>
    <row r="54" spans="2:13">
      <c r="B54" s="1143">
        <v>1</v>
      </c>
      <c r="C54" s="1699">
        <v>2</v>
      </c>
      <c r="D54" s="1698"/>
      <c r="E54" s="1699">
        <v>3</v>
      </c>
      <c r="F54" s="1698"/>
      <c r="G54" s="1146">
        <v>4</v>
      </c>
      <c r="H54" s="1146">
        <v>5</v>
      </c>
    </row>
    <row r="55" spans="2:13" ht="22.5">
      <c r="B55" s="1243" t="s">
        <v>741</v>
      </c>
      <c r="C55" s="1148">
        <v>2428765002.3499999</v>
      </c>
      <c r="D55" s="1149"/>
      <c r="E55" s="1148">
        <v>2501123806.6500001</v>
      </c>
      <c r="F55" s="1149"/>
      <c r="G55" s="1240">
        <v>100</v>
      </c>
      <c r="H55" s="1135">
        <v>102.97924271100695</v>
      </c>
    </row>
    <row r="56" spans="2:13" ht="22.5">
      <c r="B56" s="1121" t="s">
        <v>742</v>
      </c>
      <c r="C56" s="1155">
        <v>1529208899.45</v>
      </c>
      <c r="D56" s="1156"/>
      <c r="E56" s="1155">
        <v>976663295.40999997</v>
      </c>
      <c r="F56" s="1156"/>
      <c r="G56" s="1241">
        <v>39.048978415752266</v>
      </c>
      <c r="H56" s="1122">
        <v>63.867225449791043</v>
      </c>
    </row>
    <row r="57" spans="2:13">
      <c r="B57" s="1242" t="s">
        <v>743</v>
      </c>
      <c r="C57" s="1155">
        <v>0</v>
      </c>
      <c r="D57" s="1156"/>
      <c r="E57" s="1155">
        <v>0</v>
      </c>
      <c r="F57" s="1156"/>
      <c r="G57" s="1241">
        <v>0</v>
      </c>
      <c r="H57" s="1122" t="s">
        <v>748</v>
      </c>
    </row>
    <row r="58" spans="2:13">
      <c r="B58" s="1121" t="s">
        <v>744</v>
      </c>
      <c r="C58" s="1155">
        <v>38548053</v>
      </c>
      <c r="D58" s="1156"/>
      <c r="E58" s="1155">
        <v>48059408.890000001</v>
      </c>
      <c r="F58" s="1156"/>
      <c r="G58" s="1241">
        <v>1.9215125921483538</v>
      </c>
      <c r="H58" s="1122">
        <v>124.67402410700224</v>
      </c>
    </row>
    <row r="59" spans="2:13">
      <c r="B59" s="1121" t="s">
        <v>745</v>
      </c>
      <c r="C59" s="1155">
        <v>9456960</v>
      </c>
      <c r="D59" s="1156"/>
      <c r="E59" s="1155">
        <v>23398577.260000002</v>
      </c>
      <c r="F59" s="1156"/>
      <c r="G59" s="1241">
        <v>0.93552255181401855</v>
      </c>
      <c r="H59" s="1122">
        <v>247.42176407640511</v>
      </c>
    </row>
    <row r="60" spans="2:13" ht="33.75">
      <c r="B60" s="1121" t="s">
        <v>746</v>
      </c>
      <c r="C60" s="1155">
        <v>156101637</v>
      </c>
      <c r="D60" s="1156"/>
      <c r="E60" s="1155">
        <v>198775229.06999999</v>
      </c>
      <c r="F60" s="1156"/>
      <c r="G60" s="1241">
        <v>7.9474366099549112</v>
      </c>
      <c r="H60" s="1122">
        <v>127.33705609378075</v>
      </c>
    </row>
    <row r="61" spans="2:13">
      <c r="B61" s="1121" t="s">
        <v>747</v>
      </c>
      <c r="C61" s="1155">
        <v>0</v>
      </c>
      <c r="D61" s="1156"/>
      <c r="E61" s="1155">
        <v>0</v>
      </c>
      <c r="F61" s="1156"/>
      <c r="G61" s="1241">
        <v>0</v>
      </c>
      <c r="H61" s="1122" t="s">
        <v>748</v>
      </c>
    </row>
    <row r="62" spans="2:13" ht="33.75">
      <c r="B62" s="1121" t="s">
        <v>1246</v>
      </c>
      <c r="C62" s="1155">
        <v>695449452.89999998</v>
      </c>
      <c r="D62" s="1156"/>
      <c r="E62" s="1155">
        <v>1254227296.02</v>
      </c>
      <c r="F62" s="1156"/>
      <c r="G62" s="1241">
        <v>50.146549830330443</v>
      </c>
      <c r="H62" s="1122">
        <v>180.34772919727178</v>
      </c>
    </row>
    <row r="63" spans="2:13">
      <c r="B63" s="1242" t="s">
        <v>750</v>
      </c>
      <c r="C63" s="1155">
        <v>0</v>
      </c>
      <c r="D63" s="1156"/>
      <c r="E63" s="1155">
        <v>0</v>
      </c>
      <c r="F63" s="1156"/>
      <c r="G63" s="1241">
        <v>0</v>
      </c>
      <c r="H63" s="1122" t="s">
        <v>748</v>
      </c>
    </row>
    <row r="64" spans="2:13" ht="22.5">
      <c r="B64" s="1243" t="s">
        <v>751</v>
      </c>
      <c r="C64" s="1148">
        <v>1195125721.52</v>
      </c>
      <c r="D64" s="1149"/>
      <c r="E64" s="1148">
        <v>892402782.77999997</v>
      </c>
      <c r="F64" s="1149"/>
      <c r="G64" s="1240">
        <v>100</v>
      </c>
      <c r="H64" s="1135">
        <v>74.670201361327315</v>
      </c>
    </row>
    <row r="65" spans="2:8" ht="22.5">
      <c r="B65" s="1121" t="s">
        <v>752</v>
      </c>
      <c r="C65" s="1155">
        <v>1157101532</v>
      </c>
      <c r="D65" s="1156"/>
      <c r="E65" s="1155">
        <v>851933050.00999999</v>
      </c>
      <c r="F65" s="1156"/>
      <c r="G65" s="1241">
        <v>95.465082185879197</v>
      </c>
      <c r="H65" s="1122">
        <v>73.62647325662688</v>
      </c>
    </row>
    <row r="66" spans="2:8">
      <c r="B66" s="1121" t="s">
        <v>753</v>
      </c>
      <c r="C66" s="1155">
        <v>1750000</v>
      </c>
      <c r="D66" s="1156"/>
      <c r="E66" s="1155">
        <v>1750000</v>
      </c>
      <c r="F66" s="1156"/>
      <c r="G66" s="1241">
        <v>0.19609979190656779</v>
      </c>
      <c r="H66" s="1122">
        <v>100</v>
      </c>
    </row>
    <row r="67" spans="2:8">
      <c r="B67" s="1121" t="s">
        <v>754</v>
      </c>
      <c r="C67" s="1155">
        <v>38024189.520000003</v>
      </c>
      <c r="D67" s="1156"/>
      <c r="E67" s="1155">
        <v>40469732.770000003</v>
      </c>
      <c r="F67" s="1156"/>
      <c r="G67" s="1241">
        <v>4.5349178141208046</v>
      </c>
      <c r="H67" s="1122">
        <v>106.43154602602034</v>
      </c>
    </row>
    <row r="68" spans="2:8">
      <c r="B68" s="1121" t="s">
        <v>755</v>
      </c>
      <c r="C68" s="1155">
        <v>0</v>
      </c>
      <c r="D68" s="1156"/>
      <c r="E68" s="1155">
        <v>0</v>
      </c>
      <c r="F68" s="1156"/>
      <c r="G68" s="1241">
        <v>0</v>
      </c>
      <c r="H68" s="1122" t="s">
        <v>748</v>
      </c>
    </row>
    <row r="70" spans="2:8">
      <c r="B70" s="1142" t="s">
        <v>96</v>
      </c>
      <c r="C70" s="2281" t="s">
        <v>738</v>
      </c>
      <c r="D70" s="2292"/>
      <c r="E70" s="2281" t="s">
        <v>739</v>
      </c>
      <c r="F70" s="2292"/>
    </row>
    <row r="71" spans="2:8">
      <c r="B71" s="1142"/>
      <c r="C71" s="2273" t="s">
        <v>8</v>
      </c>
      <c r="D71" s="2282"/>
      <c r="E71" s="2282"/>
      <c r="F71" s="2283"/>
    </row>
    <row r="72" spans="2:8">
      <c r="B72" s="1143">
        <v>1</v>
      </c>
      <c r="C72" s="1699">
        <v>2</v>
      </c>
      <c r="D72" s="1698"/>
      <c r="E72" s="1699">
        <v>3</v>
      </c>
      <c r="F72" s="1698"/>
    </row>
    <row r="73" spans="2:8" ht="22.5">
      <c r="B73" s="1697" t="s">
        <v>756</v>
      </c>
      <c r="C73" s="1155">
        <v>1226886274.8299999</v>
      </c>
      <c r="D73" s="1156"/>
      <c r="E73" s="1155">
        <v>99840049.480000004</v>
      </c>
      <c r="F73" s="1149"/>
    </row>
    <row r="74" spans="2:8" ht="33.75">
      <c r="B74" s="1697" t="s">
        <v>757</v>
      </c>
      <c r="C74" s="1155">
        <v>0</v>
      </c>
      <c r="D74" s="1156"/>
      <c r="E74" s="1155">
        <v>0</v>
      </c>
      <c r="F74" s="1156"/>
    </row>
    <row r="75" spans="2:8">
      <c r="B75" s="1697" t="s">
        <v>758</v>
      </c>
      <c r="C75" s="1155">
        <v>672442282.83000004</v>
      </c>
      <c r="D75" s="1156"/>
      <c r="E75" s="1155">
        <v>6594045.7199999997</v>
      </c>
      <c r="F75" s="1156"/>
    </row>
    <row r="76" spans="2:8" ht="22.5">
      <c r="B76" s="1697" t="s">
        <v>759</v>
      </c>
      <c r="C76" s="1155">
        <v>0</v>
      </c>
      <c r="D76" s="1156"/>
      <c r="E76" s="1155">
        <v>0</v>
      </c>
      <c r="F76" s="1156"/>
    </row>
    <row r="77" spans="2:8" ht="22.5">
      <c r="B77" s="1697" t="s">
        <v>760</v>
      </c>
      <c r="C77" s="1155">
        <v>2115195</v>
      </c>
      <c r="D77" s="1156"/>
      <c r="E77" s="1155">
        <v>2097307.4</v>
      </c>
      <c r="F77" s="1156"/>
    </row>
    <row r="78" spans="2:8" ht="78.75">
      <c r="B78" s="1697" t="s">
        <v>761</v>
      </c>
      <c r="C78" s="1155">
        <v>451258039</v>
      </c>
      <c r="D78" s="1156"/>
      <c r="E78" s="1155">
        <v>80839133.359999999</v>
      </c>
      <c r="F78" s="1156"/>
    </row>
  </sheetData>
  <mergeCells count="36">
    <mergeCell ref="B35:B38"/>
    <mergeCell ref="I35:J37"/>
    <mergeCell ref="K35:K37"/>
    <mergeCell ref="C35:C37"/>
    <mergeCell ref="D35:D37"/>
    <mergeCell ref="B1:H1"/>
    <mergeCell ref="I1:M1"/>
    <mergeCell ref="B2:B3"/>
    <mergeCell ref="C3:E3"/>
    <mergeCell ref="F3:H3"/>
    <mergeCell ref="L35:L37"/>
    <mergeCell ref="F36:F37"/>
    <mergeCell ref="G36:H36"/>
    <mergeCell ref="C38:J38"/>
    <mergeCell ref="K38:L38"/>
    <mergeCell ref="I44:J44"/>
    <mergeCell ref="I45:J45"/>
    <mergeCell ref="I46:J46"/>
    <mergeCell ref="I47:J47"/>
    <mergeCell ref="E35:E37"/>
    <mergeCell ref="F35:H35"/>
    <mergeCell ref="I40:J40"/>
    <mergeCell ref="I41:J41"/>
    <mergeCell ref="I42:J42"/>
    <mergeCell ref="I43:J43"/>
    <mergeCell ref="I39:J39"/>
    <mergeCell ref="C70:D70"/>
    <mergeCell ref="E70:F70"/>
    <mergeCell ref="C71:F71"/>
    <mergeCell ref="I48:J48"/>
    <mergeCell ref="I49:J49"/>
    <mergeCell ref="I50:J50"/>
    <mergeCell ref="C52:D52"/>
    <mergeCell ref="E52:F52"/>
    <mergeCell ref="C53:F53"/>
    <mergeCell ref="G53:H53"/>
  </mergeCells>
  <printOptions horizontalCentered="1"/>
  <pageMargins left="0.27559055118110237" right="0.27559055118110237" top="0.59055118110236227" bottom="0.39370078740157483" header="0.31496062992125984" footer="0.59055118110236227"/>
  <pageSetup paperSize="9" scale="85" orientation="landscape" r:id="rId1"/>
  <headerFooter alignWithMargins="0"/>
  <rowBreaks count="2" manualBreakCount="2">
    <brk id="33" max="16383" man="1"/>
    <brk id="50" max="16383" man="1"/>
  </row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2"/>
  <sheetViews>
    <sheetView zoomScaleNormal="100" zoomScaleSheetLayoutView="50" workbookViewId="0">
      <selection activeCell="B3" sqref="B3:B4"/>
    </sheetView>
  </sheetViews>
  <sheetFormatPr defaultRowHeight="13.5" customHeight="1"/>
  <cols>
    <col min="1" max="1" width="27.85546875" style="1163" customWidth="1"/>
    <col min="2" max="3" width="13.7109375" style="1163" customWidth="1"/>
    <col min="4" max="5" width="11.42578125" style="1163" customWidth="1"/>
    <col min="6" max="6" width="12.7109375" style="1163" customWidth="1"/>
    <col min="7" max="7" width="12.140625" style="1163" customWidth="1"/>
    <col min="8" max="8" width="12" style="1163" customWidth="1"/>
    <col min="9" max="9" width="11.7109375" style="1163" customWidth="1"/>
    <col min="10" max="10" width="12.85546875" style="1163" customWidth="1"/>
    <col min="11" max="11" width="12.140625" style="1163" customWidth="1"/>
    <col min="12" max="12" width="12.7109375" style="1163" customWidth="1"/>
    <col min="13" max="13" width="11.7109375" style="1163" customWidth="1"/>
    <col min="14" max="14" width="10.85546875" style="1163" bestFit="1" customWidth="1"/>
    <col min="15" max="15" width="12.85546875" style="1163" customWidth="1"/>
    <col min="16" max="16" width="13" style="1163" customWidth="1"/>
    <col min="17" max="17" width="10" style="1163" customWidth="1"/>
    <col min="18" max="16384" width="9.140625" style="1163"/>
  </cols>
  <sheetData>
    <row r="1" spans="1:17" ht="26.25" customHeight="1">
      <c r="A1" s="2933"/>
      <c r="B1" s="2933"/>
      <c r="C1" s="2933"/>
      <c r="D1" s="2933"/>
      <c r="E1" s="2933"/>
      <c r="F1" s="2934"/>
      <c r="G1" s="2935"/>
      <c r="H1" s="2933"/>
      <c r="I1" s="2933"/>
      <c r="J1" s="2933"/>
      <c r="K1" s="2933"/>
      <c r="L1" s="2933"/>
      <c r="M1" s="2934"/>
    </row>
    <row r="2" spans="1:17" ht="19.5" customHeight="1">
      <c r="A2" s="2300" t="s">
        <v>762</v>
      </c>
      <c r="B2" s="2300"/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1172"/>
    </row>
    <row r="3" spans="1:17" ht="13.5" customHeight="1">
      <c r="A3" s="2301" t="s">
        <v>96</v>
      </c>
      <c r="B3" s="2304" t="s">
        <v>763</v>
      </c>
      <c r="C3" s="2293" t="s">
        <v>764</v>
      </c>
      <c r="D3" s="2294"/>
      <c r="E3" s="2294"/>
      <c r="F3" s="2294"/>
      <c r="G3" s="2294"/>
      <c r="H3" s="2294"/>
      <c r="I3" s="2294"/>
      <c r="J3" s="2294"/>
      <c r="K3" s="2294"/>
      <c r="L3" s="2294"/>
      <c r="M3" s="2294"/>
      <c r="N3" s="2295"/>
      <c r="O3" s="2293" t="s">
        <v>765</v>
      </c>
      <c r="P3" s="2294"/>
      <c r="Q3" s="2295"/>
    </row>
    <row r="4" spans="1:17" ht="13.5" customHeight="1">
      <c r="A4" s="2302"/>
      <c r="B4" s="2298"/>
      <c r="C4" s="2304" t="s">
        <v>766</v>
      </c>
      <c r="D4" s="2304" t="s">
        <v>767</v>
      </c>
      <c r="E4" s="2304" t="s">
        <v>768</v>
      </c>
      <c r="F4" s="2304" t="s">
        <v>769</v>
      </c>
      <c r="G4" s="2304" t="s">
        <v>770</v>
      </c>
      <c r="H4" s="2304" t="s">
        <v>771</v>
      </c>
      <c r="I4" s="2304" t="s">
        <v>772</v>
      </c>
      <c r="J4" s="2304" t="s">
        <v>773</v>
      </c>
      <c r="K4" s="2304" t="s">
        <v>774</v>
      </c>
      <c r="L4" s="2304" t="s">
        <v>775</v>
      </c>
      <c r="M4" s="2304" t="s">
        <v>776</v>
      </c>
      <c r="N4" s="2304" t="s">
        <v>777</v>
      </c>
      <c r="O4" s="2304" t="s">
        <v>778</v>
      </c>
      <c r="P4" s="2304" t="s">
        <v>779</v>
      </c>
      <c r="Q4" s="2304" t="s">
        <v>780</v>
      </c>
    </row>
    <row r="5" spans="1:17" ht="13.5" customHeight="1">
      <c r="A5" s="2302"/>
      <c r="B5" s="2298"/>
      <c r="C5" s="2298"/>
      <c r="D5" s="2298"/>
      <c r="E5" s="2298"/>
      <c r="F5" s="2298"/>
      <c r="G5" s="2298"/>
      <c r="H5" s="2298"/>
      <c r="I5" s="2298"/>
      <c r="J5" s="2298"/>
      <c r="K5" s="2298"/>
      <c r="L5" s="2298"/>
      <c r="M5" s="2298"/>
      <c r="N5" s="2298"/>
      <c r="O5" s="2298"/>
      <c r="P5" s="2298"/>
      <c r="Q5" s="2298"/>
    </row>
    <row r="6" spans="1:17" ht="11.25" customHeight="1">
      <c r="A6" s="2302"/>
      <c r="B6" s="2298"/>
      <c r="C6" s="2298"/>
      <c r="D6" s="2298"/>
      <c r="E6" s="2298"/>
      <c r="F6" s="2298"/>
      <c r="G6" s="2298"/>
      <c r="H6" s="2298"/>
      <c r="I6" s="2298"/>
      <c r="J6" s="2298"/>
      <c r="K6" s="2298"/>
      <c r="L6" s="2298"/>
      <c r="M6" s="2298"/>
      <c r="N6" s="2298"/>
      <c r="O6" s="2298"/>
      <c r="P6" s="2298"/>
      <c r="Q6" s="2298"/>
    </row>
    <row r="7" spans="1:17" ht="39" customHeight="1">
      <c r="A7" s="2303"/>
      <c r="B7" s="2296"/>
      <c r="C7" s="2296"/>
      <c r="D7" s="2296"/>
      <c r="E7" s="2296"/>
      <c r="F7" s="2296"/>
      <c r="G7" s="2296"/>
      <c r="H7" s="2296"/>
      <c r="I7" s="2296"/>
      <c r="J7" s="2296"/>
      <c r="K7" s="2296"/>
      <c r="L7" s="2296"/>
      <c r="M7" s="2296"/>
      <c r="N7" s="2296"/>
      <c r="O7" s="2296"/>
      <c r="P7" s="2296"/>
      <c r="Q7" s="2296"/>
    </row>
    <row r="8" spans="1:17" ht="15" customHeight="1">
      <c r="A8" s="1166">
        <v>1</v>
      </c>
      <c r="B8" s="1166">
        <v>2</v>
      </c>
      <c r="C8" s="1166">
        <v>3</v>
      </c>
      <c r="D8" s="1166">
        <v>4</v>
      </c>
      <c r="E8" s="1166">
        <v>5</v>
      </c>
      <c r="F8" s="1166">
        <v>6</v>
      </c>
      <c r="G8" s="1166">
        <v>7</v>
      </c>
      <c r="H8" s="1166">
        <v>8</v>
      </c>
      <c r="I8" s="1166">
        <v>9</v>
      </c>
      <c r="J8" s="1166">
        <v>10</v>
      </c>
      <c r="K8" s="1166">
        <v>11</v>
      </c>
      <c r="L8" s="1166">
        <v>12</v>
      </c>
      <c r="M8" s="1166">
        <v>13</v>
      </c>
      <c r="N8" s="1166">
        <v>14</v>
      </c>
      <c r="O8" s="1166">
        <v>15</v>
      </c>
      <c r="P8" s="1166">
        <v>16</v>
      </c>
      <c r="Q8" s="1166">
        <v>17</v>
      </c>
    </row>
    <row r="9" spans="1:17" ht="13.5" customHeight="1">
      <c r="A9" s="1252"/>
      <c r="B9" s="2293" t="s">
        <v>8</v>
      </c>
      <c r="C9" s="2294"/>
      <c r="D9" s="2294"/>
      <c r="E9" s="2294"/>
      <c r="F9" s="2294"/>
      <c r="G9" s="2294"/>
      <c r="H9" s="2294"/>
      <c r="I9" s="2294"/>
      <c r="J9" s="2294"/>
      <c r="K9" s="2294"/>
      <c r="L9" s="2294"/>
      <c r="M9" s="2294"/>
      <c r="N9" s="2294"/>
      <c r="O9" s="2294"/>
      <c r="P9" s="2294"/>
      <c r="Q9" s="2295"/>
    </row>
    <row r="10" spans="1:17" ht="24.75" customHeight="1">
      <c r="A10" s="1167" t="s">
        <v>781</v>
      </c>
      <c r="B10" s="1168">
        <v>6113790297.25</v>
      </c>
      <c r="C10" s="1168">
        <v>4015478953.8000002</v>
      </c>
      <c r="D10" s="1168">
        <v>210874665.21000001</v>
      </c>
      <c r="E10" s="1168">
        <v>206000000</v>
      </c>
      <c r="F10" s="1168">
        <v>0</v>
      </c>
      <c r="G10" s="1168">
        <v>4874665.21</v>
      </c>
      <c r="H10" s="1168">
        <v>0</v>
      </c>
      <c r="I10" s="1168">
        <v>0</v>
      </c>
      <c r="J10" s="1168">
        <v>3517634528.5500002</v>
      </c>
      <c r="K10" s="1168">
        <v>0</v>
      </c>
      <c r="L10" s="1168">
        <v>286091091.07999998</v>
      </c>
      <c r="M10" s="1168">
        <v>847656</v>
      </c>
      <c r="N10" s="1168">
        <v>31012.959999999999</v>
      </c>
      <c r="O10" s="1168">
        <v>2098311343.45</v>
      </c>
      <c r="P10" s="1168">
        <v>2098311343.45</v>
      </c>
      <c r="Q10" s="1168">
        <v>0</v>
      </c>
    </row>
    <row r="11" spans="1:17" ht="24.75" customHeight="1">
      <c r="A11" s="1167" t="s">
        <v>872</v>
      </c>
      <c r="B11" s="1168">
        <v>109500000</v>
      </c>
      <c r="C11" s="1168">
        <v>109500000</v>
      </c>
      <c r="D11" s="1168">
        <v>0</v>
      </c>
      <c r="E11" s="1168">
        <v>0</v>
      </c>
      <c r="F11" s="1168">
        <v>0</v>
      </c>
      <c r="G11" s="1168">
        <v>0</v>
      </c>
      <c r="H11" s="1168">
        <v>0</v>
      </c>
      <c r="I11" s="1168">
        <v>0</v>
      </c>
      <c r="J11" s="1168">
        <v>109500000</v>
      </c>
      <c r="K11" s="1168">
        <v>0</v>
      </c>
      <c r="L11" s="1168">
        <v>0</v>
      </c>
      <c r="M11" s="1168">
        <v>0</v>
      </c>
      <c r="N11" s="1168">
        <v>0</v>
      </c>
      <c r="O11" s="1168">
        <v>0</v>
      </c>
      <c r="P11" s="1168">
        <v>0</v>
      </c>
      <c r="Q11" s="1168">
        <v>0</v>
      </c>
    </row>
    <row r="12" spans="1:17" ht="14.1" customHeight="1">
      <c r="A12" s="1703" t="s">
        <v>783</v>
      </c>
      <c r="B12" s="1169">
        <v>0</v>
      </c>
      <c r="C12" s="1169">
        <v>0</v>
      </c>
      <c r="D12" s="1169">
        <v>0</v>
      </c>
      <c r="E12" s="1169">
        <v>0</v>
      </c>
      <c r="F12" s="1169">
        <v>0</v>
      </c>
      <c r="G12" s="1169">
        <v>0</v>
      </c>
      <c r="H12" s="1169">
        <v>0</v>
      </c>
      <c r="I12" s="1169">
        <v>0</v>
      </c>
      <c r="J12" s="1169">
        <v>0</v>
      </c>
      <c r="K12" s="1169">
        <v>0</v>
      </c>
      <c r="L12" s="1169">
        <v>0</v>
      </c>
      <c r="M12" s="1169">
        <v>0</v>
      </c>
      <c r="N12" s="1169">
        <v>0</v>
      </c>
      <c r="O12" s="1169">
        <v>0</v>
      </c>
      <c r="P12" s="1169">
        <v>0</v>
      </c>
      <c r="Q12" s="1169">
        <v>0</v>
      </c>
    </row>
    <row r="13" spans="1:17" ht="14.1" customHeight="1">
      <c r="A13" s="1703" t="s">
        <v>784</v>
      </c>
      <c r="B13" s="1169">
        <v>109500000</v>
      </c>
      <c r="C13" s="1169">
        <v>109500000</v>
      </c>
      <c r="D13" s="1169">
        <v>0</v>
      </c>
      <c r="E13" s="1169">
        <v>0</v>
      </c>
      <c r="F13" s="1169">
        <v>0</v>
      </c>
      <c r="G13" s="1169">
        <v>0</v>
      </c>
      <c r="H13" s="1169">
        <v>0</v>
      </c>
      <c r="I13" s="1169">
        <v>0</v>
      </c>
      <c r="J13" s="1169">
        <v>109500000</v>
      </c>
      <c r="K13" s="1169">
        <v>0</v>
      </c>
      <c r="L13" s="1169">
        <v>0</v>
      </c>
      <c r="M13" s="1169">
        <v>0</v>
      </c>
      <c r="N13" s="1169">
        <v>0</v>
      </c>
      <c r="O13" s="1169">
        <v>0</v>
      </c>
      <c r="P13" s="1169">
        <v>0</v>
      </c>
      <c r="Q13" s="1169">
        <v>0</v>
      </c>
    </row>
    <row r="14" spans="1:17" ht="24.75" customHeight="1">
      <c r="A14" s="1167" t="s">
        <v>871</v>
      </c>
      <c r="B14" s="1168">
        <v>6003239024.71</v>
      </c>
      <c r="C14" s="1168">
        <v>3904927681.2600002</v>
      </c>
      <c r="D14" s="1168">
        <v>210859953.19999999</v>
      </c>
      <c r="E14" s="1168">
        <v>206000000</v>
      </c>
      <c r="F14" s="1168">
        <v>0</v>
      </c>
      <c r="G14" s="1168">
        <v>4859953.2</v>
      </c>
      <c r="H14" s="1168">
        <v>0</v>
      </c>
      <c r="I14" s="1168">
        <v>0</v>
      </c>
      <c r="J14" s="1168">
        <v>3408134178.0599999</v>
      </c>
      <c r="K14" s="1168">
        <v>0</v>
      </c>
      <c r="L14" s="1168">
        <v>285933550</v>
      </c>
      <c r="M14" s="1168">
        <v>0</v>
      </c>
      <c r="N14" s="1168">
        <v>0</v>
      </c>
      <c r="O14" s="1168">
        <v>2098311343.45</v>
      </c>
      <c r="P14" s="1168">
        <v>2098311343.45</v>
      </c>
      <c r="Q14" s="1168">
        <v>0</v>
      </c>
    </row>
    <row r="15" spans="1:17" ht="14.1" customHeight="1">
      <c r="A15" s="1703" t="s">
        <v>786</v>
      </c>
      <c r="B15" s="1169">
        <v>0</v>
      </c>
      <c r="C15" s="1169">
        <v>0</v>
      </c>
      <c r="D15" s="1169">
        <v>0</v>
      </c>
      <c r="E15" s="1169">
        <v>0</v>
      </c>
      <c r="F15" s="1169">
        <v>0</v>
      </c>
      <c r="G15" s="1169">
        <v>0</v>
      </c>
      <c r="H15" s="1169">
        <v>0</v>
      </c>
      <c r="I15" s="1169">
        <v>0</v>
      </c>
      <c r="J15" s="1169">
        <v>0</v>
      </c>
      <c r="K15" s="1169">
        <v>0</v>
      </c>
      <c r="L15" s="1169">
        <v>0</v>
      </c>
      <c r="M15" s="1169">
        <v>0</v>
      </c>
      <c r="N15" s="1169">
        <v>0</v>
      </c>
      <c r="O15" s="1169">
        <v>0</v>
      </c>
      <c r="P15" s="1169">
        <v>0</v>
      </c>
      <c r="Q15" s="1169">
        <v>0</v>
      </c>
    </row>
    <row r="16" spans="1:17" ht="14.1" customHeight="1">
      <c r="A16" s="1703" t="s">
        <v>787</v>
      </c>
      <c r="B16" s="1169">
        <v>6003239024.71</v>
      </c>
      <c r="C16" s="1169">
        <v>3904927681.2600002</v>
      </c>
      <c r="D16" s="1169">
        <v>210859953.19999999</v>
      </c>
      <c r="E16" s="1169">
        <v>206000000</v>
      </c>
      <c r="F16" s="1169">
        <v>0</v>
      </c>
      <c r="G16" s="1169">
        <v>4859953.2</v>
      </c>
      <c r="H16" s="1169">
        <v>0</v>
      </c>
      <c r="I16" s="1169">
        <v>0</v>
      </c>
      <c r="J16" s="1169">
        <v>3408134178.0599999</v>
      </c>
      <c r="K16" s="1169">
        <v>0</v>
      </c>
      <c r="L16" s="1169">
        <v>285933550</v>
      </c>
      <c r="M16" s="1169">
        <v>0</v>
      </c>
      <c r="N16" s="1169">
        <v>0</v>
      </c>
      <c r="O16" s="1169">
        <v>2098311343.45</v>
      </c>
      <c r="P16" s="1169">
        <v>2098311343.45</v>
      </c>
      <c r="Q16" s="1169">
        <v>0</v>
      </c>
    </row>
    <row r="17" spans="1:17" ht="14.1" customHeight="1">
      <c r="A17" s="1167" t="s">
        <v>788</v>
      </c>
      <c r="B17" s="1168">
        <v>0</v>
      </c>
      <c r="C17" s="1168">
        <v>0</v>
      </c>
      <c r="D17" s="1168">
        <v>0</v>
      </c>
      <c r="E17" s="1168">
        <v>0</v>
      </c>
      <c r="F17" s="1168">
        <v>0</v>
      </c>
      <c r="G17" s="1168">
        <v>0</v>
      </c>
      <c r="H17" s="1168">
        <v>0</v>
      </c>
      <c r="I17" s="1168">
        <v>0</v>
      </c>
      <c r="J17" s="1168">
        <v>0</v>
      </c>
      <c r="K17" s="1168">
        <v>0</v>
      </c>
      <c r="L17" s="1168">
        <v>0</v>
      </c>
      <c r="M17" s="1168">
        <v>0</v>
      </c>
      <c r="N17" s="1168">
        <v>0</v>
      </c>
      <c r="O17" s="1168">
        <v>0</v>
      </c>
      <c r="P17" s="1168">
        <v>0</v>
      </c>
      <c r="Q17" s="1168">
        <v>0</v>
      </c>
    </row>
    <row r="18" spans="1:17" ht="24.75" customHeight="1">
      <c r="A18" s="1167" t="s">
        <v>870</v>
      </c>
      <c r="B18" s="1168">
        <v>1051272.54</v>
      </c>
      <c r="C18" s="1168">
        <v>1051272.54</v>
      </c>
      <c r="D18" s="1168">
        <v>14712.01</v>
      </c>
      <c r="E18" s="1168">
        <v>0</v>
      </c>
      <c r="F18" s="1168">
        <v>0</v>
      </c>
      <c r="G18" s="1168">
        <v>14712.01</v>
      </c>
      <c r="H18" s="1168">
        <v>0</v>
      </c>
      <c r="I18" s="1168">
        <v>0</v>
      </c>
      <c r="J18" s="1168">
        <v>350.49</v>
      </c>
      <c r="K18" s="1168">
        <v>0</v>
      </c>
      <c r="L18" s="1168">
        <v>157541.07999999999</v>
      </c>
      <c r="M18" s="1168">
        <v>847656</v>
      </c>
      <c r="N18" s="1168">
        <v>31012.959999999999</v>
      </c>
      <c r="O18" s="1168">
        <v>0</v>
      </c>
      <c r="P18" s="1168">
        <v>0</v>
      </c>
      <c r="Q18" s="1168">
        <v>0</v>
      </c>
    </row>
    <row r="19" spans="1:17" ht="14.1" customHeight="1">
      <c r="A19" s="1703" t="s">
        <v>790</v>
      </c>
      <c r="B19" s="1169">
        <v>738939.55</v>
      </c>
      <c r="C19" s="1169">
        <v>738939.55</v>
      </c>
      <c r="D19" s="1169">
        <v>14712.01</v>
      </c>
      <c r="E19" s="1169">
        <v>0</v>
      </c>
      <c r="F19" s="1169">
        <v>0</v>
      </c>
      <c r="G19" s="1169">
        <v>14712.01</v>
      </c>
      <c r="H19" s="1169">
        <v>0</v>
      </c>
      <c r="I19" s="1169">
        <v>0</v>
      </c>
      <c r="J19" s="1169">
        <v>0</v>
      </c>
      <c r="K19" s="1169">
        <v>0</v>
      </c>
      <c r="L19" s="1169">
        <v>156626.29999999999</v>
      </c>
      <c r="M19" s="1169">
        <v>536588.28</v>
      </c>
      <c r="N19" s="1169">
        <v>31012.959999999999</v>
      </c>
      <c r="O19" s="1169">
        <v>0</v>
      </c>
      <c r="P19" s="1169">
        <v>0</v>
      </c>
      <c r="Q19" s="1169">
        <v>0</v>
      </c>
    </row>
    <row r="20" spans="1:17" ht="14.1" customHeight="1">
      <c r="A20" s="1703" t="s">
        <v>791</v>
      </c>
      <c r="B20" s="1169">
        <v>312332.99</v>
      </c>
      <c r="C20" s="1169">
        <v>312332.99</v>
      </c>
      <c r="D20" s="1169">
        <v>0</v>
      </c>
      <c r="E20" s="1169">
        <v>0</v>
      </c>
      <c r="F20" s="1169">
        <v>0</v>
      </c>
      <c r="G20" s="1169">
        <v>0</v>
      </c>
      <c r="H20" s="1169">
        <v>0</v>
      </c>
      <c r="I20" s="1169">
        <v>0</v>
      </c>
      <c r="J20" s="1169">
        <v>350.49</v>
      </c>
      <c r="K20" s="1169">
        <v>0</v>
      </c>
      <c r="L20" s="1169">
        <v>914.78</v>
      </c>
      <c r="M20" s="1169">
        <v>311067.71999999997</v>
      </c>
      <c r="N20" s="1169">
        <v>0</v>
      </c>
      <c r="O20" s="1169">
        <v>0</v>
      </c>
      <c r="P20" s="1169">
        <v>0</v>
      </c>
      <c r="Q20" s="1169">
        <v>0</v>
      </c>
    </row>
    <row r="21" spans="1:17" ht="13.5" customHeight="1">
      <c r="A21" s="1259"/>
      <c r="B21" s="1258"/>
      <c r="C21" s="1258"/>
      <c r="D21" s="1258"/>
      <c r="E21" s="1258"/>
      <c r="F21" s="1258"/>
      <c r="G21" s="1258"/>
      <c r="H21" s="1258"/>
      <c r="I21" s="1258"/>
      <c r="J21" s="1258"/>
      <c r="K21" s="1258"/>
      <c r="L21" s="1258"/>
      <c r="M21" s="1258"/>
      <c r="N21" s="1258"/>
      <c r="O21" s="1258"/>
      <c r="P21" s="1258"/>
      <c r="Q21" s="1258"/>
    </row>
    <row r="22" spans="1:17" ht="13.5" customHeight="1">
      <c r="A22" s="2300" t="s">
        <v>792</v>
      </c>
      <c r="B22" s="2300"/>
      <c r="C22" s="2300"/>
      <c r="D22" s="2300"/>
      <c r="E22" s="2300"/>
      <c r="F22" s="2300"/>
      <c r="G22" s="2300"/>
      <c r="H22" s="2300"/>
      <c r="I22" s="2300"/>
      <c r="J22" s="2300"/>
      <c r="K22" s="2300"/>
      <c r="L22" s="2300"/>
      <c r="M22" s="1172"/>
    </row>
    <row r="23" spans="1:17" ht="13.5" customHeight="1">
      <c r="A23" s="2301" t="s">
        <v>96</v>
      </c>
      <c r="B23" s="2304" t="s">
        <v>793</v>
      </c>
      <c r="C23" s="2306" t="s">
        <v>794</v>
      </c>
      <c r="D23" s="2307"/>
      <c r="E23" s="2307"/>
      <c r="F23" s="2307"/>
      <c r="G23" s="2307"/>
      <c r="H23" s="2307"/>
      <c r="I23" s="2307"/>
      <c r="J23" s="2307"/>
      <c r="K23" s="2307"/>
      <c r="L23" s="2307"/>
      <c r="M23" s="2307"/>
      <c r="N23" s="2308"/>
      <c r="O23" s="2306" t="s">
        <v>795</v>
      </c>
      <c r="P23" s="2307"/>
      <c r="Q23" s="2308"/>
    </row>
    <row r="24" spans="1:17" ht="13.5" customHeight="1">
      <c r="A24" s="2302"/>
      <c r="B24" s="2298"/>
      <c r="C24" s="2304" t="s">
        <v>796</v>
      </c>
      <c r="D24" s="2304" t="s">
        <v>797</v>
      </c>
      <c r="E24" s="2304" t="s">
        <v>798</v>
      </c>
      <c r="F24" s="2304" t="s">
        <v>799</v>
      </c>
      <c r="G24" s="2304" t="s">
        <v>800</v>
      </c>
      <c r="H24" s="2304" t="s">
        <v>771</v>
      </c>
      <c r="I24" s="2304" t="s">
        <v>801</v>
      </c>
      <c r="J24" s="2304" t="s">
        <v>773</v>
      </c>
      <c r="K24" s="2304" t="s">
        <v>774</v>
      </c>
      <c r="L24" s="2304" t="s">
        <v>775</v>
      </c>
      <c r="M24" s="2304" t="s">
        <v>776</v>
      </c>
      <c r="N24" s="2939" t="s">
        <v>777</v>
      </c>
      <c r="O24" s="2304" t="s">
        <v>778</v>
      </c>
      <c r="P24" s="2304" t="s">
        <v>779</v>
      </c>
      <c r="Q24" s="2304" t="s">
        <v>780</v>
      </c>
    </row>
    <row r="25" spans="1:17" ht="13.5" customHeight="1">
      <c r="A25" s="2302"/>
      <c r="B25" s="2298"/>
      <c r="C25" s="2298"/>
      <c r="D25" s="2298"/>
      <c r="E25" s="2298"/>
      <c r="F25" s="2298"/>
      <c r="G25" s="2298"/>
      <c r="H25" s="2298"/>
      <c r="I25" s="2298"/>
      <c r="J25" s="2298"/>
      <c r="K25" s="2298"/>
      <c r="L25" s="2298"/>
      <c r="M25" s="2298"/>
      <c r="N25" s="2940"/>
      <c r="O25" s="2298"/>
      <c r="P25" s="2298"/>
      <c r="Q25" s="2298"/>
    </row>
    <row r="26" spans="1:17" ht="11.25" customHeight="1">
      <c r="A26" s="2302"/>
      <c r="B26" s="2298"/>
      <c r="C26" s="2298"/>
      <c r="D26" s="2298"/>
      <c r="E26" s="2298"/>
      <c r="F26" s="2298"/>
      <c r="G26" s="2298"/>
      <c r="H26" s="2298"/>
      <c r="I26" s="2298"/>
      <c r="J26" s="2298"/>
      <c r="K26" s="2298"/>
      <c r="L26" s="2298"/>
      <c r="M26" s="2298"/>
      <c r="N26" s="2940"/>
      <c r="O26" s="2298"/>
      <c r="P26" s="2298"/>
      <c r="Q26" s="2298"/>
    </row>
    <row r="27" spans="1:17" ht="17.25" customHeight="1">
      <c r="A27" s="2303"/>
      <c r="B27" s="2296"/>
      <c r="C27" s="2296"/>
      <c r="D27" s="2296"/>
      <c r="E27" s="2296"/>
      <c r="F27" s="2296"/>
      <c r="G27" s="2296"/>
      <c r="H27" s="2296"/>
      <c r="I27" s="2296"/>
      <c r="J27" s="2296"/>
      <c r="K27" s="2296"/>
      <c r="L27" s="2296"/>
      <c r="M27" s="2296"/>
      <c r="N27" s="2941"/>
      <c r="O27" s="2296"/>
      <c r="P27" s="2296"/>
      <c r="Q27" s="2296"/>
    </row>
    <row r="28" spans="1:17" ht="11.25" customHeight="1">
      <c r="A28" s="1166">
        <v>1</v>
      </c>
      <c r="B28" s="1166">
        <v>2</v>
      </c>
      <c r="C28" s="1166">
        <v>3</v>
      </c>
      <c r="D28" s="1166">
        <v>4</v>
      </c>
      <c r="E28" s="1166">
        <v>5</v>
      </c>
      <c r="F28" s="1166">
        <v>6</v>
      </c>
      <c r="G28" s="1166">
        <v>7</v>
      </c>
      <c r="H28" s="1166">
        <v>8</v>
      </c>
      <c r="I28" s="1166">
        <v>9</v>
      </c>
      <c r="J28" s="1166">
        <v>10</v>
      </c>
      <c r="K28" s="1166">
        <v>11</v>
      </c>
      <c r="L28" s="1166">
        <v>12</v>
      </c>
      <c r="M28" s="1166">
        <v>13</v>
      </c>
      <c r="N28" s="1166">
        <v>14</v>
      </c>
      <c r="O28" s="1166">
        <v>15</v>
      </c>
      <c r="P28" s="1166">
        <v>16</v>
      </c>
      <c r="Q28" s="1166">
        <v>17</v>
      </c>
    </row>
    <row r="29" spans="1:17" ht="13.5" customHeight="1">
      <c r="A29" s="1252"/>
      <c r="B29" s="2293" t="s">
        <v>8</v>
      </c>
      <c r="C29" s="2294"/>
      <c r="D29" s="2294"/>
      <c r="E29" s="2294"/>
      <c r="F29" s="2294"/>
      <c r="G29" s="2294"/>
      <c r="H29" s="2294"/>
      <c r="I29" s="2294"/>
      <c r="J29" s="2294"/>
      <c r="K29" s="2294"/>
      <c r="L29" s="2294"/>
      <c r="M29" s="2294"/>
      <c r="N29" s="2294"/>
      <c r="O29" s="2294"/>
      <c r="P29" s="2294"/>
      <c r="Q29" s="2295"/>
    </row>
    <row r="30" spans="1:17" ht="24.75" customHeight="1">
      <c r="A30" s="1300" t="s">
        <v>803</v>
      </c>
      <c r="B30" s="1175">
        <v>0</v>
      </c>
      <c r="C30" s="1175">
        <v>0</v>
      </c>
      <c r="D30" s="1175">
        <v>0</v>
      </c>
      <c r="E30" s="1175">
        <v>0</v>
      </c>
      <c r="F30" s="1175">
        <v>0</v>
      </c>
      <c r="G30" s="1175">
        <v>0</v>
      </c>
      <c r="H30" s="1175">
        <v>0</v>
      </c>
      <c r="I30" s="1175">
        <v>0</v>
      </c>
      <c r="J30" s="1175">
        <v>0</v>
      </c>
      <c r="K30" s="1175">
        <v>0</v>
      </c>
      <c r="L30" s="1175">
        <v>0</v>
      </c>
      <c r="M30" s="1175">
        <v>0</v>
      </c>
      <c r="N30" s="1175">
        <v>0</v>
      </c>
      <c r="O30" s="1175">
        <v>0</v>
      </c>
      <c r="P30" s="1175">
        <v>0</v>
      </c>
      <c r="Q30" s="1175">
        <v>0</v>
      </c>
    </row>
    <row r="31" spans="1:17" ht="14.1" customHeight="1">
      <c r="A31" s="1702" t="s">
        <v>804</v>
      </c>
      <c r="B31" s="1173">
        <v>0</v>
      </c>
      <c r="C31" s="1173">
        <v>0</v>
      </c>
      <c r="D31" s="1173">
        <v>0</v>
      </c>
      <c r="E31" s="1173">
        <v>0</v>
      </c>
      <c r="F31" s="1173">
        <v>0</v>
      </c>
      <c r="G31" s="1173">
        <v>0</v>
      </c>
      <c r="H31" s="1173">
        <v>0</v>
      </c>
      <c r="I31" s="1173">
        <v>0</v>
      </c>
      <c r="J31" s="1173">
        <v>0</v>
      </c>
      <c r="K31" s="1173">
        <v>0</v>
      </c>
      <c r="L31" s="1173">
        <v>0</v>
      </c>
      <c r="M31" s="1173">
        <v>0</v>
      </c>
      <c r="N31" s="1173">
        <v>0</v>
      </c>
      <c r="O31" s="1173">
        <v>0</v>
      </c>
      <c r="P31" s="1173">
        <v>0</v>
      </c>
      <c r="Q31" s="1173">
        <v>0</v>
      </c>
    </row>
    <row r="32" spans="1:17" ht="14.1" customHeight="1">
      <c r="A32" s="1702" t="s">
        <v>805</v>
      </c>
      <c r="B32" s="1173">
        <v>0</v>
      </c>
      <c r="C32" s="1173">
        <v>0</v>
      </c>
      <c r="D32" s="1173">
        <v>0</v>
      </c>
      <c r="E32" s="1173">
        <v>0</v>
      </c>
      <c r="F32" s="1173">
        <v>0</v>
      </c>
      <c r="G32" s="1173">
        <v>0</v>
      </c>
      <c r="H32" s="1173">
        <v>0</v>
      </c>
      <c r="I32" s="1173">
        <v>0</v>
      </c>
      <c r="J32" s="1173">
        <v>0</v>
      </c>
      <c r="K32" s="1173">
        <v>0</v>
      </c>
      <c r="L32" s="1173">
        <v>0</v>
      </c>
      <c r="M32" s="1173">
        <v>0</v>
      </c>
      <c r="N32" s="1173">
        <v>0</v>
      </c>
      <c r="O32" s="1173">
        <v>0</v>
      </c>
      <c r="P32" s="1173">
        <v>0</v>
      </c>
      <c r="Q32" s="1173">
        <v>0</v>
      </c>
    </row>
    <row r="33" spans="1:17" ht="14.1" customHeight="1">
      <c r="A33" s="1300" t="s">
        <v>806</v>
      </c>
      <c r="B33" s="1175">
        <v>346547378.05000001</v>
      </c>
      <c r="C33" s="1175">
        <v>346547378.05000001</v>
      </c>
      <c r="D33" s="1175">
        <v>312448471.76999998</v>
      </c>
      <c r="E33" s="1175">
        <v>56217.2</v>
      </c>
      <c r="F33" s="1175">
        <v>0</v>
      </c>
      <c r="G33" s="1175">
        <v>312392254.56999999</v>
      </c>
      <c r="H33" s="1175">
        <v>0</v>
      </c>
      <c r="I33" s="1175">
        <v>0</v>
      </c>
      <c r="J33" s="1175">
        <v>0</v>
      </c>
      <c r="K33" s="1175">
        <v>0</v>
      </c>
      <c r="L33" s="1175">
        <v>30671025.890000001</v>
      </c>
      <c r="M33" s="1175">
        <v>3164440.85</v>
      </c>
      <c r="N33" s="1175">
        <v>263439.53999999998</v>
      </c>
      <c r="O33" s="1175">
        <v>0</v>
      </c>
      <c r="P33" s="1175">
        <v>0</v>
      </c>
      <c r="Q33" s="1175">
        <v>0</v>
      </c>
    </row>
    <row r="34" spans="1:17" ht="14.1" customHeight="1">
      <c r="A34" s="1702" t="s">
        <v>807</v>
      </c>
      <c r="B34" s="1173">
        <v>11059305.74</v>
      </c>
      <c r="C34" s="1173">
        <v>11059305.74</v>
      </c>
      <c r="D34" s="1173">
        <v>10976284.119999999</v>
      </c>
      <c r="E34" s="1173">
        <v>0</v>
      </c>
      <c r="F34" s="1173">
        <v>0</v>
      </c>
      <c r="G34" s="1173">
        <v>10976284.119999999</v>
      </c>
      <c r="H34" s="1173">
        <v>0</v>
      </c>
      <c r="I34" s="1173">
        <v>0</v>
      </c>
      <c r="J34" s="1173">
        <v>0</v>
      </c>
      <c r="K34" s="1173">
        <v>0</v>
      </c>
      <c r="L34" s="1173">
        <v>83021.62</v>
      </c>
      <c r="M34" s="1173">
        <v>0</v>
      </c>
      <c r="N34" s="1173">
        <v>0</v>
      </c>
      <c r="O34" s="1173">
        <v>0</v>
      </c>
      <c r="P34" s="1173">
        <v>0</v>
      </c>
      <c r="Q34" s="1173">
        <v>0</v>
      </c>
    </row>
    <row r="35" spans="1:17" ht="14.1" customHeight="1">
      <c r="A35" s="1702" t="s">
        <v>808</v>
      </c>
      <c r="B35" s="1173">
        <v>335488072.31</v>
      </c>
      <c r="C35" s="1173">
        <v>335488072.31</v>
      </c>
      <c r="D35" s="1173">
        <v>301472187.64999998</v>
      </c>
      <c r="E35" s="1173">
        <v>56217.2</v>
      </c>
      <c r="F35" s="1173">
        <v>0</v>
      </c>
      <c r="G35" s="1173">
        <v>301415970.44999999</v>
      </c>
      <c r="H35" s="1173">
        <v>0</v>
      </c>
      <c r="I35" s="1173">
        <v>0</v>
      </c>
      <c r="J35" s="1173">
        <v>0</v>
      </c>
      <c r="K35" s="1173">
        <v>0</v>
      </c>
      <c r="L35" s="1173">
        <v>30588004.27</v>
      </c>
      <c r="M35" s="1173">
        <v>3164440.85</v>
      </c>
      <c r="N35" s="1173">
        <v>263439.53999999998</v>
      </c>
      <c r="O35" s="1173">
        <v>0</v>
      </c>
      <c r="P35" s="1173">
        <v>0</v>
      </c>
      <c r="Q35" s="1173">
        <v>0</v>
      </c>
    </row>
    <row r="36" spans="1:17" ht="24.75" customHeight="1">
      <c r="A36" s="1300" t="s">
        <v>809</v>
      </c>
      <c r="B36" s="1175">
        <v>4183072049.6900001</v>
      </c>
      <c r="C36" s="1175">
        <v>4182882694.2399998</v>
      </c>
      <c r="D36" s="1175">
        <v>15351.04</v>
      </c>
      <c r="E36" s="1175">
        <v>960</v>
      </c>
      <c r="F36" s="1175">
        <v>0</v>
      </c>
      <c r="G36" s="1175">
        <v>14391.04</v>
      </c>
      <c r="H36" s="1175">
        <v>0</v>
      </c>
      <c r="I36" s="1175">
        <v>0</v>
      </c>
      <c r="J36" s="1175">
        <v>4182452561.4299998</v>
      </c>
      <c r="K36" s="1175">
        <v>0</v>
      </c>
      <c r="L36" s="1175">
        <v>405088.14</v>
      </c>
      <c r="M36" s="1175">
        <v>9693.6299999999992</v>
      </c>
      <c r="N36" s="1175">
        <v>0</v>
      </c>
      <c r="O36" s="1175">
        <v>189355.45</v>
      </c>
      <c r="P36" s="1175">
        <v>189355.45</v>
      </c>
      <c r="Q36" s="1175">
        <v>0</v>
      </c>
    </row>
    <row r="37" spans="1:17" ht="14.1" customHeight="1">
      <c r="A37" s="1702" t="s">
        <v>810</v>
      </c>
      <c r="B37" s="1173">
        <v>12641.71</v>
      </c>
      <c r="C37" s="1173">
        <v>12641.71</v>
      </c>
      <c r="D37" s="1173">
        <v>12641.71</v>
      </c>
      <c r="E37" s="1173">
        <v>0</v>
      </c>
      <c r="F37" s="1173">
        <v>0</v>
      </c>
      <c r="G37" s="1173">
        <v>12641.71</v>
      </c>
      <c r="H37" s="1173">
        <v>0</v>
      </c>
      <c r="I37" s="1173">
        <v>0</v>
      </c>
      <c r="J37" s="1173">
        <v>0</v>
      </c>
      <c r="K37" s="1173">
        <v>0</v>
      </c>
      <c r="L37" s="1173">
        <v>0</v>
      </c>
      <c r="M37" s="1173">
        <v>0</v>
      </c>
      <c r="N37" s="1173">
        <v>0</v>
      </c>
      <c r="O37" s="1173">
        <v>0</v>
      </c>
      <c r="P37" s="1173">
        <v>0</v>
      </c>
      <c r="Q37" s="1173">
        <v>0</v>
      </c>
    </row>
    <row r="38" spans="1:17" ht="14.1" customHeight="1">
      <c r="A38" s="1702" t="s">
        <v>811</v>
      </c>
      <c r="B38" s="1173">
        <v>4179449561.4699998</v>
      </c>
      <c r="C38" s="1173">
        <v>4179449561.4699998</v>
      </c>
      <c r="D38" s="1173">
        <v>984</v>
      </c>
      <c r="E38" s="1173">
        <v>960</v>
      </c>
      <c r="F38" s="1173">
        <v>0</v>
      </c>
      <c r="G38" s="1173">
        <v>24</v>
      </c>
      <c r="H38" s="1173">
        <v>0</v>
      </c>
      <c r="I38" s="1173">
        <v>0</v>
      </c>
      <c r="J38" s="1173">
        <v>4179041327.9400001</v>
      </c>
      <c r="K38" s="1173">
        <v>0</v>
      </c>
      <c r="L38" s="1173">
        <v>398785.9</v>
      </c>
      <c r="M38" s="1173">
        <v>8463.6299999999992</v>
      </c>
      <c r="N38" s="1173">
        <v>0</v>
      </c>
      <c r="O38" s="1173">
        <v>0</v>
      </c>
      <c r="P38" s="1173">
        <v>0</v>
      </c>
      <c r="Q38" s="1173">
        <v>0</v>
      </c>
    </row>
    <row r="39" spans="1:17" ht="14.1" customHeight="1">
      <c r="A39" s="1702" t="s">
        <v>812</v>
      </c>
      <c r="B39" s="1173">
        <v>3609846.51</v>
      </c>
      <c r="C39" s="1173">
        <v>3420491.06</v>
      </c>
      <c r="D39" s="1173">
        <v>1725.33</v>
      </c>
      <c r="E39" s="1173">
        <v>0</v>
      </c>
      <c r="F39" s="1173">
        <v>0</v>
      </c>
      <c r="G39" s="1173">
        <v>1725.33</v>
      </c>
      <c r="H39" s="1173">
        <v>0</v>
      </c>
      <c r="I39" s="1173">
        <v>0</v>
      </c>
      <c r="J39" s="1173">
        <v>3411233.49</v>
      </c>
      <c r="K39" s="1173">
        <v>0</v>
      </c>
      <c r="L39" s="1173">
        <v>6302.24</v>
      </c>
      <c r="M39" s="1173">
        <v>1230</v>
      </c>
      <c r="N39" s="1173">
        <v>0</v>
      </c>
      <c r="O39" s="1173">
        <v>189355.45</v>
      </c>
      <c r="P39" s="1173">
        <v>189355.45</v>
      </c>
      <c r="Q39" s="1173">
        <v>0</v>
      </c>
    </row>
    <row r="40" spans="1:17" ht="24.75" customHeight="1">
      <c r="A40" s="1300" t="s">
        <v>869</v>
      </c>
      <c r="B40" s="1175">
        <v>1915880278.79</v>
      </c>
      <c r="C40" s="1175">
        <v>1915113567.4300001</v>
      </c>
      <c r="D40" s="1175">
        <v>13485117.460000001</v>
      </c>
      <c r="E40" s="1175">
        <v>139512.35999999999</v>
      </c>
      <c r="F40" s="1175">
        <v>505032.56</v>
      </c>
      <c r="G40" s="1175">
        <v>12840552.539999999</v>
      </c>
      <c r="H40" s="1175">
        <v>20</v>
      </c>
      <c r="I40" s="1175">
        <v>0</v>
      </c>
      <c r="J40" s="1175">
        <v>26149.27</v>
      </c>
      <c r="K40" s="1175">
        <v>17048572.73</v>
      </c>
      <c r="L40" s="1175">
        <v>1608587610.54</v>
      </c>
      <c r="M40" s="1175">
        <v>264420811.71000001</v>
      </c>
      <c r="N40" s="1175">
        <v>11545305.720000001</v>
      </c>
      <c r="O40" s="1175">
        <v>766711.36</v>
      </c>
      <c r="P40" s="1175">
        <v>85348.34</v>
      </c>
      <c r="Q40" s="1175">
        <v>681363.02</v>
      </c>
    </row>
    <row r="41" spans="1:17" ht="14.1" customHeight="1">
      <c r="A41" s="1702" t="s">
        <v>814</v>
      </c>
      <c r="B41" s="1173">
        <v>147185660.34</v>
      </c>
      <c r="C41" s="1173">
        <v>147178352.72</v>
      </c>
      <c r="D41" s="1173">
        <v>267795.62</v>
      </c>
      <c r="E41" s="1173">
        <v>0</v>
      </c>
      <c r="F41" s="1173">
        <v>21.01</v>
      </c>
      <c r="G41" s="1173">
        <v>267774.61</v>
      </c>
      <c r="H41" s="1173">
        <v>0</v>
      </c>
      <c r="I41" s="1173">
        <v>0</v>
      </c>
      <c r="J41" s="1173">
        <v>0</v>
      </c>
      <c r="K41" s="1173">
        <v>2041.35</v>
      </c>
      <c r="L41" s="1173">
        <v>140683102.62</v>
      </c>
      <c r="M41" s="1173">
        <v>5549266.46</v>
      </c>
      <c r="N41" s="1173">
        <v>676146.67</v>
      </c>
      <c r="O41" s="1173">
        <v>7307.62</v>
      </c>
      <c r="P41" s="1173">
        <v>7307.62</v>
      </c>
      <c r="Q41" s="1173">
        <v>0</v>
      </c>
    </row>
    <row r="42" spans="1:17" ht="14.1" customHeight="1">
      <c r="A42" s="1702" t="s">
        <v>815</v>
      </c>
      <c r="B42" s="1173">
        <v>1768694618.45</v>
      </c>
      <c r="C42" s="1173">
        <v>1767935214.71</v>
      </c>
      <c r="D42" s="1173">
        <v>13217321.84</v>
      </c>
      <c r="E42" s="1173">
        <v>139512.35999999999</v>
      </c>
      <c r="F42" s="1173">
        <v>505011.55</v>
      </c>
      <c r="G42" s="1173">
        <v>12572777.93</v>
      </c>
      <c r="H42" s="1173">
        <v>20</v>
      </c>
      <c r="I42" s="1173">
        <v>0</v>
      </c>
      <c r="J42" s="1173">
        <v>26149.27</v>
      </c>
      <c r="K42" s="1173">
        <v>17046531.379999999</v>
      </c>
      <c r="L42" s="1173">
        <v>1467904507.9200001</v>
      </c>
      <c r="M42" s="1173">
        <v>258871545.25</v>
      </c>
      <c r="N42" s="1173">
        <v>10869159.050000001</v>
      </c>
      <c r="O42" s="1173">
        <v>759403.74</v>
      </c>
      <c r="P42" s="1173">
        <v>78040.72</v>
      </c>
      <c r="Q42" s="1173">
        <v>681363.02</v>
      </c>
    </row>
    <row r="43" spans="1:17" ht="24.75" customHeight="1">
      <c r="A43" s="1300" t="s">
        <v>816</v>
      </c>
      <c r="B43" s="1175">
        <v>637164917.32000005</v>
      </c>
      <c r="C43" s="1175">
        <v>634440685.13</v>
      </c>
      <c r="D43" s="1175">
        <v>194539391.91</v>
      </c>
      <c r="E43" s="1175">
        <v>54437228.329999998</v>
      </c>
      <c r="F43" s="1175">
        <v>12519962.529999999</v>
      </c>
      <c r="G43" s="1175">
        <v>126177757.34</v>
      </c>
      <c r="H43" s="1175">
        <v>1404443.71</v>
      </c>
      <c r="I43" s="1175">
        <v>0</v>
      </c>
      <c r="J43" s="1175">
        <v>107640.08</v>
      </c>
      <c r="K43" s="1175">
        <v>31403.51</v>
      </c>
      <c r="L43" s="1175">
        <v>320101992.37</v>
      </c>
      <c r="M43" s="1175">
        <v>91257444.75</v>
      </c>
      <c r="N43" s="1175">
        <v>28402812.510000002</v>
      </c>
      <c r="O43" s="1175">
        <v>2724232.19</v>
      </c>
      <c r="P43" s="1175">
        <v>32640.65</v>
      </c>
      <c r="Q43" s="1175">
        <v>2691591.54</v>
      </c>
    </row>
    <row r="44" spans="1:17" ht="14.1" customHeight="1">
      <c r="A44" s="1702" t="s">
        <v>817</v>
      </c>
      <c r="B44" s="1173">
        <v>43706186.020000003</v>
      </c>
      <c r="C44" s="1173">
        <v>43706186.020000003</v>
      </c>
      <c r="D44" s="1173">
        <v>15227031.27</v>
      </c>
      <c r="E44" s="1173">
        <v>74990.080000000002</v>
      </c>
      <c r="F44" s="1173">
        <v>11512374.23</v>
      </c>
      <c r="G44" s="1173">
        <v>2277781.96</v>
      </c>
      <c r="H44" s="1173">
        <v>1361885</v>
      </c>
      <c r="I44" s="1173">
        <v>0</v>
      </c>
      <c r="J44" s="1173">
        <v>336.3</v>
      </c>
      <c r="K44" s="1173">
        <v>164.25</v>
      </c>
      <c r="L44" s="1173">
        <v>23270772.219999999</v>
      </c>
      <c r="M44" s="1173">
        <v>4947737.84</v>
      </c>
      <c r="N44" s="1173">
        <v>260144.14</v>
      </c>
      <c r="O44" s="1173">
        <v>0</v>
      </c>
      <c r="P44" s="1173">
        <v>0</v>
      </c>
      <c r="Q44" s="1173">
        <v>0</v>
      </c>
    </row>
    <row r="45" spans="1:17" ht="24.75" customHeight="1">
      <c r="A45" s="1702" t="s">
        <v>818</v>
      </c>
      <c r="B45" s="1173">
        <v>9096824.3399999999</v>
      </c>
      <c r="C45" s="1173">
        <v>9096824.3399999999</v>
      </c>
      <c r="D45" s="1173">
        <v>9096824.3399999999</v>
      </c>
      <c r="E45" s="1173">
        <v>9094200.8499999996</v>
      </c>
      <c r="F45" s="1173">
        <v>0</v>
      </c>
      <c r="G45" s="1173">
        <v>0</v>
      </c>
      <c r="H45" s="1173">
        <v>2623.49</v>
      </c>
      <c r="I45" s="1173">
        <v>0</v>
      </c>
      <c r="J45" s="1173">
        <v>0</v>
      </c>
      <c r="K45" s="1173">
        <v>0</v>
      </c>
      <c r="L45" s="1173">
        <v>0</v>
      </c>
      <c r="M45" s="1173">
        <v>0</v>
      </c>
      <c r="N45" s="1173">
        <v>0</v>
      </c>
      <c r="O45" s="1173">
        <v>0</v>
      </c>
      <c r="P45" s="1173">
        <v>0</v>
      </c>
      <c r="Q45" s="1173">
        <v>0</v>
      </c>
    </row>
    <row r="46" spans="1:17" ht="24.75" customHeight="1">
      <c r="A46" s="1702" t="s">
        <v>819</v>
      </c>
      <c r="B46" s="1173">
        <v>584361906.96000004</v>
      </c>
      <c r="C46" s="1173">
        <v>581637674.76999998</v>
      </c>
      <c r="D46" s="1173">
        <v>170215536.30000001</v>
      </c>
      <c r="E46" s="1173">
        <v>45268037.399999999</v>
      </c>
      <c r="F46" s="1173">
        <v>1007588.3</v>
      </c>
      <c r="G46" s="1173">
        <v>123899975.38</v>
      </c>
      <c r="H46" s="1173">
        <v>39935.22</v>
      </c>
      <c r="I46" s="1173">
        <v>0</v>
      </c>
      <c r="J46" s="1173">
        <v>107303.78</v>
      </c>
      <c r="K46" s="1173">
        <v>31239.26</v>
      </c>
      <c r="L46" s="1173">
        <v>296831220.14999998</v>
      </c>
      <c r="M46" s="1173">
        <v>86309706.909999996</v>
      </c>
      <c r="N46" s="1173">
        <v>28142668.370000001</v>
      </c>
      <c r="O46" s="1173">
        <v>2724232.19</v>
      </c>
      <c r="P46" s="1173">
        <v>32640.65</v>
      </c>
      <c r="Q46" s="1173">
        <v>2691591.54</v>
      </c>
    </row>
    <row r="48" spans="1:17" ht="13.5" customHeight="1">
      <c r="B48" s="2475" t="s">
        <v>820</v>
      </c>
      <c r="C48" s="2475"/>
      <c r="D48" s="2475"/>
      <c r="E48" s="2475"/>
      <c r="F48" s="2475"/>
      <c r="G48" s="2475"/>
      <c r="H48" s="2475"/>
      <c r="I48" s="2475"/>
      <c r="J48" s="2475"/>
      <c r="K48" s="2475"/>
      <c r="L48" s="2475"/>
      <c r="M48" s="2475"/>
    </row>
    <row r="49" spans="2:12" ht="13.5" customHeight="1">
      <c r="B49" s="2312" t="s">
        <v>96</v>
      </c>
      <c r="C49" s="2313"/>
      <c r="D49" s="2313"/>
      <c r="E49" s="2314"/>
      <c r="F49" s="2304" t="s">
        <v>821</v>
      </c>
      <c r="G49" s="2293" t="s">
        <v>822</v>
      </c>
      <c r="H49" s="2294"/>
      <c r="I49" s="2294"/>
      <c r="J49" s="2294"/>
      <c r="K49" s="2294"/>
      <c r="L49" s="2295"/>
    </row>
    <row r="50" spans="2:12" ht="13.5" customHeight="1">
      <c r="B50" s="2315"/>
      <c r="C50" s="2316"/>
      <c r="D50" s="2316"/>
      <c r="E50" s="2317"/>
      <c r="F50" s="2298"/>
      <c r="G50" s="2464" t="s">
        <v>823</v>
      </c>
      <c r="H50" s="2304" t="s">
        <v>768</v>
      </c>
      <c r="I50" s="2304" t="s">
        <v>769</v>
      </c>
      <c r="J50" s="2304" t="s">
        <v>800</v>
      </c>
      <c r="K50" s="2304" t="s">
        <v>824</v>
      </c>
      <c r="L50" s="2936" t="s">
        <v>825</v>
      </c>
    </row>
    <row r="51" spans="2:12" ht="13.5" customHeight="1">
      <c r="B51" s="2315"/>
      <c r="C51" s="2316"/>
      <c r="D51" s="2316"/>
      <c r="E51" s="2317"/>
      <c r="F51" s="2298"/>
      <c r="G51" s="2465"/>
      <c r="H51" s="2298"/>
      <c r="I51" s="2298"/>
      <c r="J51" s="2298"/>
      <c r="K51" s="2298"/>
      <c r="L51" s="2937"/>
    </row>
    <row r="52" spans="2:12" ht="11.25" customHeight="1">
      <c r="B52" s="2315"/>
      <c r="C52" s="2316"/>
      <c r="D52" s="2316"/>
      <c r="E52" s="2317"/>
      <c r="F52" s="2298"/>
      <c r="G52" s="2465"/>
      <c r="H52" s="2298"/>
      <c r="I52" s="2298"/>
      <c r="J52" s="2298"/>
      <c r="K52" s="2298"/>
      <c r="L52" s="2937"/>
    </row>
    <row r="53" spans="2:12" ht="11.25" customHeight="1">
      <c r="B53" s="2318"/>
      <c r="C53" s="2319"/>
      <c r="D53" s="2319"/>
      <c r="E53" s="2320"/>
      <c r="F53" s="2296"/>
      <c r="G53" s="2466"/>
      <c r="H53" s="2296"/>
      <c r="I53" s="2296"/>
      <c r="J53" s="2296"/>
      <c r="K53" s="2296"/>
      <c r="L53" s="2938"/>
    </row>
    <row r="54" spans="2:12" ht="11.25" customHeight="1">
      <c r="B54" s="2293">
        <v>1</v>
      </c>
      <c r="C54" s="2294"/>
      <c r="D54" s="2294"/>
      <c r="E54" s="2295"/>
      <c r="F54" s="1166">
        <v>2</v>
      </c>
      <c r="G54" s="1166">
        <v>3</v>
      </c>
      <c r="H54" s="1166">
        <v>4</v>
      </c>
      <c r="I54" s="1166">
        <v>5</v>
      </c>
      <c r="J54" s="1166">
        <v>6</v>
      </c>
      <c r="K54" s="1166">
        <v>7</v>
      </c>
      <c r="L54" s="1166">
        <v>8</v>
      </c>
    </row>
    <row r="55" spans="2:12" ht="13.5" customHeight="1">
      <c r="B55" s="2293"/>
      <c r="C55" s="2294"/>
      <c r="D55" s="2294"/>
      <c r="E55" s="2295"/>
      <c r="F55" s="2293" t="s">
        <v>8</v>
      </c>
      <c r="G55" s="2294"/>
      <c r="H55" s="2294"/>
      <c r="I55" s="2294"/>
      <c r="J55" s="2294"/>
      <c r="K55" s="2294"/>
      <c r="L55" s="2295"/>
    </row>
    <row r="56" spans="2:12" ht="33.75" customHeight="1">
      <c r="B56" s="2322" t="s">
        <v>826</v>
      </c>
      <c r="C56" s="2323"/>
      <c r="D56" s="2323"/>
      <c r="E56" s="2324"/>
      <c r="F56" s="1169">
        <v>1353276595.05</v>
      </c>
      <c r="G56" s="1169">
        <v>192037200.11000001</v>
      </c>
      <c r="H56" s="1169">
        <v>0</v>
      </c>
      <c r="I56" s="1169">
        <v>2904296.54</v>
      </c>
      <c r="J56" s="1169">
        <v>189132903.56999999</v>
      </c>
      <c r="K56" s="1169">
        <v>0</v>
      </c>
      <c r="L56" s="1169">
        <v>1161239394.9400001</v>
      </c>
    </row>
    <row r="57" spans="2:12" ht="33.75" customHeight="1">
      <c r="B57" s="2322" t="s">
        <v>827</v>
      </c>
      <c r="C57" s="2323"/>
      <c r="D57" s="2323"/>
      <c r="E57" s="2324"/>
      <c r="F57" s="1169">
        <v>0</v>
      </c>
      <c r="G57" s="1169">
        <v>0</v>
      </c>
      <c r="H57" s="1169">
        <v>0</v>
      </c>
      <c r="I57" s="1169">
        <v>0</v>
      </c>
      <c r="J57" s="1169">
        <v>0</v>
      </c>
      <c r="K57" s="1169">
        <v>0</v>
      </c>
      <c r="L57" s="1169">
        <v>0</v>
      </c>
    </row>
    <row r="58" spans="2:12" ht="33.75" customHeight="1">
      <c r="B58" s="2322" t="s">
        <v>828</v>
      </c>
      <c r="C58" s="2323"/>
      <c r="D58" s="2323"/>
      <c r="E58" s="2324"/>
      <c r="F58" s="1169">
        <v>117845000</v>
      </c>
      <c r="G58" s="1169">
        <v>1845000</v>
      </c>
      <c r="H58" s="1169">
        <v>0</v>
      </c>
      <c r="I58" s="1169">
        <v>0</v>
      </c>
      <c r="J58" s="1169">
        <v>1845000</v>
      </c>
      <c r="K58" s="1169">
        <v>0</v>
      </c>
      <c r="L58" s="1169">
        <v>116000000</v>
      </c>
    </row>
    <row r="59" spans="2:12" ht="22.5" customHeight="1">
      <c r="B59" s="2322" t="s">
        <v>829</v>
      </c>
      <c r="C59" s="2323"/>
      <c r="D59" s="2323"/>
      <c r="E59" s="2324"/>
      <c r="F59" s="1169">
        <v>20753385.559999999</v>
      </c>
      <c r="G59" s="1169">
        <v>19131671.140000001</v>
      </c>
      <c r="H59" s="1169">
        <v>0</v>
      </c>
      <c r="I59" s="1169">
        <v>62500</v>
      </c>
      <c r="J59" s="1169">
        <v>19069171.140000001</v>
      </c>
      <c r="K59" s="1169">
        <v>0</v>
      </c>
      <c r="L59" s="1169">
        <v>1621714.42</v>
      </c>
    </row>
    <row r="60" spans="2:12" ht="33.75" customHeight="1">
      <c r="B60" s="2322" t="s">
        <v>830</v>
      </c>
      <c r="C60" s="2323"/>
      <c r="D60" s="2323"/>
      <c r="E60" s="2324"/>
      <c r="F60" s="1169">
        <v>683260.75</v>
      </c>
      <c r="G60" s="1169">
        <v>683260.75</v>
      </c>
      <c r="H60" s="1169">
        <v>0</v>
      </c>
      <c r="I60" s="1169">
        <v>0</v>
      </c>
      <c r="J60" s="1169">
        <v>683260.75</v>
      </c>
      <c r="K60" s="1169">
        <v>0</v>
      </c>
      <c r="L60" s="1169">
        <v>0</v>
      </c>
    </row>
    <row r="61" spans="2:12" ht="33.75" customHeight="1">
      <c r="B61" s="2322" t="s">
        <v>831</v>
      </c>
      <c r="C61" s="2323"/>
      <c r="D61" s="2323"/>
      <c r="E61" s="2324"/>
      <c r="F61" s="1169">
        <v>9455688.4499999993</v>
      </c>
      <c r="G61" s="1169">
        <v>9455688.4499999993</v>
      </c>
      <c r="H61" s="1169">
        <v>0</v>
      </c>
      <c r="I61" s="1169">
        <v>750000</v>
      </c>
      <c r="J61" s="1169">
        <v>8705688.4499999993</v>
      </c>
      <c r="K61" s="1169">
        <v>0</v>
      </c>
      <c r="L61" s="1169">
        <v>0</v>
      </c>
    </row>
    <row r="62" spans="2:12" ht="33" customHeight="1">
      <c r="B62" s="2322" t="s">
        <v>832</v>
      </c>
      <c r="C62" s="2323"/>
      <c r="D62" s="2323"/>
      <c r="E62" s="2324"/>
      <c r="F62" s="1169">
        <v>0</v>
      </c>
      <c r="G62" s="1169">
        <v>0</v>
      </c>
      <c r="H62" s="1169">
        <v>0</v>
      </c>
      <c r="I62" s="1169">
        <v>0</v>
      </c>
      <c r="J62" s="1169">
        <v>0</v>
      </c>
      <c r="K62" s="1169">
        <v>0</v>
      </c>
      <c r="L62" s="1169">
        <v>0</v>
      </c>
    </row>
  </sheetData>
  <mergeCells count="64">
    <mergeCell ref="A1:G1"/>
    <mergeCell ref="H1:M1"/>
    <mergeCell ref="A2:L2"/>
    <mergeCell ref="A3:A7"/>
    <mergeCell ref="B3:B7"/>
    <mergeCell ref="C3:N3"/>
    <mergeCell ref="L4:L7"/>
    <mergeCell ref="M4:M7"/>
    <mergeCell ref="N4:N7"/>
    <mergeCell ref="O3:Q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I24:I27"/>
    <mergeCell ref="O4:O7"/>
    <mergeCell ref="P4:P7"/>
    <mergeCell ref="Q4:Q7"/>
    <mergeCell ref="B9:Q9"/>
    <mergeCell ref="A22:L22"/>
    <mergeCell ref="A23:A27"/>
    <mergeCell ref="B23:B27"/>
    <mergeCell ref="C23:N23"/>
    <mergeCell ref="O23:Q23"/>
    <mergeCell ref="C24:C27"/>
    <mergeCell ref="D24:D27"/>
    <mergeCell ref="E24:E27"/>
    <mergeCell ref="F24:F27"/>
    <mergeCell ref="G24:G27"/>
    <mergeCell ref="H24:H27"/>
    <mergeCell ref="P24:P27"/>
    <mergeCell ref="Q24:Q27"/>
    <mergeCell ref="B29:Q29"/>
    <mergeCell ref="B48:M48"/>
    <mergeCell ref="B49:E53"/>
    <mergeCell ref="F49:F53"/>
    <mergeCell ref="G49:L49"/>
    <mergeCell ref="G50:G53"/>
    <mergeCell ref="H50:H53"/>
    <mergeCell ref="I50:I53"/>
    <mergeCell ref="J24:J27"/>
    <mergeCell ref="K24:K27"/>
    <mergeCell ref="L24:L27"/>
    <mergeCell ref="M24:M27"/>
    <mergeCell ref="N24:N27"/>
    <mergeCell ref="O24:O27"/>
    <mergeCell ref="J50:J53"/>
    <mergeCell ref="K50:K53"/>
    <mergeCell ref="L50:L53"/>
    <mergeCell ref="B54:E54"/>
    <mergeCell ref="B55:E55"/>
    <mergeCell ref="F55:L55"/>
    <mergeCell ref="B62:E62"/>
    <mergeCell ref="B56:E56"/>
    <mergeCell ref="B57:E57"/>
    <mergeCell ref="B58:E58"/>
    <mergeCell ref="B59:E59"/>
    <mergeCell ref="B60:E60"/>
    <mergeCell ref="B61:E61"/>
  </mergeCells>
  <printOptions horizontalCentered="1"/>
  <pageMargins left="0.27559055118110237" right="0.27559055118110237" top="0.59055118110236227" bottom="0.59055118110236227" header="0.31496062992125984" footer="0.59055118110236227"/>
  <pageSetup paperSize="9" scale="61" firstPageNumber="5" orientation="landscape" useFirstPageNumber="1" r:id="rId1"/>
  <headerFooter alignWithMargins="0"/>
  <rowBreaks count="1" manualBreakCount="1">
    <brk id="46" max="16383" man="1"/>
  </row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topLeftCell="A13" zoomScaleNormal="100" workbookViewId="0">
      <selection activeCell="B3" sqref="B3:B4"/>
    </sheetView>
  </sheetViews>
  <sheetFormatPr defaultRowHeight="12.75"/>
  <cols>
    <col min="2" max="2" width="18.7109375" bestFit="1" customWidth="1"/>
    <col min="3" max="3" width="16.85546875" customWidth="1"/>
    <col min="4" max="4" width="14" customWidth="1"/>
    <col min="5" max="5" width="12.7109375" customWidth="1"/>
    <col min="6" max="6" width="15.28515625" customWidth="1"/>
  </cols>
  <sheetData>
    <row r="1" spans="1:6">
      <c r="A1" s="2327" t="s">
        <v>1292</v>
      </c>
      <c r="B1" s="2327"/>
      <c r="C1" s="2327"/>
      <c r="D1" s="2327"/>
      <c r="E1" s="2327"/>
      <c r="F1" s="2327"/>
    </row>
    <row r="2" spans="1:6" ht="13.5" thickBot="1">
      <c r="A2" s="1178"/>
      <c r="B2" s="1178"/>
      <c r="C2" s="1178"/>
      <c r="D2" s="1178"/>
      <c r="E2" s="1178"/>
      <c r="F2" s="1178"/>
    </row>
    <row r="3" spans="1:6" ht="13.5" thickBot="1">
      <c r="A3" s="2328" t="s">
        <v>52</v>
      </c>
      <c r="B3" s="2328" t="s">
        <v>7</v>
      </c>
      <c r="C3" s="2328" t="s">
        <v>56</v>
      </c>
      <c r="D3" s="1713" t="s">
        <v>834</v>
      </c>
      <c r="E3" s="1712" t="s">
        <v>835</v>
      </c>
      <c r="F3" s="1712" t="s">
        <v>836</v>
      </c>
    </row>
    <row r="4" spans="1:6" ht="13.5" thickBot="1">
      <c r="A4" s="2329"/>
      <c r="B4" s="2329"/>
      <c r="C4" s="2329"/>
      <c r="D4" s="2330" t="s">
        <v>837</v>
      </c>
      <c r="E4" s="2330"/>
      <c r="F4" s="2331"/>
    </row>
    <row r="5" spans="1:6" ht="13.5" thickBot="1">
      <c r="A5" s="1709">
        <v>1</v>
      </c>
      <c r="B5" s="1711">
        <v>2</v>
      </c>
      <c r="C5" s="1709">
        <v>3</v>
      </c>
      <c r="D5" s="1711">
        <v>4</v>
      </c>
      <c r="E5" s="1710">
        <v>5</v>
      </c>
      <c r="F5" s="1709">
        <v>6</v>
      </c>
    </row>
    <row r="6" spans="1:6" ht="25.5" customHeight="1">
      <c r="A6" s="1477" t="s">
        <v>10</v>
      </c>
      <c r="B6" s="1602" t="s">
        <v>33</v>
      </c>
      <c r="C6" s="1475">
        <v>2900163</v>
      </c>
      <c r="D6" s="1599">
        <v>475.40358154696838</v>
      </c>
      <c r="E6" s="1593">
        <v>382.00482396679081</v>
      </c>
      <c r="F6" s="1599">
        <f t="shared" ref="F6:F22" si="0">D6-E6</f>
        <v>93.398757580177573</v>
      </c>
    </row>
    <row r="7" spans="1:6" ht="25.5" customHeight="1">
      <c r="A7" s="1598" t="s">
        <v>11</v>
      </c>
      <c r="B7" s="1481" t="s">
        <v>53</v>
      </c>
      <c r="C7" s="1480">
        <v>2072373</v>
      </c>
      <c r="D7" s="1479">
        <v>541.65444537252722</v>
      </c>
      <c r="E7" s="1596">
        <v>511.66260310282024</v>
      </c>
      <c r="F7" s="1479">
        <f t="shared" si="0"/>
        <v>29.991842269706979</v>
      </c>
    </row>
    <row r="8" spans="1:6" ht="25.5" customHeight="1">
      <c r="A8" s="1598" t="s">
        <v>12</v>
      </c>
      <c r="B8" s="1481" t="s">
        <v>35</v>
      </c>
      <c r="C8" s="1480">
        <v>2108270</v>
      </c>
      <c r="D8" s="1479">
        <v>496.76646659109127</v>
      </c>
      <c r="E8" s="1596">
        <v>430.20709538152153</v>
      </c>
      <c r="F8" s="1479">
        <f t="shared" si="0"/>
        <v>66.559371209569747</v>
      </c>
    </row>
    <row r="9" spans="1:6" ht="25.5" customHeight="1">
      <c r="A9" s="1598" t="s">
        <v>13</v>
      </c>
      <c r="B9" s="1481" t="s">
        <v>36</v>
      </c>
      <c r="C9" s="1480">
        <v>1011592</v>
      </c>
      <c r="D9" s="1479">
        <v>609.0566963360717</v>
      </c>
      <c r="E9" s="1596">
        <v>615.57517979580723</v>
      </c>
      <c r="F9" s="1479">
        <f t="shared" si="0"/>
        <v>-6.5184834597355348</v>
      </c>
    </row>
    <row r="10" spans="1:6" ht="25.5" customHeight="1">
      <c r="A10" s="1598" t="s">
        <v>4</v>
      </c>
      <c r="B10" s="1481" t="s">
        <v>37</v>
      </c>
      <c r="C10" s="1480">
        <v>2454779</v>
      </c>
      <c r="D10" s="1479">
        <v>444.13892514153002</v>
      </c>
      <c r="E10" s="1596">
        <v>421.39303733248477</v>
      </c>
      <c r="F10" s="1479">
        <f t="shared" si="0"/>
        <v>22.745887809045257</v>
      </c>
    </row>
    <row r="11" spans="1:6" ht="25.5" customHeight="1">
      <c r="A11" s="1598" t="s">
        <v>5</v>
      </c>
      <c r="B11" s="1481" t="s">
        <v>38</v>
      </c>
      <c r="C11" s="1480">
        <v>3410901</v>
      </c>
      <c r="D11" s="1479">
        <v>599.90595982117338</v>
      </c>
      <c r="E11" s="1596">
        <v>589.62211811483314</v>
      </c>
      <c r="F11" s="1479">
        <f t="shared" si="0"/>
        <v>10.28384170634024</v>
      </c>
    </row>
    <row r="12" spans="1:6" ht="25.5" customHeight="1">
      <c r="A12" s="1598" t="s">
        <v>14</v>
      </c>
      <c r="B12" s="1481" t="s">
        <v>39</v>
      </c>
      <c r="C12" s="1480">
        <v>5423168</v>
      </c>
      <c r="D12" s="1479">
        <v>650.02184120978711</v>
      </c>
      <c r="E12" s="1596">
        <v>611.86915544935914</v>
      </c>
      <c r="F12" s="1479">
        <f t="shared" si="0"/>
        <v>38.152685760427971</v>
      </c>
    </row>
    <row r="13" spans="1:6" ht="25.5" customHeight="1">
      <c r="A13" s="1598" t="s">
        <v>15</v>
      </c>
      <c r="B13" s="1481" t="s">
        <v>40</v>
      </c>
      <c r="C13" s="1480">
        <v>982626</v>
      </c>
      <c r="D13" s="1479">
        <v>642.76634081532529</v>
      </c>
      <c r="E13" s="1596">
        <v>556.62215664963048</v>
      </c>
      <c r="F13" s="1479">
        <f t="shared" si="0"/>
        <v>86.14418416569481</v>
      </c>
    </row>
    <row r="14" spans="1:6" ht="25.5" customHeight="1">
      <c r="A14" s="1598" t="s">
        <v>16</v>
      </c>
      <c r="B14" s="1481" t="s">
        <v>41</v>
      </c>
      <c r="C14" s="1480">
        <v>2127164</v>
      </c>
      <c r="D14" s="1479">
        <v>603.36593837146575</v>
      </c>
      <c r="E14" s="1596">
        <v>565.68035598101505</v>
      </c>
      <c r="F14" s="1479">
        <f t="shared" si="0"/>
        <v>37.685582390450691</v>
      </c>
    </row>
    <row r="15" spans="1:6" ht="25.5" customHeight="1">
      <c r="A15" s="1598" t="s">
        <v>17</v>
      </c>
      <c r="B15" s="1481" t="s">
        <v>42</v>
      </c>
      <c r="C15" s="1480">
        <v>1178353</v>
      </c>
      <c r="D15" s="1479">
        <v>713.36817830480391</v>
      </c>
      <c r="E15" s="1596">
        <v>730.72128311295626</v>
      </c>
      <c r="F15" s="1479">
        <f t="shared" si="0"/>
        <v>-17.353104808152352</v>
      </c>
    </row>
    <row r="16" spans="1:6" ht="25.5" customHeight="1">
      <c r="A16" s="1598" t="s">
        <v>18</v>
      </c>
      <c r="B16" s="1481" t="s">
        <v>43</v>
      </c>
      <c r="C16" s="1480">
        <v>2343928</v>
      </c>
      <c r="D16" s="1479">
        <v>470.28088913567314</v>
      </c>
      <c r="E16" s="1596">
        <v>453.39162348843507</v>
      </c>
      <c r="F16" s="1479">
        <f t="shared" si="0"/>
        <v>16.889265647238062</v>
      </c>
    </row>
    <row r="17" spans="1:6" ht="25.5" customHeight="1">
      <c r="A17" s="1598" t="s">
        <v>19</v>
      </c>
      <c r="B17" s="1481" t="s">
        <v>44</v>
      </c>
      <c r="C17" s="1480">
        <v>4517635</v>
      </c>
      <c r="D17" s="1479">
        <v>411.7871053194869</v>
      </c>
      <c r="E17" s="1596">
        <v>427.90127139310692</v>
      </c>
      <c r="F17" s="1479">
        <f t="shared" si="0"/>
        <v>-16.114166073620027</v>
      </c>
    </row>
    <row r="18" spans="1:6" ht="25.5" customHeight="1">
      <c r="A18" s="1598" t="s">
        <v>20</v>
      </c>
      <c r="B18" s="1481" t="s">
        <v>45</v>
      </c>
      <c r="C18" s="1480">
        <v>1233961</v>
      </c>
      <c r="D18" s="1479">
        <v>558.78520903010735</v>
      </c>
      <c r="E18" s="1596">
        <v>481.33490343698048</v>
      </c>
      <c r="F18" s="1479">
        <f t="shared" si="0"/>
        <v>77.45030559312687</v>
      </c>
    </row>
    <row r="19" spans="1:6" ht="25.5" customHeight="1">
      <c r="A19" s="1598" t="s">
        <v>21</v>
      </c>
      <c r="B19" s="1481" t="s">
        <v>54</v>
      </c>
      <c r="C19" s="1480">
        <v>1422737</v>
      </c>
      <c r="D19" s="1479">
        <v>614.12249122641822</v>
      </c>
      <c r="E19" s="1596">
        <v>590.65907048175495</v>
      </c>
      <c r="F19" s="1479">
        <f t="shared" si="0"/>
        <v>23.463420744663267</v>
      </c>
    </row>
    <row r="20" spans="1:6" ht="25.5" customHeight="1">
      <c r="A20" s="1598" t="s">
        <v>22</v>
      </c>
      <c r="B20" s="1481" t="s">
        <v>47</v>
      </c>
      <c r="C20" s="1480">
        <v>3498733</v>
      </c>
      <c r="D20" s="1479">
        <v>518.68531238594096</v>
      </c>
      <c r="E20" s="1596">
        <v>468.9423992771097</v>
      </c>
      <c r="F20" s="1479">
        <f t="shared" si="0"/>
        <v>49.74291310883126</v>
      </c>
    </row>
    <row r="21" spans="1:6" ht="25.5" customHeight="1" thickBot="1">
      <c r="A21" s="1477" t="s">
        <v>23</v>
      </c>
      <c r="B21" s="1476" t="s">
        <v>48</v>
      </c>
      <c r="C21" s="1708">
        <v>1696193</v>
      </c>
      <c r="D21" s="1474">
        <v>609.58413237762466</v>
      </c>
      <c r="E21" s="1593">
        <v>568.37607967961094</v>
      </c>
      <c r="F21" s="1479">
        <f t="shared" si="0"/>
        <v>41.208052698013717</v>
      </c>
    </row>
    <row r="22" spans="1:6" ht="21.75" customHeight="1" thickBot="1">
      <c r="A22" s="2942" t="s">
        <v>55</v>
      </c>
      <c r="B22" s="2943"/>
      <c r="C22" s="1707">
        <v>38382576</v>
      </c>
      <c r="D22" s="1706">
        <v>545.99216790009098</v>
      </c>
      <c r="E22" s="1705">
        <v>513.46131934891469</v>
      </c>
      <c r="F22" s="1704">
        <f t="shared" si="0"/>
        <v>32.530848551176291</v>
      </c>
    </row>
    <row r="23" spans="1:6">
      <c r="A23" s="1304"/>
      <c r="B23" s="1304"/>
      <c r="C23" s="1304"/>
      <c r="D23" s="1304"/>
      <c r="E23" s="1304"/>
      <c r="F23" s="1304"/>
    </row>
    <row r="24" spans="1:6">
      <c r="A24" s="1304" t="s">
        <v>1291</v>
      </c>
      <c r="B24" s="1304"/>
      <c r="C24" s="1304"/>
      <c r="D24" s="1304"/>
      <c r="E24" s="1304"/>
      <c r="F24" s="1304"/>
    </row>
    <row r="25" spans="1:6">
      <c r="A25" s="1304" t="s">
        <v>251</v>
      </c>
      <c r="B25" s="1304"/>
      <c r="C25" s="1304"/>
      <c r="D25" s="1304"/>
      <c r="E25" s="1304"/>
      <c r="F25" s="1304"/>
    </row>
  </sheetData>
  <mergeCells count="6">
    <mergeCell ref="A22:B22"/>
    <mergeCell ref="A1:F1"/>
    <mergeCell ref="A3:A4"/>
    <mergeCell ref="B3:B4"/>
    <mergeCell ref="C3:C4"/>
    <mergeCell ref="D4:F4"/>
  </mergeCells>
  <pageMargins left="0.75" right="0.75" top="1" bottom="1" header="0.5" footer="0.5"/>
  <pageSetup paperSize="9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5"/>
  <sheetViews>
    <sheetView zoomScaleNormal="100" workbookViewId="0">
      <selection activeCell="B3" sqref="B3:B4"/>
    </sheetView>
  </sheetViews>
  <sheetFormatPr defaultRowHeight="12.75"/>
  <cols>
    <col min="1" max="1" width="4.28515625" style="1715" customWidth="1"/>
    <col min="2" max="2" width="22.85546875" style="1714" bestFit="1" customWidth="1"/>
    <col min="3" max="4" width="19.42578125" style="883" bestFit="1" customWidth="1"/>
    <col min="5" max="5" width="11.28515625" style="883" customWidth="1"/>
    <col min="6" max="7" width="19.42578125" style="883" bestFit="1" customWidth="1"/>
    <col min="8" max="8" width="13.140625" style="883" bestFit="1" customWidth="1"/>
    <col min="9" max="9" width="19.5703125" style="883" bestFit="1" customWidth="1"/>
    <col min="10" max="10" width="17.7109375" style="883" bestFit="1" customWidth="1"/>
    <col min="11" max="11" width="15.28515625" style="883" customWidth="1"/>
    <col min="12" max="16384" width="9.140625" style="883"/>
  </cols>
  <sheetData>
    <row r="1" spans="1:11">
      <c r="A1" s="2332" t="s">
        <v>1296</v>
      </c>
      <c r="B1" s="2332"/>
      <c r="C1" s="2332"/>
      <c r="D1" s="2332"/>
      <c r="E1" s="2332"/>
      <c r="F1" s="2333"/>
      <c r="G1" s="2333"/>
      <c r="H1" s="2334"/>
    </row>
    <row r="2" spans="1:11" ht="21" customHeight="1" thickBot="1"/>
    <row r="3" spans="1:11" ht="15" customHeight="1" thickBot="1">
      <c r="A3" s="2944" t="s">
        <v>52</v>
      </c>
      <c r="B3" s="2947" t="s">
        <v>1295</v>
      </c>
      <c r="C3" s="2950" t="s">
        <v>891</v>
      </c>
      <c r="D3" s="2951"/>
      <c r="E3" s="2952" t="s">
        <v>843</v>
      </c>
      <c r="F3" s="2950" t="s">
        <v>3</v>
      </c>
      <c r="G3" s="2951"/>
      <c r="H3" s="2952" t="s">
        <v>1294</v>
      </c>
      <c r="I3" s="2952" t="s">
        <v>888</v>
      </c>
      <c r="J3" s="2952" t="s">
        <v>887</v>
      </c>
      <c r="K3" s="2952" t="s">
        <v>886</v>
      </c>
    </row>
    <row r="4" spans="1:11" ht="42" customHeight="1" thickBot="1">
      <c r="A4" s="2945"/>
      <c r="B4" s="2948"/>
      <c r="C4" s="1737" t="s">
        <v>98</v>
      </c>
      <c r="D4" s="1737" t="s">
        <v>99</v>
      </c>
      <c r="E4" s="2953"/>
      <c r="F4" s="1737" t="s">
        <v>98</v>
      </c>
      <c r="G4" s="1737" t="s">
        <v>99</v>
      </c>
      <c r="H4" s="2953"/>
      <c r="I4" s="2953"/>
      <c r="J4" s="2953"/>
      <c r="K4" s="2953"/>
    </row>
    <row r="5" spans="1:11" ht="13.5" thickBot="1">
      <c r="A5" s="2946"/>
      <c r="B5" s="2949"/>
      <c r="C5" s="2956" t="s">
        <v>8</v>
      </c>
      <c r="D5" s="2957"/>
      <c r="E5" s="1736" t="s">
        <v>9</v>
      </c>
      <c r="F5" s="2956" t="s">
        <v>8</v>
      </c>
      <c r="G5" s="2957"/>
      <c r="H5" s="1736" t="s">
        <v>9</v>
      </c>
      <c r="I5" s="2956" t="s">
        <v>8</v>
      </c>
      <c r="J5" s="2957"/>
      <c r="K5" s="1736" t="s">
        <v>9</v>
      </c>
    </row>
    <row r="6" spans="1:11" ht="13.5" thickBot="1">
      <c r="A6" s="1735">
        <v>1</v>
      </c>
      <c r="B6" s="1733" t="s">
        <v>846</v>
      </c>
      <c r="C6" s="1734" t="s">
        <v>847</v>
      </c>
      <c r="D6" s="1733" t="s">
        <v>848</v>
      </c>
      <c r="E6" s="1733" t="s">
        <v>849</v>
      </c>
      <c r="F6" s="1733" t="s">
        <v>850</v>
      </c>
      <c r="G6" s="1734" t="s">
        <v>851</v>
      </c>
      <c r="H6" s="1733" t="s">
        <v>885</v>
      </c>
      <c r="I6" s="1734" t="s">
        <v>884</v>
      </c>
      <c r="J6" s="1733" t="s">
        <v>4</v>
      </c>
      <c r="K6" s="1733" t="s">
        <v>275</v>
      </c>
    </row>
    <row r="7" spans="1:11" s="1716" customFormat="1" ht="15.6" customHeight="1">
      <c r="A7" s="1732" t="s">
        <v>10</v>
      </c>
      <c r="B7" s="1731" t="s">
        <v>33</v>
      </c>
      <c r="C7" s="1730">
        <v>1238452374</v>
      </c>
      <c r="D7" s="1730">
        <v>1378747877.2700005</v>
      </c>
      <c r="E7" s="1529">
        <f t="shared" ref="E7:E23" si="0">100*D7/C7</f>
        <v>111.32829216652627</v>
      </c>
      <c r="F7" s="1730">
        <v>1141423741</v>
      </c>
      <c r="G7" s="1730">
        <v>1107876256.29</v>
      </c>
      <c r="H7" s="1529">
        <f t="shared" ref="H7:H23" si="1">100*G7/F7</f>
        <v>97.060908801440462</v>
      </c>
      <c r="I7" s="1730">
        <f t="shared" ref="I7:I23" si="2">D7-G7</f>
        <v>270871620.9800005</v>
      </c>
      <c r="J7" s="1729">
        <v>411435600</v>
      </c>
      <c r="K7" s="1728">
        <f t="shared" ref="K7:K23" si="3">100*J7/D7</f>
        <v>29.841249932849649</v>
      </c>
    </row>
    <row r="8" spans="1:11" s="1716" customFormat="1" ht="15.6" customHeight="1">
      <c r="A8" s="1732" t="s">
        <v>11</v>
      </c>
      <c r="B8" s="1731" t="s">
        <v>53</v>
      </c>
      <c r="C8" s="1730">
        <v>1126738352.4300001</v>
      </c>
      <c r="D8" s="1730">
        <v>1122510047.9200003</v>
      </c>
      <c r="E8" s="1529">
        <f t="shared" si="0"/>
        <v>99.624730577344707</v>
      </c>
      <c r="F8" s="1730">
        <v>1209347649.4300001</v>
      </c>
      <c r="G8" s="1730">
        <v>1060355763.7800009</v>
      </c>
      <c r="H8" s="1529">
        <f t="shared" si="1"/>
        <v>87.679978894387958</v>
      </c>
      <c r="I8" s="1730">
        <f t="shared" si="2"/>
        <v>62154284.13999939</v>
      </c>
      <c r="J8" s="1729">
        <v>269143253.20999998</v>
      </c>
      <c r="K8" s="1728">
        <f t="shared" si="3"/>
        <v>23.976912608374391</v>
      </c>
    </row>
    <row r="9" spans="1:11" s="1716" customFormat="1" ht="15.6" customHeight="1">
      <c r="A9" s="1732" t="s">
        <v>12</v>
      </c>
      <c r="B9" s="1731" t="s">
        <v>35</v>
      </c>
      <c r="C9" s="1730">
        <v>1103614105.52</v>
      </c>
      <c r="D9" s="1730">
        <v>1047317838.52</v>
      </c>
      <c r="E9" s="1529">
        <f t="shared" si="0"/>
        <v>94.898917409770291</v>
      </c>
      <c r="F9" s="1730">
        <v>1104536318.8599997</v>
      </c>
      <c r="G9" s="1730">
        <v>906992712.98000038</v>
      </c>
      <c r="H9" s="1529">
        <f t="shared" si="1"/>
        <v>82.115245781697283</v>
      </c>
      <c r="I9" s="1730">
        <f t="shared" si="2"/>
        <v>140325125.5399996</v>
      </c>
      <c r="J9" s="1729">
        <v>691695703.72000003</v>
      </c>
      <c r="K9" s="1728">
        <f t="shared" si="3"/>
        <v>66.044487955772667</v>
      </c>
    </row>
    <row r="10" spans="1:11" s="1716" customFormat="1" ht="15.6" customHeight="1">
      <c r="A10" s="1732" t="s">
        <v>13</v>
      </c>
      <c r="B10" s="1731" t="s">
        <v>36</v>
      </c>
      <c r="C10" s="1730">
        <v>607881365.38</v>
      </c>
      <c r="D10" s="1730">
        <v>616116881.55999947</v>
      </c>
      <c r="E10" s="1529">
        <f t="shared" si="0"/>
        <v>101.35479003783102</v>
      </c>
      <c r="F10" s="1730">
        <v>662673168.38</v>
      </c>
      <c r="G10" s="1730">
        <v>622710927.28000021</v>
      </c>
      <c r="H10" s="1529">
        <f t="shared" si="1"/>
        <v>93.969539886805251</v>
      </c>
      <c r="I10" s="1730">
        <f t="shared" si="2"/>
        <v>-6594045.7200007439</v>
      </c>
      <c r="J10" s="1729">
        <v>230972646.61000001</v>
      </c>
      <c r="K10" s="1728">
        <f t="shared" si="3"/>
        <v>37.488446352124036</v>
      </c>
    </row>
    <row r="11" spans="1:11" s="1716" customFormat="1" ht="15.6" customHeight="1">
      <c r="A11" s="1732" t="s">
        <v>4</v>
      </c>
      <c r="B11" s="1731" t="s">
        <v>37</v>
      </c>
      <c r="C11" s="1730">
        <v>1093106329</v>
      </c>
      <c r="D11" s="1730">
        <v>1090262906.52</v>
      </c>
      <c r="E11" s="1529">
        <f t="shared" si="0"/>
        <v>99.739876862427352</v>
      </c>
      <c r="F11" s="1730">
        <v>1149996549</v>
      </c>
      <c r="G11" s="1730">
        <v>1034426778.7899996</v>
      </c>
      <c r="H11" s="1529">
        <f t="shared" si="1"/>
        <v>89.950424606882848</v>
      </c>
      <c r="I11" s="1730">
        <f t="shared" si="2"/>
        <v>55836127.730000377</v>
      </c>
      <c r="J11" s="1729">
        <v>568897950</v>
      </c>
      <c r="K11" s="1728">
        <f t="shared" si="3"/>
        <v>52.179886759227649</v>
      </c>
    </row>
    <row r="12" spans="1:11" s="1716" customFormat="1" ht="15.6" customHeight="1">
      <c r="A12" s="1732" t="s">
        <v>5</v>
      </c>
      <c r="B12" s="1731" t="s">
        <v>38</v>
      </c>
      <c r="C12" s="1730">
        <v>1883278467.1400001</v>
      </c>
      <c r="D12" s="1730">
        <v>2046219838.2600002</v>
      </c>
      <c r="E12" s="1529">
        <f t="shared" si="0"/>
        <v>108.65200627326492</v>
      </c>
      <c r="F12" s="1730">
        <v>2095309204.1400003</v>
      </c>
      <c r="G12" s="1730">
        <v>2011142672.3000023</v>
      </c>
      <c r="H12" s="1529">
        <f t="shared" si="1"/>
        <v>95.983097307371239</v>
      </c>
      <c r="I12" s="1730">
        <f t="shared" si="2"/>
        <v>35077165.959997892</v>
      </c>
      <c r="J12" s="1729">
        <v>485922273.48000002</v>
      </c>
      <c r="K12" s="1728">
        <f t="shared" si="3"/>
        <v>23.747315141524737</v>
      </c>
    </row>
    <row r="13" spans="1:11" s="1716" customFormat="1" ht="15.6" customHeight="1">
      <c r="A13" s="1732" t="s">
        <v>14</v>
      </c>
      <c r="B13" s="1731" t="s">
        <v>39</v>
      </c>
      <c r="C13" s="1730">
        <v>3464940510</v>
      </c>
      <c r="D13" s="1730">
        <v>3525177648.5499988</v>
      </c>
      <c r="E13" s="1529">
        <f t="shared" si="0"/>
        <v>101.73847540458924</v>
      </c>
      <c r="F13" s="1730">
        <v>3590457388</v>
      </c>
      <c r="G13" s="1730">
        <v>3318269224.01999</v>
      </c>
      <c r="H13" s="1529">
        <f t="shared" si="1"/>
        <v>92.419122842406793</v>
      </c>
      <c r="I13" s="1730">
        <f t="shared" si="2"/>
        <v>206908424.53000879</v>
      </c>
      <c r="J13" s="1729">
        <v>945297878.45000005</v>
      </c>
      <c r="K13" s="1728">
        <f t="shared" si="3"/>
        <v>26.815609671155912</v>
      </c>
    </row>
    <row r="14" spans="1:11" s="1716" customFormat="1" ht="15.6" customHeight="1">
      <c r="A14" s="1732" t="s">
        <v>15</v>
      </c>
      <c r="B14" s="1731" t="s">
        <v>40</v>
      </c>
      <c r="C14" s="1730">
        <v>596680915</v>
      </c>
      <c r="D14" s="1730">
        <v>631598918.40999985</v>
      </c>
      <c r="E14" s="1529">
        <f t="shared" si="0"/>
        <v>105.85203959640637</v>
      </c>
      <c r="F14" s="1730">
        <v>583487480</v>
      </c>
      <c r="G14" s="1730">
        <v>546951403.29999983</v>
      </c>
      <c r="H14" s="1529">
        <f t="shared" si="1"/>
        <v>93.738327221691179</v>
      </c>
      <c r="I14" s="1730">
        <f t="shared" si="2"/>
        <v>84647515.110000014</v>
      </c>
      <c r="J14" s="1729">
        <v>80000000</v>
      </c>
      <c r="K14" s="1728">
        <f t="shared" si="3"/>
        <v>12.666266148997476</v>
      </c>
    </row>
    <row r="15" spans="1:11" s="1716" customFormat="1" ht="15.6" customHeight="1">
      <c r="A15" s="1732" t="s">
        <v>16</v>
      </c>
      <c r="B15" s="1731" t="s">
        <v>41</v>
      </c>
      <c r="C15" s="1730">
        <v>1136261365</v>
      </c>
      <c r="D15" s="1730">
        <v>1283458302.9300005</v>
      </c>
      <c r="E15" s="1529">
        <f t="shared" si="0"/>
        <v>112.95449642697308</v>
      </c>
      <c r="F15" s="1730">
        <v>1331242325</v>
      </c>
      <c r="G15" s="1730">
        <v>1203294888.75</v>
      </c>
      <c r="H15" s="1529">
        <f t="shared" si="1"/>
        <v>90.388869565877116</v>
      </c>
      <c r="I15" s="1730">
        <f t="shared" si="2"/>
        <v>80163414.180000544</v>
      </c>
      <c r="J15" s="1729">
        <v>270800001.19999999</v>
      </c>
      <c r="K15" s="1728">
        <f t="shared" si="3"/>
        <v>21.099244173479732</v>
      </c>
    </row>
    <row r="16" spans="1:11" s="1716" customFormat="1" ht="15.6" customHeight="1">
      <c r="A16" s="1732" t="s">
        <v>17</v>
      </c>
      <c r="B16" s="1731" t="s">
        <v>42</v>
      </c>
      <c r="C16" s="1730">
        <v>883692285</v>
      </c>
      <c r="D16" s="1730">
        <v>840599533.01000059</v>
      </c>
      <c r="E16" s="1529">
        <f t="shared" si="0"/>
        <v>95.123556839697955</v>
      </c>
      <c r="F16" s="1730">
        <v>1012622491</v>
      </c>
      <c r="G16" s="1730">
        <v>861047616.12000132</v>
      </c>
      <c r="H16" s="1529">
        <f t="shared" si="1"/>
        <v>85.031452863513508</v>
      </c>
      <c r="I16" s="1730">
        <f t="shared" si="2"/>
        <v>-20448083.11000073</v>
      </c>
      <c r="J16" s="1729">
        <v>288700000</v>
      </c>
      <c r="K16" s="1728">
        <f t="shared" si="3"/>
        <v>34.344534901920454</v>
      </c>
    </row>
    <row r="17" spans="1:11" s="1716" customFormat="1" ht="15.6" customHeight="1">
      <c r="A17" s="1732" t="s">
        <v>18</v>
      </c>
      <c r="B17" s="1731" t="s">
        <v>43</v>
      </c>
      <c r="C17" s="1730">
        <v>1124591983</v>
      </c>
      <c r="D17" s="1730">
        <v>1102304543.9100001</v>
      </c>
      <c r="E17" s="1529">
        <f t="shared" si="0"/>
        <v>98.018175531489646</v>
      </c>
      <c r="F17" s="1730">
        <v>1177359386</v>
      </c>
      <c r="G17" s="1730">
        <v>1062717321.2600007</v>
      </c>
      <c r="H17" s="1529">
        <f t="shared" si="1"/>
        <v>90.262780752996079</v>
      </c>
      <c r="I17" s="1730">
        <f t="shared" si="2"/>
        <v>39587222.64999938</v>
      </c>
      <c r="J17" s="1729">
        <v>243915806.15000001</v>
      </c>
      <c r="K17" s="1728">
        <f t="shared" si="3"/>
        <v>22.127805559505614</v>
      </c>
    </row>
    <row r="18" spans="1:11" s="1716" customFormat="1" ht="15.6" customHeight="1">
      <c r="A18" s="1732" t="s">
        <v>19</v>
      </c>
      <c r="B18" s="1731" t="s">
        <v>44</v>
      </c>
      <c r="C18" s="1730">
        <v>1917684589</v>
      </c>
      <c r="D18" s="1730">
        <v>1860303839.5400002</v>
      </c>
      <c r="E18" s="1529">
        <f t="shared" si="0"/>
        <v>97.007810888759266</v>
      </c>
      <c r="F18" s="1730">
        <v>2058774744</v>
      </c>
      <c r="G18" s="1730">
        <v>1933101760.1899986</v>
      </c>
      <c r="H18" s="1529">
        <f t="shared" si="1"/>
        <v>93.895738998340789</v>
      </c>
      <c r="I18" s="1730">
        <f t="shared" si="2"/>
        <v>-72797920.649998426</v>
      </c>
      <c r="J18" s="1729">
        <v>458601007.85000002</v>
      </c>
      <c r="K18" s="1728">
        <f t="shared" si="3"/>
        <v>24.651941156203755</v>
      </c>
    </row>
    <row r="19" spans="1:11" s="1716" customFormat="1" ht="15.6" customHeight="1">
      <c r="A19" s="1732" t="s">
        <v>20</v>
      </c>
      <c r="B19" s="1731" t="s">
        <v>45</v>
      </c>
      <c r="C19" s="1730">
        <v>650399883.66999996</v>
      </c>
      <c r="D19" s="1730">
        <v>689519155.32000029</v>
      </c>
      <c r="E19" s="1529">
        <f t="shared" si="0"/>
        <v>106.01464923844431</v>
      </c>
      <c r="F19" s="1730">
        <v>717836953.66999996</v>
      </c>
      <c r="G19" s="1730">
        <v>593948498.77999985</v>
      </c>
      <c r="H19" s="1529">
        <f t="shared" si="1"/>
        <v>82.741421397072102</v>
      </c>
      <c r="I19" s="1730">
        <f t="shared" si="2"/>
        <v>95570656.540000439</v>
      </c>
      <c r="J19" s="1729">
        <v>118766666.68000001</v>
      </c>
      <c r="K19" s="1728">
        <f t="shared" si="3"/>
        <v>17.224563779505349</v>
      </c>
    </row>
    <row r="20" spans="1:11" s="1716" customFormat="1" ht="15.6" customHeight="1">
      <c r="A20" s="1732" t="s">
        <v>21</v>
      </c>
      <c r="B20" s="1731" t="s">
        <v>54</v>
      </c>
      <c r="C20" s="1730">
        <v>904935371</v>
      </c>
      <c r="D20" s="1730">
        <v>873734790.80000055</v>
      </c>
      <c r="E20" s="1529">
        <f t="shared" si="0"/>
        <v>96.552175856987319</v>
      </c>
      <c r="F20" s="1730">
        <v>948782103</v>
      </c>
      <c r="G20" s="1730">
        <v>840352513.96000051</v>
      </c>
      <c r="H20" s="1529">
        <f t="shared" si="1"/>
        <v>88.571708014184622</v>
      </c>
      <c r="I20" s="1730">
        <f t="shared" si="2"/>
        <v>33382276.840000033</v>
      </c>
      <c r="J20" s="1729">
        <v>346202723.85000002</v>
      </c>
      <c r="K20" s="1728">
        <f t="shared" si="3"/>
        <v>39.623319054631352</v>
      </c>
    </row>
    <row r="21" spans="1:11" s="1716" customFormat="1" ht="15.6" customHeight="1">
      <c r="A21" s="1732" t="s">
        <v>22</v>
      </c>
      <c r="B21" s="1731" t="s">
        <v>47</v>
      </c>
      <c r="C21" s="1730">
        <v>1729703197.96</v>
      </c>
      <c r="D21" s="1730">
        <v>1814741419.0600002</v>
      </c>
      <c r="E21" s="1529">
        <f t="shared" si="0"/>
        <v>104.91634756762281</v>
      </c>
      <c r="F21" s="1730">
        <v>1753817370.45</v>
      </c>
      <c r="G21" s="1730">
        <v>1640704247.4499998</v>
      </c>
      <c r="H21" s="1529">
        <f t="shared" si="1"/>
        <v>93.550461701096197</v>
      </c>
      <c r="I21" s="1730">
        <f t="shared" si="2"/>
        <v>174037171.61000037</v>
      </c>
      <c r="J21" s="1729">
        <v>408515581.97000003</v>
      </c>
      <c r="K21" s="1728">
        <f t="shared" si="3"/>
        <v>22.510952672342867</v>
      </c>
    </row>
    <row r="22" spans="1:11" s="1716" customFormat="1" ht="15.6" customHeight="1" thickBot="1">
      <c r="A22" s="1727" t="s">
        <v>23</v>
      </c>
      <c r="B22" s="1726" t="s">
        <v>48</v>
      </c>
      <c r="C22" s="1725">
        <v>1026408188</v>
      </c>
      <c r="D22" s="1725">
        <v>1033972338.2500004</v>
      </c>
      <c r="E22" s="1530">
        <f t="shared" si="0"/>
        <v>100.73695342052361</v>
      </c>
      <c r="F22" s="1725">
        <v>1067366616</v>
      </c>
      <c r="G22" s="1725">
        <v>964075527.71999836</v>
      </c>
      <c r="H22" s="1530">
        <f t="shared" si="1"/>
        <v>90.322810669581443</v>
      </c>
      <c r="I22" s="1725">
        <f t="shared" si="2"/>
        <v>69896810.530001998</v>
      </c>
      <c r="J22" s="1724">
        <v>294923204.07999998</v>
      </c>
      <c r="K22" s="1723">
        <f t="shared" si="3"/>
        <v>28.523316646860973</v>
      </c>
    </row>
    <row r="23" spans="1:11" s="1716" customFormat="1" ht="15.6" customHeight="1" thickBot="1">
      <c r="A23" s="2954" t="s">
        <v>55</v>
      </c>
      <c r="B23" s="2955"/>
      <c r="C23" s="1720">
        <v>20488369281.099998</v>
      </c>
      <c r="D23" s="1720">
        <v>20956585879.830002</v>
      </c>
      <c r="E23" s="1722">
        <f t="shared" si="0"/>
        <v>102.28527996692212</v>
      </c>
      <c r="F23" s="1720">
        <v>21605033487.93</v>
      </c>
      <c r="G23" s="1720">
        <v>19707968112.96999</v>
      </c>
      <c r="H23" s="1722">
        <f t="shared" si="1"/>
        <v>91.21933610508016</v>
      </c>
      <c r="I23" s="1721">
        <f t="shared" si="2"/>
        <v>1248617766.8600121</v>
      </c>
      <c r="J23" s="1720">
        <v>6113790297.250001</v>
      </c>
      <c r="K23" s="1719">
        <f t="shared" si="3"/>
        <v>29.17359885006038</v>
      </c>
    </row>
    <row r="25" spans="1:11">
      <c r="A25" s="1718" t="s">
        <v>1293</v>
      </c>
      <c r="B25" s="1717"/>
      <c r="C25" s="1716"/>
      <c r="D25" s="1716"/>
    </row>
  </sheetData>
  <mergeCells count="14">
    <mergeCell ref="A23:B23"/>
    <mergeCell ref="I3:I4"/>
    <mergeCell ref="J3:J4"/>
    <mergeCell ref="K3:K4"/>
    <mergeCell ref="C5:D5"/>
    <mergeCell ref="F5:G5"/>
    <mergeCell ref="I5:J5"/>
    <mergeCell ref="A1:H1"/>
    <mergeCell ref="A3:A5"/>
    <mergeCell ref="B3:B5"/>
    <mergeCell ref="C3:D3"/>
    <mergeCell ref="E3:E4"/>
    <mergeCell ref="F3:G3"/>
    <mergeCell ref="H3:H4"/>
  </mergeCells>
  <printOptions horizontalCentered="1"/>
  <pageMargins left="0.46" right="0.46" top="0.59055118110236227" bottom="0.6692913385826772" header="0.31496062992125984" footer="0.59055118110236227"/>
  <pageSetup paperSize="9" scale="76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9"/>
  <sheetViews>
    <sheetView zoomScaleNormal="100" workbookViewId="0">
      <selection activeCell="B3" sqref="B3:B4"/>
    </sheetView>
  </sheetViews>
  <sheetFormatPr defaultRowHeight="12.75"/>
  <cols>
    <col min="1" max="1" width="39.28515625" style="900" customWidth="1"/>
    <col min="2" max="4" width="18.140625" style="900" customWidth="1"/>
    <col min="5" max="7" width="9.28515625" style="900" customWidth="1"/>
    <col min="8" max="16384" width="9.140625" style="900"/>
  </cols>
  <sheetData>
    <row r="1" spans="1:7">
      <c r="A1" s="2497" t="s">
        <v>164</v>
      </c>
      <c r="B1" s="2497"/>
      <c r="C1" s="2497"/>
      <c r="D1" s="2497"/>
      <c r="E1" s="2497"/>
      <c r="F1" s="2498"/>
      <c r="G1" s="2499"/>
    </row>
    <row r="2" spans="1:7" ht="13.5" thickBot="1"/>
    <row r="3" spans="1:7" ht="24" customHeight="1">
      <c r="A3" s="2335" t="s">
        <v>96</v>
      </c>
      <c r="B3" s="2335" t="s">
        <v>243</v>
      </c>
      <c r="C3" s="2335" t="s">
        <v>244</v>
      </c>
      <c r="D3" s="2338" t="s">
        <v>245</v>
      </c>
      <c r="E3" s="2341" t="s">
        <v>157</v>
      </c>
      <c r="F3" s="2344" t="s">
        <v>28</v>
      </c>
      <c r="G3" s="2347" t="s">
        <v>130</v>
      </c>
    </row>
    <row r="4" spans="1:7">
      <c r="A4" s="2336"/>
      <c r="B4" s="2336"/>
      <c r="C4" s="2336"/>
      <c r="D4" s="2339"/>
      <c r="E4" s="2342"/>
      <c r="F4" s="2345"/>
      <c r="G4" s="2348"/>
    </row>
    <row r="5" spans="1:7" ht="13.5" thickBot="1">
      <c r="A5" s="2336"/>
      <c r="B5" s="2337"/>
      <c r="C5" s="2337"/>
      <c r="D5" s="2340"/>
      <c r="E5" s="2500"/>
      <c r="F5" s="2501"/>
      <c r="G5" s="2502"/>
    </row>
    <row r="6" spans="1:7" ht="13.5" thickBot="1">
      <c r="A6" s="2337"/>
      <c r="B6" s="2350" t="s">
        <v>8</v>
      </c>
      <c r="C6" s="2351"/>
      <c r="D6" s="2351"/>
      <c r="E6" s="2503" t="s">
        <v>102</v>
      </c>
      <c r="F6" s="2504"/>
      <c r="G6" s="2505"/>
    </row>
    <row r="7" spans="1:7" ht="13.5" thickBot="1">
      <c r="A7" s="887">
        <v>1</v>
      </c>
      <c r="B7" s="886">
        <v>2</v>
      </c>
      <c r="C7" s="885">
        <v>3</v>
      </c>
      <c r="D7" s="884">
        <v>4</v>
      </c>
      <c r="E7" s="995">
        <v>5</v>
      </c>
      <c r="F7" s="996">
        <v>6</v>
      </c>
      <c r="G7" s="997">
        <v>7</v>
      </c>
    </row>
    <row r="8" spans="1:7" ht="30" customHeight="1">
      <c r="A8" s="888" t="s">
        <v>165</v>
      </c>
      <c r="B8" s="1071">
        <v>18754957473.790001</v>
      </c>
      <c r="C8" s="901">
        <v>20488369281.099998</v>
      </c>
      <c r="D8" s="974">
        <v>20956585879.830002</v>
      </c>
      <c r="E8" s="992">
        <f>D8/C8*100</f>
        <v>102.28527996692212</v>
      </c>
      <c r="F8" s="993">
        <f>D8/$D$8*100</f>
        <v>100</v>
      </c>
      <c r="G8" s="994">
        <f>D8/B8*100</f>
        <v>111.73891441298531</v>
      </c>
    </row>
    <row r="9" spans="1:7" ht="26.1" customHeight="1">
      <c r="A9" s="890" t="s">
        <v>166</v>
      </c>
      <c r="B9" s="1072">
        <v>9911175117.9300003</v>
      </c>
      <c r="C9" s="902">
        <v>9736649520.8999977</v>
      </c>
      <c r="D9" s="975">
        <v>10669207739.850002</v>
      </c>
      <c r="E9" s="984">
        <f t="shared" ref="E9:E17" si="0">D9/C9*100</f>
        <v>109.57781439034282</v>
      </c>
      <c r="F9" s="980">
        <f t="shared" ref="F9:F17" si="1">D9/$D$8*100</f>
        <v>50.911001443793147</v>
      </c>
      <c r="G9" s="985">
        <f t="shared" ref="G9:G17" si="2">D9/B9*100</f>
        <v>107.64826181457201</v>
      </c>
    </row>
    <row r="10" spans="1:7" ht="12.95" customHeight="1">
      <c r="A10" s="892" t="s">
        <v>133</v>
      </c>
      <c r="B10" s="1073">
        <v>7032898978.6300001</v>
      </c>
      <c r="C10" s="903">
        <v>6657502238</v>
      </c>
      <c r="D10" s="976">
        <v>7291727831.4700003</v>
      </c>
      <c r="E10" s="989">
        <f t="shared" si="0"/>
        <v>109.52647961347932</v>
      </c>
      <c r="F10" s="990">
        <f t="shared" si="1"/>
        <v>34.794445399085923</v>
      </c>
      <c r="G10" s="991">
        <f t="shared" si="2"/>
        <v>103.68025836325066</v>
      </c>
    </row>
    <row r="11" spans="1:7" ht="12.95" customHeight="1">
      <c r="A11" s="892" t="s">
        <v>134</v>
      </c>
      <c r="B11" s="1073">
        <v>1798554629</v>
      </c>
      <c r="C11" s="903">
        <v>1711857844</v>
      </c>
      <c r="D11" s="976">
        <v>1762132061</v>
      </c>
      <c r="E11" s="989">
        <f t="shared" si="0"/>
        <v>102.93682195494264</v>
      </c>
      <c r="F11" s="990">
        <f t="shared" si="1"/>
        <v>8.408488248536667</v>
      </c>
      <c r="G11" s="991">
        <f t="shared" si="2"/>
        <v>97.974897875620769</v>
      </c>
    </row>
    <row r="12" spans="1:7" ht="12.95" customHeight="1">
      <c r="A12" s="892" t="s">
        <v>145</v>
      </c>
      <c r="B12" s="1073">
        <v>181032750.03</v>
      </c>
      <c r="C12" s="903">
        <v>241409060</v>
      </c>
      <c r="D12" s="976">
        <v>244422987.06</v>
      </c>
      <c r="E12" s="989">
        <f t="shared" si="0"/>
        <v>101.24847305233698</v>
      </c>
      <c r="F12" s="990">
        <f t="shared" si="1"/>
        <v>1.1663301859452631</v>
      </c>
      <c r="G12" s="991">
        <f t="shared" si="2"/>
        <v>135.01589464861758</v>
      </c>
    </row>
    <row r="13" spans="1:7" ht="12.95" customHeight="1">
      <c r="A13" s="892" t="s">
        <v>146</v>
      </c>
      <c r="B13" s="1074">
        <v>898688760.27000022</v>
      </c>
      <c r="C13" s="915">
        <v>1125880378.8999977</v>
      </c>
      <c r="D13" s="1010">
        <v>1370924860.3200021</v>
      </c>
      <c r="E13" s="989">
        <f t="shared" si="0"/>
        <v>121.76469951980305</v>
      </c>
      <c r="F13" s="990">
        <f t="shared" si="1"/>
        <v>6.5417376102252911</v>
      </c>
      <c r="G13" s="991">
        <f t="shared" si="2"/>
        <v>152.5472355866701</v>
      </c>
    </row>
    <row r="14" spans="1:7" ht="24.95" customHeight="1">
      <c r="A14" s="890" t="s">
        <v>147</v>
      </c>
      <c r="B14" s="1075">
        <v>6282684926.8600006</v>
      </c>
      <c r="C14" s="916">
        <v>7542668217.2000008</v>
      </c>
      <c r="D14" s="1008">
        <v>7078326596.9799995</v>
      </c>
      <c r="E14" s="984">
        <f t="shared" si="0"/>
        <v>93.843801598469696</v>
      </c>
      <c r="F14" s="980">
        <f t="shared" si="1"/>
        <v>33.776143869849747</v>
      </c>
      <c r="G14" s="985">
        <f t="shared" si="2"/>
        <v>112.66403901170403</v>
      </c>
    </row>
    <row r="15" spans="1:7" ht="12.95" customHeight="1">
      <c r="A15" s="892" t="s">
        <v>148</v>
      </c>
      <c r="B15" s="1074">
        <v>1385435383.8300002</v>
      </c>
      <c r="C15" s="915">
        <v>1102204537.6500001</v>
      </c>
      <c r="D15" s="1010">
        <v>949928577.63</v>
      </c>
      <c r="E15" s="989">
        <f t="shared" si="0"/>
        <v>86.18441906030742</v>
      </c>
      <c r="F15" s="990">
        <f t="shared" si="1"/>
        <v>4.5328403351438737</v>
      </c>
      <c r="G15" s="991">
        <f t="shared" si="2"/>
        <v>68.565346945589553</v>
      </c>
    </row>
    <row r="16" spans="1:7" s="917" customFormat="1" ht="60" customHeight="1">
      <c r="A16" s="895" t="s">
        <v>149</v>
      </c>
      <c r="B16" s="896">
        <v>4897249543.0299997</v>
      </c>
      <c r="C16" s="905">
        <v>6440463679.5500002</v>
      </c>
      <c r="D16" s="978">
        <v>6128398019.3499994</v>
      </c>
      <c r="E16" s="989">
        <f t="shared" si="0"/>
        <v>95.154608802610227</v>
      </c>
      <c r="F16" s="990">
        <f t="shared" si="1"/>
        <v>29.243303534705877</v>
      </c>
      <c r="G16" s="991">
        <f t="shared" si="2"/>
        <v>125.13959040686888</v>
      </c>
    </row>
    <row r="17" spans="1:7" ht="18.75" customHeight="1" thickBot="1">
      <c r="A17" s="912" t="s">
        <v>150</v>
      </c>
      <c r="B17" s="1076">
        <v>2561097429</v>
      </c>
      <c r="C17" s="908">
        <v>3209051543</v>
      </c>
      <c r="D17" s="1003">
        <v>3209051543</v>
      </c>
      <c r="E17" s="986">
        <f t="shared" si="0"/>
        <v>100</v>
      </c>
      <c r="F17" s="987">
        <f t="shared" si="1"/>
        <v>15.312854686357106</v>
      </c>
      <c r="G17" s="988">
        <f t="shared" si="2"/>
        <v>125.29986195226468</v>
      </c>
    </row>
    <row r="19" spans="1:7">
      <c r="A19" s="899" t="s">
        <v>242</v>
      </c>
    </row>
    <row r="20" spans="1:7">
      <c r="D20" s="914"/>
    </row>
    <row r="29" spans="1:7">
      <c r="E29" s="1099" t="s">
        <v>6</v>
      </c>
      <c r="F29" s="1099" t="s">
        <v>6</v>
      </c>
    </row>
  </sheetData>
  <mergeCells count="10">
    <mergeCell ref="A1:G1"/>
    <mergeCell ref="A3:A6"/>
    <mergeCell ref="B3:B5"/>
    <mergeCell ref="C3:C5"/>
    <mergeCell ref="D3:D5"/>
    <mergeCell ref="E3:E5"/>
    <mergeCell ref="F3:F5"/>
    <mergeCell ref="G3:G5"/>
    <mergeCell ref="B6:D6"/>
    <mergeCell ref="E6:G6"/>
  </mergeCells>
  <printOptions horizontalCentered="1"/>
  <pageMargins left="0.27559055118110237" right="0.27559055118110237" top="0.59055118110236227" bottom="0.74803149606299213" header="0.31496062992125984" footer="0.59055118110236227"/>
  <pageSetup paperSize="9" orientation="landscape" r:id="rId1"/>
  <headerFooter alignWithMargins="0"/>
  <colBreaks count="1" manualBreakCount="1">
    <brk id="7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zoomScaleNormal="100" workbookViewId="0">
      <selection activeCell="B3" sqref="B3:B4"/>
    </sheetView>
  </sheetViews>
  <sheetFormatPr defaultRowHeight="12.75"/>
  <cols>
    <col min="1" max="1" width="26.42578125" customWidth="1"/>
    <col min="2" max="4" width="16.42578125" bestFit="1" customWidth="1"/>
    <col min="5" max="5" width="11" customWidth="1"/>
    <col min="6" max="6" width="9.28515625" bestFit="1" customWidth="1"/>
    <col min="7" max="7" width="11.5703125" customWidth="1"/>
  </cols>
  <sheetData>
    <row r="1" spans="1:7" ht="12.75" customHeight="1">
      <c r="A1" s="1374" t="s">
        <v>1301</v>
      </c>
    </row>
    <row r="2" spans="1:7" ht="13.5" thickBot="1"/>
    <row r="3" spans="1:7" ht="12.75" customHeight="1">
      <c r="A3" s="2964" t="s">
        <v>96</v>
      </c>
      <c r="B3" s="2964" t="s">
        <v>1300</v>
      </c>
      <c r="C3" s="2964" t="s">
        <v>841</v>
      </c>
      <c r="D3" s="2964" t="s">
        <v>1270</v>
      </c>
      <c r="E3" s="2958" t="s">
        <v>1299</v>
      </c>
      <c r="F3" s="2958" t="s">
        <v>28</v>
      </c>
      <c r="G3" s="2958" t="s">
        <v>844</v>
      </c>
    </row>
    <row r="4" spans="1:7" ht="22.5" customHeight="1" thickBot="1">
      <c r="A4" s="2965"/>
      <c r="B4" s="2967"/>
      <c r="C4" s="2967"/>
      <c r="D4" s="2967"/>
      <c r="E4" s="2959"/>
      <c r="F4" s="2959"/>
      <c r="G4" s="2959"/>
    </row>
    <row r="5" spans="1:7" ht="13.5" thickBot="1">
      <c r="A5" s="2966"/>
      <c r="B5" s="2960" t="s">
        <v>8</v>
      </c>
      <c r="C5" s="2961"/>
      <c r="D5" s="2962"/>
      <c r="E5" s="2963" t="s">
        <v>9</v>
      </c>
      <c r="F5" s="2961"/>
      <c r="G5" s="2962"/>
    </row>
    <row r="6" spans="1:7" ht="13.5" thickBot="1">
      <c r="A6" s="1764" t="s">
        <v>845</v>
      </c>
      <c r="B6" s="1765" t="s">
        <v>846</v>
      </c>
      <c r="C6" s="1764" t="s">
        <v>847</v>
      </c>
      <c r="D6" s="1764" t="s">
        <v>848</v>
      </c>
      <c r="E6" s="1763" t="s">
        <v>849</v>
      </c>
      <c r="F6" s="1762" t="s">
        <v>850</v>
      </c>
      <c r="G6" s="1761" t="s">
        <v>851</v>
      </c>
    </row>
    <row r="7" spans="1:7" ht="25.5">
      <c r="A7" s="1760" t="s">
        <v>1298</v>
      </c>
      <c r="B7" s="1759">
        <f>SUM(B8:B40)</f>
        <v>18754957473.790001</v>
      </c>
      <c r="C7" s="1759">
        <f>SUM(C8:C40)</f>
        <v>20488369281.099998</v>
      </c>
      <c r="D7" s="1759">
        <f>SUM(D8:D40)</f>
        <v>20956585879.829998</v>
      </c>
      <c r="E7" s="1758">
        <f t="shared" ref="E7:E13" si="0">100*D7/C7</f>
        <v>102.28527996692209</v>
      </c>
      <c r="F7" s="1758">
        <f t="shared" ref="F7:F40" si="1">100*$D7/$D$7</f>
        <v>100</v>
      </c>
      <c r="G7" s="1757">
        <f t="shared" ref="G7:G13" si="2">100*D7/B7</f>
        <v>111.7389144129853</v>
      </c>
    </row>
    <row r="8" spans="1:7">
      <c r="A8" s="1754" t="s">
        <v>169</v>
      </c>
      <c r="B8" s="1755">
        <v>342356074.85000014</v>
      </c>
      <c r="C8" s="1756">
        <v>350166286.93000001</v>
      </c>
      <c r="D8" s="1755">
        <v>355121565.87000012</v>
      </c>
      <c r="E8" s="1750">
        <f t="shared" si="0"/>
        <v>101.41512165075753</v>
      </c>
      <c r="F8" s="1750">
        <f t="shared" si="1"/>
        <v>1.6945583021316111</v>
      </c>
      <c r="G8" s="1749">
        <f t="shared" si="2"/>
        <v>103.72871754228198</v>
      </c>
    </row>
    <row r="9" spans="1:7">
      <c r="A9" s="1754" t="s">
        <v>170</v>
      </c>
      <c r="B9" s="1751">
        <v>4807.24</v>
      </c>
      <c r="C9" s="1752">
        <v>4350</v>
      </c>
      <c r="D9" s="1751">
        <v>5897.57</v>
      </c>
      <c r="E9" s="1750">
        <f t="shared" si="0"/>
        <v>135.57632183908046</v>
      </c>
      <c r="F9" s="1750">
        <f t="shared" si="1"/>
        <v>2.8141845402767685E-5</v>
      </c>
      <c r="G9" s="1749">
        <f t="shared" si="2"/>
        <v>122.68099782827569</v>
      </c>
    </row>
    <row r="10" spans="1:7">
      <c r="A10" s="1754" t="s">
        <v>171</v>
      </c>
      <c r="B10" s="1751">
        <v>10107418.129999999</v>
      </c>
      <c r="C10" s="1752">
        <v>8158356.0700000003</v>
      </c>
      <c r="D10" s="1751">
        <v>7157580.8600000013</v>
      </c>
      <c r="E10" s="1750">
        <f t="shared" si="0"/>
        <v>87.733126607699049</v>
      </c>
      <c r="F10" s="1750">
        <f t="shared" si="1"/>
        <v>3.4154326954988073E-2</v>
      </c>
      <c r="G10" s="1749">
        <f t="shared" si="2"/>
        <v>70.815125761498521</v>
      </c>
    </row>
    <row r="11" spans="1:7">
      <c r="A11" s="1754" t="s">
        <v>212</v>
      </c>
      <c r="B11" s="1751">
        <v>1193447.23</v>
      </c>
      <c r="C11" s="1752">
        <v>1068111</v>
      </c>
      <c r="D11" s="1751">
        <v>1206165.9500000002</v>
      </c>
      <c r="E11" s="1750">
        <f t="shared" si="0"/>
        <v>112.92515010144078</v>
      </c>
      <c r="F11" s="1750">
        <f t="shared" si="1"/>
        <v>5.7555460460804063E-3</v>
      </c>
      <c r="G11" s="1749">
        <f t="shared" si="2"/>
        <v>101.06571280910343</v>
      </c>
    </row>
    <row r="12" spans="1:7">
      <c r="A12" s="1754" t="s">
        <v>172</v>
      </c>
      <c r="B12" s="1751">
        <v>11800995.120000007</v>
      </c>
      <c r="C12" s="1752">
        <v>27803235.57</v>
      </c>
      <c r="D12" s="1751">
        <v>17939932.59</v>
      </c>
      <c r="E12" s="1750">
        <f t="shared" si="0"/>
        <v>64.524621765091922</v>
      </c>
      <c r="F12" s="1750">
        <f t="shared" si="1"/>
        <v>8.5605225454526812E-2</v>
      </c>
      <c r="G12" s="1749">
        <f t="shared" si="2"/>
        <v>152.02050680959852</v>
      </c>
    </row>
    <row r="13" spans="1:7" ht="38.25">
      <c r="A13" s="1753" t="s">
        <v>173</v>
      </c>
      <c r="B13" s="1751">
        <v>592641.16999999993</v>
      </c>
      <c r="C13" s="1752">
        <v>83265</v>
      </c>
      <c r="D13" s="1751">
        <v>82955.399999999994</v>
      </c>
      <c r="E13" s="1750">
        <f t="shared" si="0"/>
        <v>99.628175103584923</v>
      </c>
      <c r="F13" s="1750">
        <f t="shared" si="1"/>
        <v>3.9584405816713562E-4</v>
      </c>
      <c r="G13" s="1749">
        <f t="shared" si="2"/>
        <v>13.997576307430684</v>
      </c>
    </row>
    <row r="14" spans="1:7">
      <c r="A14" s="1754" t="s">
        <v>671</v>
      </c>
      <c r="B14" s="1751">
        <v>0</v>
      </c>
      <c r="C14" s="1752">
        <v>0</v>
      </c>
      <c r="D14" s="1751">
        <v>14140</v>
      </c>
      <c r="E14" s="1750">
        <v>0</v>
      </c>
      <c r="F14" s="1750">
        <f t="shared" si="1"/>
        <v>6.7472822534558308E-5</v>
      </c>
      <c r="G14" s="1749">
        <v>0</v>
      </c>
    </row>
    <row r="15" spans="1:7">
      <c r="A15" s="1754" t="s">
        <v>853</v>
      </c>
      <c r="B15" s="1751">
        <v>0</v>
      </c>
      <c r="C15" s="1752">
        <v>0</v>
      </c>
      <c r="D15" s="1751">
        <v>0</v>
      </c>
      <c r="E15" s="1750">
        <v>0</v>
      </c>
      <c r="F15" s="1750">
        <f t="shared" si="1"/>
        <v>0</v>
      </c>
      <c r="G15" s="1749">
        <v>0</v>
      </c>
    </row>
    <row r="16" spans="1:7">
      <c r="A16" s="1754" t="s">
        <v>174</v>
      </c>
      <c r="B16" s="1751">
        <v>1728699734.6499999</v>
      </c>
      <c r="C16" s="1752">
        <v>1566663285.8199999</v>
      </c>
      <c r="D16" s="1751">
        <v>1402360226.4299989</v>
      </c>
      <c r="E16" s="1750">
        <f t="shared" ref="E16:E22" si="3">100*D16/C16</f>
        <v>89.512548045446536</v>
      </c>
      <c r="F16" s="1750">
        <f t="shared" si="1"/>
        <v>6.6917399354621159</v>
      </c>
      <c r="G16" s="1749">
        <f t="shared" ref="G16:G22" si="4">100*D16/B16</f>
        <v>81.122256128183352</v>
      </c>
    </row>
    <row r="17" spans="1:7">
      <c r="A17" s="1754" t="s">
        <v>175</v>
      </c>
      <c r="B17" s="1751">
        <v>8592962.1500000004</v>
      </c>
      <c r="C17" s="1752">
        <v>15504886.109999999</v>
      </c>
      <c r="D17" s="1751">
        <v>10030334.239999998</v>
      </c>
      <c r="E17" s="1750">
        <f t="shared" si="3"/>
        <v>64.691440935711583</v>
      </c>
      <c r="F17" s="1750">
        <f t="shared" si="1"/>
        <v>4.7862444281317099E-2</v>
      </c>
      <c r="G17" s="1749">
        <f t="shared" si="4"/>
        <v>116.72731783183751</v>
      </c>
    </row>
    <row r="18" spans="1:7">
      <c r="A18" s="1754" t="s">
        <v>176</v>
      </c>
      <c r="B18" s="1751">
        <v>130241901.71000001</v>
      </c>
      <c r="C18" s="1752">
        <v>110915957.90000001</v>
      </c>
      <c r="D18" s="1751">
        <v>115108264.13000004</v>
      </c>
      <c r="E18" s="1750">
        <f t="shared" si="3"/>
        <v>103.77971421729933</v>
      </c>
      <c r="F18" s="1750">
        <f t="shared" si="1"/>
        <v>0.54927011866368858</v>
      </c>
      <c r="G18" s="1749">
        <f t="shared" si="4"/>
        <v>88.380361940892939</v>
      </c>
    </row>
    <row r="19" spans="1:7">
      <c r="A19" s="1754" t="s">
        <v>177</v>
      </c>
      <c r="B19" s="1751">
        <v>21213738.989999998</v>
      </c>
      <c r="C19" s="1752">
        <v>64899755</v>
      </c>
      <c r="D19" s="1751">
        <v>64099819.319999993</v>
      </c>
      <c r="E19" s="1750">
        <f t="shared" si="3"/>
        <v>98.767428813868392</v>
      </c>
      <c r="F19" s="1750">
        <f t="shared" si="1"/>
        <v>0.30586957096715783</v>
      </c>
      <c r="G19" s="1749">
        <f t="shared" si="4"/>
        <v>302.16181763250779</v>
      </c>
    </row>
    <row r="20" spans="1:7">
      <c r="A20" s="1754" t="s">
        <v>178</v>
      </c>
      <c r="B20" s="1751">
        <v>2861204.14</v>
      </c>
      <c r="C20" s="1752">
        <v>10313344</v>
      </c>
      <c r="D20" s="1751">
        <v>4563858.3299999991</v>
      </c>
      <c r="E20" s="1750">
        <f t="shared" si="3"/>
        <v>44.251974238423536</v>
      </c>
      <c r="F20" s="1750">
        <f t="shared" si="1"/>
        <v>2.1777680563858249E-2</v>
      </c>
      <c r="G20" s="1749">
        <f t="shared" si="4"/>
        <v>159.50830862421438</v>
      </c>
    </row>
    <row r="21" spans="1:7">
      <c r="A21" s="1754" t="s">
        <v>672</v>
      </c>
      <c r="B21" s="1751">
        <v>1569071.1199999999</v>
      </c>
      <c r="C21" s="1752">
        <v>600402</v>
      </c>
      <c r="D21" s="1751">
        <v>711304.94</v>
      </c>
      <c r="E21" s="1750">
        <f t="shared" si="3"/>
        <v>118.47144746353277</v>
      </c>
      <c r="F21" s="1750">
        <f t="shared" si="1"/>
        <v>3.3941833086686456E-3</v>
      </c>
      <c r="G21" s="1749">
        <f t="shared" si="4"/>
        <v>45.332868021941543</v>
      </c>
    </row>
    <row r="22" spans="1:7">
      <c r="A22" s="1754" t="s">
        <v>179</v>
      </c>
      <c r="B22" s="1751">
        <v>89976373.729999825</v>
      </c>
      <c r="C22" s="1752">
        <v>79730079.820000008</v>
      </c>
      <c r="D22" s="1751">
        <v>78212557.23999998</v>
      </c>
      <c r="E22" s="1750">
        <f t="shared" si="3"/>
        <v>98.096674952005557</v>
      </c>
      <c r="F22" s="1750">
        <f t="shared" si="1"/>
        <v>0.37321230513638631</v>
      </c>
      <c r="G22" s="1749">
        <f t="shared" si="4"/>
        <v>86.925660590300538</v>
      </c>
    </row>
    <row r="23" spans="1:7" ht="51">
      <c r="A23" s="1753" t="s">
        <v>180</v>
      </c>
      <c r="B23" s="1751">
        <v>0</v>
      </c>
      <c r="C23" s="1751">
        <v>0</v>
      </c>
      <c r="D23" s="1751">
        <v>0</v>
      </c>
      <c r="E23" s="1750">
        <v>0</v>
      </c>
      <c r="F23" s="1750">
        <f t="shared" si="1"/>
        <v>0</v>
      </c>
      <c r="G23" s="1749">
        <v>0</v>
      </c>
    </row>
    <row r="24" spans="1:7">
      <c r="A24" s="1754" t="s">
        <v>181</v>
      </c>
      <c r="B24" s="1751">
        <v>85074.400000000009</v>
      </c>
      <c r="C24" s="1752">
        <v>47000</v>
      </c>
      <c r="D24" s="1751">
        <v>8200</v>
      </c>
      <c r="E24" s="1750">
        <f>100*D24/C24</f>
        <v>17.446808510638299</v>
      </c>
      <c r="F24" s="1750">
        <f t="shared" si="1"/>
        <v>3.9128510946490672E-5</v>
      </c>
      <c r="G24" s="1749">
        <f>100*D24/B24</f>
        <v>9.6386221942205879</v>
      </c>
    </row>
    <row r="25" spans="1:7" ht="25.5">
      <c r="A25" s="1753" t="s">
        <v>854</v>
      </c>
      <c r="B25" s="1751">
        <v>0</v>
      </c>
      <c r="C25" s="1752">
        <v>0</v>
      </c>
      <c r="D25" s="1751">
        <v>0</v>
      </c>
      <c r="E25" s="1750">
        <v>0</v>
      </c>
      <c r="F25" s="1750">
        <f t="shared" si="1"/>
        <v>0</v>
      </c>
      <c r="G25" s="1749">
        <v>0</v>
      </c>
    </row>
    <row r="26" spans="1:7" ht="25.5">
      <c r="A26" s="1753" t="s">
        <v>182</v>
      </c>
      <c r="B26" s="1751">
        <v>114970.04999999997</v>
      </c>
      <c r="C26" s="1752">
        <v>276471</v>
      </c>
      <c r="D26" s="1751">
        <v>339064.25</v>
      </c>
      <c r="E26" s="1750">
        <f>100*D26/C26</f>
        <v>122.64007798286258</v>
      </c>
      <c r="F26" s="1750">
        <f t="shared" si="1"/>
        <v>1.6179364899620305E-3</v>
      </c>
      <c r="G26" s="1749">
        <f>100*D26/B26</f>
        <v>294.91528445886564</v>
      </c>
    </row>
    <row r="27" spans="1:7">
      <c r="A27" s="1753" t="s">
        <v>183</v>
      </c>
      <c r="B27" s="1751">
        <v>0</v>
      </c>
      <c r="C27" s="1752">
        <v>0</v>
      </c>
      <c r="D27" s="1751">
        <v>0</v>
      </c>
      <c r="E27" s="1750">
        <v>0</v>
      </c>
      <c r="F27" s="1750">
        <f t="shared" si="1"/>
        <v>0</v>
      </c>
      <c r="G27" s="1749">
        <v>0</v>
      </c>
    </row>
    <row r="28" spans="1:7" ht="76.5">
      <c r="A28" s="1753" t="s">
        <v>855</v>
      </c>
      <c r="B28" s="1751">
        <v>8917736527.0499992</v>
      </c>
      <c r="C28" s="1752">
        <v>8457644893</v>
      </c>
      <c r="D28" s="1751">
        <v>9173935292.2099972</v>
      </c>
      <c r="E28" s="1750">
        <f>100*D28/C28</f>
        <v>108.46914724219313</v>
      </c>
      <c r="F28" s="1750">
        <f t="shared" si="1"/>
        <v>43.775905793126341</v>
      </c>
      <c r="G28" s="1749">
        <f t="shared" ref="G28:G40" si="5">100*D28/B28</f>
        <v>102.87291247485139</v>
      </c>
    </row>
    <row r="29" spans="1:7">
      <c r="A29" s="1754" t="s">
        <v>856</v>
      </c>
      <c r="B29" s="1751">
        <v>3062565.66</v>
      </c>
      <c r="C29" s="1752">
        <v>0</v>
      </c>
      <c r="D29" s="1751">
        <v>2421544.3199999998</v>
      </c>
      <c r="E29" s="1750">
        <v>0</v>
      </c>
      <c r="F29" s="1750">
        <f t="shared" si="1"/>
        <v>1.1555051638113696E-2</v>
      </c>
      <c r="G29" s="1749">
        <f t="shared" si="5"/>
        <v>79.069139696420407</v>
      </c>
    </row>
    <row r="30" spans="1:7">
      <c r="A30" s="1754" t="s">
        <v>184</v>
      </c>
      <c r="B30" s="1751">
        <v>7041329484.4300013</v>
      </c>
      <c r="C30" s="1752">
        <v>8714488234.4500008</v>
      </c>
      <c r="D30" s="1751">
        <v>8683858452.8799953</v>
      </c>
      <c r="E30" s="1750">
        <f t="shared" ref="E30:E40" si="6">100*D30/C30</f>
        <v>99.64851887172307</v>
      </c>
      <c r="F30" s="1750">
        <f t="shared" si="1"/>
        <v>41.437372016011032</v>
      </c>
      <c r="G30" s="1749">
        <f t="shared" si="5"/>
        <v>123.32697215890839</v>
      </c>
    </row>
    <row r="31" spans="1:7">
      <c r="A31" s="1754" t="s">
        <v>185</v>
      </c>
      <c r="B31" s="1751">
        <v>44846600.220000051</v>
      </c>
      <c r="C31" s="1752">
        <v>45103424.109999999</v>
      </c>
      <c r="D31" s="1751">
        <v>42904414.310000017</v>
      </c>
      <c r="E31" s="1750">
        <f t="shared" si="6"/>
        <v>95.12451694435228</v>
      </c>
      <c r="F31" s="1750">
        <f t="shared" si="1"/>
        <v>0.20472998109531793</v>
      </c>
      <c r="G31" s="1749">
        <f t="shared" si="5"/>
        <v>95.66926834927861</v>
      </c>
    </row>
    <row r="32" spans="1:7">
      <c r="A32" s="1754" t="s">
        <v>186</v>
      </c>
      <c r="B32" s="1751">
        <v>62700454.610000007</v>
      </c>
      <c r="C32" s="1752">
        <v>235789642.31</v>
      </c>
      <c r="D32" s="1751">
        <v>243919187.99999988</v>
      </c>
      <c r="E32" s="1750">
        <f t="shared" si="6"/>
        <v>103.44779592960734</v>
      </c>
      <c r="F32" s="1750">
        <f t="shared" si="1"/>
        <v>1.1639261728923307</v>
      </c>
      <c r="G32" s="1749">
        <f t="shared" si="5"/>
        <v>389.02299754792779</v>
      </c>
    </row>
    <row r="33" spans="1:7">
      <c r="A33" s="1754" t="s">
        <v>187</v>
      </c>
      <c r="B33" s="1751">
        <v>23273268.25999999</v>
      </c>
      <c r="C33" s="1752">
        <v>196151688</v>
      </c>
      <c r="D33" s="1751">
        <v>176534930.71000001</v>
      </c>
      <c r="E33" s="1750">
        <f t="shared" si="6"/>
        <v>89.999190172658615</v>
      </c>
      <c r="F33" s="1750">
        <f t="shared" si="1"/>
        <v>0.84238402057612294</v>
      </c>
      <c r="G33" s="1749">
        <f t="shared" si="5"/>
        <v>758.53089792898766</v>
      </c>
    </row>
    <row r="34" spans="1:7" ht="25.5">
      <c r="A34" s="1753" t="s">
        <v>188</v>
      </c>
      <c r="B34" s="1751">
        <v>123005983.2</v>
      </c>
      <c r="C34" s="1752">
        <v>378593342.69</v>
      </c>
      <c r="D34" s="1751">
        <v>347991659.65000004</v>
      </c>
      <c r="E34" s="1750">
        <f t="shared" si="6"/>
        <v>91.917004450588749</v>
      </c>
      <c r="F34" s="1750">
        <f t="shared" si="1"/>
        <v>1.6605360321832296</v>
      </c>
      <c r="G34" s="1749">
        <f t="shared" si="5"/>
        <v>282.90628683011903</v>
      </c>
    </row>
    <row r="35" spans="1:7" ht="25.5">
      <c r="A35" s="1753" t="s">
        <v>189</v>
      </c>
      <c r="B35" s="1751">
        <v>9068729.0699999947</v>
      </c>
      <c r="C35" s="1752">
        <v>9578245</v>
      </c>
      <c r="D35" s="1751">
        <v>9116540.0699999966</v>
      </c>
      <c r="E35" s="1750">
        <f t="shared" si="6"/>
        <v>95.179650029833198</v>
      </c>
      <c r="F35" s="1750">
        <f t="shared" si="1"/>
        <v>4.3502029015014113E-2</v>
      </c>
      <c r="G35" s="1749">
        <f t="shared" si="5"/>
        <v>100.5272072815381</v>
      </c>
    </row>
    <row r="36" spans="1:7">
      <c r="A36" s="1753" t="s">
        <v>190</v>
      </c>
      <c r="B36" s="1751">
        <v>59989136.620000005</v>
      </c>
      <c r="C36" s="1752">
        <v>67339526</v>
      </c>
      <c r="D36" s="1751">
        <v>66142840.470000006</v>
      </c>
      <c r="E36" s="1750">
        <f t="shared" si="6"/>
        <v>98.222907702082736</v>
      </c>
      <c r="F36" s="1750">
        <f t="shared" si="1"/>
        <v>0.31561839723931484</v>
      </c>
      <c r="G36" s="1749">
        <f t="shared" si="5"/>
        <v>110.2580303646984</v>
      </c>
    </row>
    <row r="37" spans="1:7" ht="25.5">
      <c r="A37" s="1753" t="s">
        <v>191</v>
      </c>
      <c r="B37" s="1751">
        <v>28050445.120000012</v>
      </c>
      <c r="C37" s="1752">
        <v>42231395.039999999</v>
      </c>
      <c r="D37" s="1751">
        <v>56011742.110000007</v>
      </c>
      <c r="E37" s="1750">
        <f t="shared" si="6"/>
        <v>132.63057508980648</v>
      </c>
      <c r="F37" s="1750">
        <f t="shared" si="1"/>
        <v>0.26727512979062784</v>
      </c>
      <c r="G37" s="1749">
        <f t="shared" si="5"/>
        <v>199.68218639804596</v>
      </c>
    </row>
    <row r="38" spans="1:7" ht="25.5">
      <c r="A38" s="1753" t="s">
        <v>192</v>
      </c>
      <c r="B38" s="1751">
        <v>51637218.410000026</v>
      </c>
      <c r="C38" s="1752">
        <v>65870411</v>
      </c>
      <c r="D38" s="1751">
        <v>60751953.650000006</v>
      </c>
      <c r="E38" s="1750">
        <f t="shared" si="6"/>
        <v>92.229504458382706</v>
      </c>
      <c r="F38" s="1750">
        <f t="shared" si="1"/>
        <v>0.28989432724569753</v>
      </c>
      <c r="G38" s="1749">
        <f t="shared" si="5"/>
        <v>117.65148379532936</v>
      </c>
    </row>
    <row r="39" spans="1:7" ht="51">
      <c r="A39" s="1753" t="s">
        <v>193</v>
      </c>
      <c r="B39" s="1751">
        <v>37940213.399999999</v>
      </c>
      <c r="C39" s="1752">
        <v>39080774.280000001</v>
      </c>
      <c r="D39" s="1751">
        <v>34322410.450000003</v>
      </c>
      <c r="E39" s="1750">
        <f t="shared" si="6"/>
        <v>87.824284657443087</v>
      </c>
      <c r="F39" s="1750">
        <f t="shared" si="1"/>
        <v>0.16377863573204526</v>
      </c>
      <c r="G39" s="1749">
        <f t="shared" si="5"/>
        <v>90.464463360134943</v>
      </c>
    </row>
    <row r="40" spans="1:7" ht="13.5" thickBot="1">
      <c r="A40" s="1748" t="s">
        <v>194</v>
      </c>
      <c r="B40" s="1746">
        <v>2906433.0599999996</v>
      </c>
      <c r="C40" s="1747">
        <v>262919</v>
      </c>
      <c r="D40" s="1746">
        <v>1713043.8800000001</v>
      </c>
      <c r="E40" s="1745">
        <f t="shared" si="6"/>
        <v>651.54814981039783</v>
      </c>
      <c r="F40" s="1745">
        <f t="shared" si="1"/>
        <v>8.1742507573657145E-3</v>
      </c>
      <c r="G40" s="1744">
        <f t="shared" si="5"/>
        <v>58.939732814627433</v>
      </c>
    </row>
    <row r="41" spans="1:7">
      <c r="A41" s="1743"/>
      <c r="B41" s="1742"/>
      <c r="C41" s="1742"/>
      <c r="D41" s="1742"/>
      <c r="E41" s="1741"/>
      <c r="F41" s="1741"/>
      <c r="G41" s="1740"/>
    </row>
    <row r="42" spans="1:7">
      <c r="A42" s="1739" t="s">
        <v>1297</v>
      </c>
      <c r="B42" s="1738"/>
      <c r="C42" s="1738"/>
      <c r="D42" s="1738"/>
      <c r="E42" s="1738"/>
      <c r="F42" s="1738"/>
      <c r="G42" s="1738"/>
    </row>
  </sheetData>
  <mergeCells count="9">
    <mergeCell ref="G3:G4"/>
    <mergeCell ref="B5:D5"/>
    <mergeCell ref="E5:G5"/>
    <mergeCell ref="A3:A5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3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6"/>
  <sheetViews>
    <sheetView topLeftCell="A14" workbookViewId="0">
      <selection activeCell="B3" sqref="B3:B4"/>
    </sheetView>
  </sheetViews>
  <sheetFormatPr defaultColWidth="8.85546875" defaultRowHeight="12.75"/>
  <cols>
    <col min="1" max="1" width="5.5703125" style="2094" customWidth="1"/>
    <col min="2" max="2" width="22.7109375" style="2095" customWidth="1"/>
    <col min="3" max="4" width="21.28515625" style="2072" customWidth="1"/>
    <col min="5" max="6" width="16.5703125" style="2072" customWidth="1"/>
    <col min="7" max="7" width="33.28515625" style="2072" customWidth="1"/>
    <col min="8" max="8" width="9.28515625" style="2072" bestFit="1" customWidth="1"/>
    <col min="9" max="16384" width="8.85546875" style="2072"/>
  </cols>
  <sheetData>
    <row r="1" spans="1:8" ht="39" customHeight="1" thickBot="1">
      <c r="A1" s="2835" t="s">
        <v>1404</v>
      </c>
      <c r="B1" s="2835"/>
      <c r="C1" s="2835"/>
      <c r="D1" s="2835"/>
      <c r="E1" s="2835"/>
      <c r="F1" s="2835"/>
      <c r="G1" s="2835"/>
      <c r="H1" s="2835"/>
    </row>
    <row r="2" spans="1:8" ht="13.5" thickBot="1">
      <c r="A2" s="2969" t="s">
        <v>52</v>
      </c>
      <c r="B2" s="2972" t="s">
        <v>1405</v>
      </c>
      <c r="C2" s="2523" t="s">
        <v>1421</v>
      </c>
      <c r="D2" s="2524"/>
      <c r="E2" s="2524"/>
      <c r="F2" s="2524"/>
      <c r="G2" s="2524"/>
      <c r="H2" s="2525"/>
    </row>
    <row r="3" spans="1:8" ht="12.75" customHeight="1">
      <c r="A3" s="2970"/>
      <c r="B3" s="2973"/>
      <c r="C3" s="2526" t="s">
        <v>1352</v>
      </c>
      <c r="D3" s="1898" t="s">
        <v>1353</v>
      </c>
      <c r="E3" s="2528" t="s">
        <v>898</v>
      </c>
      <c r="F3" s="2529"/>
      <c r="G3" s="2532" t="s">
        <v>1389</v>
      </c>
      <c r="H3" s="2975" t="s">
        <v>1406</v>
      </c>
    </row>
    <row r="4" spans="1:8" ht="12.75" customHeight="1">
      <c r="A4" s="2970"/>
      <c r="B4" s="2973"/>
      <c r="C4" s="2702"/>
      <c r="D4" s="2707" t="s">
        <v>1391</v>
      </c>
      <c r="E4" s="2978" t="s">
        <v>31</v>
      </c>
      <c r="F4" s="2979" t="s">
        <v>1357</v>
      </c>
      <c r="G4" s="2703"/>
      <c r="H4" s="2976"/>
    </row>
    <row r="5" spans="1:8" ht="57" customHeight="1" thickBot="1">
      <c r="A5" s="2970"/>
      <c r="B5" s="2973"/>
      <c r="C5" s="2527"/>
      <c r="D5" s="2708"/>
      <c r="E5" s="2538"/>
      <c r="F5" s="2540"/>
      <c r="G5" s="2533"/>
      <c r="H5" s="2977"/>
    </row>
    <row r="6" spans="1:8" ht="13.5" thickBot="1">
      <c r="A6" s="2971"/>
      <c r="B6" s="2974"/>
      <c r="C6" s="2980" t="s">
        <v>8</v>
      </c>
      <c r="D6" s="2981"/>
      <c r="E6" s="2724"/>
      <c r="F6" s="2724"/>
      <c r="G6" s="2982"/>
      <c r="H6" s="2073" t="s">
        <v>9</v>
      </c>
    </row>
    <row r="7" spans="1:8" ht="13.5" thickBot="1">
      <c r="A7" s="1975">
        <v>1</v>
      </c>
      <c r="B7" s="2005">
        <v>2</v>
      </c>
      <c r="C7" s="1973">
        <v>3</v>
      </c>
      <c r="D7" s="2005">
        <v>4</v>
      </c>
      <c r="E7" s="1973">
        <v>5</v>
      </c>
      <c r="F7" s="2005">
        <v>6</v>
      </c>
      <c r="G7" s="1975">
        <v>7</v>
      </c>
      <c r="H7" s="2005">
        <v>8</v>
      </c>
    </row>
    <row r="8" spans="1:8" s="2080" customFormat="1" ht="16.899999999999999" customHeight="1">
      <c r="A8" s="2074">
        <v>2</v>
      </c>
      <c r="B8" s="2075" t="s">
        <v>69</v>
      </c>
      <c r="C8" s="2076">
        <v>62274963</v>
      </c>
      <c r="D8" s="2077">
        <v>26282.955061128887</v>
      </c>
      <c r="E8" s="2076">
        <v>2278716.27</v>
      </c>
      <c r="F8" s="2077">
        <v>0</v>
      </c>
      <c r="G8" s="2078">
        <v>64553679.270000003</v>
      </c>
      <c r="H8" s="2079">
        <f>D8/C8*100</f>
        <v>4.2204689966863392E-2</v>
      </c>
    </row>
    <row r="9" spans="1:8" s="2080" customFormat="1" ht="16.899999999999999" customHeight="1">
      <c r="A9" s="2081">
        <v>4</v>
      </c>
      <c r="B9" s="2082" t="s">
        <v>70</v>
      </c>
      <c r="C9" s="2083">
        <v>64249824</v>
      </c>
      <c r="D9" s="2084">
        <v>91523.796585103541</v>
      </c>
      <c r="E9" s="2083">
        <v>876090.81</v>
      </c>
      <c r="F9" s="2084">
        <v>0</v>
      </c>
      <c r="G9" s="2085">
        <v>65125914.810000002</v>
      </c>
      <c r="H9" s="2086">
        <f>D9/C9*100</f>
        <v>0.14244987906130846</v>
      </c>
    </row>
    <row r="10" spans="1:8" s="2080" customFormat="1" ht="16.899999999999999" customHeight="1">
      <c r="A10" s="2081">
        <v>6</v>
      </c>
      <c r="B10" s="2082" t="s">
        <v>71</v>
      </c>
      <c r="C10" s="2083">
        <v>38468218</v>
      </c>
      <c r="D10" s="2084">
        <v>0</v>
      </c>
      <c r="E10" s="2083">
        <v>2743023.67</v>
      </c>
      <c r="F10" s="2084">
        <v>0</v>
      </c>
      <c r="G10" s="2085">
        <v>41211241.670000002</v>
      </c>
      <c r="H10" s="2086">
        <f t="shared" ref="H10:H22" si="0">D10/C10*100</f>
        <v>0</v>
      </c>
    </row>
    <row r="11" spans="1:8" s="2080" customFormat="1" ht="16.899999999999999" customHeight="1">
      <c r="A11" s="2081">
        <v>8</v>
      </c>
      <c r="B11" s="2082" t="s">
        <v>72</v>
      </c>
      <c r="C11" s="2083">
        <v>17317721</v>
      </c>
      <c r="D11" s="2084">
        <v>0</v>
      </c>
      <c r="E11" s="2083">
        <v>1470414.44</v>
      </c>
      <c r="F11" s="2084">
        <v>0</v>
      </c>
      <c r="G11" s="2085">
        <v>18788135.440000001</v>
      </c>
      <c r="H11" s="2086">
        <f t="shared" si="0"/>
        <v>0</v>
      </c>
    </row>
    <row r="12" spans="1:8" s="2080" customFormat="1" ht="16.899999999999999" customHeight="1">
      <c r="A12" s="2081">
        <v>10</v>
      </c>
      <c r="B12" s="2082" t="s">
        <v>73</v>
      </c>
      <c r="C12" s="2083">
        <v>28837447</v>
      </c>
      <c r="D12" s="2084">
        <v>0</v>
      </c>
      <c r="E12" s="2083">
        <v>591116.42000000004</v>
      </c>
      <c r="F12" s="2084">
        <v>0</v>
      </c>
      <c r="G12" s="2085">
        <v>29428563.420000002</v>
      </c>
      <c r="H12" s="2086">
        <f t="shared" si="0"/>
        <v>0</v>
      </c>
    </row>
    <row r="13" spans="1:8" s="2080" customFormat="1" ht="16.899999999999999" customHeight="1">
      <c r="A13" s="2081">
        <v>12</v>
      </c>
      <c r="B13" s="2082" t="s">
        <v>74</v>
      </c>
      <c r="C13" s="2083">
        <v>58863621</v>
      </c>
      <c r="D13" s="2084">
        <v>0</v>
      </c>
      <c r="E13" s="2083">
        <v>1225839.1000000001</v>
      </c>
      <c r="F13" s="2084">
        <v>0</v>
      </c>
      <c r="G13" s="2085">
        <v>60089460.100000001</v>
      </c>
      <c r="H13" s="2086">
        <f t="shared" si="0"/>
        <v>0</v>
      </c>
    </row>
    <row r="14" spans="1:8" s="2080" customFormat="1" ht="16.899999999999999" customHeight="1">
      <c r="A14" s="2081">
        <v>14</v>
      </c>
      <c r="B14" s="2082" t="s">
        <v>75</v>
      </c>
      <c r="C14" s="2083">
        <v>98175903</v>
      </c>
      <c r="D14" s="2084">
        <v>87184.386278242266</v>
      </c>
      <c r="E14" s="2083">
        <v>1447343.44</v>
      </c>
      <c r="F14" s="2084">
        <v>0</v>
      </c>
      <c r="G14" s="2085">
        <v>99623246.439999998</v>
      </c>
      <c r="H14" s="2086">
        <f t="shared" si="0"/>
        <v>8.8804262160178213E-2</v>
      </c>
    </row>
    <row r="15" spans="1:8" s="2080" customFormat="1" ht="16.899999999999999" customHeight="1">
      <c r="A15" s="2081">
        <v>16</v>
      </c>
      <c r="B15" s="2082" t="s">
        <v>76</v>
      </c>
      <c r="C15" s="2083">
        <v>12742078</v>
      </c>
      <c r="D15" s="2084">
        <v>0</v>
      </c>
      <c r="E15" s="2083">
        <v>341941.93</v>
      </c>
      <c r="F15" s="2084">
        <v>0</v>
      </c>
      <c r="G15" s="2085">
        <v>13084019.93</v>
      </c>
      <c r="H15" s="2086">
        <f t="shared" si="0"/>
        <v>0</v>
      </c>
    </row>
    <row r="16" spans="1:8" s="2080" customFormat="1" ht="16.899999999999999" customHeight="1">
      <c r="A16" s="2081">
        <v>18</v>
      </c>
      <c r="B16" s="2082" t="s">
        <v>77</v>
      </c>
      <c r="C16" s="2083">
        <v>34715590</v>
      </c>
      <c r="D16" s="2084">
        <v>0</v>
      </c>
      <c r="E16" s="2083">
        <v>901690.23</v>
      </c>
      <c r="F16" s="2084">
        <v>0</v>
      </c>
      <c r="G16" s="2085">
        <v>35617280.229999997</v>
      </c>
      <c r="H16" s="2086">
        <f t="shared" si="0"/>
        <v>0</v>
      </c>
    </row>
    <row r="17" spans="1:8" s="2080" customFormat="1" ht="16.899999999999999" customHeight="1">
      <c r="A17" s="2081">
        <v>20</v>
      </c>
      <c r="B17" s="2082" t="s">
        <v>78</v>
      </c>
      <c r="C17" s="2083">
        <v>13311584</v>
      </c>
      <c r="D17" s="2084">
        <v>0</v>
      </c>
      <c r="E17" s="2083">
        <v>637733.31999999995</v>
      </c>
      <c r="F17" s="2084">
        <v>0</v>
      </c>
      <c r="G17" s="2085">
        <v>13949317.32</v>
      </c>
      <c r="H17" s="2086">
        <f t="shared" si="0"/>
        <v>0</v>
      </c>
    </row>
    <row r="18" spans="1:8" s="2080" customFormat="1" ht="16.899999999999999" customHeight="1">
      <c r="A18" s="2081">
        <v>22</v>
      </c>
      <c r="B18" s="2082" t="s">
        <v>79</v>
      </c>
      <c r="C18" s="2083">
        <v>32441950</v>
      </c>
      <c r="D18" s="2084">
        <v>34478.00713620524</v>
      </c>
      <c r="E18" s="2083">
        <v>211676.2</v>
      </c>
      <c r="F18" s="2084">
        <v>0</v>
      </c>
      <c r="G18" s="2085">
        <v>32653626.199999999</v>
      </c>
      <c r="H18" s="2086">
        <f t="shared" si="0"/>
        <v>0.10627600109181243</v>
      </c>
    </row>
    <row r="19" spans="1:8" s="2080" customFormat="1" ht="16.899999999999999" customHeight="1">
      <c r="A19" s="2081">
        <v>24</v>
      </c>
      <c r="B19" s="2082" t="s">
        <v>80</v>
      </c>
      <c r="C19" s="2083">
        <v>83553646</v>
      </c>
      <c r="D19" s="2084">
        <v>0</v>
      </c>
      <c r="E19" s="2083">
        <v>1501898.15</v>
      </c>
      <c r="F19" s="2084">
        <v>0</v>
      </c>
      <c r="G19" s="2085">
        <v>85055544.150000006</v>
      </c>
      <c r="H19" s="2086">
        <f t="shared" si="0"/>
        <v>0</v>
      </c>
    </row>
    <row r="20" spans="1:8" s="2080" customFormat="1" ht="16.899999999999999" customHeight="1">
      <c r="A20" s="2081">
        <v>26</v>
      </c>
      <c r="B20" s="2082" t="s">
        <v>81</v>
      </c>
      <c r="C20" s="2083">
        <v>12489491</v>
      </c>
      <c r="D20" s="2084">
        <v>0</v>
      </c>
      <c r="E20" s="2083">
        <v>553518.68000000005</v>
      </c>
      <c r="F20" s="2084">
        <v>0</v>
      </c>
      <c r="G20" s="2085">
        <v>13043009.68</v>
      </c>
      <c r="H20" s="2086">
        <f t="shared" si="0"/>
        <v>0</v>
      </c>
    </row>
    <row r="21" spans="1:8" s="2080" customFormat="1" ht="16.899999999999999" customHeight="1">
      <c r="A21" s="2081">
        <v>28</v>
      </c>
      <c r="B21" s="2082" t="s">
        <v>82</v>
      </c>
      <c r="C21" s="2083">
        <v>21379332</v>
      </c>
      <c r="D21" s="2084">
        <v>0</v>
      </c>
      <c r="E21" s="2083">
        <v>758734.69</v>
      </c>
      <c r="F21" s="2084">
        <v>0</v>
      </c>
      <c r="G21" s="2085">
        <v>22138066.690000001</v>
      </c>
      <c r="H21" s="2086">
        <f t="shared" si="0"/>
        <v>0</v>
      </c>
    </row>
    <row r="22" spans="1:8" s="2080" customFormat="1" ht="16.899999999999999" customHeight="1">
      <c r="A22" s="2081">
        <v>30</v>
      </c>
      <c r="B22" s="2082" t="s">
        <v>83</v>
      </c>
      <c r="C22" s="2083">
        <v>45258706</v>
      </c>
      <c r="D22" s="2084">
        <v>0</v>
      </c>
      <c r="E22" s="2083">
        <v>2101260.64</v>
      </c>
      <c r="F22" s="2084">
        <v>0</v>
      </c>
      <c r="G22" s="2085">
        <v>47359966.640000001</v>
      </c>
      <c r="H22" s="2086">
        <f t="shared" si="0"/>
        <v>0</v>
      </c>
    </row>
    <row r="23" spans="1:8" s="2080" customFormat="1" ht="16.899999999999999" customHeight="1" thickBot="1">
      <c r="A23" s="2087">
        <v>32</v>
      </c>
      <c r="B23" s="2088" t="s">
        <v>84</v>
      </c>
      <c r="C23" s="2089">
        <v>18640644</v>
      </c>
      <c r="D23" s="2090">
        <v>0</v>
      </c>
      <c r="E23" s="2089">
        <v>787917.15</v>
      </c>
      <c r="F23" s="2090">
        <v>0</v>
      </c>
      <c r="G23" s="2085">
        <v>19428561.149999999</v>
      </c>
      <c r="H23" s="2086">
        <f>D23/C23*100</f>
        <v>0</v>
      </c>
    </row>
    <row r="24" spans="1:8" s="2093" customFormat="1" ht="16.899999999999999" customHeight="1" thickBot="1">
      <c r="A24" s="2983" t="s">
        <v>55</v>
      </c>
      <c r="B24" s="2984"/>
      <c r="C24" s="2091">
        <f>SUM(C8:C23)</f>
        <v>642720718</v>
      </c>
      <c r="D24" s="2091">
        <f t="shared" ref="D24:G24" si="1">SUM(D8:D23)</f>
        <v>239469.14506067993</v>
      </c>
      <c r="E24" s="2091">
        <f t="shared" si="1"/>
        <v>18428915.139999997</v>
      </c>
      <c r="F24" s="2091">
        <f t="shared" si="1"/>
        <v>0</v>
      </c>
      <c r="G24" s="2091">
        <f t="shared" si="1"/>
        <v>661149633.13999999</v>
      </c>
      <c r="H24" s="2092">
        <f>D24/C24*100</f>
        <v>3.7258662799272008E-2</v>
      </c>
    </row>
    <row r="26" spans="1:8" s="2034" customFormat="1" ht="11.25">
      <c r="A26" s="2968" t="s">
        <v>1302</v>
      </c>
      <c r="B26" s="2968"/>
      <c r="C26" s="2968"/>
      <c r="D26" s="2968"/>
      <c r="E26" s="2968"/>
      <c r="F26" s="2968"/>
      <c r="G26" s="2968"/>
    </row>
    <row r="27" spans="1:8" s="2034" customFormat="1" ht="11.25">
      <c r="A27" s="2055"/>
      <c r="B27" s="1927" t="s">
        <v>1422</v>
      </c>
    </row>
    <row r="29" spans="1:8">
      <c r="C29" s="2096"/>
      <c r="D29" s="2096"/>
      <c r="E29" s="2096"/>
      <c r="F29" s="2096"/>
      <c r="G29" s="2096"/>
    </row>
    <row r="30" spans="1:8" s="1896" customFormat="1">
      <c r="A30" s="2065"/>
      <c r="B30" s="1928"/>
    </row>
    <row r="31" spans="1:8" s="1896" customFormat="1">
      <c r="A31" s="2065"/>
      <c r="B31" s="1928"/>
    </row>
    <row r="32" spans="1:8" s="1896" customFormat="1">
      <c r="A32" s="2065"/>
      <c r="B32" s="1928"/>
    </row>
    <row r="33" spans="1:2" s="1896" customFormat="1">
      <c r="A33" s="2065"/>
      <c r="B33" s="1928"/>
    </row>
    <row r="34" spans="1:2" s="1896" customFormat="1">
      <c r="A34" s="2065"/>
      <c r="B34" s="1928"/>
    </row>
    <row r="35" spans="1:2" s="1896" customFormat="1">
      <c r="A35" s="2065"/>
      <c r="B35" s="1928"/>
    </row>
    <row r="36" spans="1:2" s="1896" customFormat="1">
      <c r="A36" s="2065"/>
      <c r="B36" s="1928"/>
    </row>
  </sheetData>
  <mergeCells count="14">
    <mergeCell ref="A26:G26"/>
    <mergeCell ref="A1:H1"/>
    <mergeCell ref="A2:A6"/>
    <mergeCell ref="B2:B6"/>
    <mergeCell ref="C2:H2"/>
    <mergeCell ref="C3:C5"/>
    <mergeCell ref="E3:F3"/>
    <mergeCell ref="G3:G5"/>
    <mergeCell ref="H3:H5"/>
    <mergeCell ref="D4:D5"/>
    <mergeCell ref="E4:E5"/>
    <mergeCell ref="F4:F5"/>
    <mergeCell ref="C6:G6"/>
    <mergeCell ref="A24:B24"/>
  </mergeCells>
  <pageMargins left="0.7" right="0.7" top="0.75" bottom="0.75" header="0.3" footer="0.3"/>
  <pageSetup paperSize="9" scale="90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6"/>
  <sheetViews>
    <sheetView workbookViewId="0">
      <selection activeCell="B3" sqref="B3:B4"/>
    </sheetView>
  </sheetViews>
  <sheetFormatPr defaultColWidth="8.85546875" defaultRowHeight="12.75"/>
  <cols>
    <col min="1" max="1" width="5.5703125" style="2094" customWidth="1"/>
    <col min="2" max="2" width="27.140625" style="2095" customWidth="1"/>
    <col min="3" max="3" width="26.7109375" style="2072" customWidth="1"/>
    <col min="4" max="4" width="23.140625" style="2072" customWidth="1"/>
    <col min="5" max="5" width="21.28515625" style="2072" customWidth="1"/>
    <col min="6" max="6" width="12.5703125" style="2072" customWidth="1"/>
    <col min="7" max="7" width="13.5703125" style="2072" customWidth="1"/>
    <col min="8" max="16384" width="8.85546875" style="2072"/>
  </cols>
  <sheetData>
    <row r="1" spans="1:7" ht="36" customHeight="1" thickBot="1">
      <c r="A1" s="2985" t="s">
        <v>1407</v>
      </c>
      <c r="B1" s="2985"/>
      <c r="C1" s="2985"/>
      <c r="D1" s="2985"/>
      <c r="E1" s="2985"/>
      <c r="F1" s="2985"/>
      <c r="G1" s="2985"/>
    </row>
    <row r="2" spans="1:7" ht="13.5" thickBot="1">
      <c r="A2" s="2969" t="s">
        <v>52</v>
      </c>
      <c r="B2" s="2972" t="s">
        <v>1405</v>
      </c>
      <c r="C2" s="2523" t="s">
        <v>1421</v>
      </c>
      <c r="D2" s="2524"/>
      <c r="E2" s="2524"/>
      <c r="F2" s="2524"/>
      <c r="G2" s="2525"/>
    </row>
    <row r="3" spans="1:7" ht="12.75" customHeight="1">
      <c r="A3" s="2970"/>
      <c r="B3" s="2973"/>
      <c r="C3" s="2712" t="s">
        <v>1408</v>
      </c>
      <c r="D3" s="2865" t="s">
        <v>27</v>
      </c>
      <c r="E3" s="2865"/>
      <c r="F3" s="2987" t="s">
        <v>1406</v>
      </c>
      <c r="G3" s="2990" t="s">
        <v>1361</v>
      </c>
    </row>
    <row r="4" spans="1:7" ht="12.75" customHeight="1">
      <c r="A4" s="2970"/>
      <c r="B4" s="2973"/>
      <c r="C4" s="2713"/>
      <c r="D4" s="2722" t="s">
        <v>1362</v>
      </c>
      <c r="E4" s="2722" t="s">
        <v>1363</v>
      </c>
      <c r="F4" s="2988"/>
      <c r="G4" s="2991"/>
    </row>
    <row r="5" spans="1:7" ht="57" customHeight="1" thickBot="1">
      <c r="A5" s="2970"/>
      <c r="B5" s="2973"/>
      <c r="C5" s="2714"/>
      <c r="D5" s="2723"/>
      <c r="E5" s="2723"/>
      <c r="F5" s="2989"/>
      <c r="G5" s="2992"/>
    </row>
    <row r="6" spans="1:7" ht="13.5" thickBot="1">
      <c r="A6" s="2986"/>
      <c r="B6" s="2974"/>
      <c r="C6" s="2724" t="s">
        <v>8</v>
      </c>
      <c r="D6" s="2724"/>
      <c r="E6" s="2982"/>
      <c r="F6" s="2993" t="s">
        <v>9</v>
      </c>
      <c r="G6" s="2994"/>
    </row>
    <row r="7" spans="1:7" ht="13.5" thickBot="1">
      <c r="A7" s="1975">
        <v>1</v>
      </c>
      <c r="B7" s="1975">
        <v>2</v>
      </c>
      <c r="C7" s="1973">
        <v>3</v>
      </c>
      <c r="D7" s="1974">
        <v>4</v>
      </c>
      <c r="E7" s="2057">
        <v>5</v>
      </c>
      <c r="F7" s="1975">
        <v>6</v>
      </c>
      <c r="G7" s="2005">
        <v>7</v>
      </c>
    </row>
    <row r="8" spans="1:7" s="2080" customFormat="1" ht="17.45" customHeight="1">
      <c r="A8" s="2074">
        <v>2</v>
      </c>
      <c r="B8" s="2075" t="s">
        <v>69</v>
      </c>
      <c r="C8" s="2097">
        <v>89614350.109999999</v>
      </c>
      <c r="D8" s="2098">
        <v>88336696.5</v>
      </c>
      <c r="E8" s="2099">
        <v>1277653.6100000001</v>
      </c>
      <c r="F8" s="2012">
        <f>D8/C8*100</f>
        <v>98.574275650683504</v>
      </c>
      <c r="G8" s="2012">
        <f>E8/C8*100</f>
        <v>1.4257243493164915</v>
      </c>
    </row>
    <row r="9" spans="1:7" s="2080" customFormat="1" ht="17.45" customHeight="1">
      <c r="A9" s="2081">
        <v>4</v>
      </c>
      <c r="B9" s="2082" t="s">
        <v>70</v>
      </c>
      <c r="C9" s="2085">
        <v>119602808.88</v>
      </c>
      <c r="D9" s="2100">
        <v>94711169.549999997</v>
      </c>
      <c r="E9" s="2101">
        <v>24891639.329999998</v>
      </c>
      <c r="F9" s="2013">
        <f>D9/C9*100</f>
        <v>79.188081314232093</v>
      </c>
      <c r="G9" s="2013">
        <f>E9/C9*100</f>
        <v>20.811918685767907</v>
      </c>
    </row>
    <row r="10" spans="1:7" s="2080" customFormat="1" ht="17.45" customHeight="1">
      <c r="A10" s="2081">
        <v>6</v>
      </c>
      <c r="B10" s="2082" t="s">
        <v>71</v>
      </c>
      <c r="C10" s="2085">
        <v>56244758.869999997</v>
      </c>
      <c r="D10" s="2100">
        <v>54898229.68</v>
      </c>
      <c r="E10" s="2101">
        <v>1346529.19</v>
      </c>
      <c r="F10" s="2013">
        <f t="shared" ref="F10:F23" si="0">D10/C10*100</f>
        <v>97.605947261482157</v>
      </c>
      <c r="G10" s="2013">
        <f t="shared" ref="G10:G22" si="1">E10/C10*100</f>
        <v>2.3940527385178565</v>
      </c>
    </row>
    <row r="11" spans="1:7" s="2080" customFormat="1" ht="17.45" customHeight="1">
      <c r="A11" s="2081">
        <v>8</v>
      </c>
      <c r="B11" s="2082" t="s">
        <v>72</v>
      </c>
      <c r="C11" s="2085">
        <v>25269669.370000001</v>
      </c>
      <c r="D11" s="2100">
        <v>25224669.379999999</v>
      </c>
      <c r="E11" s="2101">
        <v>44999.99</v>
      </c>
      <c r="F11" s="2013">
        <f t="shared" si="0"/>
        <v>99.8219209387305</v>
      </c>
      <c r="G11" s="2013">
        <f t="shared" si="1"/>
        <v>0.17807906126949058</v>
      </c>
    </row>
    <row r="12" spans="1:7" s="2080" customFormat="1" ht="17.45" customHeight="1">
      <c r="A12" s="2081">
        <v>10</v>
      </c>
      <c r="B12" s="2082" t="s">
        <v>73</v>
      </c>
      <c r="C12" s="2085">
        <v>52269246.939999998</v>
      </c>
      <c r="D12" s="2100">
        <v>51991765.859999999</v>
      </c>
      <c r="E12" s="2101">
        <v>277481.08</v>
      </c>
      <c r="F12" s="2013">
        <f t="shared" si="0"/>
        <v>99.469131284178403</v>
      </c>
      <c r="G12" s="2013">
        <f t="shared" si="1"/>
        <v>0.530868715821602</v>
      </c>
    </row>
    <row r="13" spans="1:7" s="2080" customFormat="1" ht="17.45" customHeight="1">
      <c r="A13" s="2081">
        <v>12</v>
      </c>
      <c r="B13" s="2082" t="s">
        <v>74</v>
      </c>
      <c r="C13" s="2085">
        <v>98548611.379999995</v>
      </c>
      <c r="D13" s="2100">
        <v>93330180.409999996</v>
      </c>
      <c r="E13" s="2101">
        <v>5218430.97</v>
      </c>
      <c r="F13" s="2013">
        <f t="shared" si="0"/>
        <v>94.704713849413963</v>
      </c>
      <c r="G13" s="2013">
        <f t="shared" si="1"/>
        <v>5.2952861505860422</v>
      </c>
    </row>
    <row r="14" spans="1:7" s="2080" customFormat="1" ht="17.45" customHeight="1">
      <c r="A14" s="2081">
        <v>14</v>
      </c>
      <c r="B14" s="2082" t="s">
        <v>75</v>
      </c>
      <c r="C14" s="2085">
        <v>196679998.28999999</v>
      </c>
      <c r="D14" s="2100">
        <v>181678184.99000001</v>
      </c>
      <c r="E14" s="2101">
        <v>15001813.300000001</v>
      </c>
      <c r="F14" s="2013">
        <f t="shared" si="0"/>
        <v>92.372476392906933</v>
      </c>
      <c r="G14" s="2013">
        <f t="shared" si="1"/>
        <v>7.6275236070930728</v>
      </c>
    </row>
    <row r="15" spans="1:7" s="2080" customFormat="1" ht="17.45" customHeight="1">
      <c r="A15" s="2081">
        <v>16</v>
      </c>
      <c r="B15" s="2082" t="s">
        <v>76</v>
      </c>
      <c r="C15" s="2085">
        <v>44183118.939999998</v>
      </c>
      <c r="D15" s="2100">
        <v>43576357.469999999</v>
      </c>
      <c r="E15" s="2101">
        <v>606761.47</v>
      </c>
      <c r="F15" s="2013">
        <f t="shared" si="0"/>
        <v>98.626712000970386</v>
      </c>
      <c r="G15" s="2013">
        <f t="shared" si="1"/>
        <v>1.3732879990296132</v>
      </c>
    </row>
    <row r="16" spans="1:7" s="2080" customFormat="1" ht="17.45" customHeight="1">
      <c r="A16" s="2081">
        <v>18</v>
      </c>
      <c r="B16" s="2082" t="s">
        <v>77</v>
      </c>
      <c r="C16" s="2085">
        <v>58479237.619999997</v>
      </c>
      <c r="D16" s="2100">
        <v>58389232.329999998</v>
      </c>
      <c r="E16" s="2101">
        <v>90005.29</v>
      </c>
      <c r="F16" s="2013">
        <f t="shared" si="0"/>
        <v>99.846090178902713</v>
      </c>
      <c r="G16" s="2013">
        <f t="shared" si="1"/>
        <v>0.1539098210972881</v>
      </c>
    </row>
    <row r="17" spans="1:7" s="2080" customFormat="1" ht="17.45" customHeight="1">
      <c r="A17" s="2081">
        <v>20</v>
      </c>
      <c r="B17" s="2082" t="s">
        <v>78</v>
      </c>
      <c r="C17" s="2085">
        <v>25994430.760000002</v>
      </c>
      <c r="D17" s="2100">
        <v>21533178.120000001</v>
      </c>
      <c r="E17" s="2101">
        <v>4461252.6399999997</v>
      </c>
      <c r="F17" s="2013">
        <f t="shared" si="0"/>
        <v>82.837659800325625</v>
      </c>
      <c r="G17" s="2013">
        <f t="shared" si="1"/>
        <v>17.162340199674368</v>
      </c>
    </row>
    <row r="18" spans="1:7" s="2080" customFormat="1" ht="17.45" customHeight="1">
      <c r="A18" s="2081">
        <v>22</v>
      </c>
      <c r="B18" s="2082" t="s">
        <v>79</v>
      </c>
      <c r="C18" s="2085">
        <v>45404612.450000003</v>
      </c>
      <c r="D18" s="2100">
        <v>43497287.590000004</v>
      </c>
      <c r="E18" s="2101">
        <v>1907324.86</v>
      </c>
      <c r="F18" s="2013">
        <f t="shared" si="0"/>
        <v>95.799270697221857</v>
      </c>
      <c r="G18" s="2013">
        <f t="shared" si="1"/>
        <v>4.2007293027781367</v>
      </c>
    </row>
    <row r="19" spans="1:7" s="2080" customFormat="1" ht="17.45" customHeight="1">
      <c r="A19" s="2081">
        <v>24</v>
      </c>
      <c r="B19" s="2082" t="s">
        <v>80</v>
      </c>
      <c r="C19" s="2085">
        <v>182166869.00999999</v>
      </c>
      <c r="D19" s="2100">
        <v>144220280.72</v>
      </c>
      <c r="E19" s="2101">
        <v>37946588.289999999</v>
      </c>
      <c r="F19" s="2013">
        <f t="shared" si="0"/>
        <v>79.169325082972733</v>
      </c>
      <c r="G19" s="2013">
        <f t="shared" si="1"/>
        <v>20.830674917027274</v>
      </c>
    </row>
    <row r="20" spans="1:7" s="2080" customFormat="1" ht="17.45" customHeight="1">
      <c r="A20" s="2081">
        <v>26</v>
      </c>
      <c r="B20" s="2082" t="s">
        <v>81</v>
      </c>
      <c r="C20" s="2085">
        <v>30196334.84</v>
      </c>
      <c r="D20" s="2100">
        <v>30196334.84</v>
      </c>
      <c r="E20" s="2101">
        <v>0</v>
      </c>
      <c r="F20" s="2013">
        <f t="shared" si="0"/>
        <v>100</v>
      </c>
      <c r="G20" s="2013">
        <f t="shared" si="1"/>
        <v>0</v>
      </c>
    </row>
    <row r="21" spans="1:7" s="2080" customFormat="1" ht="17.45" customHeight="1">
      <c r="A21" s="2081">
        <v>28</v>
      </c>
      <c r="B21" s="2082" t="s">
        <v>82</v>
      </c>
      <c r="C21" s="2085">
        <v>37210816.729999997</v>
      </c>
      <c r="D21" s="2100">
        <v>34177977.729999997</v>
      </c>
      <c r="E21" s="2101">
        <v>3032839</v>
      </c>
      <c r="F21" s="2013">
        <f t="shared" si="0"/>
        <v>91.849576906612555</v>
      </c>
      <c r="G21" s="2013">
        <f t="shared" si="1"/>
        <v>8.1504230933874489</v>
      </c>
    </row>
    <row r="22" spans="1:7" s="2080" customFormat="1" ht="17.45" customHeight="1">
      <c r="A22" s="2081">
        <v>30</v>
      </c>
      <c r="B22" s="2082" t="s">
        <v>83</v>
      </c>
      <c r="C22" s="2085">
        <v>125269458.95999999</v>
      </c>
      <c r="D22" s="2100">
        <v>90090853.739999995</v>
      </c>
      <c r="E22" s="2101">
        <v>35178605.219999999</v>
      </c>
      <c r="F22" s="2013">
        <f t="shared" si="0"/>
        <v>71.917652145976831</v>
      </c>
      <c r="G22" s="2013">
        <f t="shared" si="1"/>
        <v>28.082347854023176</v>
      </c>
    </row>
    <row r="23" spans="1:7" s="2080" customFormat="1" ht="17.45" customHeight="1" thickBot="1">
      <c r="A23" s="2087">
        <v>32</v>
      </c>
      <c r="B23" s="2088" t="s">
        <v>84</v>
      </c>
      <c r="C23" s="2102">
        <v>21704158.010000002</v>
      </c>
      <c r="D23" s="2103">
        <v>21654158.02</v>
      </c>
      <c r="E23" s="2104">
        <v>49999.99</v>
      </c>
      <c r="F23" s="2013">
        <f t="shared" si="0"/>
        <v>99.769629441616843</v>
      </c>
      <c r="G23" s="2017">
        <f>E23/C23*100</f>
        <v>0.2303705583831584</v>
      </c>
    </row>
    <row r="24" spans="1:7" s="2093" customFormat="1" ht="17.45" customHeight="1" thickBot="1">
      <c r="A24" s="2983" t="s">
        <v>55</v>
      </c>
      <c r="B24" s="2984"/>
      <c r="C24" s="2091">
        <f>SUM(C8:C23)</f>
        <v>1208838481.1600001</v>
      </c>
      <c r="D24" s="2091">
        <f t="shared" ref="D24:E24" si="2">SUM(D8:D23)</f>
        <v>1077506556.9300003</v>
      </c>
      <c r="E24" s="2091">
        <f t="shared" si="2"/>
        <v>131331924.22999999</v>
      </c>
      <c r="F24" s="2019">
        <f>D24/C24*100</f>
        <v>89.135692958419583</v>
      </c>
      <c r="G24" s="2019">
        <f>E24/C24*100</f>
        <v>10.864307041580446</v>
      </c>
    </row>
    <row r="26" spans="1:7" s="2034" customFormat="1" ht="11.25">
      <c r="A26" s="2968" t="s">
        <v>1302</v>
      </c>
      <c r="B26" s="2968"/>
      <c r="C26" s="2968"/>
      <c r="D26" s="2968"/>
    </row>
    <row r="27" spans="1:7" s="2034" customFormat="1" ht="11.25">
      <c r="A27" s="2055"/>
      <c r="B27" s="1927"/>
    </row>
    <row r="29" spans="1:7">
      <c r="C29" s="2096"/>
      <c r="D29" s="2096"/>
      <c r="E29" s="2096"/>
    </row>
    <row r="30" spans="1:7" s="1896" customFormat="1">
      <c r="A30" s="2065"/>
      <c r="B30" s="1928"/>
    </row>
    <row r="31" spans="1:7" s="1896" customFormat="1">
      <c r="A31" s="2065"/>
      <c r="B31" s="1928"/>
      <c r="C31" s="2105"/>
      <c r="D31" s="2106"/>
      <c r="E31" s="2107"/>
      <c r="F31" s="2108"/>
      <c r="G31" s="2108"/>
    </row>
    <row r="32" spans="1:7" s="1896" customFormat="1">
      <c r="A32" s="2065"/>
      <c r="B32" s="1928"/>
      <c r="C32" s="2109"/>
      <c r="D32" s="2107"/>
      <c r="E32" s="2107"/>
      <c r="F32" s="2108"/>
      <c r="G32" s="2108"/>
    </row>
    <row r="33" spans="1:7" s="1896" customFormat="1">
      <c r="A33" s="2065"/>
      <c r="B33" s="1928"/>
      <c r="C33" s="2106"/>
      <c r="D33" s="2108"/>
      <c r="F33" s="2108"/>
      <c r="G33" s="2108"/>
    </row>
    <row r="34" spans="1:7" s="1896" customFormat="1">
      <c r="A34" s="2065"/>
      <c r="B34" s="1928"/>
      <c r="C34" s="2110"/>
      <c r="D34" s="2108"/>
      <c r="F34" s="2108"/>
      <c r="G34" s="2108"/>
    </row>
    <row r="35" spans="1:7" s="1896" customFormat="1">
      <c r="A35" s="2065"/>
      <c r="B35" s="1928"/>
      <c r="C35" s="2111"/>
      <c r="D35" s="2106"/>
      <c r="G35" s="2112"/>
    </row>
    <row r="36" spans="1:7" s="1896" customFormat="1">
      <c r="A36" s="2065"/>
      <c r="B36" s="1928"/>
      <c r="C36" s="2072"/>
      <c r="D36" s="2108"/>
      <c r="G36" s="2112"/>
    </row>
  </sheetData>
  <mergeCells count="14">
    <mergeCell ref="A26:D26"/>
    <mergeCell ref="A1:G1"/>
    <mergeCell ref="A2:A6"/>
    <mergeCell ref="B2:B6"/>
    <mergeCell ref="C2:G2"/>
    <mergeCell ref="C3:C5"/>
    <mergeCell ref="D3:E3"/>
    <mergeCell ref="F3:F5"/>
    <mergeCell ref="G3:G5"/>
    <mergeCell ref="D4:D5"/>
    <mergeCell ref="E4:E5"/>
    <mergeCell ref="C6:E6"/>
    <mergeCell ref="F6:G6"/>
    <mergeCell ref="A24:B2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22"/>
  <sheetViews>
    <sheetView workbookViewId="0">
      <selection activeCell="B3" sqref="B3:B4"/>
    </sheetView>
  </sheetViews>
  <sheetFormatPr defaultColWidth="8.85546875" defaultRowHeight="14.25"/>
  <cols>
    <col min="1" max="1" width="43.85546875" style="1817" customWidth="1"/>
    <col min="2" max="2" width="20.28515625" style="1817" customWidth="1"/>
    <col min="3" max="3" width="19.85546875" style="1817" customWidth="1"/>
    <col min="4" max="4" width="14.28515625" style="1817" customWidth="1"/>
    <col min="5" max="5" width="21" style="1817" customWidth="1"/>
    <col min="6" max="6" width="8.85546875" style="1817"/>
    <col min="7" max="7" width="23" style="1817" customWidth="1"/>
    <col min="8" max="8" width="8.85546875" style="1817"/>
    <col min="9" max="9" width="15.28515625" style="1817" customWidth="1"/>
    <col min="10" max="16384" width="8.85546875" style="1817"/>
  </cols>
  <sheetData>
    <row r="1" spans="1:256" ht="15">
      <c r="A1" s="2409" t="s">
        <v>1321</v>
      </c>
      <c r="B1" s="2409"/>
      <c r="C1" s="2409"/>
      <c r="D1" s="2409"/>
      <c r="E1" s="1816"/>
      <c r="F1" s="1816"/>
      <c r="G1" s="1816"/>
      <c r="H1" s="1816"/>
    </row>
    <row r="2" spans="1:256" ht="6" customHeight="1"/>
    <row r="3" spans="1:256" ht="15">
      <c r="A3" s="2410" t="s">
        <v>96</v>
      </c>
      <c r="B3" s="2413" t="s">
        <v>1412</v>
      </c>
      <c r="C3" s="2414"/>
      <c r="D3" s="2415"/>
    </row>
    <row r="4" spans="1:256" ht="15">
      <c r="A4" s="2411"/>
      <c r="B4" s="1818" t="s">
        <v>55</v>
      </c>
      <c r="C4" s="1819" t="s">
        <v>1322</v>
      </c>
      <c r="D4" s="1820" t="s">
        <v>100</v>
      </c>
    </row>
    <row r="5" spans="1:256" ht="14.25" customHeight="1">
      <c r="A5" s="2412"/>
      <c r="B5" s="2416" t="s">
        <v>1323</v>
      </c>
      <c r="C5" s="2417"/>
      <c r="D5" s="1821" t="s">
        <v>102</v>
      </c>
    </row>
    <row r="6" spans="1:256">
      <c r="A6" s="1822">
        <v>1</v>
      </c>
      <c r="B6" s="1822">
        <v>2</v>
      </c>
      <c r="C6" s="1822">
        <v>3</v>
      </c>
      <c r="D6" s="1822">
        <v>4</v>
      </c>
      <c r="E6" s="1823"/>
      <c r="F6" s="1823"/>
      <c r="G6" s="1823"/>
      <c r="H6" s="1823"/>
      <c r="I6" s="1823"/>
      <c r="J6" s="1823"/>
      <c r="K6" s="1823"/>
      <c r="L6" s="1823"/>
      <c r="M6" s="1823"/>
      <c r="N6" s="1823"/>
      <c r="O6" s="1823"/>
      <c r="P6" s="1823"/>
      <c r="Q6" s="1823"/>
      <c r="R6" s="1823"/>
      <c r="S6" s="1823"/>
      <c r="T6" s="1823"/>
      <c r="U6" s="1823"/>
      <c r="V6" s="1823"/>
      <c r="W6" s="1823"/>
      <c r="X6" s="1823"/>
      <c r="Y6" s="1823"/>
      <c r="Z6" s="1823"/>
      <c r="AA6" s="1823"/>
      <c r="AB6" s="1823"/>
      <c r="AC6" s="1823"/>
      <c r="AD6" s="1823"/>
      <c r="AE6" s="1823"/>
      <c r="AF6" s="1823"/>
      <c r="AG6" s="1823"/>
      <c r="AH6" s="1823"/>
      <c r="AI6" s="1823"/>
      <c r="AJ6" s="1823"/>
      <c r="AK6" s="1823"/>
      <c r="AL6" s="1823"/>
      <c r="AM6" s="1823"/>
      <c r="AN6" s="1823"/>
      <c r="AO6" s="1823"/>
      <c r="AP6" s="1823"/>
      <c r="AQ6" s="1823"/>
      <c r="AR6" s="1823"/>
      <c r="AS6" s="1823"/>
      <c r="AT6" s="1823"/>
      <c r="AU6" s="1823"/>
      <c r="AV6" s="1823"/>
      <c r="AW6" s="1823"/>
      <c r="AX6" s="1823"/>
      <c r="AY6" s="1823"/>
      <c r="AZ6" s="1823"/>
      <c r="BA6" s="1823"/>
      <c r="BB6" s="1823"/>
      <c r="BC6" s="1823"/>
      <c r="BD6" s="1823"/>
      <c r="BE6" s="1823"/>
      <c r="BF6" s="1823"/>
      <c r="BG6" s="1823"/>
      <c r="BH6" s="1823"/>
      <c r="BI6" s="1823"/>
      <c r="BJ6" s="1823"/>
      <c r="BK6" s="1823"/>
      <c r="BL6" s="1823"/>
      <c r="BM6" s="1823"/>
      <c r="BN6" s="1823"/>
      <c r="BO6" s="1823"/>
      <c r="BP6" s="1823"/>
      <c r="BQ6" s="1823"/>
      <c r="BR6" s="1823"/>
      <c r="BS6" s="1823"/>
      <c r="BT6" s="1823"/>
      <c r="BU6" s="1823"/>
      <c r="BV6" s="1823"/>
      <c r="BW6" s="1823"/>
      <c r="BX6" s="1823"/>
      <c r="BY6" s="1823"/>
      <c r="BZ6" s="1823"/>
      <c r="CA6" s="1823"/>
      <c r="CB6" s="1823"/>
      <c r="CC6" s="1823"/>
      <c r="CD6" s="1823"/>
      <c r="CE6" s="1823"/>
      <c r="CF6" s="1823"/>
      <c r="CG6" s="1823"/>
      <c r="CH6" s="1823"/>
      <c r="CI6" s="1823"/>
      <c r="CJ6" s="1823"/>
      <c r="CK6" s="1823"/>
      <c r="CL6" s="1823"/>
      <c r="CM6" s="1823"/>
      <c r="CN6" s="1823"/>
      <c r="CO6" s="1823"/>
      <c r="CP6" s="1823"/>
      <c r="CQ6" s="1823"/>
      <c r="CR6" s="1823"/>
      <c r="CS6" s="1823"/>
      <c r="CT6" s="1823"/>
      <c r="CU6" s="1823"/>
      <c r="CV6" s="1823"/>
      <c r="CW6" s="1823"/>
      <c r="CX6" s="1823"/>
      <c r="CY6" s="1823"/>
      <c r="CZ6" s="1823"/>
      <c r="DA6" s="1823"/>
      <c r="DB6" s="1823"/>
      <c r="DC6" s="1823"/>
      <c r="DD6" s="1823"/>
      <c r="DE6" s="1823"/>
      <c r="DF6" s="1823"/>
      <c r="DG6" s="1823"/>
      <c r="DH6" s="1823"/>
      <c r="DI6" s="1823"/>
      <c r="DJ6" s="1823"/>
      <c r="DK6" s="1823"/>
      <c r="DL6" s="1823"/>
      <c r="DM6" s="1823"/>
      <c r="DN6" s="1823"/>
      <c r="DO6" s="1823"/>
      <c r="DP6" s="1823"/>
      <c r="DQ6" s="1823"/>
      <c r="DR6" s="1823"/>
      <c r="DS6" s="1823"/>
      <c r="DT6" s="1823"/>
      <c r="DU6" s="1823"/>
      <c r="DV6" s="1823"/>
      <c r="DW6" s="1823"/>
      <c r="DX6" s="1823"/>
      <c r="DY6" s="1823"/>
      <c r="DZ6" s="1823"/>
      <c r="EA6" s="1823"/>
      <c r="EB6" s="1823"/>
      <c r="EC6" s="1823"/>
      <c r="ED6" s="1823"/>
      <c r="EE6" s="1823"/>
      <c r="EF6" s="1823"/>
      <c r="EG6" s="1823"/>
      <c r="EH6" s="1823"/>
      <c r="EI6" s="1823"/>
      <c r="EJ6" s="1823"/>
      <c r="EK6" s="1823"/>
      <c r="EL6" s="1823"/>
      <c r="EM6" s="1823"/>
      <c r="EN6" s="1823"/>
      <c r="EO6" s="1823"/>
      <c r="EP6" s="1823"/>
      <c r="EQ6" s="1823"/>
      <c r="ER6" s="1823"/>
      <c r="ES6" s="1823"/>
      <c r="ET6" s="1823"/>
      <c r="EU6" s="1823"/>
      <c r="EV6" s="1823"/>
      <c r="EW6" s="1823"/>
      <c r="EX6" s="1823"/>
      <c r="EY6" s="1823"/>
      <c r="EZ6" s="1823"/>
      <c r="FA6" s="1823"/>
      <c r="FB6" s="1823"/>
      <c r="FC6" s="1823"/>
      <c r="FD6" s="1823"/>
      <c r="FE6" s="1823"/>
      <c r="FF6" s="1823"/>
      <c r="FG6" s="1823"/>
      <c r="FH6" s="1823"/>
      <c r="FI6" s="1823"/>
      <c r="FJ6" s="1823"/>
      <c r="FK6" s="1823"/>
      <c r="FL6" s="1823"/>
      <c r="FM6" s="1823"/>
      <c r="FN6" s="1823"/>
      <c r="FO6" s="1823"/>
      <c r="FP6" s="1823"/>
      <c r="FQ6" s="1823"/>
      <c r="FR6" s="1823"/>
      <c r="FS6" s="1823"/>
      <c r="FT6" s="1823"/>
      <c r="FU6" s="1823"/>
      <c r="FV6" s="1823"/>
      <c r="FW6" s="1823"/>
      <c r="FX6" s="1823"/>
      <c r="FY6" s="1823"/>
      <c r="FZ6" s="1823"/>
      <c r="GA6" s="1823"/>
      <c r="GB6" s="1823"/>
      <c r="GC6" s="1823"/>
      <c r="GD6" s="1823"/>
      <c r="GE6" s="1823"/>
      <c r="GF6" s="1823"/>
      <c r="GG6" s="1823"/>
      <c r="GH6" s="1823"/>
      <c r="GI6" s="1823"/>
      <c r="GJ6" s="1823"/>
      <c r="GK6" s="1823"/>
      <c r="GL6" s="1823"/>
      <c r="GM6" s="1823"/>
      <c r="GN6" s="1823"/>
      <c r="GO6" s="1823"/>
      <c r="GP6" s="1823"/>
      <c r="GQ6" s="1823"/>
      <c r="GR6" s="1823"/>
      <c r="GS6" s="1823"/>
      <c r="GT6" s="1823"/>
      <c r="GU6" s="1823"/>
      <c r="GV6" s="1823"/>
      <c r="GW6" s="1823"/>
      <c r="GX6" s="1823"/>
      <c r="GY6" s="1823"/>
      <c r="GZ6" s="1823"/>
      <c r="HA6" s="1823"/>
      <c r="HB6" s="1823"/>
      <c r="HC6" s="1823"/>
      <c r="HD6" s="1823"/>
      <c r="HE6" s="1823"/>
      <c r="HF6" s="1823"/>
      <c r="HG6" s="1823"/>
      <c r="HH6" s="1823"/>
      <c r="HI6" s="1823"/>
      <c r="HJ6" s="1823"/>
      <c r="HK6" s="1823"/>
      <c r="HL6" s="1823"/>
      <c r="HM6" s="1823"/>
      <c r="HN6" s="1823"/>
      <c r="HO6" s="1823"/>
      <c r="HP6" s="1823"/>
      <c r="HQ6" s="1823"/>
      <c r="HR6" s="1823"/>
      <c r="HS6" s="1823"/>
      <c r="HT6" s="1823"/>
      <c r="HU6" s="1823"/>
      <c r="HV6" s="1823"/>
      <c r="HW6" s="1823"/>
      <c r="HX6" s="1823"/>
      <c r="HY6" s="1823"/>
      <c r="HZ6" s="1823"/>
      <c r="IA6" s="1823"/>
      <c r="IB6" s="1823"/>
      <c r="IC6" s="1823"/>
      <c r="ID6" s="1823"/>
      <c r="IE6" s="1823"/>
      <c r="IF6" s="1823"/>
      <c r="IG6" s="1823"/>
      <c r="IH6" s="1823"/>
      <c r="II6" s="1823"/>
      <c r="IJ6" s="1823"/>
      <c r="IK6" s="1823"/>
      <c r="IL6" s="1823"/>
      <c r="IM6" s="1823"/>
      <c r="IN6" s="1823"/>
      <c r="IO6" s="1823"/>
      <c r="IP6" s="1823"/>
      <c r="IQ6" s="1823"/>
      <c r="IR6" s="1823"/>
      <c r="IS6" s="1823"/>
      <c r="IT6" s="1823"/>
      <c r="IU6" s="1823"/>
      <c r="IV6" s="1823"/>
    </row>
    <row r="7" spans="1:256" ht="24">
      <c r="A7" s="1824" t="s">
        <v>1324</v>
      </c>
      <c r="B7" s="1825">
        <f>+B8+B9+B10+B12+B13+B14+B15</f>
        <v>91544208075.440018</v>
      </c>
      <c r="C7" s="1825">
        <f>+C8+C9+C10+C12+C13+C14+C15</f>
        <v>76136501260.699997</v>
      </c>
      <c r="D7" s="1826">
        <f>+C7/B7*100</f>
        <v>83.169107976724433</v>
      </c>
      <c r="G7" s="1827"/>
      <c r="H7" s="1827"/>
      <c r="I7" s="1828"/>
    </row>
    <row r="8" spans="1:256" ht="63.75">
      <c r="A8" s="1836" t="s">
        <v>1413</v>
      </c>
      <c r="B8" s="1829">
        <v>18466183410.110001</v>
      </c>
      <c r="C8" s="1829">
        <v>5570133336.7900009</v>
      </c>
      <c r="D8" s="1830">
        <f t="shared" ref="D8:D14" si="0">+C8/B8*100</f>
        <v>30.163966278708266</v>
      </c>
      <c r="E8" s="1831"/>
      <c r="G8" s="1832"/>
    </row>
    <row r="9" spans="1:256">
      <c r="A9" s="1833" t="s">
        <v>1325</v>
      </c>
      <c r="B9" s="1829">
        <v>63582263264.010002</v>
      </c>
      <c r="C9" s="1829">
        <v>63316598217.080002</v>
      </c>
      <c r="D9" s="1830">
        <f t="shared" si="0"/>
        <v>99.582171138157051</v>
      </c>
      <c r="E9" s="1831"/>
      <c r="G9" s="1834"/>
      <c r="H9" s="1835"/>
    </row>
    <row r="10" spans="1:256">
      <c r="A10" s="1833" t="s">
        <v>1326</v>
      </c>
      <c r="B10" s="1829">
        <v>6152377903.5699997</v>
      </c>
      <c r="C10" s="1829">
        <v>5640007669.04</v>
      </c>
      <c r="D10" s="1830">
        <f t="shared" si="0"/>
        <v>91.671996705002641</v>
      </c>
      <c r="E10" s="1831"/>
      <c r="G10" s="1832"/>
      <c r="H10" s="1831"/>
    </row>
    <row r="11" spans="1:256" ht="36">
      <c r="A11" s="1833" t="s">
        <v>1414</v>
      </c>
      <c r="B11" s="1829">
        <v>11188079.07000001</v>
      </c>
      <c r="C11" s="1829">
        <v>11188079.07000001</v>
      </c>
      <c r="D11" s="1830">
        <f t="shared" si="0"/>
        <v>100</v>
      </c>
    </row>
    <row r="12" spans="1:256" ht="36">
      <c r="A12" s="1836" t="s">
        <v>1415</v>
      </c>
      <c r="B12" s="1829">
        <v>138752850.46000001</v>
      </c>
      <c r="C12" s="1829">
        <v>121774132.11000001</v>
      </c>
      <c r="D12" s="1830">
        <f t="shared" si="0"/>
        <v>87.763337262109317</v>
      </c>
      <c r="E12" s="1831"/>
    </row>
    <row r="13" spans="1:256" ht="36">
      <c r="A13" s="1836" t="s">
        <v>1416</v>
      </c>
      <c r="B13" s="1829">
        <v>1373936757.97</v>
      </c>
      <c r="C13" s="1829">
        <v>1116684404.49</v>
      </c>
      <c r="D13" s="1830">
        <f t="shared" si="0"/>
        <v>81.276259479359737</v>
      </c>
      <c r="E13" s="1831"/>
    </row>
    <row r="14" spans="1:256">
      <c r="A14" s="1836" t="s">
        <v>1327</v>
      </c>
      <c r="B14" s="1829">
        <v>1209718606.1900001</v>
      </c>
      <c r="C14" s="1829">
        <v>252625636.34000003</v>
      </c>
      <c r="D14" s="1830">
        <f t="shared" si="0"/>
        <v>20.883008250624716</v>
      </c>
      <c r="E14" s="1831"/>
    </row>
    <row r="15" spans="1:256">
      <c r="A15" s="1833" t="s">
        <v>1328</v>
      </c>
      <c r="B15" s="1829">
        <v>620975283.13</v>
      </c>
      <c r="C15" s="1829">
        <v>118677864.85000002</v>
      </c>
      <c r="D15" s="1830">
        <f>+C15/B15*100</f>
        <v>19.111527958376897</v>
      </c>
      <c r="E15" s="1831"/>
    </row>
    <row r="16" spans="1:256">
      <c r="A16" s="2135"/>
      <c r="B16" s="2136"/>
      <c r="C16" s="2136"/>
      <c r="D16" s="2137"/>
      <c r="E16" s="1831"/>
    </row>
    <row r="17" spans="1:4">
      <c r="A17" s="1823" t="s">
        <v>223</v>
      </c>
      <c r="B17" s="1835"/>
      <c r="C17" s="1835"/>
    </row>
    <row r="18" spans="1:4" ht="14.25" customHeight="1">
      <c r="A18" s="2418" t="s">
        <v>1417</v>
      </c>
      <c r="B18" s="2418"/>
      <c r="C18" s="2418"/>
      <c r="D18" s="2418"/>
    </row>
    <row r="20" spans="1:4">
      <c r="B20" s="1835"/>
      <c r="C20" s="1835"/>
    </row>
    <row r="22" spans="1:4">
      <c r="B22" s="1835"/>
      <c r="C22" s="1837"/>
    </row>
  </sheetData>
  <mergeCells count="5">
    <mergeCell ref="A1:D1"/>
    <mergeCell ref="A3:A5"/>
    <mergeCell ref="B3:D3"/>
    <mergeCell ref="B5:C5"/>
    <mergeCell ref="A18:D18"/>
  </mergeCells>
  <pageMargins left="0.7" right="0.7" top="0.75" bottom="0.75" header="0.3" footer="0.3"/>
  <pageSetup paperSize="9" scale="89" fitToHeight="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26"/>
  <sheetViews>
    <sheetView topLeftCell="A4" workbookViewId="0">
      <selection activeCell="B3" sqref="B3:B4"/>
    </sheetView>
  </sheetViews>
  <sheetFormatPr defaultRowHeight="12.75"/>
  <cols>
    <col min="1" max="1" width="5.28515625" style="1947" customWidth="1"/>
    <col min="2" max="2" width="4.42578125" style="1947" customWidth="1"/>
    <col min="3" max="3" width="24.42578125" style="1947" customWidth="1"/>
    <col min="4" max="4" width="11.42578125" style="1947" customWidth="1"/>
    <col min="5" max="5" width="41.85546875" style="1947" customWidth="1"/>
    <col min="6" max="6" width="19.140625" style="1947" customWidth="1"/>
    <col min="7" max="7" width="32.85546875" style="1947" customWidth="1"/>
    <col min="8" max="8" width="21.5703125" style="1947" customWidth="1"/>
    <col min="9" max="10" width="12.5703125" style="1947" customWidth="1"/>
    <col min="11" max="11" width="11.5703125" style="1947" customWidth="1"/>
    <col min="12" max="12" width="11.5703125" style="1947" bestFit="1" customWidth="1"/>
    <col min="13" max="16384" width="9.140625" style="1947"/>
  </cols>
  <sheetData>
    <row r="1" spans="1:256" ht="42" customHeight="1" thickBot="1">
      <c r="A1" s="2727" t="s">
        <v>1430</v>
      </c>
      <c r="B1" s="2727"/>
      <c r="C1" s="2727"/>
      <c r="D1" s="2727"/>
      <c r="E1" s="2727"/>
      <c r="F1" s="2727"/>
      <c r="G1" s="2727"/>
      <c r="H1" s="2727"/>
    </row>
    <row r="2" spans="1:256" ht="31.5" customHeight="1" thickBot="1">
      <c r="A2" s="2874" t="s">
        <v>1424</v>
      </c>
      <c r="B2" s="2875"/>
      <c r="C2" s="2875"/>
      <c r="D2" s="2875"/>
      <c r="E2" s="2875"/>
      <c r="F2" s="2875"/>
      <c r="G2" s="2875"/>
      <c r="H2" s="2876"/>
    </row>
    <row r="3" spans="1:256" ht="42" customHeight="1">
      <c r="A3" s="2877" t="s">
        <v>1364</v>
      </c>
      <c r="B3" s="2728" t="s">
        <v>1395</v>
      </c>
      <c r="C3" s="2729"/>
      <c r="D3" s="2729"/>
      <c r="E3" s="2730"/>
      <c r="F3" s="2730" t="s">
        <v>1409</v>
      </c>
      <c r="G3" s="2998" t="s">
        <v>1367</v>
      </c>
      <c r="H3" s="2998" t="s">
        <v>1410</v>
      </c>
      <c r="K3" s="2113"/>
    </row>
    <row r="4" spans="1:256" ht="30.75" customHeight="1" thickBot="1">
      <c r="A4" s="2878"/>
      <c r="B4" s="2879"/>
      <c r="C4" s="2880"/>
      <c r="D4" s="2880"/>
      <c r="E4" s="2881"/>
      <c r="F4" s="2997"/>
      <c r="G4" s="2999"/>
      <c r="H4" s="2999"/>
    </row>
    <row r="5" spans="1:256" ht="13.5" customHeight="1" thickBot="1">
      <c r="A5" s="2878"/>
      <c r="B5" s="2995"/>
      <c r="C5" s="2996"/>
      <c r="D5" s="2996"/>
      <c r="E5" s="2997"/>
      <c r="F5" s="3000" t="s">
        <v>1372</v>
      </c>
      <c r="G5" s="3001"/>
      <c r="H5" s="3002"/>
      <c r="I5" s="1951"/>
    </row>
    <row r="6" spans="1:256" s="1948" customFormat="1" ht="49.5" customHeight="1">
      <c r="A6" s="1952" t="s">
        <v>1373</v>
      </c>
      <c r="B6" s="2893" t="s">
        <v>1425</v>
      </c>
      <c r="C6" s="2894"/>
      <c r="D6" s="2894"/>
      <c r="E6" s="2894"/>
      <c r="F6" s="2022">
        <v>250299</v>
      </c>
      <c r="G6" s="2022">
        <v>121289440</v>
      </c>
      <c r="H6" s="2023">
        <f t="shared" ref="H6:H12" si="0">F6/G$14*100</f>
        <v>9.8639645480367757E-2</v>
      </c>
      <c r="K6" s="1956"/>
    </row>
    <row r="7" spans="1:256" s="1948" customFormat="1" ht="42" customHeight="1">
      <c r="A7" s="1958" t="s">
        <v>1374</v>
      </c>
      <c r="B7" s="2889" t="s">
        <v>1375</v>
      </c>
      <c r="C7" s="2890"/>
      <c r="D7" s="2890"/>
      <c r="E7" s="2890"/>
      <c r="F7" s="1960">
        <v>21606</v>
      </c>
      <c r="G7" s="1960">
        <v>1968120</v>
      </c>
      <c r="H7" s="1961">
        <f t="shared" si="0"/>
        <v>8.5146492005514444E-3</v>
      </c>
      <c r="J7" s="1962"/>
      <c r="K7" s="1956"/>
      <c r="L7" s="1957"/>
    </row>
    <row r="8" spans="1:256" s="1948" customFormat="1" ht="42" customHeight="1">
      <c r="A8" s="1958" t="s">
        <v>1376</v>
      </c>
      <c r="B8" s="2889" t="s">
        <v>1377</v>
      </c>
      <c r="C8" s="2890"/>
      <c r="D8" s="2890"/>
      <c r="E8" s="2890"/>
      <c r="F8" s="1960">
        <v>0</v>
      </c>
      <c r="G8" s="1960">
        <v>0</v>
      </c>
      <c r="H8" s="1961">
        <f t="shared" si="0"/>
        <v>0</v>
      </c>
      <c r="K8" s="1956"/>
    </row>
    <row r="9" spans="1:256" s="1948" customFormat="1" ht="66" customHeight="1">
      <c r="A9" s="1958" t="s">
        <v>1378</v>
      </c>
      <c r="B9" s="2889" t="s">
        <v>1379</v>
      </c>
      <c r="C9" s="2890"/>
      <c r="D9" s="2890"/>
      <c r="E9" s="2890"/>
      <c r="F9" s="1960">
        <v>403048</v>
      </c>
      <c r="G9" s="1960">
        <v>29930585</v>
      </c>
      <c r="H9" s="1961">
        <f t="shared" si="0"/>
        <v>0.15883607937535216</v>
      </c>
      <c r="K9" s="1956"/>
    </row>
    <row r="10" spans="1:256" s="1948" customFormat="1" ht="42" customHeight="1">
      <c r="A10" s="1958" t="s">
        <v>1380</v>
      </c>
      <c r="B10" s="2889" t="s">
        <v>1381</v>
      </c>
      <c r="C10" s="2890"/>
      <c r="D10" s="2890"/>
      <c r="E10" s="2890"/>
      <c r="F10" s="1960">
        <v>0</v>
      </c>
      <c r="G10" s="1960">
        <v>77024078</v>
      </c>
      <c r="H10" s="1961">
        <f t="shared" si="0"/>
        <v>0</v>
      </c>
      <c r="K10" s="1956"/>
    </row>
    <row r="11" spans="1:256" s="1948" customFormat="1" ht="72.75" customHeight="1">
      <c r="A11" s="1958" t="s">
        <v>1382</v>
      </c>
      <c r="B11" s="2889" t="s">
        <v>1383</v>
      </c>
      <c r="C11" s="2890"/>
      <c r="D11" s="2890"/>
      <c r="E11" s="2890"/>
      <c r="F11" s="1960">
        <v>60000</v>
      </c>
      <c r="G11" s="1960">
        <v>23355286</v>
      </c>
      <c r="H11" s="1961">
        <f t="shared" si="0"/>
        <v>2.3645235213972354E-2</v>
      </c>
      <c r="K11" s="1956"/>
    </row>
    <row r="12" spans="1:256" s="1948" customFormat="1" ht="42" customHeight="1">
      <c r="A12" s="1958" t="s">
        <v>1384</v>
      </c>
      <c r="B12" s="2889" t="s">
        <v>1385</v>
      </c>
      <c r="C12" s="2890"/>
      <c r="D12" s="2890"/>
      <c r="E12" s="2890"/>
      <c r="F12" s="1960">
        <v>0</v>
      </c>
      <c r="G12" s="1960">
        <v>183403</v>
      </c>
      <c r="H12" s="1961">
        <f t="shared" si="0"/>
        <v>0</v>
      </c>
      <c r="K12" s="1956"/>
    </row>
    <row r="13" spans="1:256" s="1948" customFormat="1" ht="42" customHeight="1" thickBot="1">
      <c r="A13" s="1963" t="s">
        <v>1386</v>
      </c>
      <c r="B13" s="3003" t="s">
        <v>1426</v>
      </c>
      <c r="C13" s="3004"/>
      <c r="D13" s="3004"/>
      <c r="E13" s="3004"/>
      <c r="F13" s="1965">
        <v>0</v>
      </c>
      <c r="G13" s="1965">
        <v>0</v>
      </c>
      <c r="H13" s="1966">
        <f>F13/G14*100</f>
        <v>0</v>
      </c>
      <c r="K13" s="1956"/>
    </row>
    <row r="14" spans="1:256" s="1948" customFormat="1" ht="30.75" customHeight="1" thickBot="1">
      <c r="A14" s="2747" t="s">
        <v>1387</v>
      </c>
      <c r="B14" s="2748"/>
      <c r="C14" s="2748"/>
      <c r="D14" s="2748"/>
      <c r="E14" s="2748"/>
      <c r="F14" s="2028">
        <f>SUM(F6:F13)</f>
        <v>734953</v>
      </c>
      <c r="G14" s="2028">
        <f>SUM(G6:G13)</f>
        <v>253750912</v>
      </c>
      <c r="H14" s="2029">
        <f>F14/G14*100</f>
        <v>0.28963560927024373</v>
      </c>
      <c r="I14" s="2114"/>
      <c r="J14" s="2114"/>
      <c r="K14" s="2115"/>
      <c r="L14" s="2114"/>
      <c r="M14" s="2114"/>
      <c r="N14" s="2114"/>
      <c r="O14" s="2114"/>
      <c r="P14" s="2114"/>
      <c r="Q14" s="2114"/>
      <c r="R14" s="2114"/>
      <c r="S14" s="2114"/>
      <c r="T14" s="2114"/>
      <c r="U14" s="2114"/>
      <c r="V14" s="2114"/>
      <c r="W14" s="2114"/>
      <c r="X14" s="2114"/>
      <c r="Y14" s="2114"/>
      <c r="Z14" s="2114"/>
      <c r="AA14" s="2114"/>
      <c r="AB14" s="2114"/>
      <c r="AC14" s="2114"/>
      <c r="AD14" s="2114"/>
      <c r="AE14" s="2114"/>
      <c r="AF14" s="2114"/>
      <c r="AG14" s="2114"/>
      <c r="AH14" s="2114"/>
      <c r="AI14" s="2114"/>
      <c r="AJ14" s="2114"/>
      <c r="AK14" s="2114"/>
      <c r="AL14" s="2114"/>
      <c r="AM14" s="2114"/>
      <c r="AN14" s="2114"/>
      <c r="AO14" s="2114"/>
      <c r="AP14" s="2114"/>
      <c r="AQ14" s="2114"/>
      <c r="AR14" s="2114"/>
      <c r="AS14" s="2114"/>
      <c r="AT14" s="2114"/>
      <c r="AU14" s="2114"/>
      <c r="AV14" s="2114"/>
      <c r="AW14" s="2114"/>
      <c r="AX14" s="2114"/>
      <c r="AY14" s="2114"/>
      <c r="AZ14" s="2114"/>
      <c r="BA14" s="2114"/>
      <c r="BB14" s="2114"/>
      <c r="BC14" s="2114"/>
      <c r="BD14" s="2114"/>
      <c r="BE14" s="2114"/>
      <c r="BF14" s="2114"/>
      <c r="BG14" s="2114"/>
      <c r="BH14" s="2114"/>
      <c r="BI14" s="2114"/>
      <c r="BJ14" s="2114"/>
      <c r="BK14" s="2114"/>
      <c r="BL14" s="2114"/>
      <c r="BM14" s="2114"/>
      <c r="BN14" s="2114"/>
      <c r="BO14" s="2114"/>
      <c r="BP14" s="2114"/>
      <c r="BQ14" s="2114"/>
      <c r="BR14" s="2114"/>
      <c r="BS14" s="2114"/>
      <c r="BT14" s="2114"/>
      <c r="BU14" s="2114"/>
      <c r="BV14" s="2114"/>
      <c r="BW14" s="2114"/>
      <c r="BX14" s="2114"/>
      <c r="BY14" s="2114"/>
      <c r="BZ14" s="2114"/>
      <c r="CA14" s="2114"/>
      <c r="CB14" s="2114"/>
      <c r="CC14" s="2114"/>
      <c r="CD14" s="2114"/>
      <c r="CE14" s="2114"/>
      <c r="CF14" s="2114"/>
      <c r="CG14" s="2114"/>
      <c r="CH14" s="2114"/>
      <c r="CI14" s="2114"/>
      <c r="CJ14" s="2114"/>
      <c r="CK14" s="2114"/>
      <c r="CL14" s="2114"/>
      <c r="CM14" s="2114"/>
      <c r="CN14" s="2114"/>
      <c r="CO14" s="2114"/>
      <c r="CP14" s="2114"/>
      <c r="CQ14" s="2114"/>
      <c r="CR14" s="2114"/>
      <c r="CS14" s="2114"/>
      <c r="CT14" s="2114"/>
      <c r="CU14" s="2114"/>
      <c r="CV14" s="2114"/>
      <c r="CW14" s="2114"/>
      <c r="CX14" s="2114"/>
      <c r="CY14" s="2114"/>
      <c r="CZ14" s="2114"/>
      <c r="DA14" s="2114"/>
      <c r="DB14" s="2114"/>
      <c r="DC14" s="2114"/>
      <c r="DD14" s="2114"/>
      <c r="DE14" s="2114"/>
      <c r="DF14" s="2114"/>
      <c r="DG14" s="2114"/>
      <c r="DH14" s="2114"/>
      <c r="DI14" s="2114"/>
      <c r="DJ14" s="2114"/>
      <c r="DK14" s="2114"/>
      <c r="DL14" s="2114"/>
      <c r="DM14" s="2114"/>
      <c r="DN14" s="2114"/>
      <c r="DO14" s="2114"/>
      <c r="DP14" s="2114"/>
      <c r="DQ14" s="2114"/>
      <c r="DR14" s="2114"/>
      <c r="DS14" s="2114"/>
      <c r="DT14" s="2114"/>
      <c r="DU14" s="2114"/>
      <c r="DV14" s="2114"/>
      <c r="DW14" s="2114"/>
      <c r="DX14" s="2114"/>
      <c r="DY14" s="2114"/>
      <c r="DZ14" s="2114"/>
      <c r="EA14" s="2114"/>
      <c r="EB14" s="2114"/>
      <c r="EC14" s="2114"/>
      <c r="ED14" s="2114"/>
      <c r="EE14" s="2114"/>
      <c r="EF14" s="2114"/>
      <c r="EG14" s="2114"/>
      <c r="EH14" s="2114"/>
      <c r="EI14" s="2114"/>
      <c r="EJ14" s="2114"/>
      <c r="EK14" s="2114"/>
      <c r="EL14" s="2114"/>
      <c r="EM14" s="2114"/>
      <c r="EN14" s="2114"/>
      <c r="EO14" s="2114"/>
      <c r="EP14" s="2114"/>
      <c r="EQ14" s="2114"/>
      <c r="ER14" s="2114"/>
      <c r="ES14" s="2114"/>
      <c r="ET14" s="2114"/>
      <c r="EU14" s="2114"/>
      <c r="EV14" s="2114"/>
      <c r="EW14" s="2114"/>
      <c r="EX14" s="2114"/>
      <c r="EY14" s="2114"/>
      <c r="EZ14" s="2114"/>
      <c r="FA14" s="2114"/>
      <c r="FB14" s="2114"/>
      <c r="FC14" s="2114"/>
      <c r="FD14" s="2114"/>
      <c r="FE14" s="2114"/>
      <c r="FF14" s="2114"/>
      <c r="FG14" s="2114"/>
      <c r="FH14" s="2114"/>
      <c r="FI14" s="2114"/>
      <c r="FJ14" s="2114"/>
      <c r="FK14" s="2114"/>
      <c r="FL14" s="2114"/>
      <c r="FM14" s="2114"/>
      <c r="FN14" s="2114"/>
      <c r="FO14" s="2114"/>
      <c r="FP14" s="2114"/>
      <c r="FQ14" s="2114"/>
      <c r="FR14" s="2114"/>
      <c r="FS14" s="2114"/>
      <c r="FT14" s="2114"/>
      <c r="FU14" s="2114"/>
      <c r="FV14" s="2114"/>
      <c r="FW14" s="2114"/>
      <c r="FX14" s="2114"/>
      <c r="FY14" s="2114"/>
      <c r="FZ14" s="2114"/>
      <c r="GA14" s="2114"/>
      <c r="GB14" s="2114"/>
      <c r="GC14" s="2114"/>
      <c r="GD14" s="2114"/>
      <c r="GE14" s="2114"/>
      <c r="GF14" s="2114"/>
      <c r="GG14" s="2114"/>
      <c r="GH14" s="2114"/>
      <c r="GI14" s="2114"/>
      <c r="GJ14" s="2114"/>
      <c r="GK14" s="2114"/>
      <c r="GL14" s="2114"/>
      <c r="GM14" s="2114"/>
      <c r="GN14" s="2114"/>
      <c r="GO14" s="2114"/>
      <c r="GP14" s="2114"/>
      <c r="GQ14" s="2114"/>
      <c r="GR14" s="2114"/>
      <c r="GS14" s="2114"/>
      <c r="GT14" s="2114"/>
      <c r="GU14" s="2114"/>
      <c r="GV14" s="2114"/>
      <c r="GW14" s="2114"/>
      <c r="GX14" s="2114"/>
      <c r="GY14" s="2114"/>
      <c r="GZ14" s="2114"/>
      <c r="HA14" s="2114"/>
      <c r="HB14" s="2114"/>
      <c r="HC14" s="2114"/>
      <c r="HD14" s="2114"/>
      <c r="HE14" s="2114"/>
      <c r="HF14" s="2114"/>
      <c r="HG14" s="2114"/>
      <c r="HH14" s="2114"/>
      <c r="HI14" s="2114"/>
      <c r="HJ14" s="2114"/>
      <c r="HK14" s="2114"/>
      <c r="HL14" s="2114"/>
      <c r="HM14" s="2114"/>
      <c r="HN14" s="2114"/>
      <c r="HO14" s="2114"/>
      <c r="HP14" s="2114"/>
      <c r="HQ14" s="2114"/>
      <c r="HR14" s="2114"/>
      <c r="HS14" s="2114"/>
      <c r="HT14" s="2114"/>
      <c r="HU14" s="2114"/>
      <c r="HV14" s="2114"/>
      <c r="HW14" s="2114"/>
      <c r="HX14" s="2114"/>
      <c r="HY14" s="2114"/>
      <c r="HZ14" s="2114"/>
      <c r="IA14" s="2114"/>
      <c r="IB14" s="2114"/>
      <c r="IC14" s="2114"/>
      <c r="ID14" s="2114"/>
      <c r="IE14" s="2114"/>
      <c r="IF14" s="2114"/>
      <c r="IG14" s="2114"/>
      <c r="IH14" s="2114"/>
      <c r="II14" s="2114"/>
      <c r="IJ14" s="2114"/>
      <c r="IK14" s="2114"/>
      <c r="IL14" s="2114"/>
      <c r="IM14" s="2114"/>
      <c r="IN14" s="2114"/>
      <c r="IO14" s="2114"/>
      <c r="IP14" s="2114"/>
      <c r="IQ14" s="2114"/>
      <c r="IR14" s="2114"/>
      <c r="IS14" s="2114"/>
      <c r="IT14" s="2114"/>
      <c r="IU14" s="2114"/>
      <c r="IV14" s="2114"/>
    </row>
    <row r="15" spans="1:256" ht="42" customHeight="1"/>
    <row r="16" spans="1:256" ht="42" customHeight="1">
      <c r="A16" s="2030"/>
      <c r="F16" s="1969"/>
      <c r="G16" s="1969"/>
    </row>
    <row r="17" spans="1:7" ht="42" customHeight="1">
      <c r="A17" s="2030"/>
    </row>
    <row r="18" spans="1:7" ht="42" customHeight="1">
      <c r="A18" s="2030"/>
      <c r="G18" s="1969"/>
    </row>
    <row r="19" spans="1:7" ht="42" customHeight="1">
      <c r="A19" s="2030"/>
      <c r="G19" s="1970"/>
    </row>
    <row r="20" spans="1:7" ht="42" customHeight="1">
      <c r="A20" s="2030"/>
      <c r="G20" s="1969"/>
    </row>
    <row r="21" spans="1:7" ht="42" customHeight="1">
      <c r="A21" s="2030"/>
    </row>
    <row r="22" spans="1:7" ht="42" customHeight="1">
      <c r="A22" s="2030"/>
    </row>
    <row r="23" spans="1:7" ht="42" customHeight="1">
      <c r="A23" s="2030"/>
    </row>
    <row r="24" spans="1:7" ht="42" customHeight="1">
      <c r="A24" s="2030"/>
    </row>
    <row r="25" spans="1:7" ht="42" customHeight="1">
      <c r="A25" s="2030"/>
    </row>
    <row r="26" spans="1:7" ht="42" customHeight="1">
      <c r="A26" s="2030"/>
    </row>
  </sheetData>
  <mergeCells count="17">
    <mergeCell ref="B12:E12"/>
    <mergeCell ref="B13:E13"/>
    <mergeCell ref="A14:E14"/>
    <mergeCell ref="B6:E6"/>
    <mergeCell ref="B7:E7"/>
    <mergeCell ref="B8:E8"/>
    <mergeCell ref="B9:E9"/>
    <mergeCell ref="B10:E10"/>
    <mergeCell ref="B11:E11"/>
    <mergeCell ref="A1:H1"/>
    <mergeCell ref="A2:H2"/>
    <mergeCell ref="A3:A5"/>
    <mergeCell ref="B3:E5"/>
    <mergeCell ref="F3:F4"/>
    <mergeCell ref="G3:G4"/>
    <mergeCell ref="H3:H4"/>
    <mergeCell ref="F5:H5"/>
  </mergeCells>
  <pageMargins left="0.7" right="0.7" top="0.75" bottom="0.75" header="0.3" footer="0.3"/>
  <pageSetup paperSize="9" scale="83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0">
    <tabColor rgb="FF92D050"/>
  </sheetPr>
  <dimension ref="A1:O26"/>
  <sheetViews>
    <sheetView showGridLines="0" workbookViewId="0">
      <selection activeCell="B3" sqref="B3:B4"/>
    </sheetView>
  </sheetViews>
  <sheetFormatPr defaultRowHeight="12.75"/>
  <cols>
    <col min="1" max="1" width="3.85546875" customWidth="1"/>
    <col min="2" max="2" width="20.85546875" customWidth="1"/>
    <col min="3" max="3" width="15.5703125" bestFit="1" customWidth="1"/>
    <col min="4" max="5" width="14.5703125" customWidth="1"/>
    <col min="6" max="6" width="8.7109375" bestFit="1" customWidth="1"/>
    <col min="7" max="7" width="15.42578125" customWidth="1"/>
    <col min="9" max="9" width="9.5703125" bestFit="1" customWidth="1"/>
  </cols>
  <sheetData>
    <row r="1" spans="1:15" ht="33" customHeight="1">
      <c r="A1" s="2559" t="s">
        <v>119</v>
      </c>
      <c r="B1" s="2559"/>
      <c r="C1" s="2559"/>
      <c r="D1" s="2559"/>
      <c r="E1" s="2559"/>
      <c r="F1" s="2559"/>
      <c r="G1" s="2559"/>
    </row>
    <row r="2" spans="1:15" ht="10.5" customHeight="1" thickBot="1">
      <c r="B2" s="2" t="s">
        <v>25</v>
      </c>
    </row>
    <row r="3" spans="1:15" ht="15" customHeight="1">
      <c r="A3" s="2754" t="s">
        <v>52</v>
      </c>
      <c r="B3" s="2756" t="s">
        <v>7</v>
      </c>
      <c r="C3" s="2758" t="s">
        <v>26</v>
      </c>
      <c r="D3" s="3" t="s">
        <v>27</v>
      </c>
      <c r="E3" s="395"/>
      <c r="F3" s="2760" t="s">
        <v>28</v>
      </c>
      <c r="G3" s="2762" t="s">
        <v>29</v>
      </c>
    </row>
    <row r="4" spans="1:15" ht="24">
      <c r="A4" s="2755"/>
      <c r="B4" s="2757"/>
      <c r="C4" s="2759"/>
      <c r="D4" s="4" t="s">
        <v>30</v>
      </c>
      <c r="E4" s="350" t="s">
        <v>31</v>
      </c>
      <c r="F4" s="2761"/>
      <c r="G4" s="2763"/>
    </row>
    <row r="5" spans="1:15" ht="13.5" thickBot="1">
      <c r="A5" s="2755"/>
      <c r="B5" s="2757"/>
      <c r="C5" s="351" t="s">
        <v>8</v>
      </c>
      <c r="D5" s="5"/>
      <c r="E5" s="352"/>
      <c r="F5" s="347" t="s">
        <v>9</v>
      </c>
      <c r="G5" s="6" t="s">
        <v>32</v>
      </c>
    </row>
    <row r="6" spans="1:15" ht="13.5" thickBot="1">
      <c r="A6" s="337">
        <v>1</v>
      </c>
      <c r="B6" s="343">
        <v>2</v>
      </c>
      <c r="C6" s="337">
        <v>3</v>
      </c>
      <c r="D6" s="338">
        <v>4</v>
      </c>
      <c r="E6" s="339">
        <v>5</v>
      </c>
      <c r="F6" s="348">
        <v>6</v>
      </c>
      <c r="G6" s="339">
        <v>7</v>
      </c>
    </row>
    <row r="7" spans="1:15" s="44" customFormat="1" ht="22.5" customHeight="1">
      <c r="A7" s="386" t="s">
        <v>10</v>
      </c>
      <c r="B7" s="389" t="s">
        <v>33</v>
      </c>
      <c r="C7" s="847">
        <v>46486107.709999993</v>
      </c>
      <c r="D7" s="629">
        <v>4069714.78</v>
      </c>
      <c r="E7" s="630">
        <v>42416392.929999992</v>
      </c>
      <c r="F7" s="466">
        <f>C7/$C$23*100</f>
        <v>7.5626867362894856</v>
      </c>
      <c r="G7" s="850">
        <v>16.028791385173864</v>
      </c>
      <c r="I7" s="64"/>
      <c r="J7" s="64"/>
    </row>
    <row r="8" spans="1:15" s="44" customFormat="1" ht="19.5" customHeight="1">
      <c r="A8" s="387" t="s">
        <v>11</v>
      </c>
      <c r="B8" s="390" t="s">
        <v>34</v>
      </c>
      <c r="C8" s="848">
        <v>33595546.799999997</v>
      </c>
      <c r="D8" s="632">
        <v>4802879.7</v>
      </c>
      <c r="E8" s="633">
        <v>28792667.099999998</v>
      </c>
      <c r="F8" s="467">
        <f t="shared" ref="F8:F23" si="0">C8/$C$23*100</f>
        <v>5.465559684363444</v>
      </c>
      <c r="G8" s="851">
        <v>16.211148668700083</v>
      </c>
      <c r="I8" s="64"/>
      <c r="J8" s="64"/>
    </row>
    <row r="9" spans="1:15" s="44" customFormat="1" ht="19.5" customHeight="1">
      <c r="A9" s="387" t="s">
        <v>12</v>
      </c>
      <c r="B9" s="390" t="s">
        <v>35</v>
      </c>
      <c r="C9" s="848">
        <v>33519464.59</v>
      </c>
      <c r="D9" s="632">
        <v>2489307.69</v>
      </c>
      <c r="E9" s="633">
        <v>31030156.899999999</v>
      </c>
      <c r="F9" s="467">
        <f t="shared" si="0"/>
        <v>5.4531820956863264</v>
      </c>
      <c r="G9" s="851">
        <v>15.899037879398749</v>
      </c>
      <c r="I9" s="64"/>
      <c r="J9" s="64"/>
    </row>
    <row r="10" spans="1:15" s="44" customFormat="1" ht="19.5" customHeight="1">
      <c r="A10" s="387" t="s">
        <v>13</v>
      </c>
      <c r="B10" s="390" t="s">
        <v>36</v>
      </c>
      <c r="C10" s="848">
        <v>31028406.250000004</v>
      </c>
      <c r="D10" s="632">
        <v>4890572.71</v>
      </c>
      <c r="E10" s="633">
        <v>26137833.540000003</v>
      </c>
      <c r="F10" s="467">
        <f t="shared" si="0"/>
        <v>5.0479192161876272</v>
      </c>
      <c r="G10" s="851">
        <v>30.672846612072856</v>
      </c>
      <c r="I10" s="64"/>
      <c r="J10" s="64"/>
    </row>
    <row r="11" spans="1:15" s="44" customFormat="1" ht="19.5" customHeight="1">
      <c r="A11" s="387" t="s">
        <v>4</v>
      </c>
      <c r="B11" s="390" t="s">
        <v>37</v>
      </c>
      <c r="C11" s="848">
        <v>36390395.43</v>
      </c>
      <c r="D11" s="632">
        <v>5293551.24</v>
      </c>
      <c r="E11" s="633">
        <v>31096844.190000001</v>
      </c>
      <c r="F11" s="467">
        <f t="shared" si="0"/>
        <v>5.9202453034713445</v>
      </c>
      <c r="G11" s="851">
        <v>14.824306151388781</v>
      </c>
      <c r="I11" s="64"/>
      <c r="J11" s="64"/>
    </row>
    <row r="12" spans="1:15" s="44" customFormat="1" ht="19.5" customHeight="1">
      <c r="A12" s="387" t="s">
        <v>5</v>
      </c>
      <c r="B12" s="390" t="s">
        <v>38</v>
      </c>
      <c r="C12" s="848">
        <v>40635599.849999994</v>
      </c>
      <c r="D12" s="632">
        <v>1582792.26</v>
      </c>
      <c r="E12" s="633">
        <v>39052807.589999996</v>
      </c>
      <c r="F12" s="467">
        <f t="shared" si="0"/>
        <v>6.6108849965223735</v>
      </c>
      <c r="G12" s="851">
        <v>11.913450390380723</v>
      </c>
      <c r="I12" s="64"/>
      <c r="J12" s="64"/>
    </row>
    <row r="13" spans="1:15" s="44" customFormat="1" ht="19.5" customHeight="1">
      <c r="A13" s="387" t="s">
        <v>14</v>
      </c>
      <c r="B13" s="390" t="s">
        <v>39</v>
      </c>
      <c r="C13" s="848">
        <v>71171721.160000011</v>
      </c>
      <c r="D13" s="632">
        <v>5747076.2199999997</v>
      </c>
      <c r="E13" s="633">
        <v>65424644.940000005</v>
      </c>
      <c r="F13" s="467">
        <f t="shared" si="0"/>
        <v>11.578715838578129</v>
      </c>
      <c r="G13" s="851">
        <v>13.123643073568809</v>
      </c>
      <c r="I13" s="64"/>
      <c r="J13" s="64"/>
    </row>
    <row r="14" spans="1:15" s="44" customFormat="1" ht="19.5" customHeight="1">
      <c r="A14" s="387" t="s">
        <v>15</v>
      </c>
      <c r="B14" s="390" t="s">
        <v>40</v>
      </c>
      <c r="C14" s="848">
        <v>22758027.080000002</v>
      </c>
      <c r="D14" s="632">
        <v>1549942.37</v>
      </c>
      <c r="E14" s="633">
        <v>21208084.710000001</v>
      </c>
      <c r="F14" s="467">
        <f t="shared" si="0"/>
        <v>3.7024358033100842</v>
      </c>
      <c r="G14" s="851">
        <v>23.160416150193463</v>
      </c>
      <c r="I14" s="64"/>
      <c r="J14" s="64"/>
    </row>
    <row r="15" spans="1:15" s="44" customFormat="1" ht="19.5" customHeight="1">
      <c r="A15" s="387" t="s">
        <v>16</v>
      </c>
      <c r="B15" s="390" t="s">
        <v>41</v>
      </c>
      <c r="C15" s="848">
        <v>43181854.249999993</v>
      </c>
      <c r="D15" s="632">
        <v>3403924.03</v>
      </c>
      <c r="E15" s="633">
        <v>39777930.219999991</v>
      </c>
      <c r="F15" s="467">
        <f t="shared" si="0"/>
        <v>7.0251275590150017</v>
      </c>
      <c r="G15" s="851">
        <v>20.300199820042081</v>
      </c>
      <c r="I15" s="64"/>
      <c r="J15" s="64"/>
    </row>
    <row r="16" spans="1:15" s="44" customFormat="1" ht="19.5" customHeight="1">
      <c r="A16" s="387" t="s">
        <v>17</v>
      </c>
      <c r="B16" s="390" t="s">
        <v>42</v>
      </c>
      <c r="C16" s="848">
        <v>25490238.850000001</v>
      </c>
      <c r="D16" s="632">
        <v>2409803.0499999998</v>
      </c>
      <c r="E16" s="633">
        <v>23080435.800000001</v>
      </c>
      <c r="F16" s="467">
        <f t="shared" si="0"/>
        <v>4.1469312177813649</v>
      </c>
      <c r="G16" s="851">
        <v>21.632090595941964</v>
      </c>
      <c r="I16" s="64"/>
      <c r="J16" s="64"/>
      <c r="O16" s="44">
        <v>0</v>
      </c>
    </row>
    <row r="17" spans="1:10" s="44" customFormat="1" ht="19.5" customHeight="1">
      <c r="A17" s="387" t="s">
        <v>18</v>
      </c>
      <c r="B17" s="390" t="s">
        <v>43</v>
      </c>
      <c r="C17" s="848">
        <v>48259205.799999997</v>
      </c>
      <c r="D17" s="632">
        <v>4676619.13</v>
      </c>
      <c r="E17" s="633">
        <v>43582586.669999994</v>
      </c>
      <c r="F17" s="467">
        <f t="shared" si="0"/>
        <v>7.8511467960354349</v>
      </c>
      <c r="G17" s="851">
        <v>20.58903080640702</v>
      </c>
      <c r="I17" s="64"/>
      <c r="J17" s="64"/>
    </row>
    <row r="18" spans="1:10" s="44" customFormat="1" ht="19.5" customHeight="1">
      <c r="A18" s="387" t="s">
        <v>19</v>
      </c>
      <c r="B18" s="390" t="s">
        <v>44</v>
      </c>
      <c r="C18" s="848">
        <v>31027027.390000001</v>
      </c>
      <c r="D18" s="632">
        <v>2216641.17</v>
      </c>
      <c r="E18" s="633">
        <v>28810386.220000003</v>
      </c>
      <c r="F18" s="467">
        <f t="shared" si="0"/>
        <v>5.0476948935513191</v>
      </c>
      <c r="G18" s="851">
        <v>6.8679801245563219</v>
      </c>
      <c r="I18" s="64"/>
      <c r="J18" s="64"/>
    </row>
    <row r="19" spans="1:10" s="44" customFormat="1" ht="19.5" customHeight="1">
      <c r="A19" s="387" t="s">
        <v>20</v>
      </c>
      <c r="B19" s="390" t="s">
        <v>45</v>
      </c>
      <c r="C19" s="848">
        <v>22335876.049999997</v>
      </c>
      <c r="D19" s="632">
        <v>1402867.24</v>
      </c>
      <c r="E19" s="633">
        <v>20933008.809999999</v>
      </c>
      <c r="F19" s="467">
        <f t="shared" si="0"/>
        <v>3.6337573066028797</v>
      </c>
      <c r="G19" s="851">
        <v>18.10095785036966</v>
      </c>
      <c r="I19" s="64"/>
      <c r="J19" s="64"/>
    </row>
    <row r="20" spans="1:10" s="44" customFormat="1" ht="19.5" customHeight="1">
      <c r="A20" s="387" t="s">
        <v>21</v>
      </c>
      <c r="B20" s="390" t="s">
        <v>46</v>
      </c>
      <c r="C20" s="848">
        <v>34068278.550000004</v>
      </c>
      <c r="D20" s="632">
        <v>1179788.96</v>
      </c>
      <c r="E20" s="633">
        <v>32888489.590000004</v>
      </c>
      <c r="F20" s="467">
        <f t="shared" si="0"/>
        <v>5.5424670081138236</v>
      </c>
      <c r="G20" s="851">
        <v>23.945591173913382</v>
      </c>
      <c r="I20" s="64"/>
      <c r="J20" s="64"/>
    </row>
    <row r="21" spans="1:10" s="44" customFormat="1" ht="19.5" customHeight="1">
      <c r="A21" s="387" t="s">
        <v>22</v>
      </c>
      <c r="B21" s="390" t="s">
        <v>47</v>
      </c>
      <c r="C21" s="848">
        <v>44507150.119999997</v>
      </c>
      <c r="D21" s="632">
        <v>4094701.31</v>
      </c>
      <c r="E21" s="633">
        <v>40412448.809999995</v>
      </c>
      <c r="F21" s="467">
        <f t="shared" si="0"/>
        <v>7.2407360061716162</v>
      </c>
      <c r="G21" s="851">
        <v>12.720933583671574</v>
      </c>
      <c r="I21" s="64"/>
      <c r="J21" s="64"/>
    </row>
    <row r="22" spans="1:10" s="44" customFormat="1" ht="19.5" customHeight="1" thickBot="1">
      <c r="A22" s="388" t="s">
        <v>23</v>
      </c>
      <c r="B22" s="391" t="s">
        <v>48</v>
      </c>
      <c r="C22" s="1057">
        <v>50222255.619999997</v>
      </c>
      <c r="D22" s="1058">
        <v>2763018.01</v>
      </c>
      <c r="E22" s="1043">
        <v>47459237.609999999</v>
      </c>
      <c r="F22" s="468">
        <f t="shared" si="0"/>
        <v>8.170509538319747</v>
      </c>
      <c r="G22" s="852">
        <v>29.608809622489893</v>
      </c>
      <c r="I22" s="64"/>
      <c r="J22" s="64"/>
    </row>
    <row r="23" spans="1:10" s="44" customFormat="1" ht="24" customHeight="1" thickBot="1">
      <c r="A23" s="2752" t="s">
        <v>24</v>
      </c>
      <c r="B23" s="2753"/>
      <c r="C23" s="637">
        <f>SUM(C7:C22)</f>
        <v>614677155.5</v>
      </c>
      <c r="D23" s="849">
        <f>SUM(D7:D22)</f>
        <v>52573199.870000005</v>
      </c>
      <c r="E23" s="639">
        <f>SUM(E7:E22)</f>
        <v>562103955.63</v>
      </c>
      <c r="F23" s="496">
        <f t="shared" si="0"/>
        <v>100</v>
      </c>
      <c r="G23" s="853">
        <v>16.014484163334945</v>
      </c>
      <c r="I23" s="64"/>
      <c r="J23" s="64"/>
    </row>
    <row r="24" spans="1:10" ht="9" customHeight="1">
      <c r="C24" s="7" t="s">
        <v>6</v>
      </c>
    </row>
    <row r="25" spans="1:10" s="44" customFormat="1" ht="12">
      <c r="A25" s="44" t="s">
        <v>246</v>
      </c>
    </row>
    <row r="26" spans="1:10" s="44" customFormat="1" ht="12">
      <c r="B26" s="44" t="s">
        <v>222</v>
      </c>
    </row>
  </sheetData>
  <mergeCells count="7">
    <mergeCell ref="A23:B23"/>
    <mergeCell ref="A1:G1"/>
    <mergeCell ref="A3:A5"/>
    <mergeCell ref="B3:B5"/>
    <mergeCell ref="C3:C4"/>
    <mergeCell ref="F3:F4"/>
    <mergeCell ref="G3:G4"/>
  </mergeCells>
  <phoneticPr fontId="0" type="noConversion"/>
  <printOptions horizontalCentered="1"/>
  <pageMargins left="0.49" right="0.5" top="0.92" bottom="0.98425196850393704" header="0.51" footer="0.51181102362204722"/>
  <pageSetup paperSize="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>
    <tabColor rgb="FF92D050"/>
  </sheetPr>
  <dimension ref="A1:G37"/>
  <sheetViews>
    <sheetView showGridLines="0" workbookViewId="0">
      <selection activeCell="B3" sqref="B3:B4"/>
    </sheetView>
  </sheetViews>
  <sheetFormatPr defaultRowHeight="12.75"/>
  <cols>
    <col min="1" max="1" width="4" style="10" customWidth="1"/>
    <col min="2" max="2" width="19.7109375" style="10" customWidth="1"/>
    <col min="3" max="3" width="15.5703125" style="10" customWidth="1"/>
    <col min="4" max="4" width="14.28515625" style="10" customWidth="1"/>
    <col min="5" max="5" width="13.7109375" style="10" customWidth="1"/>
    <col min="6" max="6" width="9" style="10" bestFit="1" customWidth="1"/>
    <col min="7" max="7" width="16" style="10" customWidth="1"/>
    <col min="8" max="16384" width="9.140625" style="10"/>
  </cols>
  <sheetData>
    <row r="1" spans="1:7" ht="18.75" customHeight="1">
      <c r="A1" s="8" t="s">
        <v>120</v>
      </c>
      <c r="B1" s="9"/>
      <c r="C1" s="9"/>
      <c r="D1" s="9"/>
      <c r="E1" s="9"/>
      <c r="F1" s="9"/>
      <c r="G1" s="9"/>
    </row>
    <row r="2" spans="1:7" ht="16.5" customHeight="1" thickBot="1"/>
    <row r="3" spans="1:7" ht="17.25" customHeight="1">
      <c r="A3" s="11"/>
      <c r="B3" s="402"/>
      <c r="C3" s="2766" t="s">
        <v>49</v>
      </c>
      <c r="D3" s="12" t="s">
        <v>27</v>
      </c>
      <c r="E3" s="416"/>
      <c r="F3" s="409"/>
      <c r="G3" s="2768" t="s">
        <v>29</v>
      </c>
    </row>
    <row r="4" spans="1:7" ht="27" customHeight="1">
      <c r="A4" s="65" t="s">
        <v>52</v>
      </c>
      <c r="B4" s="403" t="s">
        <v>7</v>
      </c>
      <c r="C4" s="2767"/>
      <c r="D4" s="43" t="s">
        <v>50</v>
      </c>
      <c r="E4" s="417" t="s">
        <v>31</v>
      </c>
      <c r="F4" s="410" t="s">
        <v>28</v>
      </c>
      <c r="G4" s="2769"/>
    </row>
    <row r="5" spans="1:7" s="17" customFormat="1" ht="15" customHeight="1" thickBot="1">
      <c r="A5" s="14"/>
      <c r="B5" s="404"/>
      <c r="C5" s="418" t="s">
        <v>8</v>
      </c>
      <c r="D5" s="15"/>
      <c r="E5" s="419"/>
      <c r="F5" s="411" t="s">
        <v>9</v>
      </c>
      <c r="G5" s="16" t="s">
        <v>32</v>
      </c>
    </row>
    <row r="6" spans="1:7" s="18" customFormat="1" ht="13.5" customHeight="1" thickBot="1">
      <c r="A6" s="396">
        <v>1</v>
      </c>
      <c r="B6" s="405">
        <v>2</v>
      </c>
      <c r="C6" s="396">
        <v>3</v>
      </c>
      <c r="D6" s="397">
        <v>4</v>
      </c>
      <c r="E6" s="398">
        <v>5</v>
      </c>
      <c r="F6" s="412">
        <v>6</v>
      </c>
      <c r="G6" s="398">
        <v>7</v>
      </c>
    </row>
    <row r="7" spans="1:7" s="58" customFormat="1" ht="19.5" customHeight="1">
      <c r="A7" s="399" t="s">
        <v>10</v>
      </c>
      <c r="B7" s="406" t="s">
        <v>33</v>
      </c>
      <c r="C7" s="758">
        <v>2198986.21</v>
      </c>
      <c r="D7" s="759">
        <v>0</v>
      </c>
      <c r="E7" s="760">
        <v>2198986.21</v>
      </c>
      <c r="F7" s="413">
        <f>C7/$C$23*100</f>
        <v>4.3153774031990482</v>
      </c>
      <c r="G7" s="854">
        <v>0.75822848922629515</v>
      </c>
    </row>
    <row r="8" spans="1:7" s="58" customFormat="1" ht="19.5" customHeight="1">
      <c r="A8" s="400" t="s">
        <v>11</v>
      </c>
      <c r="B8" s="407" t="s">
        <v>34</v>
      </c>
      <c r="C8" s="761">
        <v>4549229.3899999997</v>
      </c>
      <c r="D8" s="762">
        <v>1896020.39</v>
      </c>
      <c r="E8" s="763">
        <v>2653209</v>
      </c>
      <c r="F8" s="414">
        <f t="shared" ref="F8:F23" si="0">C8/$C$23*100</f>
        <v>8.9275874593024334</v>
      </c>
      <c r="G8" s="855">
        <v>2.1951788553508464</v>
      </c>
    </row>
    <row r="9" spans="1:7" s="58" customFormat="1" ht="19.5" customHeight="1">
      <c r="A9" s="400" t="s">
        <v>12</v>
      </c>
      <c r="B9" s="407" t="s">
        <v>35</v>
      </c>
      <c r="C9" s="761">
        <v>5694371.7300000004</v>
      </c>
      <c r="D9" s="762">
        <v>4215163.7300000004</v>
      </c>
      <c r="E9" s="763">
        <v>1479208</v>
      </c>
      <c r="F9" s="414">
        <f t="shared" si="0"/>
        <v>11.174860022909135</v>
      </c>
      <c r="G9" s="855">
        <v>2.7009689129001506</v>
      </c>
    </row>
    <row r="10" spans="1:7" s="58" customFormat="1" ht="19.5" customHeight="1">
      <c r="A10" s="400" t="s">
        <v>13</v>
      </c>
      <c r="B10" s="407" t="s">
        <v>36</v>
      </c>
      <c r="C10" s="761">
        <v>861614.86</v>
      </c>
      <c r="D10" s="762">
        <v>0</v>
      </c>
      <c r="E10" s="763">
        <v>861614.86</v>
      </c>
      <c r="F10" s="414">
        <f t="shared" si="0"/>
        <v>1.6908670369081173</v>
      </c>
      <c r="G10" s="855">
        <v>0.85174147284676038</v>
      </c>
    </row>
    <row r="11" spans="1:7" s="58" customFormat="1" ht="19.5" customHeight="1">
      <c r="A11" s="400" t="s">
        <v>4</v>
      </c>
      <c r="B11" s="407" t="s">
        <v>37</v>
      </c>
      <c r="C11" s="761">
        <v>1807159.83</v>
      </c>
      <c r="D11" s="762">
        <v>0</v>
      </c>
      <c r="E11" s="763">
        <v>1807159.83</v>
      </c>
      <c r="F11" s="414">
        <f t="shared" si="0"/>
        <v>3.5464418371004851</v>
      </c>
      <c r="G11" s="855">
        <v>0.73618025492315198</v>
      </c>
    </row>
    <row r="12" spans="1:7" s="58" customFormat="1" ht="19.5" customHeight="1">
      <c r="A12" s="400" t="s">
        <v>5</v>
      </c>
      <c r="B12" s="407" t="s">
        <v>38</v>
      </c>
      <c r="C12" s="761">
        <v>1123291.03</v>
      </c>
      <c r="D12" s="762">
        <v>494858</v>
      </c>
      <c r="E12" s="763">
        <v>628433.03</v>
      </c>
      <c r="F12" s="414">
        <f t="shared" si="0"/>
        <v>2.2043906896888563</v>
      </c>
      <c r="G12" s="855">
        <v>0.32932384434493994</v>
      </c>
    </row>
    <row r="13" spans="1:7" s="58" customFormat="1" ht="19.5" customHeight="1">
      <c r="A13" s="400" t="s">
        <v>14</v>
      </c>
      <c r="B13" s="407" t="s">
        <v>39</v>
      </c>
      <c r="C13" s="761">
        <v>844297.67999999993</v>
      </c>
      <c r="D13" s="762">
        <v>147604</v>
      </c>
      <c r="E13" s="763">
        <v>696693.67999999993</v>
      </c>
      <c r="F13" s="414">
        <f t="shared" si="0"/>
        <v>1.6568831188101814</v>
      </c>
      <c r="G13" s="855">
        <v>0.15568348242208244</v>
      </c>
    </row>
    <row r="14" spans="1:7" s="58" customFormat="1" ht="19.5" customHeight="1">
      <c r="A14" s="400" t="s">
        <v>15</v>
      </c>
      <c r="B14" s="407" t="s">
        <v>40</v>
      </c>
      <c r="C14" s="761">
        <v>587927</v>
      </c>
      <c r="D14" s="762">
        <v>61999.56</v>
      </c>
      <c r="E14" s="763">
        <v>525927.43999999994</v>
      </c>
      <c r="F14" s="414">
        <f t="shared" si="0"/>
        <v>1.1537711691837333</v>
      </c>
      <c r="G14" s="855">
        <v>0.59832225078514101</v>
      </c>
    </row>
    <row r="15" spans="1:7" s="58" customFormat="1" ht="19.5" customHeight="1">
      <c r="A15" s="400" t="s">
        <v>16</v>
      </c>
      <c r="B15" s="407" t="s">
        <v>41</v>
      </c>
      <c r="C15" s="761">
        <v>7991075.6299999999</v>
      </c>
      <c r="D15" s="762">
        <v>6612156.7599999998</v>
      </c>
      <c r="E15" s="763">
        <v>1378918.87</v>
      </c>
      <c r="F15" s="414">
        <f t="shared" si="0"/>
        <v>15.682002481023559</v>
      </c>
      <c r="G15" s="855">
        <v>3.756680552134203</v>
      </c>
    </row>
    <row r="16" spans="1:7" s="58" customFormat="1" ht="19.5" customHeight="1">
      <c r="A16" s="400" t="s">
        <v>17</v>
      </c>
      <c r="B16" s="407" t="s">
        <v>42</v>
      </c>
      <c r="C16" s="761">
        <v>6662345.9699999988</v>
      </c>
      <c r="D16" s="762">
        <v>1103600.01</v>
      </c>
      <c r="E16" s="763">
        <v>5558745.959999999</v>
      </c>
      <c r="F16" s="414">
        <f t="shared" si="0"/>
        <v>13.074450908554008</v>
      </c>
      <c r="G16" s="855">
        <v>5.6539474758412789</v>
      </c>
    </row>
    <row r="17" spans="1:7" s="58" customFormat="1" ht="19.5" customHeight="1">
      <c r="A17" s="400" t="s">
        <v>18</v>
      </c>
      <c r="B17" s="407" t="s">
        <v>43</v>
      </c>
      <c r="C17" s="761">
        <v>2562402.9</v>
      </c>
      <c r="D17" s="762">
        <v>34344</v>
      </c>
      <c r="E17" s="763">
        <v>2528058.9</v>
      </c>
      <c r="F17" s="414">
        <f t="shared" si="0"/>
        <v>5.0285606713976208</v>
      </c>
      <c r="G17" s="855">
        <v>1.0932088784297129</v>
      </c>
    </row>
    <row r="18" spans="1:7" s="58" customFormat="1" ht="19.5" customHeight="1">
      <c r="A18" s="400" t="s">
        <v>19</v>
      </c>
      <c r="B18" s="407" t="s">
        <v>44</v>
      </c>
      <c r="C18" s="761">
        <v>2629667.56</v>
      </c>
      <c r="D18" s="762">
        <v>547595</v>
      </c>
      <c r="E18" s="763">
        <v>2082072.56</v>
      </c>
      <c r="F18" s="414">
        <f t="shared" si="0"/>
        <v>5.1605634972806751</v>
      </c>
      <c r="G18" s="855">
        <v>0.58208942510849149</v>
      </c>
    </row>
    <row r="19" spans="1:7" s="58" customFormat="1" ht="19.5" customHeight="1">
      <c r="A19" s="400" t="s">
        <v>20</v>
      </c>
      <c r="B19" s="407" t="s">
        <v>45</v>
      </c>
      <c r="C19" s="761">
        <v>2866101.99</v>
      </c>
      <c r="D19" s="762">
        <v>1267091.23</v>
      </c>
      <c r="E19" s="763">
        <v>1599010.76</v>
      </c>
      <c r="F19" s="414">
        <f t="shared" si="0"/>
        <v>5.6245517623822776</v>
      </c>
      <c r="G19" s="855">
        <v>2.3226844203341921</v>
      </c>
    </row>
    <row r="20" spans="1:7" s="58" customFormat="1" ht="19.5" customHeight="1">
      <c r="A20" s="400" t="s">
        <v>21</v>
      </c>
      <c r="B20" s="407" t="s">
        <v>46</v>
      </c>
      <c r="C20" s="761">
        <v>8133711.3799999999</v>
      </c>
      <c r="D20" s="762">
        <v>6554711.3799999999</v>
      </c>
      <c r="E20" s="763">
        <v>1579000</v>
      </c>
      <c r="F20" s="414">
        <f t="shared" si="0"/>
        <v>15.961916511243126</v>
      </c>
      <c r="G20" s="855">
        <v>5.7169465473942127</v>
      </c>
    </row>
    <row r="21" spans="1:7" s="58" customFormat="1" ht="19.5" customHeight="1">
      <c r="A21" s="400" t="s">
        <v>22</v>
      </c>
      <c r="B21" s="407" t="s">
        <v>47</v>
      </c>
      <c r="C21" s="761">
        <v>1488244.44</v>
      </c>
      <c r="D21" s="762">
        <v>100000</v>
      </c>
      <c r="E21" s="763">
        <v>1388244.44</v>
      </c>
      <c r="F21" s="414">
        <f t="shared" si="0"/>
        <v>2.9205896779191813</v>
      </c>
      <c r="G21" s="855">
        <v>0.42536667988097404</v>
      </c>
    </row>
    <row r="22" spans="1:7" s="58" customFormat="1" ht="19.5" customHeight="1" thickBot="1">
      <c r="A22" s="401" t="s">
        <v>23</v>
      </c>
      <c r="B22" s="408" t="s">
        <v>48</v>
      </c>
      <c r="C22" s="1035">
        <v>956557.26</v>
      </c>
      <c r="D22" s="1036">
        <v>34030</v>
      </c>
      <c r="E22" s="1037">
        <v>922527.26</v>
      </c>
      <c r="F22" s="415">
        <f t="shared" si="0"/>
        <v>1.8771857530975589</v>
      </c>
      <c r="G22" s="856">
        <v>0.56394364320569657</v>
      </c>
    </row>
    <row r="23" spans="1:7" s="58" customFormat="1" ht="20.45" customHeight="1" thickBot="1">
      <c r="A23" s="2764" t="s">
        <v>24</v>
      </c>
      <c r="B23" s="2765"/>
      <c r="C23" s="764">
        <f>SUM(C7:C22)</f>
        <v>50956984.859999999</v>
      </c>
      <c r="D23" s="765">
        <f>SUM(D7:D22)</f>
        <v>23069174.059999999</v>
      </c>
      <c r="E23" s="766">
        <f>SUM(E7:E22)</f>
        <v>27887810.799999997</v>
      </c>
      <c r="F23" s="494">
        <f t="shared" si="0"/>
        <v>100</v>
      </c>
      <c r="G23" s="857">
        <v>1.3276072158366858</v>
      </c>
    </row>
    <row r="24" spans="1:7">
      <c r="A24" s="17"/>
      <c r="B24" s="17"/>
      <c r="C24" s="19"/>
      <c r="D24" s="19"/>
      <c r="E24" s="19"/>
      <c r="F24" s="19"/>
    </row>
    <row r="25" spans="1:7" s="44" customFormat="1" ht="12">
      <c r="A25" s="44" t="s">
        <v>246</v>
      </c>
    </row>
    <row r="26" spans="1:7" s="44" customFormat="1" ht="12">
      <c r="B26" s="44" t="s">
        <v>222</v>
      </c>
    </row>
    <row r="27" spans="1:7">
      <c r="A27" s="17"/>
      <c r="B27" s="17"/>
      <c r="C27" s="17"/>
      <c r="D27" s="17"/>
    </row>
    <row r="28" spans="1:7">
      <c r="A28" s="17"/>
      <c r="B28" s="17"/>
      <c r="C28" s="17"/>
      <c r="D28" s="17"/>
    </row>
    <row r="29" spans="1:7">
      <c r="A29" s="17"/>
      <c r="B29" s="17"/>
      <c r="C29" s="17"/>
      <c r="D29" s="17"/>
    </row>
    <row r="30" spans="1:7">
      <c r="A30" s="17"/>
      <c r="B30" s="17"/>
      <c r="C30" s="17"/>
      <c r="D30" s="17"/>
    </row>
    <row r="31" spans="1:7">
      <c r="A31" s="17"/>
      <c r="B31" s="17"/>
      <c r="C31" s="17"/>
      <c r="D31" s="17"/>
    </row>
    <row r="32" spans="1:7">
      <c r="A32" s="17"/>
      <c r="B32" s="17"/>
      <c r="C32" s="17"/>
      <c r="D32" s="17"/>
    </row>
    <row r="33" spans="1:4">
      <c r="A33" s="17"/>
      <c r="B33" s="17"/>
      <c r="C33" s="17"/>
      <c r="D33" s="17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  <row r="36" spans="1:4">
      <c r="A36" s="17"/>
      <c r="B36" s="17"/>
      <c r="C36" s="17"/>
      <c r="D36" s="17"/>
    </row>
    <row r="37" spans="1:4">
      <c r="A37" s="17"/>
      <c r="B37" s="17"/>
      <c r="C37" s="17"/>
      <c r="D37" s="17"/>
    </row>
  </sheetData>
  <mergeCells count="3">
    <mergeCell ref="C3:C4"/>
    <mergeCell ref="G3:G4"/>
    <mergeCell ref="A23:B23"/>
  </mergeCells>
  <phoneticPr fontId="2" type="noConversion"/>
  <printOptions horizontalCentered="1"/>
  <pageMargins left="0.47244094488188981" right="0.47244094488188981" top="0.88" bottom="0.59055118110236227" header="0.51181102362204722" footer="0.51181102362204722"/>
  <pageSetup paperSize="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2">
    <tabColor rgb="FF92D050"/>
  </sheetPr>
  <dimension ref="A1:G28"/>
  <sheetViews>
    <sheetView showGridLines="0" workbookViewId="0">
      <selection activeCell="B3" sqref="B3:B4"/>
    </sheetView>
  </sheetViews>
  <sheetFormatPr defaultRowHeight="12.75"/>
  <cols>
    <col min="1" max="1" width="4" style="20" customWidth="1"/>
    <col min="2" max="2" width="21" style="20" customWidth="1"/>
    <col min="3" max="3" width="13.140625" style="20" customWidth="1"/>
    <col min="4" max="4" width="13.5703125" style="20" customWidth="1"/>
    <col min="5" max="5" width="12.42578125" style="20" customWidth="1"/>
    <col min="6" max="6" width="8.7109375" style="20" bestFit="1" customWidth="1"/>
    <col min="7" max="7" width="14.85546875" style="20" customWidth="1"/>
    <col min="8" max="16384" width="9.140625" style="20"/>
  </cols>
  <sheetData>
    <row r="1" spans="1:7" ht="33" customHeight="1">
      <c r="A1" s="2772" t="s">
        <v>121</v>
      </c>
      <c r="B1" s="2772"/>
      <c r="C1" s="2772"/>
      <c r="D1" s="2772"/>
      <c r="E1" s="2772"/>
      <c r="F1" s="2772"/>
      <c r="G1" s="2772"/>
    </row>
    <row r="2" spans="1:7" ht="13.5" thickBot="1"/>
    <row r="3" spans="1:7" ht="15" customHeight="1">
      <c r="A3" s="2401" t="s">
        <v>52</v>
      </c>
      <c r="B3" s="2404" t="s">
        <v>7</v>
      </c>
      <c r="C3" s="2396" t="s">
        <v>49</v>
      </c>
      <c r="D3" s="21" t="s">
        <v>27</v>
      </c>
      <c r="E3" s="333"/>
      <c r="F3" s="2407" t="s">
        <v>28</v>
      </c>
      <c r="G3" s="2398" t="s">
        <v>29</v>
      </c>
    </row>
    <row r="4" spans="1:7" ht="34.5" customHeight="1">
      <c r="A4" s="2402"/>
      <c r="B4" s="2405"/>
      <c r="C4" s="2397"/>
      <c r="D4" s="22" t="s">
        <v>50</v>
      </c>
      <c r="E4" s="334" t="s">
        <v>31</v>
      </c>
      <c r="F4" s="2408"/>
      <c r="G4" s="2399"/>
    </row>
    <row r="5" spans="1:7" ht="13.5" thickBot="1">
      <c r="A5" s="2403"/>
      <c r="B5" s="2406"/>
      <c r="C5" s="424" t="s">
        <v>8</v>
      </c>
      <c r="D5" s="23"/>
      <c r="E5" s="336"/>
      <c r="F5" s="329" t="s">
        <v>9</v>
      </c>
      <c r="G5" s="24" t="s">
        <v>32</v>
      </c>
    </row>
    <row r="6" spans="1:7" ht="12" customHeight="1" thickBot="1">
      <c r="A6" s="318">
        <v>1</v>
      </c>
      <c r="B6" s="319">
        <v>2</v>
      </c>
      <c r="C6" s="318">
        <v>3</v>
      </c>
      <c r="D6" s="320">
        <v>4</v>
      </c>
      <c r="E6" s="322">
        <v>5</v>
      </c>
      <c r="F6" s="420">
        <v>6</v>
      </c>
      <c r="G6" s="322">
        <v>7</v>
      </c>
    </row>
    <row r="7" spans="1:7" s="59" customFormat="1" ht="18.75" customHeight="1">
      <c r="A7" s="323" t="s">
        <v>10</v>
      </c>
      <c r="B7" s="326" t="s">
        <v>33</v>
      </c>
      <c r="C7" s="1059">
        <v>1664713.57</v>
      </c>
      <c r="D7" s="796">
        <v>0</v>
      </c>
      <c r="E7" s="1060">
        <v>1664713.57</v>
      </c>
      <c r="F7" s="421">
        <f>C7/$C$23*100</f>
        <v>10.593209527164433</v>
      </c>
      <c r="G7" s="770">
        <v>0.57400689892257784</v>
      </c>
    </row>
    <row r="8" spans="1:7" s="59" customFormat="1" ht="18.75" customHeight="1">
      <c r="A8" s="324" t="s">
        <v>11</v>
      </c>
      <c r="B8" s="327" t="s">
        <v>34</v>
      </c>
      <c r="C8" s="645">
        <v>388651.7</v>
      </c>
      <c r="D8" s="648">
        <v>0</v>
      </c>
      <c r="E8" s="647">
        <v>388651.7</v>
      </c>
      <c r="F8" s="858">
        <f t="shared" ref="F8:F23" si="0">C8/$C$23*100</f>
        <v>2.4731395030249277</v>
      </c>
      <c r="G8" s="771">
        <v>0.18753945356362006</v>
      </c>
    </row>
    <row r="9" spans="1:7" s="59" customFormat="1" ht="18.75" customHeight="1">
      <c r="A9" s="324" t="s">
        <v>12</v>
      </c>
      <c r="B9" s="327" t="s">
        <v>35</v>
      </c>
      <c r="C9" s="814">
        <v>3200987.5</v>
      </c>
      <c r="D9" s="648">
        <v>0</v>
      </c>
      <c r="E9" s="815">
        <v>3200987.5</v>
      </c>
      <c r="F9" s="858">
        <f t="shared" si="0"/>
        <v>20.369108471515769</v>
      </c>
      <c r="G9" s="771">
        <v>1.5183005497398341</v>
      </c>
    </row>
    <row r="10" spans="1:7" s="59" customFormat="1" ht="18.75" customHeight="1">
      <c r="A10" s="324" t="s">
        <v>13</v>
      </c>
      <c r="B10" s="327" t="s">
        <v>36</v>
      </c>
      <c r="C10" s="645">
        <v>1308715.76</v>
      </c>
      <c r="D10" s="648">
        <v>0</v>
      </c>
      <c r="E10" s="647">
        <v>1308715.76</v>
      </c>
      <c r="F10" s="858">
        <f t="shared" si="0"/>
        <v>8.3278592227624131</v>
      </c>
      <c r="G10" s="771">
        <v>1.2937189697032005</v>
      </c>
    </row>
    <row r="11" spans="1:7" s="59" customFormat="1" ht="18.75" customHeight="1">
      <c r="A11" s="324" t="s">
        <v>4</v>
      </c>
      <c r="B11" s="327" t="s">
        <v>37</v>
      </c>
      <c r="C11" s="645">
        <v>568956.59</v>
      </c>
      <c r="D11" s="648">
        <v>0</v>
      </c>
      <c r="E11" s="647">
        <v>568956.59</v>
      </c>
      <c r="F11" s="858">
        <f t="shared" si="0"/>
        <v>3.6204885202749852</v>
      </c>
      <c r="G11" s="771">
        <v>0.23177507628996336</v>
      </c>
    </row>
    <row r="12" spans="1:7" s="59" customFormat="1" ht="18.75" customHeight="1">
      <c r="A12" s="324" t="s">
        <v>5</v>
      </c>
      <c r="B12" s="327" t="s">
        <v>38</v>
      </c>
      <c r="C12" s="645">
        <v>1159136.8600000001</v>
      </c>
      <c r="D12" s="648">
        <v>0</v>
      </c>
      <c r="E12" s="647">
        <v>1159136.8600000001</v>
      </c>
      <c r="F12" s="858">
        <f t="shared" si="0"/>
        <v>7.3760314386332935</v>
      </c>
      <c r="G12" s="771">
        <v>0.33983304118178748</v>
      </c>
    </row>
    <row r="13" spans="1:7" s="59" customFormat="1" ht="18.75" customHeight="1">
      <c r="A13" s="324" t="s">
        <v>14</v>
      </c>
      <c r="B13" s="327" t="s">
        <v>39</v>
      </c>
      <c r="C13" s="814">
        <v>673656</v>
      </c>
      <c r="D13" s="648">
        <v>0</v>
      </c>
      <c r="E13" s="815">
        <v>673656</v>
      </c>
      <c r="F13" s="858">
        <f t="shared" si="0"/>
        <v>4.2867309342780704</v>
      </c>
      <c r="G13" s="771">
        <v>0.12421816915869101</v>
      </c>
    </row>
    <row r="14" spans="1:7" s="59" customFormat="1" ht="18.75" customHeight="1">
      <c r="A14" s="324" t="s">
        <v>15</v>
      </c>
      <c r="B14" s="327" t="s">
        <v>40</v>
      </c>
      <c r="C14" s="645">
        <v>316581.95</v>
      </c>
      <c r="D14" s="648">
        <v>0</v>
      </c>
      <c r="E14" s="647">
        <v>316581.95</v>
      </c>
      <c r="F14" s="858">
        <f t="shared" si="0"/>
        <v>2.0145321028819954</v>
      </c>
      <c r="G14" s="771">
        <v>0.32217949657346745</v>
      </c>
    </row>
    <row r="15" spans="1:7" s="59" customFormat="1" ht="18.75" customHeight="1">
      <c r="A15" s="324" t="s">
        <v>16</v>
      </c>
      <c r="B15" s="327" t="s">
        <v>41</v>
      </c>
      <c r="C15" s="645">
        <v>794960.58</v>
      </c>
      <c r="D15" s="648">
        <v>0</v>
      </c>
      <c r="E15" s="647">
        <v>794960.58</v>
      </c>
      <c r="F15" s="858">
        <f t="shared" si="0"/>
        <v>5.0586383997435442</v>
      </c>
      <c r="G15" s="771">
        <v>0.37371851911747284</v>
      </c>
    </row>
    <row r="16" spans="1:7" s="59" customFormat="1" ht="18.75" customHeight="1">
      <c r="A16" s="324" t="s">
        <v>17</v>
      </c>
      <c r="B16" s="327" t="s">
        <v>42</v>
      </c>
      <c r="C16" s="814">
        <v>0</v>
      </c>
      <c r="D16" s="648">
        <v>0</v>
      </c>
      <c r="E16" s="815">
        <v>0</v>
      </c>
      <c r="F16" s="858">
        <f t="shared" si="0"/>
        <v>0</v>
      </c>
      <c r="G16" s="771">
        <v>0</v>
      </c>
    </row>
    <row r="17" spans="1:7" s="59" customFormat="1" ht="18.75" customHeight="1">
      <c r="A17" s="324" t="s">
        <v>18</v>
      </c>
      <c r="B17" s="327" t="s">
        <v>43</v>
      </c>
      <c r="C17" s="814">
        <v>109966.9</v>
      </c>
      <c r="D17" s="648">
        <v>0</v>
      </c>
      <c r="E17" s="815">
        <v>109966.9</v>
      </c>
      <c r="F17" s="858">
        <f t="shared" si="0"/>
        <v>0.69976146872686229</v>
      </c>
      <c r="G17" s="771">
        <v>4.6915647579618483E-2</v>
      </c>
    </row>
    <row r="18" spans="1:7" s="59" customFormat="1" ht="18.75" customHeight="1">
      <c r="A18" s="324" t="s">
        <v>19</v>
      </c>
      <c r="B18" s="327" t="s">
        <v>44</v>
      </c>
      <c r="C18" s="645">
        <v>1348926.06</v>
      </c>
      <c r="D18" s="648">
        <v>0</v>
      </c>
      <c r="E18" s="647">
        <v>1348926.06</v>
      </c>
      <c r="F18" s="858">
        <f t="shared" si="0"/>
        <v>8.5837327500324161</v>
      </c>
      <c r="G18" s="771">
        <v>0.29859120092703373</v>
      </c>
    </row>
    <row r="19" spans="1:7" s="59" customFormat="1" ht="18.75" customHeight="1">
      <c r="A19" s="324" t="s">
        <v>20</v>
      </c>
      <c r="B19" s="327" t="s">
        <v>45</v>
      </c>
      <c r="C19" s="645">
        <v>496550.7</v>
      </c>
      <c r="D19" s="648">
        <v>0</v>
      </c>
      <c r="E19" s="647">
        <v>496550.7</v>
      </c>
      <c r="F19" s="858">
        <f t="shared" si="0"/>
        <v>3.1597421326722093</v>
      </c>
      <c r="G19" s="771">
        <v>0.40240388472569233</v>
      </c>
    </row>
    <row r="20" spans="1:7" s="59" customFormat="1" ht="18.75" customHeight="1">
      <c r="A20" s="324" t="s">
        <v>21</v>
      </c>
      <c r="B20" s="327" t="s">
        <v>46</v>
      </c>
      <c r="C20" s="645">
        <v>829734.69</v>
      </c>
      <c r="D20" s="648">
        <v>0</v>
      </c>
      <c r="E20" s="647">
        <v>829734.69</v>
      </c>
      <c r="F20" s="858">
        <f t="shared" si="0"/>
        <v>5.2799193696287503</v>
      </c>
      <c r="G20" s="771">
        <v>0.58319611425020923</v>
      </c>
    </row>
    <row r="21" spans="1:7" s="59" customFormat="1" ht="18.75" customHeight="1">
      <c r="A21" s="324" t="s">
        <v>22</v>
      </c>
      <c r="B21" s="327" t="s">
        <v>47</v>
      </c>
      <c r="C21" s="645">
        <v>2083196.74</v>
      </c>
      <c r="D21" s="648">
        <v>0</v>
      </c>
      <c r="E21" s="647">
        <v>2083196.74</v>
      </c>
      <c r="F21" s="422">
        <f t="shared" si="0"/>
        <v>13.256178090219981</v>
      </c>
      <c r="G21" s="771">
        <v>0.59541460865976337</v>
      </c>
    </row>
    <row r="22" spans="1:7" s="59" customFormat="1" ht="18.75" customHeight="1" thickBot="1">
      <c r="A22" s="325" t="s">
        <v>23</v>
      </c>
      <c r="B22" s="328" t="s">
        <v>48</v>
      </c>
      <c r="C22" s="1038">
        <v>770176.54</v>
      </c>
      <c r="D22" s="1048">
        <v>0</v>
      </c>
      <c r="E22" s="1040">
        <v>770176.54</v>
      </c>
      <c r="F22" s="423">
        <f t="shared" si="0"/>
        <v>4.9009280684403498</v>
      </c>
      <c r="G22" s="772">
        <v>0.45406185498937918</v>
      </c>
    </row>
    <row r="23" spans="1:7" s="59" customFormat="1" ht="23.25" customHeight="1" thickBot="1">
      <c r="A23" s="2394" t="s">
        <v>24</v>
      </c>
      <c r="B23" s="2395"/>
      <c r="C23" s="677">
        <f>SUM(C7:C22)</f>
        <v>15714912.140000001</v>
      </c>
      <c r="D23" s="678">
        <f>SUM(D7:D22)</f>
        <v>0</v>
      </c>
      <c r="E23" s="679">
        <f>SUM(E7:E22)</f>
        <v>15714912.140000001</v>
      </c>
      <c r="F23" s="495">
        <f t="shared" si="0"/>
        <v>100</v>
      </c>
      <c r="G23" s="773">
        <v>0.40942828172866774</v>
      </c>
    </row>
    <row r="24" spans="1:7">
      <c r="A24" s="25"/>
      <c r="B24" s="25"/>
      <c r="C24" s="26"/>
      <c r="D24" s="26"/>
      <c r="E24" s="26"/>
      <c r="F24" s="27" t="s">
        <v>6</v>
      </c>
    </row>
    <row r="25" spans="1:7" s="44" customFormat="1" ht="12">
      <c r="A25" s="44" t="s">
        <v>246</v>
      </c>
    </row>
    <row r="26" spans="1:7" s="44" customFormat="1" ht="12">
      <c r="B26" s="44" t="s">
        <v>222</v>
      </c>
    </row>
    <row r="27" spans="1:7">
      <c r="A27" s="25"/>
      <c r="B27" s="25"/>
      <c r="C27" s="25"/>
      <c r="D27" s="25"/>
    </row>
    <row r="28" spans="1:7">
      <c r="A28" s="25"/>
      <c r="B28" s="25"/>
      <c r="C28" s="25"/>
      <c r="D28" s="25"/>
    </row>
  </sheetData>
  <mergeCells count="7">
    <mergeCell ref="A23:B23"/>
    <mergeCell ref="A3:A5"/>
    <mergeCell ref="A1:G1"/>
    <mergeCell ref="C3:C4"/>
    <mergeCell ref="G3:G4"/>
    <mergeCell ref="F3:F4"/>
    <mergeCell ref="B3:B5"/>
  </mergeCells>
  <phoneticPr fontId="2" type="noConversion"/>
  <printOptions horizontalCentered="1"/>
  <pageMargins left="0.49" right="0.46" top="0.7" bottom="0.98425196850393704" header="0.51181102362204722" footer="0.51181102362204722"/>
  <pageSetup paperSize="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1"/>
  <sheetViews>
    <sheetView workbookViewId="0">
      <selection activeCell="B3" sqref="B3:B4"/>
    </sheetView>
  </sheetViews>
  <sheetFormatPr defaultRowHeight="12.75"/>
  <cols>
    <col min="1" max="1" width="23" style="271" customWidth="1"/>
    <col min="2" max="2" width="14.42578125" style="271" customWidth="1"/>
    <col min="3" max="3" width="14.85546875" style="271" customWidth="1"/>
    <col min="4" max="4" width="6.7109375" style="271" customWidth="1"/>
    <col min="5" max="5" width="14.7109375" style="271" customWidth="1"/>
    <col min="6" max="6" width="14.85546875" style="271" customWidth="1"/>
    <col min="7" max="7" width="6.85546875" style="271" customWidth="1"/>
    <col min="8" max="16384" width="9.140625" style="271"/>
  </cols>
  <sheetData>
    <row r="1" spans="1:7" ht="72" customHeight="1">
      <c r="A1" s="2582" t="s">
        <v>204</v>
      </c>
      <c r="B1" s="2582"/>
      <c r="C1" s="2582"/>
      <c r="D1" s="2582"/>
      <c r="E1" s="2582"/>
      <c r="F1" s="2582"/>
      <c r="G1" s="2582"/>
    </row>
    <row r="2" spans="1:7" ht="5.25" customHeight="1" thickBot="1">
      <c r="A2" s="2585"/>
      <c r="B2" s="2585"/>
      <c r="C2" s="2585"/>
      <c r="D2" s="2585"/>
      <c r="E2" s="2585"/>
      <c r="F2" s="2585"/>
      <c r="G2" s="2585"/>
    </row>
    <row r="3" spans="1:7" ht="16.5" customHeight="1">
      <c r="A3" s="2903" t="s">
        <v>96</v>
      </c>
      <c r="B3" s="2589" t="s">
        <v>55</v>
      </c>
      <c r="C3" s="2587"/>
      <c r="D3" s="2590"/>
      <c r="E3" s="2586" t="s">
        <v>97</v>
      </c>
      <c r="F3" s="2587"/>
      <c r="G3" s="2590"/>
    </row>
    <row r="4" spans="1:7" ht="16.5" customHeight="1">
      <c r="A4" s="2904"/>
      <c r="B4" s="278" t="s">
        <v>98</v>
      </c>
      <c r="C4" s="272" t="s">
        <v>99</v>
      </c>
      <c r="D4" s="273" t="s">
        <v>100</v>
      </c>
      <c r="E4" s="371" t="s">
        <v>98</v>
      </c>
      <c r="F4" s="272" t="s">
        <v>99</v>
      </c>
      <c r="G4" s="273" t="s">
        <v>101</v>
      </c>
    </row>
    <row r="5" spans="1:7" ht="12.75" customHeight="1">
      <c r="A5" s="2905"/>
      <c r="B5" s="2593" t="s">
        <v>8</v>
      </c>
      <c r="C5" s="2592"/>
      <c r="D5" s="274" t="s">
        <v>102</v>
      </c>
      <c r="E5" s="2591" t="s">
        <v>8</v>
      </c>
      <c r="F5" s="2592"/>
      <c r="G5" s="274" t="s">
        <v>102</v>
      </c>
    </row>
    <row r="6" spans="1:7" ht="13.5" thickBot="1">
      <c r="A6" s="565">
        <v>1</v>
      </c>
      <c r="B6" s="277">
        <v>2</v>
      </c>
      <c r="C6" s="275">
        <v>3</v>
      </c>
      <c r="D6" s="276">
        <v>4</v>
      </c>
      <c r="E6" s="372">
        <v>5</v>
      </c>
      <c r="F6" s="275">
        <v>6</v>
      </c>
      <c r="G6" s="276">
        <v>7</v>
      </c>
    </row>
    <row r="7" spans="1:7" s="531" customFormat="1" ht="25.15" customHeight="1" thickBot="1">
      <c r="A7" s="578" t="s">
        <v>107</v>
      </c>
      <c r="B7" s="826">
        <f>SUM(B8:B29)</f>
        <v>6440463679.5500002</v>
      </c>
      <c r="C7" s="821">
        <f>SUM(C8:C29)</f>
        <v>6128398019.3499994</v>
      </c>
      <c r="D7" s="563">
        <f t="shared" ref="D7:D19" si="0">C7/B7*100</f>
        <v>95.154608802610227</v>
      </c>
      <c r="E7" s="820">
        <f>SUM(E8:E29)</f>
        <v>3060062805.8300004</v>
      </c>
      <c r="F7" s="821">
        <f>SUM(F8:F29)</f>
        <v>2883481260.6499996</v>
      </c>
      <c r="G7" s="563">
        <f t="shared" ref="G7:G29" si="1">F7/E7*100</f>
        <v>94.229479707292953</v>
      </c>
    </row>
    <row r="8" spans="1:7" s="531" customFormat="1" ht="20.100000000000001" customHeight="1">
      <c r="A8" s="542" t="s">
        <v>169</v>
      </c>
      <c r="B8" s="822">
        <v>91674397</v>
      </c>
      <c r="C8" s="823">
        <v>80289737.589999989</v>
      </c>
      <c r="D8" s="560">
        <f t="shared" si="0"/>
        <v>87.581418822967535</v>
      </c>
      <c r="E8" s="822">
        <v>91674397</v>
      </c>
      <c r="F8" s="823">
        <v>80289737.590000004</v>
      </c>
      <c r="G8" s="560">
        <f t="shared" si="1"/>
        <v>87.581418822967564</v>
      </c>
    </row>
    <row r="9" spans="1:7" s="531" customFormat="1" ht="20.100000000000001" customHeight="1">
      <c r="A9" s="543" t="s">
        <v>171</v>
      </c>
      <c r="B9" s="824">
        <v>7924916.0700000003</v>
      </c>
      <c r="C9" s="825">
        <v>6920080.4399999985</v>
      </c>
      <c r="D9" s="577">
        <f t="shared" si="0"/>
        <v>87.320551774625898</v>
      </c>
      <c r="E9" s="824">
        <v>7924916.0700000003</v>
      </c>
      <c r="F9" s="825">
        <v>6920080.4399999985</v>
      </c>
      <c r="G9" s="561">
        <f t="shared" si="1"/>
        <v>87.320551774625898</v>
      </c>
    </row>
    <row r="10" spans="1:7" s="531" customFormat="1" ht="20.100000000000001" customHeight="1">
      <c r="A10" s="543" t="s">
        <v>172</v>
      </c>
      <c r="B10" s="824">
        <v>15488991.689999999</v>
      </c>
      <c r="C10" s="825">
        <v>7832602.549999998</v>
      </c>
      <c r="D10" s="577">
        <f t="shared" si="0"/>
        <v>50.56883434869993</v>
      </c>
      <c r="E10" s="824">
        <v>15289397.689999999</v>
      </c>
      <c r="F10" s="825">
        <v>7647841.379999999</v>
      </c>
      <c r="G10" s="561">
        <f t="shared" si="1"/>
        <v>50.020553687357186</v>
      </c>
    </row>
    <row r="11" spans="1:7" s="531" customFormat="1" ht="36">
      <c r="A11" s="543" t="s">
        <v>173</v>
      </c>
      <c r="B11" s="824">
        <v>5976</v>
      </c>
      <c r="C11" s="825">
        <v>5975.75</v>
      </c>
      <c r="D11" s="577">
        <f t="shared" si="0"/>
        <v>99.995816599732265</v>
      </c>
      <c r="E11" s="824">
        <v>5976</v>
      </c>
      <c r="F11" s="825">
        <v>5975.75</v>
      </c>
      <c r="G11" s="561">
        <f t="shared" si="1"/>
        <v>99.995816599732265</v>
      </c>
    </row>
    <row r="12" spans="1:7" s="531" customFormat="1" ht="20.100000000000001" customHeight="1">
      <c r="A12" s="543" t="s">
        <v>174</v>
      </c>
      <c r="B12" s="824">
        <v>323200040.62</v>
      </c>
      <c r="C12" s="825">
        <v>284142879.61999995</v>
      </c>
      <c r="D12" s="577">
        <f t="shared" si="0"/>
        <v>87.915483882651728</v>
      </c>
      <c r="E12" s="824">
        <v>9277156</v>
      </c>
      <c r="F12" s="825">
        <v>9428876.6999999993</v>
      </c>
      <c r="G12" s="561">
        <f t="shared" si="1"/>
        <v>101.63542253682054</v>
      </c>
    </row>
    <row r="13" spans="1:7" s="531" customFormat="1" ht="20.100000000000001" customHeight="1">
      <c r="A13" s="543" t="s">
        <v>175</v>
      </c>
      <c r="B13" s="824">
        <v>7673420.1100000003</v>
      </c>
      <c r="C13" s="825">
        <v>2407771.16</v>
      </c>
      <c r="D13" s="577">
        <f t="shared" si="0"/>
        <v>31.378070345219243</v>
      </c>
      <c r="E13" s="824">
        <v>2049544.05</v>
      </c>
      <c r="F13" s="825">
        <v>1666384.13</v>
      </c>
      <c r="G13" s="561">
        <f t="shared" si="1"/>
        <v>81.305114178931646</v>
      </c>
    </row>
    <row r="14" spans="1:7" s="531" customFormat="1" ht="20.100000000000001" customHeight="1">
      <c r="A14" s="543" t="s">
        <v>176</v>
      </c>
      <c r="B14" s="824">
        <v>137651</v>
      </c>
      <c r="C14" s="825">
        <v>100155.36</v>
      </c>
      <c r="D14" s="577">
        <f t="shared" si="0"/>
        <v>72.760357716253424</v>
      </c>
      <c r="E14" s="824">
        <v>92468</v>
      </c>
      <c r="F14" s="825">
        <v>51724.39</v>
      </c>
      <c r="G14" s="561">
        <f t="shared" si="1"/>
        <v>55.937610849158624</v>
      </c>
    </row>
    <row r="15" spans="1:7" s="531" customFormat="1" ht="20.100000000000001" customHeight="1">
      <c r="A15" s="543" t="s">
        <v>177</v>
      </c>
      <c r="B15" s="824">
        <v>801375</v>
      </c>
      <c r="C15" s="825">
        <v>851298.88</v>
      </c>
      <c r="D15" s="577">
        <f t="shared" si="0"/>
        <v>106.2297775698019</v>
      </c>
      <c r="E15" s="824">
        <v>686375</v>
      </c>
      <c r="F15" s="825">
        <v>736298.88</v>
      </c>
      <c r="G15" s="561">
        <f t="shared" si="1"/>
        <v>107.27355745765799</v>
      </c>
    </row>
    <row r="16" spans="1:7" s="531" customFormat="1" ht="20.100000000000001" customHeight="1">
      <c r="A16" s="543" t="s">
        <v>178</v>
      </c>
      <c r="B16" s="824">
        <v>374775</v>
      </c>
      <c r="C16" s="825">
        <v>49694.460000000006</v>
      </c>
      <c r="D16" s="577">
        <f t="shared" si="0"/>
        <v>13.259811887132281</v>
      </c>
      <c r="E16" s="824">
        <v>374775</v>
      </c>
      <c r="F16" s="825">
        <v>49694.460000000006</v>
      </c>
      <c r="G16" s="561">
        <f t="shared" si="1"/>
        <v>13.259811887132281</v>
      </c>
    </row>
    <row r="17" spans="1:7" s="531" customFormat="1" ht="20.100000000000001" customHeight="1">
      <c r="A17" s="543" t="s">
        <v>672</v>
      </c>
      <c r="B17" s="824">
        <v>386446</v>
      </c>
      <c r="C17" s="825">
        <v>322970.69</v>
      </c>
      <c r="D17" s="577">
        <f t="shared" si="0"/>
        <v>83.574597744574916</v>
      </c>
      <c r="E17" s="824">
        <v>386446</v>
      </c>
      <c r="F17" s="825">
        <v>322970.69</v>
      </c>
      <c r="G17" s="561">
        <f t="shared" si="1"/>
        <v>83.574597744574916</v>
      </c>
    </row>
    <row r="18" spans="1:7" s="531" customFormat="1" ht="20.100000000000001" customHeight="1">
      <c r="A18" s="543" t="s">
        <v>179</v>
      </c>
      <c r="B18" s="824">
        <v>41141179.260000005</v>
      </c>
      <c r="C18" s="825">
        <v>36414136.990000017</v>
      </c>
      <c r="D18" s="577">
        <f t="shared" si="0"/>
        <v>88.510192573415338</v>
      </c>
      <c r="E18" s="824">
        <v>41141179.259999998</v>
      </c>
      <c r="F18" s="825">
        <v>36414136.989999995</v>
      </c>
      <c r="G18" s="561">
        <f t="shared" si="1"/>
        <v>88.51019257341531</v>
      </c>
    </row>
    <row r="19" spans="1:7" s="531" customFormat="1" ht="20.100000000000001" customHeight="1">
      <c r="A19" s="543" t="s">
        <v>184</v>
      </c>
      <c r="B19" s="824">
        <v>5344105771.2600002</v>
      </c>
      <c r="C19" s="825">
        <v>5101497096.1500006</v>
      </c>
      <c r="D19" s="577">
        <f t="shared" si="0"/>
        <v>95.460256860657182</v>
      </c>
      <c r="E19" s="824">
        <v>2327419967.54</v>
      </c>
      <c r="F19" s="825">
        <v>2192263015.5299993</v>
      </c>
      <c r="G19" s="561">
        <f t="shared" si="1"/>
        <v>94.192842121533545</v>
      </c>
    </row>
    <row r="20" spans="1:7" s="531" customFormat="1" ht="20.100000000000001" customHeight="1">
      <c r="A20" s="543" t="s">
        <v>185</v>
      </c>
      <c r="B20" s="824">
        <v>6789842.5999999996</v>
      </c>
      <c r="C20" s="825">
        <v>9109883.8200000022</v>
      </c>
      <c r="D20" s="577">
        <f t="shared" ref="D20:D29" si="2">C20/B20*100</f>
        <v>134.16929311439418</v>
      </c>
      <c r="E20" s="824">
        <v>6237956.5300000003</v>
      </c>
      <c r="F20" s="825">
        <v>8789754.6899999995</v>
      </c>
      <c r="G20" s="561">
        <f t="shared" si="1"/>
        <v>140.90759766804592</v>
      </c>
    </row>
    <row r="21" spans="1:7" s="531" customFormat="1" ht="20.100000000000001" customHeight="1">
      <c r="A21" s="543" t="s">
        <v>186</v>
      </c>
      <c r="B21" s="824">
        <v>56744523</v>
      </c>
      <c r="C21" s="825">
        <v>89543592.980000004</v>
      </c>
      <c r="D21" s="577">
        <f t="shared" si="2"/>
        <v>157.80129648812098</v>
      </c>
      <c r="E21" s="824">
        <v>28102530</v>
      </c>
      <c r="F21" s="825">
        <v>39721261.780000001</v>
      </c>
      <c r="G21" s="561">
        <f t="shared" si="1"/>
        <v>141.34407749053199</v>
      </c>
    </row>
    <row r="22" spans="1:7" s="531" customFormat="1" ht="20.100000000000001" customHeight="1">
      <c r="A22" s="543" t="s">
        <v>187</v>
      </c>
      <c r="B22" s="824">
        <v>188967994</v>
      </c>
      <c r="C22" s="825">
        <v>170469299.45999995</v>
      </c>
      <c r="D22" s="577">
        <f t="shared" si="2"/>
        <v>90.210673168282639</v>
      </c>
      <c r="E22" s="824">
        <v>188019789</v>
      </c>
      <c r="F22" s="825">
        <v>169521096.06</v>
      </c>
      <c r="G22" s="561">
        <f t="shared" si="1"/>
        <v>90.161305340045885</v>
      </c>
    </row>
    <row r="23" spans="1:7" s="531" customFormat="1" ht="24">
      <c r="A23" s="543" t="s">
        <v>188</v>
      </c>
      <c r="B23" s="824">
        <v>321563099.69</v>
      </c>
      <c r="C23" s="825">
        <v>297770368.84000009</v>
      </c>
      <c r="D23" s="577">
        <f t="shared" si="2"/>
        <v>92.600913825952958</v>
      </c>
      <c r="E23" s="824">
        <v>318926675.69</v>
      </c>
      <c r="F23" s="825">
        <v>296502120.61000001</v>
      </c>
      <c r="G23" s="561">
        <f t="shared" si="1"/>
        <v>92.96874272699695</v>
      </c>
    </row>
    <row r="24" spans="1:7" s="531" customFormat="1" ht="24">
      <c r="A24" s="543" t="s">
        <v>189</v>
      </c>
      <c r="B24" s="824">
        <v>5497671</v>
      </c>
      <c r="C24" s="825">
        <v>6047924.3100000005</v>
      </c>
      <c r="D24" s="577">
        <f t="shared" si="2"/>
        <v>110.0088439268192</v>
      </c>
      <c r="E24" s="824">
        <v>5497671</v>
      </c>
      <c r="F24" s="825">
        <v>6047924.3100000005</v>
      </c>
      <c r="G24" s="561">
        <f t="shared" si="1"/>
        <v>110.0088439268192</v>
      </c>
    </row>
    <row r="25" spans="1:7" s="531" customFormat="1" ht="20.100000000000001" customHeight="1">
      <c r="A25" s="543" t="s">
        <v>190</v>
      </c>
      <c r="B25" s="824">
        <v>4830418</v>
      </c>
      <c r="C25" s="825">
        <v>4368290.1300000008</v>
      </c>
      <c r="D25" s="577">
        <f t="shared" si="2"/>
        <v>90.432963151429149</v>
      </c>
      <c r="E25" s="824">
        <v>3872423</v>
      </c>
      <c r="F25" s="825">
        <v>3411285</v>
      </c>
      <c r="G25" s="561">
        <f t="shared" si="1"/>
        <v>88.091745142511542</v>
      </c>
    </row>
    <row r="26" spans="1:7" s="531" customFormat="1" ht="24">
      <c r="A26" s="543" t="s">
        <v>191</v>
      </c>
      <c r="B26" s="824">
        <v>10705059</v>
      </c>
      <c r="C26" s="825">
        <v>21982727.690000001</v>
      </c>
      <c r="D26" s="577">
        <f t="shared" si="2"/>
        <v>205.34896342000545</v>
      </c>
      <c r="E26" s="824">
        <v>10705059</v>
      </c>
      <c r="F26" s="825">
        <v>21774990.609999999</v>
      </c>
      <c r="G26" s="561">
        <f t="shared" si="1"/>
        <v>203.40841288217092</v>
      </c>
    </row>
    <row r="27" spans="1:7" s="531" customFormat="1" ht="24">
      <c r="A27" s="543" t="s">
        <v>192</v>
      </c>
      <c r="B27" s="824">
        <v>5877967</v>
      </c>
      <c r="C27" s="825">
        <v>5618360.3199999994</v>
      </c>
      <c r="D27" s="577">
        <f t="shared" si="2"/>
        <v>95.583393373933518</v>
      </c>
      <c r="E27" s="824">
        <v>632845</v>
      </c>
      <c r="F27" s="825">
        <v>373238.39</v>
      </c>
      <c r="G27" s="561">
        <f t="shared" si="1"/>
        <v>58.977852396716415</v>
      </c>
    </row>
    <row r="28" spans="1:7" s="531" customFormat="1" ht="48">
      <c r="A28" s="956" t="s">
        <v>193</v>
      </c>
      <c r="B28" s="873">
        <v>6472166.25</v>
      </c>
      <c r="C28" s="869">
        <v>2563072.2799999998</v>
      </c>
      <c r="D28" s="561">
        <f t="shared" si="2"/>
        <v>39.601459248671183</v>
      </c>
      <c r="E28" s="873">
        <v>1645259</v>
      </c>
      <c r="F28" s="869">
        <v>1452752.39</v>
      </c>
      <c r="G28" s="561">
        <f t="shared" si="1"/>
        <v>88.299312752581798</v>
      </c>
    </row>
    <row r="29" spans="1:7" s="531" customFormat="1" ht="20.100000000000001" customHeight="1" thickBot="1">
      <c r="A29" s="544" t="s">
        <v>194</v>
      </c>
      <c r="B29" s="828">
        <v>100000</v>
      </c>
      <c r="C29" s="829">
        <v>90099.87999999999</v>
      </c>
      <c r="D29" s="562">
        <f t="shared" si="2"/>
        <v>90.099879999999985</v>
      </c>
      <c r="E29" s="828">
        <v>100000</v>
      </c>
      <c r="F29" s="829">
        <v>90099.87999999999</v>
      </c>
      <c r="G29" s="562">
        <f t="shared" si="1"/>
        <v>90.099879999999985</v>
      </c>
    </row>
    <row r="31" spans="1:7">
      <c r="A31" s="2419" t="s">
        <v>247</v>
      </c>
      <c r="B31" s="2419"/>
      <c r="C31" s="2419"/>
      <c r="D31" s="2419"/>
      <c r="E31" s="2419"/>
      <c r="F31" s="2419"/>
      <c r="G31" s="2419"/>
    </row>
  </sheetData>
  <mergeCells count="8">
    <mergeCell ref="A1:G1"/>
    <mergeCell ref="A3:A5"/>
    <mergeCell ref="A31:G31"/>
    <mergeCell ref="A2:G2"/>
    <mergeCell ref="B3:D3"/>
    <mergeCell ref="E3:G3"/>
    <mergeCell ref="B5:C5"/>
    <mergeCell ref="E5:F5"/>
  </mergeCells>
  <pageMargins left="0.63" right="0.67" top="0.74803149606299213" bottom="0.74803149606299213" header="0.31496062992125984" footer="0.31496062992125984"/>
  <pageSetup paperSize="9" scale="94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2"/>
  <sheetViews>
    <sheetView workbookViewId="0">
      <selection activeCell="B3" sqref="B3:B4"/>
    </sheetView>
  </sheetViews>
  <sheetFormatPr defaultRowHeight="12.75"/>
  <cols>
    <col min="1" max="1" width="22.42578125" style="263" customWidth="1"/>
    <col min="2" max="3" width="14.5703125" style="263" customWidth="1"/>
    <col min="4" max="4" width="7.140625" style="263" customWidth="1"/>
    <col min="5" max="6" width="14.85546875" style="263" customWidth="1"/>
    <col min="7" max="7" width="7.5703125" style="263" customWidth="1"/>
    <col min="8" max="16384" width="9.140625" style="263"/>
  </cols>
  <sheetData>
    <row r="1" spans="1:7" ht="54.75" customHeight="1">
      <c r="A1" s="2594" t="s">
        <v>203</v>
      </c>
      <c r="B1" s="2594"/>
      <c r="C1" s="2594"/>
      <c r="D1" s="2594"/>
      <c r="E1" s="2594"/>
      <c r="F1" s="2594"/>
      <c r="G1" s="2594"/>
    </row>
    <row r="2" spans="1:7" ht="15.75" customHeight="1" thickBot="1">
      <c r="A2" s="2596"/>
      <c r="B2" s="2596"/>
      <c r="C2" s="2596"/>
      <c r="D2" s="2596"/>
      <c r="E2" s="2596"/>
      <c r="F2" s="2596"/>
      <c r="G2" s="2596"/>
    </row>
    <row r="3" spans="1:7" ht="16.5" customHeight="1">
      <c r="A3" s="2422" t="s">
        <v>96</v>
      </c>
      <c r="B3" s="2425" t="s">
        <v>55</v>
      </c>
      <c r="C3" s="2426"/>
      <c r="D3" s="2427"/>
      <c r="E3" s="2428" t="s">
        <v>97</v>
      </c>
      <c r="F3" s="2426"/>
      <c r="G3" s="2429"/>
    </row>
    <row r="4" spans="1:7" ht="16.5" customHeight="1">
      <c r="A4" s="2423"/>
      <c r="B4" s="377" t="s">
        <v>98</v>
      </c>
      <c r="C4" s="264" t="s">
        <v>99</v>
      </c>
      <c r="D4" s="586" t="s">
        <v>100</v>
      </c>
      <c r="E4" s="280" t="s">
        <v>98</v>
      </c>
      <c r="F4" s="264" t="s">
        <v>99</v>
      </c>
      <c r="G4" s="265" t="s">
        <v>101</v>
      </c>
    </row>
    <row r="5" spans="1:7" ht="12.75" customHeight="1">
      <c r="A5" s="2424"/>
      <c r="B5" s="2430" t="s">
        <v>8</v>
      </c>
      <c r="C5" s="2431"/>
      <c r="D5" s="587" t="s">
        <v>102</v>
      </c>
      <c r="E5" s="2432" t="s">
        <v>8</v>
      </c>
      <c r="F5" s="2431"/>
      <c r="G5" s="266" t="s">
        <v>102</v>
      </c>
    </row>
    <row r="6" spans="1:7" ht="13.5" thickBot="1">
      <c r="A6" s="552">
        <v>1</v>
      </c>
      <c r="B6" s="378">
        <v>2</v>
      </c>
      <c r="C6" s="267">
        <v>3</v>
      </c>
      <c r="D6" s="554">
        <v>4</v>
      </c>
      <c r="E6" s="279">
        <v>5</v>
      </c>
      <c r="F6" s="267">
        <v>6</v>
      </c>
      <c r="G6" s="268">
        <v>7</v>
      </c>
    </row>
    <row r="7" spans="1:7" s="269" customFormat="1" ht="25.15" customHeight="1" thickBot="1">
      <c r="A7" s="582" t="s">
        <v>107</v>
      </c>
      <c r="B7" s="750">
        <f>SUM(B8:B21)</f>
        <v>754510367.36000001</v>
      </c>
      <c r="C7" s="743">
        <f>SUM(C8:C21)</f>
        <v>614677155.5</v>
      </c>
      <c r="D7" s="588">
        <f t="shared" ref="D7:D21" si="0">C7/B7*100</f>
        <v>81.467025781332794</v>
      </c>
      <c r="E7" s="742">
        <f>SUM(E8:E21)</f>
        <v>690993755.44000006</v>
      </c>
      <c r="F7" s="743">
        <f>SUM(F8:F21)</f>
        <v>562103955.63</v>
      </c>
      <c r="G7" s="583">
        <f t="shared" ref="G7:G21" si="1">F7/E7*100</f>
        <v>81.347183126433947</v>
      </c>
    </row>
    <row r="8" spans="1:7" s="269" customFormat="1" ht="20.100000000000001" customHeight="1">
      <c r="A8" s="547" t="s">
        <v>169</v>
      </c>
      <c r="B8" s="781">
        <v>25319699.350000001</v>
      </c>
      <c r="C8" s="745">
        <v>25158580.340000004</v>
      </c>
      <c r="D8" s="589">
        <f t="shared" si="0"/>
        <v>99.363661440948363</v>
      </c>
      <c r="E8" s="744">
        <v>25319699.350000001</v>
      </c>
      <c r="F8" s="745">
        <v>25158580.340000004</v>
      </c>
      <c r="G8" s="581">
        <f t="shared" si="1"/>
        <v>99.363661440948363</v>
      </c>
    </row>
    <row r="9" spans="1:7" s="269" customFormat="1" ht="20.100000000000001" customHeight="1">
      <c r="A9" s="584" t="s">
        <v>171</v>
      </c>
      <c r="B9" s="784">
        <v>233000</v>
      </c>
      <c r="C9" s="747">
        <v>232999.14</v>
      </c>
      <c r="D9" s="590">
        <f t="shared" si="0"/>
        <v>99.99963090128756</v>
      </c>
      <c r="E9" s="746">
        <v>233000</v>
      </c>
      <c r="F9" s="747">
        <v>232999.14</v>
      </c>
      <c r="G9" s="575">
        <f t="shared" si="1"/>
        <v>99.99963090128756</v>
      </c>
    </row>
    <row r="10" spans="1:7" s="269" customFormat="1" ht="20.100000000000001" customHeight="1">
      <c r="A10" s="584" t="s">
        <v>212</v>
      </c>
      <c r="B10" s="784">
        <v>342000</v>
      </c>
      <c r="C10" s="747">
        <v>342000</v>
      </c>
      <c r="D10" s="590">
        <f t="shared" si="0"/>
        <v>100</v>
      </c>
      <c r="E10" s="746">
        <v>342000</v>
      </c>
      <c r="F10" s="747">
        <v>342000</v>
      </c>
      <c r="G10" s="575">
        <f t="shared" si="1"/>
        <v>100</v>
      </c>
    </row>
    <row r="11" spans="1:7" s="269" customFormat="1" ht="20.100000000000001" customHeight="1">
      <c r="A11" s="584" t="s">
        <v>174</v>
      </c>
      <c r="B11" s="784">
        <v>556545570.15999997</v>
      </c>
      <c r="C11" s="747">
        <v>430624914.45999998</v>
      </c>
      <c r="D11" s="590">
        <f t="shared" si="0"/>
        <v>77.374601029741484</v>
      </c>
      <c r="E11" s="746">
        <v>556545570.15999997</v>
      </c>
      <c r="F11" s="747">
        <v>430624914.45999998</v>
      </c>
      <c r="G11" s="575">
        <f t="shared" si="1"/>
        <v>77.374601029741484</v>
      </c>
    </row>
    <row r="12" spans="1:7" s="269" customFormat="1" ht="20.100000000000001" customHeight="1">
      <c r="A12" s="584" t="s">
        <v>175</v>
      </c>
      <c r="B12" s="784">
        <v>3040080</v>
      </c>
      <c r="C12" s="747">
        <v>2997107.75</v>
      </c>
      <c r="D12" s="590">
        <f t="shared" si="0"/>
        <v>98.586476342727821</v>
      </c>
      <c r="E12" s="746">
        <v>3040080</v>
      </c>
      <c r="F12" s="747">
        <v>2997107.75</v>
      </c>
      <c r="G12" s="575">
        <f t="shared" si="1"/>
        <v>98.586476342727821</v>
      </c>
    </row>
    <row r="13" spans="1:7" s="269" customFormat="1" ht="20.100000000000001" customHeight="1">
      <c r="A13" s="584" t="s">
        <v>177</v>
      </c>
      <c r="B13" s="784">
        <v>7494912</v>
      </c>
      <c r="C13" s="747">
        <v>7470349.4500000002</v>
      </c>
      <c r="D13" s="590">
        <f t="shared" si="0"/>
        <v>99.672277006054244</v>
      </c>
      <c r="E13" s="746">
        <v>7448912</v>
      </c>
      <c r="F13" s="747">
        <v>7424349.4699999997</v>
      </c>
      <c r="G13" s="575">
        <f t="shared" si="1"/>
        <v>99.670253454464216</v>
      </c>
    </row>
    <row r="14" spans="1:7" s="269" customFormat="1" ht="20.100000000000001" customHeight="1">
      <c r="A14" s="584" t="s">
        <v>179</v>
      </c>
      <c r="B14" s="784">
        <v>18630868.57</v>
      </c>
      <c r="C14" s="747">
        <v>18234738.469999999</v>
      </c>
      <c r="D14" s="590">
        <f t="shared" si="0"/>
        <v>97.873796927332407</v>
      </c>
      <c r="E14" s="746">
        <v>18630868.57</v>
      </c>
      <c r="F14" s="747">
        <v>18234738.469999999</v>
      </c>
      <c r="G14" s="575">
        <f t="shared" si="1"/>
        <v>97.873796927332407</v>
      </c>
    </row>
    <row r="15" spans="1:7" s="269" customFormat="1" ht="20.100000000000001" customHeight="1">
      <c r="A15" s="584" t="s">
        <v>181</v>
      </c>
      <c r="B15" s="784">
        <v>47000</v>
      </c>
      <c r="C15" s="747">
        <v>8200</v>
      </c>
      <c r="D15" s="590">
        <f t="shared" si="0"/>
        <v>17.446808510638299</v>
      </c>
      <c r="E15" s="746">
        <v>47000</v>
      </c>
      <c r="F15" s="747">
        <v>8200</v>
      </c>
      <c r="G15" s="575">
        <f t="shared" si="1"/>
        <v>17.446808510638299</v>
      </c>
    </row>
    <row r="16" spans="1:7" s="269" customFormat="1" ht="36">
      <c r="A16" s="584" t="s">
        <v>182</v>
      </c>
      <c r="B16" s="784">
        <v>99870</v>
      </c>
      <c r="C16" s="747">
        <v>97653</v>
      </c>
      <c r="D16" s="590">
        <f t="shared" si="0"/>
        <v>97.780114148392911</v>
      </c>
      <c r="E16" s="746">
        <v>99870</v>
      </c>
      <c r="F16" s="747">
        <v>97653</v>
      </c>
      <c r="G16" s="575">
        <f t="shared" si="1"/>
        <v>97.780114148392911</v>
      </c>
    </row>
    <row r="17" spans="1:8" s="269" customFormat="1" ht="20.100000000000001" customHeight="1">
      <c r="A17" s="584" t="s">
        <v>185</v>
      </c>
      <c r="B17" s="784">
        <v>509751.87</v>
      </c>
      <c r="C17" s="747">
        <v>430030.11</v>
      </c>
      <c r="D17" s="590">
        <f t="shared" si="0"/>
        <v>84.360673360550891</v>
      </c>
      <c r="E17" s="746">
        <v>509751.87</v>
      </c>
      <c r="F17" s="747">
        <v>430030.11</v>
      </c>
      <c r="G17" s="575">
        <f t="shared" si="1"/>
        <v>84.360673360550891</v>
      </c>
    </row>
    <row r="18" spans="1:8" s="269" customFormat="1" ht="20.100000000000001" customHeight="1">
      <c r="A18" s="584" t="s">
        <v>186</v>
      </c>
      <c r="B18" s="784">
        <v>98485473.409999996</v>
      </c>
      <c r="C18" s="747">
        <v>85856944.980000019</v>
      </c>
      <c r="D18" s="590">
        <f t="shared" si="0"/>
        <v>87.177267882516261</v>
      </c>
      <c r="E18" s="746">
        <v>35076244.489999995</v>
      </c>
      <c r="F18" s="747">
        <v>33384627.289999999</v>
      </c>
      <c r="G18" s="575">
        <f t="shared" si="1"/>
        <v>95.177313807120186</v>
      </c>
    </row>
    <row r="19" spans="1:8" s="269" customFormat="1" ht="36">
      <c r="A19" s="584" t="s">
        <v>188</v>
      </c>
      <c r="B19" s="784">
        <v>8500</v>
      </c>
      <c r="C19" s="747">
        <v>5537.41</v>
      </c>
      <c r="D19" s="590">
        <f t="shared" si="0"/>
        <v>65.145999999999987</v>
      </c>
      <c r="E19" s="746">
        <v>8500</v>
      </c>
      <c r="F19" s="747">
        <v>5537.41</v>
      </c>
      <c r="G19" s="575">
        <f t="shared" si="1"/>
        <v>65.145999999999987</v>
      </c>
    </row>
    <row r="20" spans="1:8" s="269" customFormat="1" ht="20.100000000000001" customHeight="1">
      <c r="A20" s="584" t="s">
        <v>190</v>
      </c>
      <c r="B20" s="784">
        <v>39854322</v>
      </c>
      <c r="C20" s="747">
        <v>39502587.550000004</v>
      </c>
      <c r="D20" s="590">
        <f t="shared" si="0"/>
        <v>99.117449670828677</v>
      </c>
      <c r="E20" s="746">
        <v>39854322</v>
      </c>
      <c r="F20" s="747">
        <v>39502587.550000004</v>
      </c>
      <c r="G20" s="575">
        <f t="shared" si="1"/>
        <v>99.117449670828677</v>
      </c>
    </row>
    <row r="21" spans="1:8" s="269" customFormat="1" ht="24.75" thickBot="1">
      <c r="A21" s="585" t="s">
        <v>191</v>
      </c>
      <c r="B21" s="785">
        <v>3899320</v>
      </c>
      <c r="C21" s="749">
        <v>3715512.84</v>
      </c>
      <c r="D21" s="591">
        <f t="shared" si="0"/>
        <v>95.286173999569158</v>
      </c>
      <c r="E21" s="748">
        <v>3837937</v>
      </c>
      <c r="F21" s="749">
        <v>3660630.64</v>
      </c>
      <c r="G21" s="576">
        <f t="shared" si="1"/>
        <v>95.380164916724794</v>
      </c>
      <c r="H21" s="548"/>
    </row>
    <row r="22" spans="1:8" s="269" customFormat="1" ht="16.899999999999999" customHeight="1">
      <c r="A22" s="549"/>
      <c r="B22" s="549"/>
      <c r="C22" s="579"/>
      <c r="D22" s="549"/>
      <c r="E22" s="549"/>
      <c r="F22" s="549"/>
      <c r="G22" s="549"/>
    </row>
    <row r="23" spans="1:8" s="269" customFormat="1" ht="25.15" customHeight="1">
      <c r="A23" s="550" t="s">
        <v>247</v>
      </c>
      <c r="B23" s="550"/>
      <c r="C23" s="550"/>
      <c r="D23" s="550"/>
      <c r="E23" s="550"/>
      <c r="F23" s="550"/>
      <c r="G23" s="550"/>
    </row>
    <row r="24" spans="1:8" s="269" customFormat="1" ht="25.15" customHeight="1">
      <c r="A24" s="549"/>
      <c r="B24" s="549"/>
      <c r="C24" s="549"/>
      <c r="D24" s="549"/>
      <c r="E24" s="549"/>
      <c r="F24" s="549"/>
      <c r="G24" s="549"/>
    </row>
    <row r="25" spans="1:8" s="269" customFormat="1" ht="25.15" customHeight="1">
      <c r="A25" s="549"/>
      <c r="B25" s="549"/>
      <c r="C25" s="549"/>
      <c r="D25" s="549"/>
      <c r="E25" s="549"/>
      <c r="F25" s="549"/>
      <c r="G25" s="549"/>
    </row>
    <row r="26" spans="1:8" s="269" customFormat="1" ht="25.15" customHeight="1">
      <c r="A26" s="549"/>
      <c r="B26" s="549"/>
      <c r="C26" s="549"/>
      <c r="D26" s="549"/>
      <c r="E26" s="549"/>
      <c r="F26" s="549"/>
      <c r="G26" s="549"/>
    </row>
    <row r="27" spans="1:8" s="269" customFormat="1" ht="48" customHeight="1">
      <c r="A27" s="549"/>
      <c r="B27" s="549"/>
      <c r="C27" s="549"/>
      <c r="D27" s="549"/>
      <c r="E27" s="549"/>
      <c r="F27" s="549"/>
      <c r="G27" s="549"/>
    </row>
    <row r="28" spans="1:8" s="269" customFormat="1" ht="16.899999999999999" customHeight="1">
      <c r="A28" s="549"/>
      <c r="B28" s="549"/>
      <c r="C28" s="549"/>
      <c r="D28" s="549"/>
      <c r="E28" s="549"/>
      <c r="F28" s="549"/>
      <c r="G28" s="549"/>
    </row>
    <row r="29" spans="1:8">
      <c r="A29" s="549"/>
      <c r="B29" s="549"/>
      <c r="C29" s="549"/>
      <c r="D29" s="549"/>
      <c r="E29" s="549"/>
      <c r="F29" s="549"/>
      <c r="G29" s="549"/>
    </row>
    <row r="30" spans="1:8">
      <c r="A30" s="549"/>
      <c r="B30" s="549"/>
      <c r="C30" s="549"/>
      <c r="D30" s="549"/>
      <c r="E30" s="549"/>
      <c r="F30" s="549"/>
      <c r="G30" s="549"/>
    </row>
    <row r="31" spans="1:8">
      <c r="A31" s="549"/>
      <c r="B31" s="549"/>
      <c r="C31" s="549"/>
      <c r="D31" s="549"/>
      <c r="E31" s="549"/>
      <c r="F31" s="549"/>
      <c r="G31" s="549"/>
    </row>
    <row r="32" spans="1:8">
      <c r="A32" s="549"/>
      <c r="B32" s="549"/>
      <c r="C32" s="549"/>
      <c r="D32" s="549"/>
      <c r="E32" s="549"/>
      <c r="F32" s="549"/>
      <c r="G32" s="549"/>
    </row>
  </sheetData>
  <mergeCells count="7">
    <mergeCell ref="A1:G1"/>
    <mergeCell ref="A3:A5"/>
    <mergeCell ref="A2:G2"/>
    <mergeCell ref="B3:D3"/>
    <mergeCell ref="E3:G3"/>
    <mergeCell ref="B5:C5"/>
    <mergeCell ref="E5:F5"/>
  </mergeCells>
  <pageMargins left="0.7" right="0.7" top="0.75" bottom="0.75" header="0.3" footer="0.3"/>
  <pageSetup paperSize="9" scale="91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6"/>
  <sheetViews>
    <sheetView workbookViewId="0">
      <selection activeCell="B3" sqref="B3:B4"/>
    </sheetView>
  </sheetViews>
  <sheetFormatPr defaultRowHeight="12.75"/>
  <cols>
    <col min="1" max="1" width="23" style="263" customWidth="1"/>
    <col min="2" max="3" width="13" style="263" customWidth="1"/>
    <col min="4" max="4" width="7.42578125" style="263" customWidth="1"/>
    <col min="5" max="6" width="13.42578125" style="263" customWidth="1"/>
    <col min="7" max="7" width="7.5703125" style="263" customWidth="1"/>
    <col min="8" max="8" width="9.140625" style="263" customWidth="1"/>
    <col min="9" max="16384" width="9.140625" style="263"/>
  </cols>
  <sheetData>
    <row r="1" spans="1:7" ht="46.9" customHeight="1">
      <c r="A1" s="2582" t="s">
        <v>202</v>
      </c>
      <c r="B1" s="2582"/>
      <c r="C1" s="2582"/>
      <c r="D1" s="2582"/>
      <c r="E1" s="2582"/>
      <c r="F1" s="2582"/>
      <c r="G1" s="2582"/>
    </row>
    <row r="2" spans="1:7" ht="6" customHeight="1" thickBot="1">
      <c r="A2" s="2597"/>
      <c r="B2" s="2597"/>
      <c r="C2" s="2597"/>
      <c r="D2" s="2597"/>
      <c r="E2" s="2597"/>
      <c r="F2" s="2597"/>
      <c r="G2" s="2597"/>
    </row>
    <row r="3" spans="1:7" ht="16.5" customHeight="1">
      <c r="A3" s="2422" t="s">
        <v>96</v>
      </c>
      <c r="B3" s="2428" t="s">
        <v>55</v>
      </c>
      <c r="C3" s="2426"/>
      <c r="D3" s="2429"/>
      <c r="E3" s="2425" t="s">
        <v>97</v>
      </c>
      <c r="F3" s="2426"/>
      <c r="G3" s="2429"/>
    </row>
    <row r="4" spans="1:7" ht="16.5" customHeight="1">
      <c r="A4" s="2423"/>
      <c r="B4" s="280" t="s">
        <v>98</v>
      </c>
      <c r="C4" s="264" t="s">
        <v>99</v>
      </c>
      <c r="D4" s="265" t="s">
        <v>100</v>
      </c>
      <c r="E4" s="377" t="s">
        <v>98</v>
      </c>
      <c r="F4" s="264" t="s">
        <v>99</v>
      </c>
      <c r="G4" s="265" t="s">
        <v>101</v>
      </c>
    </row>
    <row r="5" spans="1:7" ht="12.75" customHeight="1">
      <c r="A5" s="2424"/>
      <c r="B5" s="2432" t="s">
        <v>8</v>
      </c>
      <c r="C5" s="2431"/>
      <c r="D5" s="266" t="s">
        <v>102</v>
      </c>
      <c r="E5" s="2430" t="s">
        <v>8</v>
      </c>
      <c r="F5" s="2431"/>
      <c r="G5" s="266" t="s">
        <v>102</v>
      </c>
    </row>
    <row r="6" spans="1:7" ht="13.5" thickBot="1">
      <c r="A6" s="552">
        <v>1</v>
      </c>
      <c r="B6" s="279">
        <v>2</v>
      </c>
      <c r="C6" s="267">
        <v>3</v>
      </c>
      <c r="D6" s="268">
        <v>4</v>
      </c>
      <c r="E6" s="378">
        <v>5</v>
      </c>
      <c r="F6" s="267">
        <v>6</v>
      </c>
      <c r="G6" s="268">
        <v>7</v>
      </c>
    </row>
    <row r="7" spans="1:7" s="269" customFormat="1" ht="25.15" customHeight="1" thickBot="1">
      <c r="A7" s="553" t="s">
        <v>107</v>
      </c>
      <c r="B7" s="774">
        <f>SUM(B8:B14)</f>
        <v>71182916.530000001</v>
      </c>
      <c r="C7" s="775">
        <f>SUM(C8:C14)</f>
        <v>50956984.860000007</v>
      </c>
      <c r="D7" s="580">
        <f t="shared" ref="D7:D14" si="0">C7/B7*100</f>
        <v>71.585975040126684</v>
      </c>
      <c r="E7" s="780">
        <f>SUM(E8:E14)</f>
        <v>30908978.800000001</v>
      </c>
      <c r="F7" s="775">
        <f>SUM(F8:F14)</f>
        <v>27887810.800000001</v>
      </c>
      <c r="G7" s="580">
        <f t="shared" ref="G7:G14" si="1">F7/E7*100</f>
        <v>90.225597488843604</v>
      </c>
    </row>
    <row r="8" spans="1:7" s="269" customFormat="1" ht="20.100000000000001" customHeight="1">
      <c r="A8" s="545" t="s">
        <v>174</v>
      </c>
      <c r="B8" s="781">
        <v>9509599.8000000007</v>
      </c>
      <c r="C8" s="745">
        <v>8804990.5600000005</v>
      </c>
      <c r="D8" s="581">
        <f t="shared" si="0"/>
        <v>92.590547921900978</v>
      </c>
      <c r="E8" s="781">
        <v>673146</v>
      </c>
      <c r="F8" s="745">
        <v>673146</v>
      </c>
      <c r="G8" s="581">
        <f t="shared" si="1"/>
        <v>100</v>
      </c>
    </row>
    <row r="9" spans="1:7" s="269" customFormat="1" ht="20.100000000000001" customHeight="1">
      <c r="A9" s="546" t="s">
        <v>179</v>
      </c>
      <c r="B9" s="782">
        <v>800000</v>
      </c>
      <c r="C9" s="777">
        <v>796549.3</v>
      </c>
      <c r="D9" s="571">
        <f t="shared" si="0"/>
        <v>99.568662500000002</v>
      </c>
      <c r="E9" s="782">
        <v>800000</v>
      </c>
      <c r="F9" s="777">
        <v>796549.3</v>
      </c>
      <c r="G9" s="571">
        <f t="shared" si="1"/>
        <v>99.568662500000002</v>
      </c>
    </row>
    <row r="10" spans="1:7" s="269" customFormat="1" ht="20.100000000000001" customHeight="1">
      <c r="A10" s="546" t="s">
        <v>185</v>
      </c>
      <c r="B10" s="782">
        <v>1690998.8</v>
      </c>
      <c r="C10" s="777">
        <v>1311489.18</v>
      </c>
      <c r="D10" s="571">
        <f t="shared" si="0"/>
        <v>77.557073369892393</v>
      </c>
      <c r="E10" s="782">
        <v>1690998.8</v>
      </c>
      <c r="F10" s="777">
        <v>1311489.18</v>
      </c>
      <c r="G10" s="571">
        <f t="shared" si="1"/>
        <v>77.557073369892393</v>
      </c>
    </row>
    <row r="11" spans="1:7" s="269" customFormat="1" ht="20.100000000000001" customHeight="1">
      <c r="A11" s="546" t="s">
        <v>186</v>
      </c>
      <c r="B11" s="782">
        <v>34874656.93</v>
      </c>
      <c r="C11" s="777">
        <v>16786218.120000001</v>
      </c>
      <c r="D11" s="571">
        <f t="shared" si="0"/>
        <v>48.132998565958943</v>
      </c>
      <c r="E11" s="782">
        <v>3561588</v>
      </c>
      <c r="F11" s="777">
        <v>1973303.1199999999</v>
      </c>
      <c r="G11" s="571">
        <f t="shared" si="1"/>
        <v>55.405148489943244</v>
      </c>
    </row>
    <row r="12" spans="1:7" s="269" customFormat="1" ht="20.100000000000001" customHeight="1">
      <c r="A12" s="546" t="s">
        <v>187</v>
      </c>
      <c r="B12" s="782">
        <v>4590661</v>
      </c>
      <c r="C12" s="777">
        <v>3637409.94</v>
      </c>
      <c r="D12" s="571">
        <f t="shared" si="0"/>
        <v>79.234993392019149</v>
      </c>
      <c r="E12" s="782">
        <v>4590661</v>
      </c>
      <c r="F12" s="777">
        <v>3637409.94</v>
      </c>
      <c r="G12" s="571">
        <v>0</v>
      </c>
    </row>
    <row r="13" spans="1:7" s="269" customFormat="1" ht="24">
      <c r="A13" s="546" t="s">
        <v>192</v>
      </c>
      <c r="B13" s="782">
        <v>18000</v>
      </c>
      <c r="C13" s="777">
        <v>18000</v>
      </c>
      <c r="D13" s="571">
        <f t="shared" si="0"/>
        <v>100</v>
      </c>
      <c r="E13" s="782">
        <v>18000</v>
      </c>
      <c r="F13" s="777">
        <v>18000</v>
      </c>
      <c r="G13" s="571">
        <f t="shared" si="1"/>
        <v>100</v>
      </c>
    </row>
    <row r="14" spans="1:7" s="269" customFormat="1" ht="48.75" thickBot="1">
      <c r="A14" s="1098" t="s">
        <v>193</v>
      </c>
      <c r="B14" s="785">
        <v>19699000</v>
      </c>
      <c r="C14" s="749">
        <v>19602327.760000002</v>
      </c>
      <c r="D14" s="576">
        <f t="shared" si="0"/>
        <v>99.509253058530902</v>
      </c>
      <c r="E14" s="785">
        <v>19574585</v>
      </c>
      <c r="F14" s="749">
        <v>19477913.260000002</v>
      </c>
      <c r="G14" s="576">
        <f t="shared" si="1"/>
        <v>99.506136451935006</v>
      </c>
    </row>
    <row r="15" spans="1:7" s="269" customFormat="1">
      <c r="B15" s="550"/>
      <c r="C15" s="550"/>
      <c r="D15" s="550"/>
      <c r="E15" s="550"/>
      <c r="F15" s="550"/>
      <c r="G15" s="550"/>
    </row>
    <row r="16" spans="1:7" s="269" customFormat="1">
      <c r="A16" s="550" t="s">
        <v>247</v>
      </c>
      <c r="B16" s="549"/>
      <c r="C16" s="549"/>
      <c r="D16" s="549"/>
      <c r="E16" s="549"/>
      <c r="F16" s="549"/>
      <c r="G16" s="549"/>
    </row>
    <row r="17" spans="1:8" s="269" customFormat="1" ht="16.899999999999999" customHeight="1">
      <c r="A17" s="549"/>
      <c r="B17" s="549"/>
      <c r="C17" s="549"/>
      <c r="D17" s="549"/>
      <c r="E17" s="549"/>
      <c r="F17" s="549"/>
      <c r="G17" s="549"/>
      <c r="H17" s="550"/>
    </row>
    <row r="18" spans="1:8" s="269" customFormat="1" ht="16.899999999999999" customHeight="1">
      <c r="A18" s="549"/>
      <c r="B18" s="549"/>
      <c r="C18" s="549"/>
      <c r="D18" s="549"/>
      <c r="E18" s="549"/>
      <c r="F18" s="549"/>
      <c r="G18" s="549"/>
    </row>
    <row r="19" spans="1:8" s="269" customFormat="1" ht="16.899999999999999" customHeight="1">
      <c r="A19" s="549"/>
      <c r="B19" s="549"/>
      <c r="C19" s="549"/>
      <c r="D19" s="549"/>
      <c r="E19" s="549"/>
      <c r="F19" s="549"/>
      <c r="G19" s="549"/>
    </row>
    <row r="20" spans="1:8" s="269" customFormat="1" ht="16.899999999999999" customHeight="1">
      <c r="A20" s="549"/>
      <c r="B20" s="549"/>
      <c r="C20" s="549"/>
      <c r="D20" s="549"/>
      <c r="E20" s="549"/>
      <c r="F20" s="549"/>
      <c r="G20" s="549"/>
    </row>
    <row r="21" spans="1:8" s="269" customFormat="1" ht="25.15" customHeight="1">
      <c r="A21" s="549"/>
      <c r="B21" s="549"/>
      <c r="C21" s="549"/>
      <c r="D21" s="549"/>
      <c r="E21" s="549"/>
      <c r="F21" s="549"/>
      <c r="G21" s="549"/>
    </row>
    <row r="22" spans="1:8" s="269" customFormat="1" ht="25.15" customHeight="1">
      <c r="A22" s="549"/>
      <c r="B22" s="549"/>
      <c r="C22" s="549"/>
      <c r="D22" s="549"/>
      <c r="E22" s="549"/>
      <c r="F22" s="549"/>
      <c r="G22" s="549"/>
    </row>
    <row r="23" spans="1:8" s="269" customFormat="1" ht="25.15" customHeight="1">
      <c r="A23" s="549"/>
      <c r="B23" s="549"/>
      <c r="C23" s="549"/>
      <c r="D23" s="549"/>
      <c r="E23" s="549"/>
      <c r="F23" s="549"/>
      <c r="G23" s="549"/>
    </row>
    <row r="24" spans="1:8" s="269" customFormat="1" ht="25.15" customHeight="1">
      <c r="A24" s="549"/>
      <c r="B24" s="549"/>
      <c r="C24" s="549"/>
      <c r="D24" s="549"/>
      <c r="E24" s="549"/>
      <c r="F24" s="549"/>
      <c r="G24" s="549"/>
    </row>
    <row r="25" spans="1:8" s="269" customFormat="1" ht="48" customHeight="1">
      <c r="A25" s="263"/>
      <c r="B25" s="263"/>
      <c r="C25" s="263"/>
      <c r="D25" s="263"/>
      <c r="E25" s="263"/>
      <c r="F25" s="263"/>
      <c r="G25" s="263"/>
    </row>
    <row r="26" spans="1:8" s="269" customFormat="1" ht="16.899999999999999" customHeight="1">
      <c r="A26" s="263"/>
      <c r="B26" s="263"/>
      <c r="C26" s="263"/>
      <c r="D26" s="263"/>
      <c r="E26" s="263"/>
      <c r="F26" s="263"/>
      <c r="G26" s="263"/>
    </row>
  </sheetData>
  <mergeCells count="7">
    <mergeCell ref="A1:G1"/>
    <mergeCell ref="A3:A5"/>
    <mergeCell ref="A2:G2"/>
    <mergeCell ref="B3:D3"/>
    <mergeCell ref="E3:G3"/>
    <mergeCell ref="B5:C5"/>
    <mergeCell ref="E5:F5"/>
  </mergeCells>
  <pageMargins left="0.7" right="0.7" top="0.75" bottom="0.75" header="0.3" footer="0.3"/>
  <pageSetup paperSize="9" scale="96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topLeftCell="A22" zoomScaleNormal="100" workbookViewId="0">
      <selection activeCell="B3" sqref="B3:B4"/>
    </sheetView>
  </sheetViews>
  <sheetFormatPr defaultRowHeight="12.75"/>
  <cols>
    <col min="1" max="1" width="38.5703125" customWidth="1"/>
    <col min="2" max="3" width="15.85546875" bestFit="1" customWidth="1"/>
    <col min="4" max="11" width="14.85546875" bestFit="1" customWidth="1"/>
  </cols>
  <sheetData>
    <row r="1" spans="1:11">
      <c r="A1" s="1374" t="s">
        <v>1303</v>
      </c>
    </row>
    <row r="2" spans="1:11" ht="13.5" thickBot="1"/>
    <row r="3" spans="1:11" ht="13.5" thickBot="1">
      <c r="A3" s="3005" t="s">
        <v>96</v>
      </c>
      <c r="B3" s="1795"/>
      <c r="C3" s="1794"/>
      <c r="D3" s="1793" t="s">
        <v>902</v>
      </c>
      <c r="E3" s="1793"/>
      <c r="F3" s="1793"/>
      <c r="G3" s="1793"/>
      <c r="H3" s="1793"/>
      <c r="I3" s="1793"/>
      <c r="J3" s="1793"/>
      <c r="K3" s="1792" t="s">
        <v>901</v>
      </c>
    </row>
    <row r="4" spans="1:11">
      <c r="A4" s="3006"/>
      <c r="B4" s="1791" t="s">
        <v>3</v>
      </c>
      <c r="C4" s="1790"/>
      <c r="D4" s="3008" t="s">
        <v>900</v>
      </c>
      <c r="E4" s="3009"/>
      <c r="F4" s="3010" t="s">
        <v>899</v>
      </c>
      <c r="G4" s="3011"/>
      <c r="H4" s="1789" t="s">
        <v>898</v>
      </c>
      <c r="I4" s="1788"/>
      <c r="J4" s="1789" t="s">
        <v>897</v>
      </c>
      <c r="K4" s="1788"/>
    </row>
    <row r="5" spans="1:11" ht="13.5" thickBot="1">
      <c r="A5" s="3006"/>
      <c r="B5" s="1787" t="s">
        <v>98</v>
      </c>
      <c r="C5" s="1784" t="s">
        <v>99</v>
      </c>
      <c r="D5" s="1785" t="s">
        <v>98</v>
      </c>
      <c r="E5" s="1784" t="s">
        <v>99</v>
      </c>
      <c r="F5" s="1785" t="s">
        <v>98</v>
      </c>
      <c r="G5" s="1786" t="s">
        <v>99</v>
      </c>
      <c r="H5" s="1785" t="s">
        <v>98</v>
      </c>
      <c r="I5" s="1784" t="s">
        <v>99</v>
      </c>
      <c r="J5" s="1785" t="s">
        <v>98</v>
      </c>
      <c r="K5" s="1784" t="s">
        <v>99</v>
      </c>
    </row>
    <row r="6" spans="1:11" ht="13.5" thickBot="1">
      <c r="A6" s="3007"/>
      <c r="B6" s="3012" t="s">
        <v>8</v>
      </c>
      <c r="C6" s="3013"/>
      <c r="D6" s="3013"/>
      <c r="E6" s="3013"/>
      <c r="F6" s="3013"/>
      <c r="G6" s="3013"/>
      <c r="H6" s="3013"/>
      <c r="I6" s="3013"/>
      <c r="J6" s="3013"/>
      <c r="K6" s="3014"/>
    </row>
    <row r="7" spans="1:11" ht="13.5" thickBot="1">
      <c r="A7" s="1783" t="s">
        <v>845</v>
      </c>
      <c r="B7" s="1782" t="s">
        <v>846</v>
      </c>
      <c r="C7" s="1780" t="s">
        <v>847</v>
      </c>
      <c r="D7" s="1781" t="s">
        <v>848</v>
      </c>
      <c r="E7" s="1780" t="s">
        <v>849</v>
      </c>
      <c r="F7" s="1781">
        <v>6</v>
      </c>
      <c r="G7" s="1780" t="s">
        <v>851</v>
      </c>
      <c r="H7" s="1781">
        <v>8</v>
      </c>
      <c r="I7" s="1780">
        <v>9</v>
      </c>
      <c r="J7" s="1781">
        <v>10</v>
      </c>
      <c r="K7" s="1780">
        <v>11</v>
      </c>
    </row>
    <row r="8" spans="1:11" ht="13.5" thickBot="1">
      <c r="A8" s="1399" t="s">
        <v>896</v>
      </c>
      <c r="B8" s="1397">
        <f t="shared" ref="B8:K8" si="0">SUM(B9:B41)</f>
        <v>21605033487.929996</v>
      </c>
      <c r="C8" s="1433">
        <f t="shared" si="0"/>
        <v>19707968112.969997</v>
      </c>
      <c r="D8" s="1397">
        <f t="shared" si="0"/>
        <v>3335493740.3699999</v>
      </c>
      <c r="E8" s="1433">
        <f t="shared" si="0"/>
        <v>3162445233.4799991</v>
      </c>
      <c r="F8" s="1397">
        <f t="shared" si="0"/>
        <v>2589485162.6899996</v>
      </c>
      <c r="G8" s="1433">
        <f t="shared" si="0"/>
        <v>2232865388.0699997</v>
      </c>
      <c r="H8" s="1433">
        <f t="shared" si="0"/>
        <v>6299074653.0500011</v>
      </c>
      <c r="I8" s="1433">
        <f t="shared" si="0"/>
        <v>5922830341.5500002</v>
      </c>
      <c r="J8" s="1397">
        <f t="shared" si="0"/>
        <v>7759811581.1599998</v>
      </c>
      <c r="K8" s="1433">
        <f t="shared" si="0"/>
        <v>6987871231.9499979</v>
      </c>
    </row>
    <row r="9" spans="1:11">
      <c r="A9" s="1779" t="s">
        <v>169</v>
      </c>
      <c r="B9" s="1778">
        <v>456729188.03000003</v>
      </c>
      <c r="C9" s="1777">
        <v>395150885.63000011</v>
      </c>
      <c r="D9" s="1778">
        <v>140517970</v>
      </c>
      <c r="E9" s="1777">
        <v>134204794.02000001</v>
      </c>
      <c r="F9" s="1778">
        <v>35542707.18</v>
      </c>
      <c r="G9" s="1777">
        <v>28717988.539999992</v>
      </c>
      <c r="H9" s="1778">
        <v>52300688</v>
      </c>
      <c r="I9" s="1777">
        <v>44898365.82</v>
      </c>
      <c r="J9" s="1778">
        <v>199952210</v>
      </c>
      <c r="K9" s="1777">
        <v>160788465.94999999</v>
      </c>
    </row>
    <row r="10" spans="1:11">
      <c r="A10" s="1671" t="s">
        <v>170</v>
      </c>
      <c r="B10" s="1773">
        <v>1226052</v>
      </c>
      <c r="C10" s="1772">
        <v>1203016.4500000002</v>
      </c>
      <c r="D10" s="1773">
        <v>831341</v>
      </c>
      <c r="E10" s="1772">
        <v>824983.19</v>
      </c>
      <c r="F10" s="1773">
        <v>353577</v>
      </c>
      <c r="G10" s="1772">
        <v>343924.59</v>
      </c>
      <c r="H10" s="1386">
        <v>0</v>
      </c>
      <c r="I10" s="1423">
        <v>0</v>
      </c>
      <c r="J10" s="1386">
        <v>0</v>
      </c>
      <c r="K10" s="1423">
        <v>0</v>
      </c>
    </row>
    <row r="11" spans="1:11">
      <c r="A11" s="1671" t="s">
        <v>171</v>
      </c>
      <c r="B11" s="1773">
        <v>15450635.07</v>
      </c>
      <c r="C11" s="1772">
        <v>13829102.820000006</v>
      </c>
      <c r="D11" s="1386">
        <v>9193373.0700000003</v>
      </c>
      <c r="E11" s="1384">
        <v>7954345.9300000006</v>
      </c>
      <c r="F11" s="1773">
        <v>832922</v>
      </c>
      <c r="G11" s="1772">
        <v>611795.08000000007</v>
      </c>
      <c r="H11" s="1386">
        <v>0</v>
      </c>
      <c r="I11" s="1423">
        <v>0</v>
      </c>
      <c r="J11" s="1386">
        <v>5197000</v>
      </c>
      <c r="K11" s="1384">
        <v>5197000</v>
      </c>
    </row>
    <row r="12" spans="1:11">
      <c r="A12" s="1671" t="s">
        <v>212</v>
      </c>
      <c r="B12" s="1386">
        <v>394859</v>
      </c>
      <c r="C12" s="1423">
        <v>393941.75</v>
      </c>
      <c r="D12" s="1386">
        <v>381840</v>
      </c>
      <c r="E12" s="1423">
        <v>381123.95</v>
      </c>
      <c r="F12" s="1386">
        <v>3273</v>
      </c>
      <c r="G12" s="1423">
        <v>3271.8</v>
      </c>
      <c r="H12" s="1386">
        <v>0</v>
      </c>
      <c r="I12" s="1423">
        <v>0</v>
      </c>
      <c r="J12" s="1386">
        <v>0</v>
      </c>
      <c r="K12" s="1423">
        <v>0</v>
      </c>
    </row>
    <row r="13" spans="1:11">
      <c r="A13" s="1776" t="s">
        <v>172</v>
      </c>
      <c r="B13" s="1773">
        <v>586228391.30999994</v>
      </c>
      <c r="C13" s="1772">
        <v>523402129.37999976</v>
      </c>
      <c r="D13" s="1773">
        <v>55191671.979999989</v>
      </c>
      <c r="E13" s="1772">
        <v>51483176.059999995</v>
      </c>
      <c r="F13" s="1773">
        <v>56685361.019999996</v>
      </c>
      <c r="G13" s="1772">
        <v>31561011.629999992</v>
      </c>
      <c r="H13" s="1773">
        <v>418439901</v>
      </c>
      <c r="I13" s="1772">
        <v>390055852.5999999</v>
      </c>
      <c r="J13" s="1773">
        <v>47367525.530000001</v>
      </c>
      <c r="K13" s="1772">
        <v>44818321</v>
      </c>
    </row>
    <row r="14" spans="1:11" ht="24">
      <c r="A14" s="1671" t="s">
        <v>173</v>
      </c>
      <c r="B14" s="1773">
        <v>11596603</v>
      </c>
      <c r="C14" s="1772">
        <v>7707693.2300000004</v>
      </c>
      <c r="D14" s="1386">
        <v>18801</v>
      </c>
      <c r="E14" s="1384">
        <v>18792.57</v>
      </c>
      <c r="F14" s="1773">
        <v>118023</v>
      </c>
      <c r="G14" s="1772">
        <v>118023</v>
      </c>
      <c r="H14" s="1773">
        <v>115976</v>
      </c>
      <c r="I14" s="1772">
        <v>55975.75</v>
      </c>
      <c r="J14" s="1773">
        <v>11338903</v>
      </c>
      <c r="K14" s="1772">
        <v>7510002.9100000001</v>
      </c>
    </row>
    <row r="15" spans="1:11">
      <c r="A15" s="1671" t="s">
        <v>671</v>
      </c>
      <c r="B15" s="1773">
        <v>1159306.6600000001</v>
      </c>
      <c r="C15" s="1772">
        <v>831830.29</v>
      </c>
      <c r="D15" s="1386">
        <v>1008806.6599999999</v>
      </c>
      <c r="E15" s="1384">
        <v>724523.45</v>
      </c>
      <c r="F15" s="1773">
        <v>150500</v>
      </c>
      <c r="G15" s="1772">
        <v>107306.84</v>
      </c>
      <c r="H15" s="1773">
        <v>0</v>
      </c>
      <c r="I15" s="1772">
        <v>0</v>
      </c>
      <c r="J15" s="1386">
        <v>0</v>
      </c>
      <c r="K15" s="1423">
        <v>0</v>
      </c>
    </row>
    <row r="16" spans="1:11">
      <c r="A16" s="1671" t="s">
        <v>853</v>
      </c>
      <c r="B16" s="1773">
        <v>0</v>
      </c>
      <c r="C16" s="1772">
        <v>0</v>
      </c>
      <c r="D16" s="1386">
        <v>0</v>
      </c>
      <c r="E16" s="1423">
        <v>0</v>
      </c>
      <c r="F16" s="1386">
        <v>0</v>
      </c>
      <c r="G16" s="1423">
        <v>0</v>
      </c>
      <c r="H16" s="1773">
        <v>0</v>
      </c>
      <c r="I16" s="1772">
        <v>0</v>
      </c>
      <c r="J16" s="1773">
        <v>0</v>
      </c>
      <c r="K16" s="1772">
        <v>0</v>
      </c>
    </row>
    <row r="17" spans="1:11">
      <c r="A17" s="1671" t="s">
        <v>174</v>
      </c>
      <c r="B17" s="1773">
        <v>8330099368.71</v>
      </c>
      <c r="C17" s="1772">
        <v>7785937038.2700005</v>
      </c>
      <c r="D17" s="1386">
        <v>297715625.90999997</v>
      </c>
      <c r="E17" s="1384">
        <v>290178967.31999987</v>
      </c>
      <c r="F17" s="1773">
        <v>1087788383.1799998</v>
      </c>
      <c r="G17" s="1772">
        <v>1027429301.2199997</v>
      </c>
      <c r="H17" s="1386">
        <v>2681414747.1900001</v>
      </c>
      <c r="I17" s="1384">
        <v>2517364411.0100002</v>
      </c>
      <c r="J17" s="1773">
        <v>4169466639.6800003</v>
      </c>
      <c r="K17" s="1772">
        <v>3869966319.8599982</v>
      </c>
    </row>
    <row r="18" spans="1:11">
      <c r="A18" s="1671" t="s">
        <v>175</v>
      </c>
      <c r="B18" s="1773">
        <v>109355476.25</v>
      </c>
      <c r="C18" s="1772">
        <v>96999635.090000018</v>
      </c>
      <c r="D18" s="1773">
        <v>4900176.4600000009</v>
      </c>
      <c r="E18" s="1772">
        <v>4606032.3600000003</v>
      </c>
      <c r="F18" s="1773">
        <v>8708406.1899999995</v>
      </c>
      <c r="G18" s="1772">
        <v>6945483.8600000013</v>
      </c>
      <c r="H18" s="1773">
        <v>14697842</v>
      </c>
      <c r="I18" s="1772">
        <v>12117864.049999999</v>
      </c>
      <c r="J18" s="1773">
        <v>63739409.399999999</v>
      </c>
      <c r="K18" s="1772">
        <v>55066114.07</v>
      </c>
    </row>
    <row r="19" spans="1:11">
      <c r="A19" s="1671" t="s">
        <v>176</v>
      </c>
      <c r="B19" s="1773">
        <v>199032946.40000001</v>
      </c>
      <c r="C19" s="1772">
        <v>163850347.28999984</v>
      </c>
      <c r="D19" s="1386">
        <v>14589971</v>
      </c>
      <c r="E19" s="1384">
        <v>14133971.369999997</v>
      </c>
      <c r="F19" s="1773">
        <v>53322532</v>
      </c>
      <c r="G19" s="1772">
        <v>45063238.160000004</v>
      </c>
      <c r="H19" s="1386">
        <v>1083210.3999999999</v>
      </c>
      <c r="I19" s="1384">
        <v>1032664.5000000001</v>
      </c>
      <c r="J19" s="1773">
        <v>109022867</v>
      </c>
      <c r="K19" s="1772">
        <v>91612013.200000018</v>
      </c>
    </row>
    <row r="20" spans="1:11">
      <c r="A20" s="1671" t="s">
        <v>177</v>
      </c>
      <c r="B20" s="1773">
        <v>173507724</v>
      </c>
      <c r="C20" s="1772">
        <v>160230743.41000003</v>
      </c>
      <c r="D20" s="1386">
        <v>61058234</v>
      </c>
      <c r="E20" s="1384">
        <v>56554110.889999986</v>
      </c>
      <c r="F20" s="1773">
        <v>22617667</v>
      </c>
      <c r="G20" s="1772">
        <v>16786892.110000007</v>
      </c>
      <c r="H20" s="1773">
        <v>15917911</v>
      </c>
      <c r="I20" s="1772">
        <v>15671592</v>
      </c>
      <c r="J20" s="1386">
        <v>69685895</v>
      </c>
      <c r="K20" s="1384">
        <v>67763055.609999999</v>
      </c>
    </row>
    <row r="21" spans="1:11">
      <c r="A21" s="1671" t="s">
        <v>178</v>
      </c>
      <c r="B21" s="1773">
        <v>167010957.68000001</v>
      </c>
      <c r="C21" s="1772">
        <v>118556118.26000002</v>
      </c>
      <c r="D21" s="1773">
        <v>2230358</v>
      </c>
      <c r="E21" s="1772">
        <v>1321021.6599999999</v>
      </c>
      <c r="F21" s="1773">
        <v>16859579</v>
      </c>
      <c r="G21" s="1772">
        <v>11160026.489999998</v>
      </c>
      <c r="H21" s="1773">
        <v>3080224</v>
      </c>
      <c r="I21" s="1772">
        <v>0</v>
      </c>
      <c r="J21" s="1773">
        <v>127320298.67999999</v>
      </c>
      <c r="K21" s="1772">
        <v>89917545.299999982</v>
      </c>
    </row>
    <row r="22" spans="1:11">
      <c r="A22" s="1671" t="s">
        <v>672</v>
      </c>
      <c r="B22" s="1773">
        <v>18017240</v>
      </c>
      <c r="C22" s="1772">
        <v>13535742.700000005</v>
      </c>
      <c r="D22" s="1386">
        <v>1851569</v>
      </c>
      <c r="E22" s="1384">
        <v>1620710.56</v>
      </c>
      <c r="F22" s="1773">
        <v>2066393</v>
      </c>
      <c r="G22" s="1772">
        <v>1221504.7</v>
      </c>
      <c r="H22" s="1773">
        <v>3992521</v>
      </c>
      <c r="I22" s="1772">
        <v>3343487.41</v>
      </c>
      <c r="J22" s="1773">
        <v>5435417</v>
      </c>
      <c r="K22" s="1772">
        <v>2827193.44</v>
      </c>
    </row>
    <row r="23" spans="1:11">
      <c r="A23" s="1673" t="s">
        <v>179</v>
      </c>
      <c r="B23" s="1773">
        <v>2226131536.0500002</v>
      </c>
      <c r="C23" s="1772">
        <v>2008824992.639998</v>
      </c>
      <c r="D23" s="1386">
        <v>1443170574.1900001</v>
      </c>
      <c r="E23" s="1384">
        <v>1359303583.9699993</v>
      </c>
      <c r="F23" s="1773">
        <v>499870536.56</v>
      </c>
      <c r="G23" s="1772">
        <v>406483159.67999965</v>
      </c>
      <c r="H23" s="1386">
        <v>27311192</v>
      </c>
      <c r="I23" s="1384">
        <v>24035930.440000001</v>
      </c>
      <c r="J23" s="1386">
        <v>143889486.36000001</v>
      </c>
      <c r="K23" s="1384">
        <v>124686180.86</v>
      </c>
    </row>
    <row r="24" spans="1:11" ht="36">
      <c r="A24" s="1671" t="s">
        <v>180</v>
      </c>
      <c r="B24" s="1386">
        <v>0</v>
      </c>
      <c r="C24" s="1423">
        <v>0</v>
      </c>
      <c r="D24" s="1386">
        <v>0</v>
      </c>
      <c r="E24" s="1423">
        <v>0</v>
      </c>
      <c r="F24" s="1386">
        <v>0</v>
      </c>
      <c r="G24" s="1423">
        <v>0</v>
      </c>
      <c r="H24" s="1386">
        <v>0</v>
      </c>
      <c r="I24" s="1423">
        <v>0</v>
      </c>
      <c r="J24" s="1386">
        <v>0</v>
      </c>
      <c r="K24" s="1423">
        <v>0</v>
      </c>
    </row>
    <row r="25" spans="1:11">
      <c r="A25" s="1671" t="s">
        <v>181</v>
      </c>
      <c r="B25" s="1773">
        <v>54000</v>
      </c>
      <c r="C25" s="1772">
        <v>10069.99</v>
      </c>
      <c r="D25" s="1386">
        <v>8200</v>
      </c>
      <c r="E25" s="1384">
        <v>1200</v>
      </c>
      <c r="F25" s="1773">
        <v>16550</v>
      </c>
      <c r="G25" s="1772">
        <v>7000</v>
      </c>
      <c r="H25" s="1386">
        <v>0</v>
      </c>
      <c r="I25" s="1423">
        <v>0</v>
      </c>
      <c r="J25" s="1386">
        <v>0</v>
      </c>
      <c r="K25" s="1423">
        <v>0</v>
      </c>
    </row>
    <row r="26" spans="1:11">
      <c r="A26" s="1671" t="s">
        <v>854</v>
      </c>
      <c r="B26" s="1773">
        <v>0</v>
      </c>
      <c r="C26" s="1772">
        <v>0</v>
      </c>
      <c r="D26" s="1386">
        <v>0</v>
      </c>
      <c r="E26" s="1384">
        <v>0</v>
      </c>
      <c r="F26" s="1773">
        <v>0</v>
      </c>
      <c r="G26" s="1772">
        <v>0</v>
      </c>
      <c r="H26" s="1386">
        <v>0</v>
      </c>
      <c r="I26" s="1423">
        <v>0</v>
      </c>
      <c r="J26" s="1386">
        <v>0</v>
      </c>
      <c r="K26" s="1423">
        <v>0</v>
      </c>
    </row>
    <row r="27" spans="1:11" ht="24">
      <c r="A27" s="1671" t="s">
        <v>182</v>
      </c>
      <c r="B27" s="1773">
        <v>73881038.799999997</v>
      </c>
      <c r="C27" s="1772">
        <v>66481949</v>
      </c>
      <c r="D27" s="1386">
        <v>7200</v>
      </c>
      <c r="E27" s="1384">
        <v>1200</v>
      </c>
      <c r="F27" s="1773">
        <v>12287632</v>
      </c>
      <c r="G27" s="1772">
        <v>12116927.459999999</v>
      </c>
      <c r="H27" s="1386">
        <v>19318247.800000001</v>
      </c>
      <c r="I27" s="1384">
        <v>18571683.990000002</v>
      </c>
      <c r="J27" s="1773">
        <v>35869848</v>
      </c>
      <c r="K27" s="1772">
        <v>34338168.710000008</v>
      </c>
    </row>
    <row r="28" spans="1:11">
      <c r="A28" s="1671" t="s">
        <v>183</v>
      </c>
      <c r="B28" s="1773">
        <v>0</v>
      </c>
      <c r="C28" s="1772">
        <v>0</v>
      </c>
      <c r="D28" s="1386">
        <v>0</v>
      </c>
      <c r="E28" s="1384">
        <v>0</v>
      </c>
      <c r="F28" s="1773">
        <v>0</v>
      </c>
      <c r="G28" s="1772">
        <v>0</v>
      </c>
      <c r="H28" s="1386">
        <v>0</v>
      </c>
      <c r="I28" s="1384">
        <v>0</v>
      </c>
      <c r="J28" s="1773">
        <v>0</v>
      </c>
      <c r="K28" s="1772">
        <v>0</v>
      </c>
    </row>
    <row r="29" spans="1:11" ht="48">
      <c r="A29" s="1671" t="s">
        <v>855</v>
      </c>
      <c r="B29" s="1773">
        <v>0</v>
      </c>
      <c r="C29" s="1772">
        <v>0</v>
      </c>
      <c r="D29" s="1386">
        <v>0</v>
      </c>
      <c r="E29" s="1384">
        <v>0</v>
      </c>
      <c r="F29" s="1773">
        <v>0</v>
      </c>
      <c r="G29" s="1772">
        <v>0</v>
      </c>
      <c r="H29" s="1386">
        <v>0</v>
      </c>
      <c r="I29" s="1384">
        <v>0</v>
      </c>
      <c r="J29" s="1773">
        <v>0</v>
      </c>
      <c r="K29" s="1772">
        <v>0</v>
      </c>
    </row>
    <row r="30" spans="1:11">
      <c r="A30" s="1671" t="s">
        <v>856</v>
      </c>
      <c r="B30" s="1773">
        <v>149774130.09999999</v>
      </c>
      <c r="C30" s="1775">
        <v>107782953.18000001</v>
      </c>
      <c r="D30" s="1386">
        <v>0</v>
      </c>
      <c r="E30" s="1423">
        <v>0</v>
      </c>
      <c r="F30" s="1773">
        <v>296000</v>
      </c>
      <c r="G30" s="1772">
        <v>123000.02</v>
      </c>
      <c r="H30" s="1386">
        <v>0</v>
      </c>
      <c r="I30" s="1423">
        <v>0</v>
      </c>
      <c r="J30" s="1386">
        <v>0</v>
      </c>
      <c r="K30" s="1423">
        <v>0</v>
      </c>
    </row>
    <row r="31" spans="1:11">
      <c r="A31" s="1671" t="s">
        <v>184</v>
      </c>
      <c r="B31" s="1773">
        <v>738990396.19999993</v>
      </c>
      <c r="C31" s="1772">
        <v>601071030.34000027</v>
      </c>
      <c r="D31" s="1386">
        <v>0</v>
      </c>
      <c r="E31" s="1423">
        <v>0</v>
      </c>
      <c r="F31" s="1773">
        <v>500</v>
      </c>
      <c r="G31" s="1772">
        <v>0</v>
      </c>
      <c r="H31" s="1773">
        <v>0</v>
      </c>
      <c r="I31" s="1772">
        <v>0</v>
      </c>
      <c r="J31" s="1773">
        <v>39029812.75</v>
      </c>
      <c r="K31" s="1772">
        <v>960397.64000000013</v>
      </c>
    </row>
    <row r="32" spans="1:11">
      <c r="A32" s="1671" t="s">
        <v>185</v>
      </c>
      <c r="B32" s="1773">
        <v>1056875460.7700001</v>
      </c>
      <c r="C32" s="1772">
        <v>958676770.11999989</v>
      </c>
      <c r="D32" s="1773">
        <v>658814396.18000007</v>
      </c>
      <c r="E32" s="1772">
        <v>636579579.91999996</v>
      </c>
      <c r="F32" s="1773">
        <v>175019926.67000002</v>
      </c>
      <c r="G32" s="1772">
        <v>126849138.48000002</v>
      </c>
      <c r="H32" s="1773">
        <v>83561393</v>
      </c>
      <c r="I32" s="1772">
        <v>73130344.799999982</v>
      </c>
      <c r="J32" s="1773">
        <v>79755657.349999994</v>
      </c>
      <c r="K32" s="1772">
        <v>67465349.960000008</v>
      </c>
    </row>
    <row r="33" spans="1:11">
      <c r="A33" s="1671" t="s">
        <v>186</v>
      </c>
      <c r="B33" s="1773">
        <v>2742982545.9699998</v>
      </c>
      <c r="C33" s="1772">
        <v>2507511387.4299984</v>
      </c>
      <c r="D33" s="1773">
        <v>22149157</v>
      </c>
      <c r="E33" s="1772">
        <v>20432712.529999997</v>
      </c>
      <c r="F33" s="1773">
        <v>299316352.55999994</v>
      </c>
      <c r="G33" s="1772">
        <v>271426129.90999997</v>
      </c>
      <c r="H33" s="1773">
        <v>315701232.09000003</v>
      </c>
      <c r="I33" s="1772">
        <v>289077374.9000001</v>
      </c>
      <c r="J33" s="1773">
        <v>1834287802.25</v>
      </c>
      <c r="K33" s="1772">
        <v>1655800066.3000004</v>
      </c>
    </row>
    <row r="34" spans="1:11">
      <c r="A34" s="1671" t="s">
        <v>187</v>
      </c>
      <c r="B34" s="1773">
        <v>498174053.95999998</v>
      </c>
      <c r="C34" s="1772">
        <v>425729309.09999996</v>
      </c>
      <c r="D34" s="1773">
        <v>60357572</v>
      </c>
      <c r="E34" s="1772">
        <v>53887171.470000006</v>
      </c>
      <c r="F34" s="1773">
        <v>71186792</v>
      </c>
      <c r="G34" s="1772">
        <v>47568835.719999999</v>
      </c>
      <c r="H34" s="1773">
        <v>354812611</v>
      </c>
      <c r="I34" s="1772">
        <v>314115384.78000003</v>
      </c>
      <c r="J34" s="1773">
        <v>8038369.96</v>
      </c>
      <c r="K34" s="1772">
        <v>7029826.9300000006</v>
      </c>
    </row>
    <row r="35" spans="1:11" ht="24">
      <c r="A35" s="1671" t="s">
        <v>188</v>
      </c>
      <c r="B35" s="1773">
        <v>1126434648.3899999</v>
      </c>
      <c r="C35" s="1772">
        <v>977047429.8799988</v>
      </c>
      <c r="D35" s="1773">
        <v>329242063.91999996</v>
      </c>
      <c r="E35" s="1772">
        <v>305264104.23000014</v>
      </c>
      <c r="F35" s="1773">
        <v>107628502.21000001</v>
      </c>
      <c r="G35" s="1772">
        <v>73454669.460000038</v>
      </c>
      <c r="H35" s="1773">
        <v>593143219.25999999</v>
      </c>
      <c r="I35" s="1772">
        <v>525759231.38999999</v>
      </c>
      <c r="J35" s="1773">
        <v>27850089</v>
      </c>
      <c r="K35" s="1772">
        <v>22229101.660000004</v>
      </c>
    </row>
    <row r="36" spans="1:11">
      <c r="A36" s="1671" t="s">
        <v>189</v>
      </c>
      <c r="B36" s="1773">
        <v>278825108.60000002</v>
      </c>
      <c r="C36" s="1772">
        <v>252493195.66000015</v>
      </c>
      <c r="D36" s="1773">
        <v>131443795</v>
      </c>
      <c r="E36" s="1772">
        <v>127297611.65999998</v>
      </c>
      <c r="F36" s="1773">
        <v>26606557</v>
      </c>
      <c r="G36" s="1772">
        <v>24175589.929999992</v>
      </c>
      <c r="H36" s="1773">
        <v>2195705.7999999998</v>
      </c>
      <c r="I36" s="1772">
        <v>1420302.1300000001</v>
      </c>
      <c r="J36" s="1773">
        <v>87350053.799999997</v>
      </c>
      <c r="K36" s="1772">
        <v>68895869.729999974</v>
      </c>
    </row>
    <row r="37" spans="1:11">
      <c r="A37" s="1671" t="s">
        <v>190</v>
      </c>
      <c r="B37" s="1773">
        <v>81760458</v>
      </c>
      <c r="C37" s="1772">
        <v>78117771.019999996</v>
      </c>
      <c r="D37" s="1773">
        <v>31718842</v>
      </c>
      <c r="E37" s="1772">
        <v>31036989.259999994</v>
      </c>
      <c r="F37" s="1773">
        <v>10856087</v>
      </c>
      <c r="G37" s="1772">
        <v>9372349.660000002</v>
      </c>
      <c r="H37" s="1773">
        <v>35370722</v>
      </c>
      <c r="I37" s="1772">
        <v>34036375.18</v>
      </c>
      <c r="J37" s="1773">
        <v>2377834</v>
      </c>
      <c r="K37" s="1772">
        <v>2355807.63</v>
      </c>
    </row>
    <row r="38" spans="1:11">
      <c r="A38" s="1671" t="s">
        <v>191</v>
      </c>
      <c r="B38" s="1773">
        <v>204751823.95999998</v>
      </c>
      <c r="C38" s="1772">
        <v>186506532.74999991</v>
      </c>
      <c r="D38" s="1773">
        <v>15744101</v>
      </c>
      <c r="E38" s="1772">
        <v>13308292.490000008</v>
      </c>
      <c r="F38" s="1773">
        <v>19752068</v>
      </c>
      <c r="G38" s="1772">
        <v>17700890.100000001</v>
      </c>
      <c r="H38" s="1773">
        <v>35871726</v>
      </c>
      <c r="I38" s="1772">
        <v>31765083.859999999</v>
      </c>
      <c r="J38" s="1773">
        <v>131315069.92</v>
      </c>
      <c r="K38" s="1772">
        <v>122078220.60000005</v>
      </c>
    </row>
    <row r="39" spans="1:11">
      <c r="A39" s="1671" t="s">
        <v>192</v>
      </c>
      <c r="B39" s="1773">
        <v>1999599452.8800001</v>
      </c>
      <c r="C39" s="1772">
        <v>1930266675.3899992</v>
      </c>
      <c r="D39" s="1773">
        <v>2170818</v>
      </c>
      <c r="E39" s="1772">
        <v>1338307.79</v>
      </c>
      <c r="F39" s="1773">
        <v>10763602</v>
      </c>
      <c r="G39" s="1772">
        <v>7522467.7800000012</v>
      </c>
      <c r="H39" s="1773">
        <v>1551181110.51</v>
      </c>
      <c r="I39" s="1772">
        <v>1540288966.5499995</v>
      </c>
      <c r="J39" s="1773">
        <v>429084319.37</v>
      </c>
      <c r="K39" s="1772">
        <v>375080835.3300001</v>
      </c>
    </row>
    <row r="40" spans="1:11" ht="24">
      <c r="A40" s="1671" t="s">
        <v>193</v>
      </c>
      <c r="B40" s="1773">
        <v>155437171.13999999</v>
      </c>
      <c r="C40" s="1772">
        <v>130174231.78999996</v>
      </c>
      <c r="D40" s="1773">
        <v>51037403</v>
      </c>
      <c r="E40" s="1772">
        <v>49866868.090000004</v>
      </c>
      <c r="F40" s="1774">
        <v>37243701.119999997</v>
      </c>
      <c r="G40" s="1772">
        <v>32836021.869999982</v>
      </c>
      <c r="H40" s="1386">
        <v>900842</v>
      </c>
      <c r="I40" s="1423">
        <v>388988.58</v>
      </c>
      <c r="J40" s="1773">
        <v>61746430.109999999</v>
      </c>
      <c r="K40" s="1772">
        <v>42834040.359999999</v>
      </c>
    </row>
    <row r="41" spans="1:11" ht="13.5" thickBot="1">
      <c r="A41" s="1771" t="s">
        <v>859</v>
      </c>
      <c r="B41" s="1770">
        <v>201552915</v>
      </c>
      <c r="C41" s="1769">
        <v>195645590.11000001</v>
      </c>
      <c r="D41" s="1770">
        <v>139880</v>
      </c>
      <c r="E41" s="1769">
        <v>121058.74</v>
      </c>
      <c r="F41" s="1770">
        <v>33591032</v>
      </c>
      <c r="G41" s="1769">
        <v>33159439.979999997</v>
      </c>
      <c r="H41" s="1770">
        <v>88663631</v>
      </c>
      <c r="I41" s="1769">
        <v>85700461.810000002</v>
      </c>
      <c r="J41" s="1770">
        <v>70690643</v>
      </c>
      <c r="K41" s="1769">
        <v>68651334.900000006</v>
      </c>
    </row>
    <row r="42" spans="1:11">
      <c r="A42" s="1661"/>
      <c r="B42" s="1768"/>
      <c r="C42" s="1768"/>
      <c r="D42" s="1768"/>
      <c r="E42" s="1768"/>
      <c r="F42" s="1768"/>
      <c r="G42" s="1768"/>
      <c r="H42" s="1768"/>
      <c r="I42" s="1768"/>
      <c r="J42" s="1768"/>
      <c r="K42" s="1768"/>
    </row>
    <row r="43" spans="1:11">
      <c r="A43" s="1767" t="s">
        <v>1302</v>
      </c>
      <c r="B43" s="1766"/>
      <c r="C43" s="1766"/>
      <c r="D43" s="1766"/>
      <c r="E43" s="1766"/>
      <c r="F43" s="1766"/>
      <c r="G43" s="1766"/>
      <c r="H43" s="1766"/>
      <c r="I43" s="1766"/>
      <c r="J43" s="1766"/>
      <c r="K43" s="1766"/>
    </row>
  </sheetData>
  <mergeCells count="4">
    <mergeCell ref="A3:A6"/>
    <mergeCell ref="D4:E4"/>
    <mergeCell ref="F4:G4"/>
    <mergeCell ref="B6:K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4">
    <tabColor rgb="FF92D050"/>
  </sheetPr>
  <dimension ref="A1:J29"/>
  <sheetViews>
    <sheetView showGridLines="0" workbookViewId="0">
      <selection activeCell="B3" sqref="B3:B4"/>
    </sheetView>
  </sheetViews>
  <sheetFormatPr defaultColWidth="8.85546875" defaultRowHeight="12"/>
  <cols>
    <col min="1" max="1" width="5.28515625" style="1" customWidth="1"/>
    <col min="2" max="2" width="22.140625" style="1" customWidth="1"/>
    <col min="3" max="3" width="13.5703125" style="1" customWidth="1"/>
    <col min="4" max="4" width="17.7109375" style="1" customWidth="1"/>
    <col min="5" max="5" width="17.42578125" style="1" customWidth="1"/>
    <col min="6" max="6" width="11" style="1" customWidth="1"/>
    <col min="7" max="7" width="12.28515625" style="1" customWidth="1"/>
    <col min="8" max="8" width="16.28515625" style="1" customWidth="1"/>
    <col min="9" max="9" width="17" style="1" customWidth="1"/>
    <col min="10" max="10" width="11.140625" style="1" customWidth="1"/>
    <col min="11" max="16384" width="8.85546875" style="1"/>
  </cols>
  <sheetData>
    <row r="1" spans="1:10">
      <c r="J1" s="1" t="s">
        <v>6</v>
      </c>
    </row>
    <row r="2" spans="1:10" ht="27.75" customHeight="1">
      <c r="A2" s="2623" t="s">
        <v>201</v>
      </c>
      <c r="B2" s="2623"/>
      <c r="C2" s="2623"/>
      <c r="D2" s="2623"/>
      <c r="E2" s="2623"/>
      <c r="F2" s="2623"/>
      <c r="G2" s="2623"/>
      <c r="H2" s="2623"/>
      <c r="I2" s="2623"/>
      <c r="J2" s="2623"/>
    </row>
    <row r="3" spans="1:10" ht="13.5" thickBot="1">
      <c r="A3" s="87"/>
    </row>
    <row r="4" spans="1:10" ht="37.15" customHeight="1">
      <c r="A4" s="2627" t="s">
        <v>52</v>
      </c>
      <c r="B4" s="2359" t="s">
        <v>7</v>
      </c>
      <c r="C4" s="2359" t="s">
        <v>63</v>
      </c>
      <c r="D4" s="2363" t="s">
        <v>3</v>
      </c>
      <c r="E4" s="2363" t="s">
        <v>64</v>
      </c>
      <c r="F4" s="2359" t="s">
        <v>65</v>
      </c>
      <c r="G4" s="2359" t="s">
        <v>66</v>
      </c>
      <c r="H4" s="2631" t="s">
        <v>88</v>
      </c>
      <c r="I4" s="2363" t="s">
        <v>218</v>
      </c>
      <c r="J4" s="2359" t="s">
        <v>68</v>
      </c>
    </row>
    <row r="5" spans="1:10" ht="73.5" customHeight="1" thickBot="1">
      <c r="A5" s="2628"/>
      <c r="B5" s="2624"/>
      <c r="C5" s="2624"/>
      <c r="D5" s="2630"/>
      <c r="E5" s="2630"/>
      <c r="F5" s="2624"/>
      <c r="G5" s="2624"/>
      <c r="H5" s="2632"/>
      <c r="I5" s="2630"/>
      <c r="J5" s="2624"/>
    </row>
    <row r="6" spans="1:10" ht="13.5" thickBot="1">
      <c r="A6" s="2442"/>
      <c r="B6" s="2629"/>
      <c r="C6" s="2629"/>
      <c r="D6" s="2367" t="s">
        <v>8</v>
      </c>
      <c r="E6" s="2369"/>
      <c r="F6" s="88" t="s">
        <v>9</v>
      </c>
      <c r="G6" s="88" t="s">
        <v>8</v>
      </c>
      <c r="H6" s="2368" t="s">
        <v>8</v>
      </c>
      <c r="I6" s="2368"/>
      <c r="J6" s="88" t="s">
        <v>9</v>
      </c>
    </row>
    <row r="7" spans="1:10" s="93" customFormat="1" ht="9.75" customHeight="1" thickBot="1">
      <c r="A7" s="91">
        <v>1</v>
      </c>
      <c r="B7" s="91">
        <v>2</v>
      </c>
      <c r="C7" s="91">
        <v>3</v>
      </c>
      <c r="D7" s="110">
        <v>4</v>
      </c>
      <c r="E7" s="111">
        <v>5</v>
      </c>
      <c r="F7" s="89">
        <v>6</v>
      </c>
      <c r="G7" s="89">
        <v>7</v>
      </c>
      <c r="H7" s="92">
        <v>8</v>
      </c>
      <c r="I7" s="89">
        <v>9</v>
      </c>
      <c r="J7" s="146">
        <v>10</v>
      </c>
    </row>
    <row r="8" spans="1:10" ht="17.25" customHeight="1">
      <c r="A8" s="147" t="s">
        <v>10</v>
      </c>
      <c r="B8" s="148" t="s">
        <v>33</v>
      </c>
      <c r="C8" s="149">
        <v>2900163</v>
      </c>
      <c r="D8" s="150">
        <v>1107876256.2900002</v>
      </c>
      <c r="E8" s="151">
        <v>804765313.89000034</v>
      </c>
      <c r="F8" s="942">
        <v>72.640361170385361</v>
      </c>
      <c r="G8" s="944">
        <v>277.48968381777172</v>
      </c>
      <c r="H8" s="152">
        <v>113144432.86999997</v>
      </c>
      <c r="I8" s="95">
        <v>82559765.709999979</v>
      </c>
      <c r="J8" s="469">
        <v>72.968473671929587</v>
      </c>
    </row>
    <row r="9" spans="1:10" ht="17.25" customHeight="1">
      <c r="A9" s="153" t="s">
        <v>11</v>
      </c>
      <c r="B9" s="154" t="s">
        <v>167</v>
      </c>
      <c r="C9" s="155">
        <v>2072373</v>
      </c>
      <c r="D9" s="156">
        <v>1060355763.7800007</v>
      </c>
      <c r="E9" s="157">
        <v>697282682.17000067</v>
      </c>
      <c r="F9" s="943">
        <v>65.759314561020361</v>
      </c>
      <c r="G9" s="859">
        <v>336.46582066548865</v>
      </c>
      <c r="H9" s="158">
        <v>103993721.29999994</v>
      </c>
      <c r="I9" s="97">
        <v>71199805.88000001</v>
      </c>
      <c r="J9" s="470">
        <v>68.465485213865549</v>
      </c>
    </row>
    <row r="10" spans="1:10" ht="17.25" customHeight="1">
      <c r="A10" s="153" t="s">
        <v>12</v>
      </c>
      <c r="B10" s="154" t="s">
        <v>35</v>
      </c>
      <c r="C10" s="155">
        <v>2108270</v>
      </c>
      <c r="D10" s="156">
        <v>906992712.98000038</v>
      </c>
      <c r="E10" s="157">
        <v>643506816.3300004</v>
      </c>
      <c r="F10" s="943">
        <v>70.949502363222408</v>
      </c>
      <c r="G10" s="859">
        <v>305.2297933044631</v>
      </c>
      <c r="H10" s="158">
        <v>115992777.93999997</v>
      </c>
      <c r="I10" s="97">
        <v>80906384.220000014</v>
      </c>
      <c r="J10" s="470">
        <v>69.751225599451345</v>
      </c>
    </row>
    <row r="11" spans="1:10" ht="17.25" customHeight="1">
      <c r="A11" s="153" t="s">
        <v>13</v>
      </c>
      <c r="B11" s="154" t="s">
        <v>36</v>
      </c>
      <c r="C11" s="155">
        <v>1011592</v>
      </c>
      <c r="D11" s="156">
        <v>622710927.28000009</v>
      </c>
      <c r="E11" s="157">
        <v>364441281.78000009</v>
      </c>
      <c r="F11" s="943">
        <v>58.524953684670159</v>
      </c>
      <c r="G11" s="859">
        <v>360.26508886982111</v>
      </c>
      <c r="H11" s="158">
        <v>78905985.059999958</v>
      </c>
      <c r="I11" s="97">
        <v>53423924.890000008</v>
      </c>
      <c r="J11" s="470">
        <v>67.705795510158779</v>
      </c>
    </row>
    <row r="12" spans="1:10" ht="17.25" customHeight="1">
      <c r="A12" s="153" t="s">
        <v>4</v>
      </c>
      <c r="B12" s="154" t="s">
        <v>37</v>
      </c>
      <c r="C12" s="155">
        <v>2454779</v>
      </c>
      <c r="D12" s="156">
        <v>1034426778.7899996</v>
      </c>
      <c r="E12" s="157">
        <v>654243036.25999951</v>
      </c>
      <c r="F12" s="943">
        <v>63.246916038396407</v>
      </c>
      <c r="G12" s="859">
        <v>266.51810051332501</v>
      </c>
      <c r="H12" s="158">
        <v>136604165.28</v>
      </c>
      <c r="I12" s="97">
        <v>100142209.11</v>
      </c>
      <c r="J12" s="470">
        <v>73.308313040628533</v>
      </c>
    </row>
    <row r="13" spans="1:10" ht="17.25" customHeight="1">
      <c r="A13" s="153" t="s">
        <v>5</v>
      </c>
      <c r="B13" s="154" t="s">
        <v>38</v>
      </c>
      <c r="C13" s="155">
        <v>3410901</v>
      </c>
      <c r="D13" s="156">
        <v>2011142672.3000021</v>
      </c>
      <c r="E13" s="157">
        <v>1279795878.5400023</v>
      </c>
      <c r="F13" s="943">
        <v>63.635260499763056</v>
      </c>
      <c r="G13" s="859">
        <v>375.20757082659458</v>
      </c>
      <c r="H13" s="158">
        <v>137322448.30999994</v>
      </c>
      <c r="I13" s="97">
        <v>99131039.770000011</v>
      </c>
      <c r="J13" s="470">
        <v>72.188517602173576</v>
      </c>
    </row>
    <row r="14" spans="1:10" ht="17.25" customHeight="1">
      <c r="A14" s="153" t="s">
        <v>14</v>
      </c>
      <c r="B14" s="154" t="s">
        <v>39</v>
      </c>
      <c r="C14" s="155">
        <v>5423168</v>
      </c>
      <c r="D14" s="156">
        <v>3318269224.0199895</v>
      </c>
      <c r="E14" s="157">
        <v>2562843765.3099895</v>
      </c>
      <c r="F14" s="943">
        <v>77.234352980111026</v>
      </c>
      <c r="G14" s="859">
        <v>472.57318329618215</v>
      </c>
      <c r="H14" s="158">
        <v>265006338.54999998</v>
      </c>
      <c r="I14" s="97">
        <v>193250498.97999996</v>
      </c>
      <c r="J14" s="470">
        <v>72.922972347523114</v>
      </c>
    </row>
    <row r="15" spans="1:10" ht="17.25" customHeight="1">
      <c r="A15" s="153" t="s">
        <v>15</v>
      </c>
      <c r="B15" s="154" t="s">
        <v>40</v>
      </c>
      <c r="C15" s="155">
        <v>982626</v>
      </c>
      <c r="D15" s="156">
        <v>546951403.29999995</v>
      </c>
      <c r="E15" s="157">
        <v>385893407.25999999</v>
      </c>
      <c r="F15" s="943">
        <v>70.553508946450123</v>
      </c>
      <c r="G15" s="859">
        <v>392.71646308972078</v>
      </c>
      <c r="H15" s="158">
        <v>51909861.190000005</v>
      </c>
      <c r="I15" s="97">
        <v>40299478.850000009</v>
      </c>
      <c r="J15" s="470">
        <v>77.633570820958695</v>
      </c>
    </row>
    <row r="16" spans="1:10" ht="17.25" customHeight="1">
      <c r="A16" s="153" t="s">
        <v>16</v>
      </c>
      <c r="B16" s="154" t="s">
        <v>41</v>
      </c>
      <c r="C16" s="155">
        <v>2127164</v>
      </c>
      <c r="D16" s="156">
        <v>1203294888.7500007</v>
      </c>
      <c r="E16" s="157">
        <v>672650051.15000081</v>
      </c>
      <c r="F16" s="943">
        <v>55.900682155207939</v>
      </c>
      <c r="G16" s="859">
        <v>316.21917781139621</v>
      </c>
      <c r="H16" s="158">
        <v>122595336.75</v>
      </c>
      <c r="I16" s="97">
        <v>78833212.409999996</v>
      </c>
      <c r="J16" s="470">
        <v>64.303597918050485</v>
      </c>
    </row>
    <row r="17" spans="1:10" ht="17.25" customHeight="1">
      <c r="A17" s="153" t="s">
        <v>17</v>
      </c>
      <c r="B17" s="154" t="s">
        <v>42</v>
      </c>
      <c r="C17" s="155">
        <v>1178353</v>
      </c>
      <c r="D17" s="156">
        <v>861047616.12000132</v>
      </c>
      <c r="E17" s="157">
        <v>426342919.55000126</v>
      </c>
      <c r="F17" s="943">
        <v>49.514441660167527</v>
      </c>
      <c r="G17" s="859">
        <v>361.81256342539228</v>
      </c>
      <c r="H17" s="158">
        <v>79120448.240000024</v>
      </c>
      <c r="I17" s="97">
        <v>60560252.190000013</v>
      </c>
      <c r="J17" s="470">
        <v>76.541846687091009</v>
      </c>
    </row>
    <row r="18" spans="1:10" ht="17.25" customHeight="1">
      <c r="A18" s="153" t="s">
        <v>18</v>
      </c>
      <c r="B18" s="154" t="s">
        <v>43</v>
      </c>
      <c r="C18" s="155">
        <v>2343928</v>
      </c>
      <c r="D18" s="156">
        <v>1062717321.2600009</v>
      </c>
      <c r="E18" s="157">
        <v>729432529.90000093</v>
      </c>
      <c r="F18" s="943">
        <v>68.638434257866052</v>
      </c>
      <c r="G18" s="859">
        <v>311.20091141878117</v>
      </c>
      <c r="H18" s="158">
        <v>94646349.900000006</v>
      </c>
      <c r="I18" s="97">
        <v>70017277.310000002</v>
      </c>
      <c r="J18" s="470">
        <v>73.977789300884595</v>
      </c>
    </row>
    <row r="19" spans="1:10" ht="17.25" customHeight="1">
      <c r="A19" s="153" t="s">
        <v>19</v>
      </c>
      <c r="B19" s="154" t="s">
        <v>44</v>
      </c>
      <c r="C19" s="155">
        <v>4517635</v>
      </c>
      <c r="D19" s="156">
        <v>1933101760.1899981</v>
      </c>
      <c r="E19" s="157">
        <v>1141930798.379998</v>
      </c>
      <c r="F19" s="943">
        <v>59.072461776029904</v>
      </c>
      <c r="G19" s="859">
        <v>252.77181498283903</v>
      </c>
      <c r="H19" s="158">
        <v>186553499.95999995</v>
      </c>
      <c r="I19" s="97">
        <v>133664801.64999999</v>
      </c>
      <c r="J19" s="470">
        <v>71.649581315097194</v>
      </c>
    </row>
    <row r="20" spans="1:10" ht="17.25" customHeight="1">
      <c r="A20" s="153" t="s">
        <v>20</v>
      </c>
      <c r="B20" s="154" t="s">
        <v>45</v>
      </c>
      <c r="C20" s="155">
        <v>1233961</v>
      </c>
      <c r="D20" s="156">
        <v>593948498.77999973</v>
      </c>
      <c r="E20" s="157">
        <v>357604847.48999971</v>
      </c>
      <c r="F20" s="943">
        <v>60.208056460204574</v>
      </c>
      <c r="G20" s="859">
        <v>289.80239042400831</v>
      </c>
      <c r="H20" s="158">
        <v>73270617.080000028</v>
      </c>
      <c r="I20" s="97">
        <v>60023723.020000003</v>
      </c>
      <c r="J20" s="470">
        <v>81.92059165335472</v>
      </c>
    </row>
    <row r="21" spans="1:10" ht="17.25" customHeight="1">
      <c r="A21" s="153" t="s">
        <v>21</v>
      </c>
      <c r="B21" s="154" t="s">
        <v>168</v>
      </c>
      <c r="C21" s="155">
        <v>1422737</v>
      </c>
      <c r="D21" s="156">
        <v>840352513.96000051</v>
      </c>
      <c r="E21" s="157">
        <v>444071843.09000057</v>
      </c>
      <c r="F21" s="943">
        <v>52.843519322313547</v>
      </c>
      <c r="G21" s="859">
        <v>312.12504003902376</v>
      </c>
      <c r="H21" s="158">
        <v>95828385.539999962</v>
      </c>
      <c r="I21" s="97">
        <v>71723427.25999999</v>
      </c>
      <c r="J21" s="470">
        <v>74.845701360649286</v>
      </c>
    </row>
    <row r="22" spans="1:10" ht="17.25" customHeight="1">
      <c r="A22" s="153" t="s">
        <v>22</v>
      </c>
      <c r="B22" s="154" t="s">
        <v>47</v>
      </c>
      <c r="C22" s="155">
        <v>3498733</v>
      </c>
      <c r="D22" s="156">
        <v>1640704247.4499998</v>
      </c>
      <c r="E22" s="157">
        <v>967517191.16999996</v>
      </c>
      <c r="F22" s="943">
        <v>58.969627991987316</v>
      </c>
      <c r="G22" s="859">
        <v>276.53358835041143</v>
      </c>
      <c r="H22" s="158">
        <v>121758819.10000002</v>
      </c>
      <c r="I22" s="97">
        <v>89108646.730000034</v>
      </c>
      <c r="J22" s="470">
        <v>73.184552370547763</v>
      </c>
    </row>
    <row r="23" spans="1:10" ht="17.25" customHeight="1" thickBot="1">
      <c r="A23" s="159" t="s">
        <v>23</v>
      </c>
      <c r="B23" s="160" t="s">
        <v>48</v>
      </c>
      <c r="C23" s="945">
        <v>1696193</v>
      </c>
      <c r="D23" s="946">
        <v>964075527.71999848</v>
      </c>
      <c r="E23" s="947">
        <v>587774518.74999857</v>
      </c>
      <c r="F23" s="948">
        <v>60.967683739474509</v>
      </c>
      <c r="G23" s="949">
        <v>346.52573070988888</v>
      </c>
      <c r="H23" s="161">
        <v>107485624.71000007</v>
      </c>
      <c r="I23" s="98">
        <v>74459135.989999995</v>
      </c>
      <c r="J23" s="471">
        <v>69.273576062746358</v>
      </c>
    </row>
    <row r="24" spans="1:10" ht="17.25" customHeight="1" thickBot="1">
      <c r="A24" s="3015" t="s">
        <v>24</v>
      </c>
      <c r="B24" s="3016"/>
      <c r="C24" s="456">
        <v>38382576</v>
      </c>
      <c r="D24" s="876">
        <v>19707968112.96999</v>
      </c>
      <c r="E24" s="950">
        <v>12720096881.019989</v>
      </c>
      <c r="F24" s="1089">
        <v>64.542913851422256</v>
      </c>
      <c r="G24" s="99">
        <v>331.40289700774616</v>
      </c>
      <c r="H24" s="939">
        <v>1884138811.7800002</v>
      </c>
      <c r="I24" s="492">
        <v>1359303583.97</v>
      </c>
      <c r="J24" s="1090">
        <v>72.144556201027825</v>
      </c>
    </row>
    <row r="25" spans="1:10">
      <c r="G25" s="103"/>
    </row>
    <row r="26" spans="1:10" s="162" customFormat="1">
      <c r="A26" s="101" t="s">
        <v>248</v>
      </c>
    </row>
    <row r="27" spans="1:10" s="162" customFormat="1">
      <c r="A27" s="1" t="s">
        <v>249</v>
      </c>
    </row>
    <row r="29" spans="1:10">
      <c r="E29" s="103"/>
    </row>
  </sheetData>
  <mergeCells count="14">
    <mergeCell ref="A24:B24"/>
    <mergeCell ref="H6:I6"/>
    <mergeCell ref="I4:I5"/>
    <mergeCell ref="A2:J2"/>
    <mergeCell ref="J4:J5"/>
    <mergeCell ref="D6:E6"/>
    <mergeCell ref="A4:A6"/>
    <mergeCell ref="B4:B6"/>
    <mergeCell ref="C4:C6"/>
    <mergeCell ref="D4:D5"/>
    <mergeCell ref="E4:E5"/>
    <mergeCell ref="F4:F5"/>
    <mergeCell ref="G4:G5"/>
    <mergeCell ref="H4:H5"/>
  </mergeCells>
  <phoneticPr fontId="0" type="noConversion"/>
  <printOptions horizontalCentered="1"/>
  <pageMargins left="0.39370078740157483" right="0.31496062992125984" top="0.6692913385826772" bottom="0.51181102362204722" header="0.39370078740157483" footer="0.51181102362204722"/>
  <pageSetup paperSize="9" scale="95" orientation="landscape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5">
    <tabColor rgb="FF92D050"/>
    <pageSetUpPr fitToPage="1"/>
  </sheetPr>
  <dimension ref="A2:I26"/>
  <sheetViews>
    <sheetView workbookViewId="0">
      <selection activeCell="B3" sqref="B3:B4"/>
    </sheetView>
  </sheetViews>
  <sheetFormatPr defaultRowHeight="12.75"/>
  <cols>
    <col min="1" max="1" width="5.7109375" customWidth="1"/>
    <col min="2" max="2" width="22" customWidth="1"/>
    <col min="3" max="3" width="13.85546875" customWidth="1"/>
    <col min="4" max="4" width="19.28515625" bestFit="1" customWidth="1"/>
    <col min="5" max="5" width="14.5703125" customWidth="1"/>
    <col min="6" max="6" width="17.28515625" customWidth="1"/>
    <col min="7" max="7" width="19.28515625" customWidth="1"/>
    <col min="8" max="8" width="15.42578125" customWidth="1"/>
    <col min="9" max="9" width="15.28515625" customWidth="1"/>
  </cols>
  <sheetData>
    <row r="2" spans="1:9">
      <c r="A2" s="2789" t="s">
        <v>122</v>
      </c>
      <c r="B2" s="2789"/>
      <c r="C2" s="2789"/>
      <c r="D2" s="2790"/>
      <c r="E2" s="2790"/>
    </row>
    <row r="3" spans="1:9" ht="13.5" thickBot="1">
      <c r="F3" s="71"/>
    </row>
    <row r="4" spans="1:9" ht="64.5" thickBot="1">
      <c r="A4" s="3017" t="s">
        <v>52</v>
      </c>
      <c r="B4" s="3017" t="s">
        <v>7</v>
      </c>
      <c r="C4" s="3017" t="s">
        <v>56</v>
      </c>
      <c r="D4" s="163" t="s">
        <v>57</v>
      </c>
      <c r="E4" s="163" t="s">
        <v>91</v>
      </c>
      <c r="F4" s="163" t="s">
        <v>59</v>
      </c>
      <c r="G4" s="163" t="s">
        <v>60</v>
      </c>
      <c r="H4" s="163" t="s">
        <v>61</v>
      </c>
      <c r="I4" s="163" t="s">
        <v>62</v>
      </c>
    </row>
    <row r="5" spans="1:9" ht="13.5" thickBot="1">
      <c r="A5" s="3018"/>
      <c r="B5" s="3018"/>
      <c r="C5" s="3018"/>
      <c r="D5" s="2785" t="s">
        <v>8</v>
      </c>
      <c r="E5" s="2928"/>
      <c r="F5" s="164" t="s">
        <v>9</v>
      </c>
      <c r="G5" s="2785" t="s">
        <v>8</v>
      </c>
      <c r="H5" s="2928"/>
      <c r="I5" s="165" t="s">
        <v>9</v>
      </c>
    </row>
    <row r="6" spans="1:9" ht="13.5" thickBot="1">
      <c r="A6" s="134">
        <v>1</v>
      </c>
      <c r="B6" s="166">
        <v>2</v>
      </c>
      <c r="C6" s="134">
        <v>3</v>
      </c>
      <c r="D6" s="167">
        <v>4</v>
      </c>
      <c r="E6" s="168">
        <v>5</v>
      </c>
      <c r="F6" s="169">
        <v>6</v>
      </c>
      <c r="G6" s="168">
        <v>7</v>
      </c>
      <c r="H6" s="138">
        <v>8</v>
      </c>
      <c r="I6" s="168">
        <v>9</v>
      </c>
    </row>
    <row r="7" spans="1:9" ht="21" customHeight="1">
      <c r="A7" s="118" t="s">
        <v>10</v>
      </c>
      <c r="B7" s="119" t="s">
        <v>33</v>
      </c>
      <c r="C7" s="170">
        <v>2900163</v>
      </c>
      <c r="D7" s="171">
        <v>303110942.39999992</v>
      </c>
      <c r="E7" s="860">
        <v>104.51514014901917</v>
      </c>
      <c r="F7" s="460">
        <v>27.359638829614642</v>
      </c>
      <c r="G7" s="194">
        <v>230536942.39999998</v>
      </c>
      <c r="H7" s="863">
        <v>79.491029435242083</v>
      </c>
      <c r="I7" s="460">
        <v>20.808907230488934</v>
      </c>
    </row>
    <row r="8" spans="1:9" ht="21" customHeight="1">
      <c r="A8" s="120" t="s">
        <v>11</v>
      </c>
      <c r="B8" s="121" t="s">
        <v>53</v>
      </c>
      <c r="C8" s="173">
        <v>2072373</v>
      </c>
      <c r="D8" s="174">
        <v>363073081.61000001</v>
      </c>
      <c r="E8" s="861">
        <v>175.19678243733151</v>
      </c>
      <c r="F8" s="461">
        <v>34.240685438979639</v>
      </c>
      <c r="G8" s="195">
        <v>250560875.61000004</v>
      </c>
      <c r="H8" s="864">
        <v>120.90529823057916</v>
      </c>
      <c r="I8" s="461">
        <v>23.629887644198785</v>
      </c>
    </row>
    <row r="9" spans="1:9" ht="21" customHeight="1">
      <c r="A9" s="120" t="s">
        <v>12</v>
      </c>
      <c r="B9" s="121" t="s">
        <v>35</v>
      </c>
      <c r="C9" s="173">
        <v>2108270</v>
      </c>
      <c r="D9" s="174">
        <v>263485896.65000001</v>
      </c>
      <c r="E9" s="861">
        <v>124.97730207705844</v>
      </c>
      <c r="F9" s="461">
        <v>29.050497636777596</v>
      </c>
      <c r="G9" s="195">
        <v>245025896.65000001</v>
      </c>
      <c r="H9" s="864">
        <v>116.22130782584773</v>
      </c>
      <c r="I9" s="461">
        <v>27.015200138151819</v>
      </c>
    </row>
    <row r="10" spans="1:9" ht="21" customHeight="1">
      <c r="A10" s="120" t="s">
        <v>13</v>
      </c>
      <c r="B10" s="121" t="s">
        <v>36</v>
      </c>
      <c r="C10" s="173">
        <v>1011592</v>
      </c>
      <c r="D10" s="174">
        <v>258269645.50000003</v>
      </c>
      <c r="E10" s="861">
        <v>255.310090925986</v>
      </c>
      <c r="F10" s="461">
        <v>41.475046315329848</v>
      </c>
      <c r="G10" s="195">
        <v>258269645.50000003</v>
      </c>
      <c r="H10" s="864">
        <v>255.310090925986</v>
      </c>
      <c r="I10" s="461">
        <v>41.475046315329848</v>
      </c>
    </row>
    <row r="11" spans="1:9" ht="21" customHeight="1">
      <c r="A11" s="120" t="s">
        <v>4</v>
      </c>
      <c r="B11" s="121" t="s">
        <v>37</v>
      </c>
      <c r="C11" s="173">
        <v>2454779</v>
      </c>
      <c r="D11" s="174">
        <v>380183742.53000015</v>
      </c>
      <c r="E11" s="861">
        <v>154.87493681915976</v>
      </c>
      <c r="F11" s="461">
        <v>36.753083961603608</v>
      </c>
      <c r="G11" s="195">
        <v>351615192.53000003</v>
      </c>
      <c r="H11" s="864">
        <v>143.23700525790713</v>
      </c>
      <c r="I11" s="461">
        <v>33.99130801131183</v>
      </c>
    </row>
    <row r="12" spans="1:9" ht="21" customHeight="1">
      <c r="A12" s="120" t="s">
        <v>5</v>
      </c>
      <c r="B12" s="121" t="s">
        <v>38</v>
      </c>
      <c r="C12" s="173">
        <v>3410901</v>
      </c>
      <c r="D12" s="174">
        <v>731346793.75999963</v>
      </c>
      <c r="E12" s="861">
        <v>214.4145472882384</v>
      </c>
      <c r="F12" s="461">
        <v>36.364739500236944</v>
      </c>
      <c r="G12" s="195">
        <v>729546793.75999963</v>
      </c>
      <c r="H12" s="864">
        <v>213.8868274863444</v>
      </c>
      <c r="I12" s="461">
        <v>36.275238142387401</v>
      </c>
    </row>
    <row r="13" spans="1:9" ht="21" customHeight="1">
      <c r="A13" s="120" t="s">
        <v>14</v>
      </c>
      <c r="B13" s="121" t="s">
        <v>39</v>
      </c>
      <c r="C13" s="173">
        <v>5423168</v>
      </c>
      <c r="D13" s="174">
        <v>755425458.71000016</v>
      </c>
      <c r="E13" s="861">
        <v>139.2959721531769</v>
      </c>
      <c r="F13" s="461">
        <v>22.765647019888988</v>
      </c>
      <c r="G13" s="195">
        <v>744633458.71000004</v>
      </c>
      <c r="H13" s="864">
        <v>137.30599138916591</v>
      </c>
      <c r="I13" s="461">
        <v>22.440417230760367</v>
      </c>
    </row>
    <row r="14" spans="1:9" ht="21" customHeight="1">
      <c r="A14" s="120" t="s">
        <v>15</v>
      </c>
      <c r="B14" s="121" t="s">
        <v>40</v>
      </c>
      <c r="C14" s="173">
        <v>982626</v>
      </c>
      <c r="D14" s="174">
        <v>161057996.03999999</v>
      </c>
      <c r="E14" s="861">
        <v>163.90569355990988</v>
      </c>
      <c r="F14" s="461">
        <v>29.446491053549877</v>
      </c>
      <c r="G14" s="195">
        <v>161057996.03999999</v>
      </c>
      <c r="H14" s="864">
        <v>163.90569355990988</v>
      </c>
      <c r="I14" s="461">
        <v>29.446491053549877</v>
      </c>
    </row>
    <row r="15" spans="1:9" ht="21" customHeight="1">
      <c r="A15" s="120" t="s">
        <v>16</v>
      </c>
      <c r="B15" s="121" t="s">
        <v>41</v>
      </c>
      <c r="C15" s="173">
        <v>2127164</v>
      </c>
      <c r="D15" s="174">
        <v>530644837.59999996</v>
      </c>
      <c r="E15" s="861">
        <v>249.46117816961925</v>
      </c>
      <c r="F15" s="461">
        <v>44.099317844792068</v>
      </c>
      <c r="G15" s="195">
        <v>513244837.59999996</v>
      </c>
      <c r="H15" s="864">
        <v>241.28127290608526</v>
      </c>
      <c r="I15" s="461">
        <v>42.653288266948906</v>
      </c>
    </row>
    <row r="16" spans="1:9" ht="21" customHeight="1">
      <c r="A16" s="120" t="s">
        <v>17</v>
      </c>
      <c r="B16" s="121" t="s">
        <v>42</v>
      </c>
      <c r="C16" s="173">
        <v>1178353</v>
      </c>
      <c r="D16" s="174">
        <v>434704696.57000005</v>
      </c>
      <c r="E16" s="861">
        <v>368.90871968756397</v>
      </c>
      <c r="F16" s="461">
        <v>50.48555833983248</v>
      </c>
      <c r="G16" s="195">
        <v>431308942.62000006</v>
      </c>
      <c r="H16" s="864">
        <v>366.02693982193796</v>
      </c>
      <c r="I16" s="461">
        <v>50.091183640172808</v>
      </c>
    </row>
    <row r="17" spans="1:9" ht="21" customHeight="1">
      <c r="A17" s="120" t="s">
        <v>18</v>
      </c>
      <c r="B17" s="121" t="s">
        <v>43</v>
      </c>
      <c r="C17" s="173">
        <v>2343928</v>
      </c>
      <c r="D17" s="174">
        <v>333284791.36000001</v>
      </c>
      <c r="E17" s="861">
        <v>142.19071206965401</v>
      </c>
      <c r="F17" s="461">
        <v>31.361565742133944</v>
      </c>
      <c r="G17" s="195">
        <v>322031276.93000007</v>
      </c>
      <c r="H17" s="864">
        <v>137.38957720970953</v>
      </c>
      <c r="I17" s="461">
        <v>30.302628035476705</v>
      </c>
    </row>
    <row r="18" spans="1:9" ht="21" customHeight="1">
      <c r="A18" s="120" t="s">
        <v>19</v>
      </c>
      <c r="B18" s="121" t="s">
        <v>44</v>
      </c>
      <c r="C18" s="173">
        <v>4517635</v>
      </c>
      <c r="D18" s="174">
        <v>791170961.81000018</v>
      </c>
      <c r="E18" s="861">
        <v>175.12945641026781</v>
      </c>
      <c r="F18" s="461">
        <v>40.927538223970096</v>
      </c>
      <c r="G18" s="195">
        <v>772662961.81000018</v>
      </c>
      <c r="H18" s="864">
        <v>171.03262255804202</v>
      </c>
      <c r="I18" s="461">
        <v>39.970113199527461</v>
      </c>
    </row>
    <row r="19" spans="1:9" ht="21" customHeight="1">
      <c r="A19" s="120" t="s">
        <v>20</v>
      </c>
      <c r="B19" s="121" t="s">
        <v>45</v>
      </c>
      <c r="C19" s="173">
        <v>1233961</v>
      </c>
      <c r="D19" s="174">
        <v>236343651.29000002</v>
      </c>
      <c r="E19" s="861">
        <v>191.53251301297206</v>
      </c>
      <c r="F19" s="461">
        <v>39.791943539795426</v>
      </c>
      <c r="G19" s="195">
        <v>236343651.29000002</v>
      </c>
      <c r="H19" s="864">
        <v>191.53251301297206</v>
      </c>
      <c r="I19" s="461">
        <v>39.791943539795426</v>
      </c>
    </row>
    <row r="20" spans="1:9" ht="21" customHeight="1">
      <c r="A20" s="120" t="s">
        <v>21</v>
      </c>
      <c r="B20" s="121" t="s">
        <v>54</v>
      </c>
      <c r="C20" s="173">
        <v>1422737</v>
      </c>
      <c r="D20" s="174">
        <v>396280670.86999995</v>
      </c>
      <c r="E20" s="861">
        <v>278.53403044273114</v>
      </c>
      <c r="F20" s="461">
        <v>47.156480677686446</v>
      </c>
      <c r="G20" s="195">
        <v>378744670.86999995</v>
      </c>
      <c r="H20" s="864">
        <v>266.20849170999276</v>
      </c>
      <c r="I20" s="461">
        <v>45.069737351678533</v>
      </c>
    </row>
    <row r="21" spans="1:9" ht="21" customHeight="1">
      <c r="A21" s="120" t="s">
        <v>22</v>
      </c>
      <c r="B21" s="121" t="s">
        <v>47</v>
      </c>
      <c r="C21" s="173">
        <v>3498733</v>
      </c>
      <c r="D21" s="174">
        <v>673187056.27999985</v>
      </c>
      <c r="E21" s="861">
        <v>192.40881092669827</v>
      </c>
      <c r="F21" s="461">
        <v>41.030372008012684</v>
      </c>
      <c r="G21" s="195">
        <v>666095056.27999985</v>
      </c>
      <c r="H21" s="864">
        <v>190.38179143135525</v>
      </c>
      <c r="I21" s="461">
        <v>40.598118601524433</v>
      </c>
    </row>
    <row r="22" spans="1:9" ht="21" customHeight="1" thickBot="1">
      <c r="A22" s="122" t="s">
        <v>23</v>
      </c>
      <c r="B22" s="119" t="s">
        <v>48</v>
      </c>
      <c r="C22" s="175">
        <v>1696193</v>
      </c>
      <c r="D22" s="176">
        <v>376301008.96999997</v>
      </c>
      <c r="E22" s="862">
        <v>221.85034896972218</v>
      </c>
      <c r="F22" s="462">
        <v>39.032316260525498</v>
      </c>
      <c r="G22" s="196">
        <v>371301008.96999997</v>
      </c>
      <c r="H22" s="865">
        <v>218.90257121094118</v>
      </c>
      <c r="I22" s="462">
        <v>38.513684695234673</v>
      </c>
    </row>
    <row r="23" spans="1:9" ht="16.5" thickBot="1">
      <c r="A23" s="2931" t="s">
        <v>55</v>
      </c>
      <c r="B23" s="2932"/>
      <c r="C23" s="177">
        <v>38382576</v>
      </c>
      <c r="D23" s="877">
        <v>6987871231.9499998</v>
      </c>
      <c r="E23" s="178">
        <v>182.05842234116855</v>
      </c>
      <c r="F23" s="463">
        <v>35.457086148577737</v>
      </c>
      <c r="G23" s="878">
        <v>6662979207.5699997</v>
      </c>
      <c r="H23" s="844">
        <v>173.5938517406961</v>
      </c>
      <c r="I23" s="463">
        <v>33.808554841252423</v>
      </c>
    </row>
    <row r="24" spans="1:9">
      <c r="F24" s="197"/>
    </row>
    <row r="25" spans="1:9">
      <c r="A25" t="s">
        <v>250</v>
      </c>
    </row>
    <row r="26" spans="1:9">
      <c r="A26" t="s">
        <v>251</v>
      </c>
    </row>
  </sheetData>
  <mergeCells count="7">
    <mergeCell ref="G5:H5"/>
    <mergeCell ref="C4:C5"/>
    <mergeCell ref="A2:E2"/>
    <mergeCell ref="A23:B23"/>
    <mergeCell ref="B4:B5"/>
    <mergeCell ref="A4:A5"/>
    <mergeCell ref="D5:E5"/>
  </mergeCells>
  <phoneticPr fontId="0" type="noConversion"/>
  <pageMargins left="0.48" right="0.17" top="0.91" bottom="1" header="0.5" footer="0.5"/>
  <pageSetup paperSize="9" scale="9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6D687-7137-4023-B75A-7314AA4B29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3C02B2-BD33-469A-A6B2-115FFCBC10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523B08-15EB-4C01-8ACC-E07E68B85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108</vt:i4>
      </vt:variant>
      <vt:variant>
        <vt:lpstr>Zakresy nazwane</vt:lpstr>
      </vt:variant>
      <vt:variant>
        <vt:i4>57</vt:i4>
      </vt:variant>
    </vt:vector>
  </HeadingPairs>
  <TitlesOfParts>
    <vt:vector size="165" baseType="lpstr">
      <vt:lpstr>1</vt:lpstr>
      <vt:lpstr>1cd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17cd</vt:lpstr>
      <vt:lpstr>18</vt:lpstr>
      <vt:lpstr>18cd</vt:lpstr>
      <vt:lpstr>19</vt:lpstr>
      <vt:lpstr>19cd</vt:lpstr>
      <vt:lpstr>20</vt:lpstr>
      <vt:lpstr>20cd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38cd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55cd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75cd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92cd</vt:lpstr>
      <vt:lpstr>93</vt:lpstr>
      <vt:lpstr>93cd</vt:lpstr>
      <vt:lpstr>94</vt:lpstr>
      <vt:lpstr>95</vt:lpstr>
      <vt:lpstr>96</vt:lpstr>
      <vt:lpstr>97</vt:lpstr>
      <vt:lpstr>Arkusz1</vt:lpstr>
      <vt:lpstr>'13'!Obszar_wydruku</vt:lpstr>
      <vt:lpstr>'17'!Obszar_wydruku</vt:lpstr>
      <vt:lpstr>'19'!Obszar_wydruku</vt:lpstr>
      <vt:lpstr>'1cd'!Obszar_wydruku</vt:lpstr>
      <vt:lpstr>'2'!Obszar_wydruku</vt:lpstr>
      <vt:lpstr>'20'!Obszar_wydruku</vt:lpstr>
      <vt:lpstr>'21'!Obszar_wydruku</vt:lpstr>
      <vt:lpstr>'22'!Obszar_wydruku</vt:lpstr>
      <vt:lpstr>'24'!Obszar_wydruku</vt:lpstr>
      <vt:lpstr>'28'!Obszar_wydruku</vt:lpstr>
      <vt:lpstr>'29'!Obszar_wydruku</vt:lpstr>
      <vt:lpstr>'30'!Obszar_wydruku</vt:lpstr>
      <vt:lpstr>'34'!Obszar_wydruku</vt:lpstr>
      <vt:lpstr>'35'!Obszar_wydruku</vt:lpstr>
      <vt:lpstr>'39'!Obszar_wydruku</vt:lpstr>
      <vt:lpstr>'4'!Obszar_wydruku</vt:lpstr>
      <vt:lpstr>'41'!Obszar_wydruku</vt:lpstr>
      <vt:lpstr>'42'!Obszar_wydruku</vt:lpstr>
      <vt:lpstr>'46'!Obszar_wydruku</vt:lpstr>
      <vt:lpstr>'47'!Obszar_wydruku</vt:lpstr>
      <vt:lpstr>'48'!Obszar_wydruku</vt:lpstr>
      <vt:lpstr>'5'!Obszar_wydruku</vt:lpstr>
      <vt:lpstr>'52'!Obszar_wydruku</vt:lpstr>
      <vt:lpstr>'54'!Obszar_wydruku</vt:lpstr>
      <vt:lpstr>'56'!Obszar_wydruku</vt:lpstr>
      <vt:lpstr>'57'!Obszar_wydruku</vt:lpstr>
      <vt:lpstr>'58'!Obszar_wydruku</vt:lpstr>
      <vt:lpstr>'59'!Obszar_wydruku</vt:lpstr>
      <vt:lpstr>'6'!Obszar_wydruku</vt:lpstr>
      <vt:lpstr>'63'!Obszar_wydruku</vt:lpstr>
      <vt:lpstr>'64'!Obszar_wydruku</vt:lpstr>
      <vt:lpstr>'65'!Obszar_wydruku</vt:lpstr>
      <vt:lpstr>'66'!Obszar_wydruku</vt:lpstr>
      <vt:lpstr>'67'!Obszar_wydruku</vt:lpstr>
      <vt:lpstr>'68'!Obszar_wydruku</vt:lpstr>
      <vt:lpstr>'7'!Obszar_wydruku</vt:lpstr>
      <vt:lpstr>'72'!Obszar_wydruku</vt:lpstr>
      <vt:lpstr>'76'!Obszar_wydruku</vt:lpstr>
      <vt:lpstr>'79'!Obszar_wydruku</vt:lpstr>
      <vt:lpstr>'83'!Obszar_wydruku</vt:lpstr>
      <vt:lpstr>'84'!Obszar_wydruku</vt:lpstr>
      <vt:lpstr>'85'!Obszar_wydruku</vt:lpstr>
      <vt:lpstr>'89'!Obszar_wydruku</vt:lpstr>
      <vt:lpstr>'93'!Obszar_wydruku</vt:lpstr>
      <vt:lpstr>'93cd'!Obszar_wydruku</vt:lpstr>
      <vt:lpstr>'94'!Obszar_wydruku</vt:lpstr>
      <vt:lpstr>'97'!Obszar_wydruku</vt:lpstr>
      <vt:lpstr>'42'!Tytuły_wydruku</vt:lpstr>
      <vt:lpstr>'43'!Tytuły_wydruku</vt:lpstr>
      <vt:lpstr>'44'!Tytuły_wydruku</vt:lpstr>
      <vt:lpstr>'52'!Tytuły_wydruku</vt:lpstr>
      <vt:lpstr>'59'!Tytuły_wydruku</vt:lpstr>
      <vt:lpstr>'60'!Tytuły_wydruku</vt:lpstr>
      <vt:lpstr>'70'!Tytuły_wydruku</vt:lpstr>
      <vt:lpstr>'73'!Tytuły_wydruku</vt:lpstr>
      <vt:lpstr>'94'!Tytuły_wydruku</vt:lpstr>
      <vt:lpstr>'95'!Tytuły_wydruku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Broniarek</dc:creator>
  <cp:lastModifiedBy>Pełszyk Agnieszka</cp:lastModifiedBy>
  <cp:lastPrinted>2021-05-18T12:36:44Z</cp:lastPrinted>
  <dcterms:created xsi:type="dcterms:W3CDTF">2005-04-20T13:12:21Z</dcterms:created>
  <dcterms:modified xsi:type="dcterms:W3CDTF">2021-06-09T09:07:47Z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</Properties>
</file>