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Nt08\dda\DDP.5\FDS-nowe\NABORY_LISTY_FDS\Nabór 2021 na 2022\Zmiany PRM 2022\Listy DO KPRM po zmianach\"/>
    </mc:Choice>
  </mc:AlternateContent>
  <bookViews>
    <workbookView xWindow="0" yWindow="0" windowWidth="21570" windowHeight="7080"/>
  </bookViews>
  <sheets>
    <sheet name="06 - &quot;LUBELSKIE&quot;" sheetId="7" r:id="rId1"/>
    <sheet name="pow podst" sheetId="3" r:id="rId2"/>
    <sheet name="gm podst" sheetId="5" r:id="rId3"/>
    <sheet name="pow rez" sheetId="4" r:id="rId4"/>
    <sheet name="gm rez" sheetId="6" r:id="rId5"/>
  </sheets>
  <definedNames>
    <definedName name="_xlnm._FilterDatabase" localSheetId="2" hidden="1">'gm podst'!$A$2:$AB$176</definedName>
    <definedName name="_xlnm._FilterDatabase" localSheetId="4" hidden="1">'gm rez'!$A$2:$AB$37</definedName>
    <definedName name="_xlnm._FilterDatabase" localSheetId="1" hidden="1">'pow podst'!$A$2:$AA$63</definedName>
    <definedName name="_xlnm._FilterDatabase" localSheetId="3" hidden="1">'pow rez'!$A$2:$AB$23</definedName>
    <definedName name="_xlnm.Print_Area" localSheetId="0">'06 - "LUBELSKIE"'!$A$1:$O$36</definedName>
    <definedName name="_xlnm.Print_Area" localSheetId="2">'gm podst'!$A$1:$X$181</definedName>
    <definedName name="_xlnm.Print_Area" localSheetId="4">'gm rez'!$A$1:$X$41</definedName>
    <definedName name="_xlnm.Print_Area" localSheetId="1">'pow podst'!$A$1:$W$63</definedName>
    <definedName name="_xlnm.Print_Area" localSheetId="3">'pow rez'!$A$1:$W$27</definedName>
    <definedName name="_xlnm.Print_Titles" localSheetId="2">'gm podst'!$1:$2</definedName>
    <definedName name="_xlnm.Print_Titles" localSheetId="4">'gm rez'!$1:$2</definedName>
    <definedName name="_xlnm.Print_Titles" localSheetId="1">'pow podst'!$1:$2</definedName>
    <definedName name="_xlnm.Print_Titles" localSheetId="3">'pow rez'!$1:$2</definedName>
  </definedNames>
  <calcPr calcId="162913"/>
</workbook>
</file>

<file path=xl/calcChain.xml><?xml version="1.0" encoding="utf-8"?>
<calcChain xmlns="http://schemas.openxmlformats.org/spreadsheetml/2006/main">
  <c r="Q54" i="3" l="1"/>
  <c r="X52" i="3" l="1"/>
  <c r="Y52" i="3"/>
  <c r="Z52" i="3" s="1"/>
  <c r="AA52" i="3"/>
  <c r="X53" i="3"/>
  <c r="Y53" i="3"/>
  <c r="Z53" i="3" s="1"/>
  <c r="AA53" i="3"/>
  <c r="K53" i="3"/>
  <c r="Q53" i="3" s="1"/>
  <c r="K52" i="3"/>
  <c r="Q52" i="3" s="1"/>
  <c r="L53" i="3" l="1"/>
  <c r="L52" i="3"/>
  <c r="Y3" i="6"/>
  <c r="Z3" i="6"/>
  <c r="AA3" i="6" s="1"/>
  <c r="Z4" i="6"/>
  <c r="AA4" i="6" s="1"/>
  <c r="R4" i="6"/>
  <c r="Y4" i="6" s="1"/>
  <c r="M4" i="6"/>
  <c r="AB4" i="6" s="1"/>
  <c r="R3" i="6"/>
  <c r="M3" i="6"/>
  <c r="AB3" i="6" s="1"/>
  <c r="L5" i="6"/>
  <c r="R5" i="6" s="1"/>
  <c r="Z5" i="6" l="1"/>
  <c r="AA5" i="6" s="1"/>
  <c r="Y5" i="6"/>
  <c r="M5" i="6"/>
  <c r="AB5" i="6" s="1"/>
  <c r="L171" i="5"/>
  <c r="R171" i="5" l="1"/>
  <c r="Y171" i="5" s="1"/>
  <c r="Z171" i="5"/>
  <c r="AA171" i="5" s="1"/>
  <c r="M171" i="5"/>
  <c r="AB171" i="5" s="1"/>
  <c r="Z7" i="6"/>
  <c r="AA7" i="6" s="1"/>
  <c r="Z8" i="6"/>
  <c r="AA8" i="6" s="1"/>
  <c r="Z13" i="6"/>
  <c r="AA13" i="6"/>
  <c r="Z14" i="6"/>
  <c r="AA14" i="6"/>
  <c r="Z16" i="6"/>
  <c r="AA16" i="6" s="1"/>
  <c r="Z18" i="6"/>
  <c r="AA18" i="6" s="1"/>
  <c r="Z19" i="6"/>
  <c r="AA19" i="6"/>
  <c r="Z20" i="6"/>
  <c r="AA20" i="6" s="1"/>
  <c r="Z21" i="6"/>
  <c r="AA21" i="6"/>
  <c r="Z23" i="6"/>
  <c r="AA23" i="6" s="1"/>
  <c r="Z25" i="6"/>
  <c r="AA25" i="6"/>
  <c r="Z31" i="6"/>
  <c r="AA31" i="6" s="1"/>
  <c r="Z32" i="6"/>
  <c r="AA32" i="6" s="1"/>
  <c r="Y10" i="4"/>
  <c r="Z10" i="4" s="1"/>
  <c r="Y15" i="4"/>
  <c r="Z15" i="4"/>
  <c r="Y18" i="4"/>
  <c r="Z18" i="4" s="1"/>
  <c r="Y19" i="4"/>
  <c r="Z19" i="4" s="1"/>
  <c r="Y5" i="5"/>
  <c r="Z5" i="5"/>
  <c r="AA5" i="5" s="1"/>
  <c r="AB5" i="5"/>
  <c r="Y6" i="5"/>
  <c r="Z6" i="5"/>
  <c r="AA6" i="5" s="1"/>
  <c r="AB6" i="5"/>
  <c r="Y7" i="5"/>
  <c r="Z7" i="5"/>
  <c r="AA7" i="5" s="1"/>
  <c r="AB7" i="5"/>
  <c r="Y8" i="5"/>
  <c r="Z8" i="5"/>
  <c r="AA8" i="5" s="1"/>
  <c r="AB8" i="5"/>
  <c r="Z9" i="5"/>
  <c r="AA9" i="5" s="1"/>
  <c r="AB9" i="5"/>
  <c r="Y10" i="5"/>
  <c r="Z10" i="5"/>
  <c r="AA10" i="5" s="1"/>
  <c r="AB10" i="5"/>
  <c r="Y11" i="5"/>
  <c r="Z11" i="5"/>
  <c r="AA11" i="5" s="1"/>
  <c r="AB11" i="5"/>
  <c r="Y12" i="5"/>
  <c r="Z12" i="5"/>
  <c r="AA12" i="5" s="1"/>
  <c r="Y13" i="5"/>
  <c r="Z13" i="5"/>
  <c r="AA13" i="5" s="1"/>
  <c r="AB13" i="5"/>
  <c r="Y14" i="5"/>
  <c r="Z14" i="5"/>
  <c r="AA14" i="5" s="1"/>
  <c r="AB14" i="5"/>
  <c r="Y15" i="5"/>
  <c r="Z15" i="5"/>
  <c r="AA15" i="5" s="1"/>
  <c r="AB15" i="5"/>
  <c r="Y16" i="5"/>
  <c r="Z16" i="5"/>
  <c r="AA16" i="5" s="1"/>
  <c r="AB16" i="5"/>
  <c r="Z17" i="5"/>
  <c r="AA17" i="5" s="1"/>
  <c r="Y18" i="5"/>
  <c r="Z18" i="5"/>
  <c r="AA18" i="5" s="1"/>
  <c r="Y19" i="5"/>
  <c r="Z19" i="5"/>
  <c r="AA19" i="5" s="1"/>
  <c r="Z20" i="5"/>
  <c r="AA20" i="5" s="1"/>
  <c r="Z21" i="5"/>
  <c r="AA21" i="5" s="1"/>
  <c r="Y22" i="5"/>
  <c r="Z22" i="5"/>
  <c r="AA22" i="5" s="1"/>
  <c r="Y24" i="5"/>
  <c r="Z24" i="5"/>
  <c r="AA24" i="5" s="1"/>
  <c r="Y25" i="5"/>
  <c r="Z25" i="5"/>
  <c r="AA25" i="5" s="1"/>
  <c r="Y26" i="5"/>
  <c r="Z26" i="5"/>
  <c r="AA26" i="5" s="1"/>
  <c r="Y27" i="5"/>
  <c r="Z27" i="5"/>
  <c r="AA27" i="5" s="1"/>
  <c r="Z28" i="5"/>
  <c r="AA28" i="5" s="1"/>
  <c r="Z29" i="5"/>
  <c r="AA29" i="5" s="1"/>
  <c r="Z30" i="5"/>
  <c r="AA30" i="5" s="1"/>
  <c r="Z31" i="5"/>
  <c r="AA31" i="5" s="1"/>
  <c r="Z32" i="5"/>
  <c r="AA32" i="5" s="1"/>
  <c r="Z33" i="5"/>
  <c r="AA33" i="5" s="1"/>
  <c r="Z34" i="5"/>
  <c r="AA34" i="5" s="1"/>
  <c r="Z35" i="5"/>
  <c r="AA35" i="5" s="1"/>
  <c r="Z36" i="5"/>
  <c r="AA36" i="5" s="1"/>
  <c r="Z37" i="5"/>
  <c r="AA37" i="5" s="1"/>
  <c r="Z38" i="5"/>
  <c r="AA38" i="5" s="1"/>
  <c r="Z39" i="5"/>
  <c r="AA39" i="5" s="1"/>
  <c r="Y40" i="5"/>
  <c r="Z40" i="5"/>
  <c r="AA40" i="5" s="1"/>
  <c r="Z41" i="5"/>
  <c r="AA41" i="5" s="1"/>
  <c r="Z42" i="5"/>
  <c r="AA42" i="5" s="1"/>
  <c r="Z43" i="5"/>
  <c r="AA43" i="5" s="1"/>
  <c r="Z44" i="5"/>
  <c r="AA44" i="5" s="1"/>
  <c r="Z45" i="5"/>
  <c r="AA45" i="5" s="1"/>
  <c r="Z46" i="5"/>
  <c r="AA46" i="5" s="1"/>
  <c r="Z47" i="5"/>
  <c r="AA47" i="5" s="1"/>
  <c r="Z48" i="5"/>
  <c r="AA48" i="5" s="1"/>
  <c r="Z49" i="5"/>
  <c r="AA49" i="5" s="1"/>
  <c r="Z50" i="5"/>
  <c r="AA50" i="5" s="1"/>
  <c r="Z52" i="5"/>
  <c r="AA52" i="5" s="1"/>
  <c r="Y53" i="5"/>
  <c r="Z53" i="5"/>
  <c r="AA53" i="5" s="1"/>
  <c r="Y54" i="5"/>
  <c r="Z54" i="5"/>
  <c r="AA54" i="5" s="1"/>
  <c r="Y55" i="5"/>
  <c r="Z55" i="5"/>
  <c r="AA55" i="5" s="1"/>
  <c r="Y56" i="5"/>
  <c r="Z56" i="5"/>
  <c r="AA56" i="5" s="1"/>
  <c r="Y57" i="5"/>
  <c r="Z57" i="5"/>
  <c r="AA57" i="5" s="1"/>
  <c r="Y58" i="5"/>
  <c r="Z58" i="5"/>
  <c r="AA58" i="5" s="1"/>
  <c r="Y59" i="5"/>
  <c r="Z59" i="5"/>
  <c r="AA59" i="5" s="1"/>
  <c r="Y60" i="5"/>
  <c r="Z60" i="5"/>
  <c r="AA60" i="5" s="1"/>
  <c r="Y61" i="5"/>
  <c r="Z61" i="5"/>
  <c r="AA61" i="5" s="1"/>
  <c r="Y62" i="5"/>
  <c r="Z62" i="5"/>
  <c r="AA62" i="5" s="1"/>
  <c r="Y63" i="5"/>
  <c r="Z63" i="5"/>
  <c r="AA63" i="5" s="1"/>
  <c r="Y64" i="5"/>
  <c r="Z64" i="5"/>
  <c r="AA64" i="5" s="1"/>
  <c r="Y65" i="5"/>
  <c r="Z65" i="5"/>
  <c r="AA65" i="5" s="1"/>
  <c r="Y66" i="5"/>
  <c r="Z66" i="5"/>
  <c r="AA66" i="5" s="1"/>
  <c r="Z68" i="5"/>
  <c r="AA68" i="5" s="1"/>
  <c r="Z69" i="5"/>
  <c r="AA69" i="5" s="1"/>
  <c r="Z70" i="5"/>
  <c r="AA70" i="5" s="1"/>
  <c r="Y71" i="5"/>
  <c r="Z71" i="5"/>
  <c r="AA71" i="5" s="1"/>
  <c r="Y72" i="5"/>
  <c r="Z72" i="5"/>
  <c r="AA72" i="5" s="1"/>
  <c r="Z73" i="5"/>
  <c r="AA73" i="5" s="1"/>
  <c r="Z74" i="5"/>
  <c r="AA74" i="5" s="1"/>
  <c r="Z75" i="5"/>
  <c r="AA75" i="5" s="1"/>
  <c r="Z76" i="5"/>
  <c r="AA76" i="5" s="1"/>
  <c r="Z77" i="5"/>
  <c r="AA77" i="5" s="1"/>
  <c r="Z78" i="5"/>
  <c r="AA78" i="5" s="1"/>
  <c r="Z79" i="5"/>
  <c r="AA79" i="5" s="1"/>
  <c r="Z80" i="5"/>
  <c r="AA80" i="5" s="1"/>
  <c r="Z81" i="5"/>
  <c r="AA81" i="5" s="1"/>
  <c r="Z82" i="5"/>
  <c r="AA82" i="5" s="1"/>
  <c r="Z83" i="5"/>
  <c r="AA83" i="5" s="1"/>
  <c r="Z84" i="5"/>
  <c r="AA84" i="5" s="1"/>
  <c r="Z85" i="5"/>
  <c r="AA85" i="5" s="1"/>
  <c r="Z86" i="5"/>
  <c r="AA86" i="5" s="1"/>
  <c r="Z87" i="5"/>
  <c r="AA87" i="5" s="1"/>
  <c r="Z88" i="5"/>
  <c r="AA88" i="5" s="1"/>
  <c r="Z89" i="5"/>
  <c r="AA89" i="5" s="1"/>
  <c r="Z90" i="5"/>
  <c r="AA90" i="5" s="1"/>
  <c r="Z91" i="5"/>
  <c r="AA91" i="5" s="1"/>
  <c r="Z92" i="5"/>
  <c r="AA92" i="5" s="1"/>
  <c r="Z93" i="5"/>
  <c r="AA93" i="5" s="1"/>
  <c r="Z94" i="5"/>
  <c r="AA94" i="5" s="1"/>
  <c r="Z95" i="5"/>
  <c r="AA95" i="5" s="1"/>
  <c r="Z96" i="5"/>
  <c r="AA96" i="5" s="1"/>
  <c r="Z97" i="5"/>
  <c r="AA97" i="5" s="1"/>
  <c r="Z98" i="5"/>
  <c r="AA98" i="5" s="1"/>
  <c r="Z99" i="5"/>
  <c r="AA99" i="5" s="1"/>
  <c r="Z101" i="5"/>
  <c r="AA101" i="5" s="1"/>
  <c r="Z102" i="5"/>
  <c r="AA102" i="5" s="1"/>
  <c r="Z103" i="5"/>
  <c r="AA103" i="5" s="1"/>
  <c r="Z104" i="5"/>
  <c r="AA104" i="5" s="1"/>
  <c r="Z105" i="5"/>
  <c r="AA105" i="5" s="1"/>
  <c r="Z106" i="5"/>
  <c r="AA106" i="5" s="1"/>
  <c r="Z107" i="5"/>
  <c r="AA107" i="5" s="1"/>
  <c r="Z108" i="5"/>
  <c r="AA108" i="5" s="1"/>
  <c r="Z109" i="5"/>
  <c r="AA109" i="5" s="1"/>
  <c r="Z110" i="5"/>
  <c r="AA110" i="5" s="1"/>
  <c r="Z111" i="5"/>
  <c r="AA111" i="5" s="1"/>
  <c r="Z112" i="5"/>
  <c r="AA112" i="5" s="1"/>
  <c r="Z113" i="5"/>
  <c r="AA113" i="5" s="1"/>
  <c r="Z114" i="5"/>
  <c r="AA114" i="5" s="1"/>
  <c r="Z115" i="5"/>
  <c r="AA115" i="5" s="1"/>
  <c r="Z116" i="5"/>
  <c r="AA116" i="5" s="1"/>
  <c r="Z117" i="5"/>
  <c r="AA117" i="5" s="1"/>
  <c r="Z118" i="5"/>
  <c r="AA118" i="5" s="1"/>
  <c r="Z119" i="5"/>
  <c r="AA119" i="5" s="1"/>
  <c r="Z120" i="5"/>
  <c r="AA120" i="5" s="1"/>
  <c r="Z121" i="5"/>
  <c r="AA121" i="5" s="1"/>
  <c r="Z122" i="5"/>
  <c r="AA122" i="5" s="1"/>
  <c r="Z123" i="5"/>
  <c r="AA123" i="5" s="1"/>
  <c r="Z124" i="5"/>
  <c r="AA124" i="5" s="1"/>
  <c r="Z125" i="5"/>
  <c r="AA125" i="5" s="1"/>
  <c r="Z126" i="5"/>
  <c r="AA126" i="5" s="1"/>
  <c r="Z127" i="5"/>
  <c r="AA127" i="5" s="1"/>
  <c r="Z128" i="5"/>
  <c r="AA128" i="5" s="1"/>
  <c r="Z129" i="5"/>
  <c r="AA129" i="5" s="1"/>
  <c r="Z130" i="5"/>
  <c r="AA130" i="5" s="1"/>
  <c r="Z131" i="5"/>
  <c r="AA131" i="5" s="1"/>
  <c r="Z132" i="5"/>
  <c r="AA132" i="5" s="1"/>
  <c r="Z133" i="5"/>
  <c r="AA133" i="5" s="1"/>
  <c r="Z134" i="5"/>
  <c r="AA134" i="5" s="1"/>
  <c r="Z135" i="5"/>
  <c r="AA135" i="5" s="1"/>
  <c r="Z136" i="5"/>
  <c r="AA136" i="5" s="1"/>
  <c r="Z137" i="5"/>
  <c r="AA137" i="5" s="1"/>
  <c r="Z138" i="5"/>
  <c r="AA138" i="5" s="1"/>
  <c r="Z139" i="5"/>
  <c r="AA139" i="5" s="1"/>
  <c r="Z140" i="5"/>
  <c r="AA140" i="5" s="1"/>
  <c r="Z141" i="5"/>
  <c r="AA141" i="5" s="1"/>
  <c r="Z142" i="5"/>
  <c r="AA142" i="5" s="1"/>
  <c r="Z143" i="5"/>
  <c r="AA143" i="5" s="1"/>
  <c r="Z144" i="5"/>
  <c r="AA144" i="5" s="1"/>
  <c r="Z145" i="5"/>
  <c r="AA145" i="5" s="1"/>
  <c r="Z146" i="5"/>
  <c r="AA146" i="5" s="1"/>
  <c r="Z147" i="5"/>
  <c r="AA147" i="5" s="1"/>
  <c r="Z148" i="5"/>
  <c r="AA148" i="5" s="1"/>
  <c r="Z149" i="5"/>
  <c r="AA149" i="5" s="1"/>
  <c r="Z151" i="5"/>
  <c r="AA151" i="5" s="1"/>
  <c r="Z152" i="5"/>
  <c r="AA152" i="5" s="1"/>
  <c r="Z154" i="5"/>
  <c r="AA154" i="5" s="1"/>
  <c r="Z155" i="5"/>
  <c r="AA155" i="5" s="1"/>
  <c r="Z156" i="5"/>
  <c r="AA156" i="5" s="1"/>
  <c r="Z157" i="5"/>
  <c r="AA157" i="5" s="1"/>
  <c r="Z158" i="5"/>
  <c r="AA158" i="5" s="1"/>
  <c r="Z159" i="5"/>
  <c r="AA159" i="5" s="1"/>
  <c r="Z160" i="5"/>
  <c r="AA160" i="5" s="1"/>
  <c r="Z163" i="5"/>
  <c r="AA163" i="5" s="1"/>
  <c r="Z164" i="5"/>
  <c r="AA164" i="5" s="1"/>
  <c r="Z165" i="5"/>
  <c r="AA165" i="5" s="1"/>
  <c r="Z166" i="5"/>
  <c r="AA166" i="5" s="1"/>
  <c r="Z167" i="5"/>
  <c r="AA167" i="5" s="1"/>
  <c r="Z170" i="5"/>
  <c r="AA170" i="5" s="1"/>
  <c r="Y172" i="5"/>
  <c r="Z172" i="5"/>
  <c r="AA172" i="5" s="1"/>
  <c r="Y3" i="5"/>
  <c r="Z3" i="5"/>
  <c r="AA3" i="5" s="1"/>
  <c r="AB3" i="5"/>
  <c r="X50" i="3"/>
  <c r="Y50" i="3"/>
  <c r="Z50" i="3" s="1"/>
  <c r="AA50" i="3"/>
  <c r="X51" i="3"/>
  <c r="Y51" i="3"/>
  <c r="Z51" i="3" s="1"/>
  <c r="AA51" i="3"/>
  <c r="X3" i="3"/>
  <c r="Y3" i="3"/>
  <c r="Z3" i="3" s="1"/>
  <c r="AA3" i="3"/>
  <c r="X4" i="3"/>
  <c r="Y4" i="3"/>
  <c r="Z4" i="3" s="1"/>
  <c r="AA4" i="3"/>
  <c r="X5" i="3"/>
  <c r="Y5" i="3"/>
  <c r="Z5" i="3" s="1"/>
  <c r="AA5" i="3"/>
  <c r="X6" i="3"/>
  <c r="Y6" i="3"/>
  <c r="Z6" i="3" s="1"/>
  <c r="AA6" i="3"/>
  <c r="X7" i="3"/>
  <c r="Y7" i="3"/>
  <c r="Z7" i="3" s="1"/>
  <c r="AA7" i="3"/>
  <c r="X8" i="3"/>
  <c r="Y8" i="3"/>
  <c r="Z8" i="3"/>
  <c r="AA8" i="3"/>
  <c r="X9" i="3"/>
  <c r="Y9" i="3"/>
  <c r="Z9" i="3" s="1"/>
  <c r="AA9" i="3"/>
  <c r="X10" i="3"/>
  <c r="Y10" i="3"/>
  <c r="Z10" i="3" s="1"/>
  <c r="AA10" i="3"/>
  <c r="X11" i="3"/>
  <c r="Y11" i="3"/>
  <c r="Z11" i="3" s="1"/>
  <c r="AA11" i="3"/>
  <c r="X12" i="3"/>
  <c r="Y12" i="3"/>
  <c r="Z12" i="3" s="1"/>
  <c r="AA12" i="3"/>
  <c r="X13" i="3"/>
  <c r="Y13" i="3"/>
  <c r="Z13" i="3" s="1"/>
  <c r="AA13" i="3"/>
  <c r="X14" i="3"/>
  <c r="Y14" i="3"/>
  <c r="Z14" i="3" s="1"/>
  <c r="AA14" i="3"/>
  <c r="X15" i="3"/>
  <c r="Y15" i="3"/>
  <c r="Z15" i="3" s="1"/>
  <c r="AA15" i="3"/>
  <c r="Y16" i="3"/>
  <c r="Z16" i="3" s="1"/>
  <c r="Y17" i="3"/>
  <c r="Z17" i="3" s="1"/>
  <c r="Y18" i="3"/>
  <c r="Z18" i="3" s="1"/>
  <c r="Y19" i="3"/>
  <c r="Z19" i="3" s="1"/>
  <c r="Y20" i="3"/>
  <c r="Z20" i="3" s="1"/>
  <c r="Y21" i="3"/>
  <c r="Z21" i="3" s="1"/>
  <c r="X22" i="3"/>
  <c r="Y22" i="3"/>
  <c r="Z22" i="3" s="1"/>
  <c r="AA22" i="3"/>
  <c r="Y23" i="3"/>
  <c r="Z23" i="3" s="1"/>
  <c r="Y24" i="3"/>
  <c r="Z24" i="3" s="1"/>
  <c r="Y25" i="3"/>
  <c r="Z25" i="3" s="1"/>
  <c r="X26" i="3"/>
  <c r="Y26" i="3"/>
  <c r="Z26" i="3" s="1"/>
  <c r="AA26" i="3"/>
  <c r="X27" i="3"/>
  <c r="Y27" i="3"/>
  <c r="Z27" i="3" s="1"/>
  <c r="X28" i="3"/>
  <c r="Y28" i="3"/>
  <c r="Z28" i="3" s="1"/>
  <c r="Y29" i="3"/>
  <c r="Z29" i="3" s="1"/>
  <c r="Y30" i="3"/>
  <c r="Z30" i="3" s="1"/>
  <c r="Y31" i="3"/>
  <c r="Z31" i="3" s="1"/>
  <c r="Y32" i="3"/>
  <c r="Z32" i="3"/>
  <c r="AA32" i="3"/>
  <c r="X33" i="3"/>
  <c r="Y33" i="3"/>
  <c r="Z33" i="3" s="1"/>
  <c r="X34" i="3"/>
  <c r="Y34" i="3"/>
  <c r="Z34" i="3" s="1"/>
  <c r="Y35" i="3"/>
  <c r="Z35" i="3" s="1"/>
  <c r="Y36" i="3"/>
  <c r="Z36" i="3"/>
  <c r="Y37" i="3"/>
  <c r="Z37" i="3" s="1"/>
  <c r="X38" i="3"/>
  <c r="Y38" i="3"/>
  <c r="Z38" i="3"/>
  <c r="X39" i="3"/>
  <c r="Y39" i="3"/>
  <c r="Z39" i="3"/>
  <c r="Y40" i="3"/>
  <c r="Z40" i="3" s="1"/>
  <c r="Y41" i="3"/>
  <c r="Z41" i="3" s="1"/>
  <c r="Y42" i="3"/>
  <c r="Z42" i="3" s="1"/>
  <c r="Y43" i="3"/>
  <c r="Z43" i="3"/>
  <c r="Y44" i="3"/>
  <c r="Z44" i="3" s="1"/>
  <c r="X45" i="3"/>
  <c r="Y45" i="3"/>
  <c r="Z45" i="3"/>
  <c r="X46" i="3"/>
  <c r="Y46" i="3"/>
  <c r="Z46" i="3"/>
  <c r="Y47" i="3"/>
  <c r="Z47" i="3" s="1"/>
  <c r="Y48" i="3"/>
  <c r="Z48" i="3" s="1"/>
  <c r="R170" i="5"/>
  <c r="Y170" i="5" s="1"/>
  <c r="M170" i="5"/>
  <c r="AB170" i="5" s="1"/>
  <c r="L134" i="5"/>
  <c r="L162" i="5"/>
  <c r="M162" i="5" s="1"/>
  <c r="K32" i="3"/>
  <c r="L32" i="3" s="1"/>
  <c r="AB162" i="5" l="1"/>
  <c r="Z162" i="5"/>
  <c r="AA162" i="5" s="1"/>
  <c r="K51" i="3" l="1"/>
  <c r="L51" i="3" s="1"/>
  <c r="K47" i="3"/>
  <c r="L51" i="5"/>
  <c r="L169" i="5"/>
  <c r="R169" i="5" s="1"/>
  <c r="L150" i="5"/>
  <c r="R150" i="5" s="1"/>
  <c r="K50" i="3"/>
  <c r="Q50" i="3"/>
  <c r="L50" i="3"/>
  <c r="L153" i="5"/>
  <c r="L67" i="5"/>
  <c r="L100" i="5"/>
  <c r="Z100" i="5" s="1"/>
  <c r="AA100" i="5" s="1"/>
  <c r="K26" i="3"/>
  <c r="Q26" i="3" s="1"/>
  <c r="L23" i="5"/>
  <c r="K22" i="3"/>
  <c r="Q22" i="3" s="1"/>
  <c r="L161" i="5"/>
  <c r="L168" i="5"/>
  <c r="R161" i="5" l="1"/>
  <c r="Z161" i="5"/>
  <c r="AA161" i="5" s="1"/>
  <c r="Y161" i="5"/>
  <c r="R23" i="5"/>
  <c r="Y23" i="5"/>
  <c r="Z23" i="5"/>
  <c r="AA23" i="5" s="1"/>
  <c r="R67" i="5"/>
  <c r="Y67" i="5" s="1"/>
  <c r="Z67" i="5"/>
  <c r="AA67" i="5" s="1"/>
  <c r="R153" i="5"/>
  <c r="Y153" i="5"/>
  <c r="Z153" i="5"/>
  <c r="AA153" i="5" s="1"/>
  <c r="AB153" i="5"/>
  <c r="Y150" i="5"/>
  <c r="Z150" i="5"/>
  <c r="AA150" i="5" s="1"/>
  <c r="Y169" i="5"/>
  <c r="Z169" i="5"/>
  <c r="AA169" i="5" s="1"/>
  <c r="M169" i="5"/>
  <c r="AB169" i="5" s="1"/>
  <c r="R168" i="5"/>
  <c r="Y168" i="5" s="1"/>
  <c r="Z168" i="5"/>
  <c r="AA168" i="5" s="1"/>
  <c r="M51" i="5"/>
  <c r="Z51" i="5"/>
  <c r="AA51" i="5" s="1"/>
  <c r="AB51" i="5"/>
  <c r="Q51" i="3"/>
  <c r="M150" i="5"/>
  <c r="AB150" i="5" s="1"/>
  <c r="M153" i="5"/>
  <c r="M67" i="5"/>
  <c r="AB67" i="5" s="1"/>
  <c r="L26" i="3"/>
  <c r="M23" i="5"/>
  <c r="AB23" i="5" s="1"/>
  <c r="L22" i="3"/>
  <c r="M161" i="5"/>
  <c r="AB161" i="5" s="1"/>
  <c r="M168" i="5"/>
  <c r="AB168" i="5" s="1"/>
  <c r="Z4" i="5"/>
  <c r="AA4" i="5" s="1"/>
  <c r="Y4" i="5"/>
  <c r="M4" i="5"/>
  <c r="AB4" i="5" s="1"/>
  <c r="R75" i="5" l="1"/>
  <c r="Y75" i="5" s="1"/>
  <c r="R76" i="5"/>
  <c r="Y76" i="5" s="1"/>
  <c r="R77" i="5"/>
  <c r="Y77" i="5" s="1"/>
  <c r="R78" i="5"/>
  <c r="Y78" i="5" s="1"/>
  <c r="R79" i="5"/>
  <c r="Y79" i="5" s="1"/>
  <c r="R80" i="5"/>
  <c r="Y80" i="5" s="1"/>
  <c r="R81" i="5"/>
  <c r="Y81" i="5" s="1"/>
  <c r="R82" i="5"/>
  <c r="Y82" i="5" s="1"/>
  <c r="R83" i="5"/>
  <c r="Y83" i="5" s="1"/>
  <c r="R84" i="5"/>
  <c r="Y84" i="5" s="1"/>
  <c r="R85" i="5"/>
  <c r="Y85" i="5" s="1"/>
  <c r="R86" i="5"/>
  <c r="Y86" i="5" s="1"/>
  <c r="R87" i="5"/>
  <c r="Y87" i="5" s="1"/>
  <c r="R88" i="5"/>
  <c r="Y88" i="5" s="1"/>
  <c r="R89" i="5"/>
  <c r="Y89" i="5" s="1"/>
  <c r="R90" i="5"/>
  <c r="Y90" i="5" s="1"/>
  <c r="R91" i="5"/>
  <c r="Y91" i="5" s="1"/>
  <c r="R92" i="5"/>
  <c r="Y92" i="5" s="1"/>
  <c r="R93" i="5"/>
  <c r="Y93" i="5" s="1"/>
  <c r="R94" i="5"/>
  <c r="Y94" i="5" s="1"/>
  <c r="R95" i="5"/>
  <c r="Y95" i="5" s="1"/>
  <c r="R96" i="5"/>
  <c r="Y96" i="5" s="1"/>
  <c r="R97" i="5"/>
  <c r="Y97" i="5" s="1"/>
  <c r="R98" i="5"/>
  <c r="Y98" i="5" s="1"/>
  <c r="R99" i="5"/>
  <c r="Y99" i="5" s="1"/>
  <c r="R100" i="5"/>
  <c r="Y100" i="5" s="1"/>
  <c r="R101" i="5"/>
  <c r="Y101" i="5" s="1"/>
  <c r="R102" i="5"/>
  <c r="Y102" i="5" s="1"/>
  <c r="R103" i="5"/>
  <c r="Y103" i="5" s="1"/>
  <c r="R104" i="5"/>
  <c r="Y104" i="5" s="1"/>
  <c r="R105" i="5"/>
  <c r="Y105" i="5" s="1"/>
  <c r="R106" i="5"/>
  <c r="Y106" i="5" s="1"/>
  <c r="R107" i="5"/>
  <c r="Y107" i="5" s="1"/>
  <c r="R108" i="5"/>
  <c r="Y108" i="5" s="1"/>
  <c r="R109" i="5"/>
  <c r="Y109" i="5" s="1"/>
  <c r="R110" i="5"/>
  <c r="Y110" i="5" s="1"/>
  <c r="R111" i="5"/>
  <c r="Y111" i="5" s="1"/>
  <c r="R112" i="5"/>
  <c r="Y112" i="5" s="1"/>
  <c r="R113" i="5"/>
  <c r="Y113" i="5" s="1"/>
  <c r="R114" i="5"/>
  <c r="Y114" i="5" s="1"/>
  <c r="R115" i="5"/>
  <c r="Y115" i="5" s="1"/>
  <c r="R116" i="5"/>
  <c r="Y116" i="5" s="1"/>
  <c r="R117" i="5"/>
  <c r="Y117" i="5" s="1"/>
  <c r="R118" i="5"/>
  <c r="Y118" i="5" s="1"/>
  <c r="R119" i="5"/>
  <c r="Y119" i="5" s="1"/>
  <c r="R120" i="5"/>
  <c r="Y120" i="5" s="1"/>
  <c r="R121" i="5"/>
  <c r="Y121" i="5" s="1"/>
  <c r="R122" i="5"/>
  <c r="Y122" i="5" s="1"/>
  <c r="R123" i="5"/>
  <c r="Y123" i="5" s="1"/>
  <c r="R124" i="5"/>
  <c r="Y124" i="5" s="1"/>
  <c r="R125" i="5"/>
  <c r="Y125" i="5" s="1"/>
  <c r="R126" i="5"/>
  <c r="Y126" i="5" s="1"/>
  <c r="R127" i="5"/>
  <c r="Y127" i="5" s="1"/>
  <c r="R128" i="5"/>
  <c r="Y128" i="5" s="1"/>
  <c r="R129" i="5"/>
  <c r="Y129" i="5" s="1"/>
  <c r="R130" i="5"/>
  <c r="Y130" i="5" s="1"/>
  <c r="R131" i="5"/>
  <c r="Y131" i="5" s="1"/>
  <c r="R132" i="5"/>
  <c r="Y132" i="5" s="1"/>
  <c r="R133" i="5"/>
  <c r="Y133" i="5" s="1"/>
  <c r="R134" i="5"/>
  <c r="Y134" i="5" s="1"/>
  <c r="R135" i="5"/>
  <c r="Y135" i="5" s="1"/>
  <c r="R136" i="5"/>
  <c r="Y136" i="5" s="1"/>
  <c r="R137" i="5"/>
  <c r="Y137" i="5" s="1"/>
  <c r="R138" i="5"/>
  <c r="Y138" i="5" s="1"/>
  <c r="R139" i="5"/>
  <c r="Y139" i="5" s="1"/>
  <c r="R140" i="5"/>
  <c r="Y140" i="5" s="1"/>
  <c r="R141" i="5"/>
  <c r="Y141" i="5" s="1"/>
  <c r="R142" i="5"/>
  <c r="Y142" i="5" s="1"/>
  <c r="R143" i="5"/>
  <c r="Y143" i="5" s="1"/>
  <c r="R144" i="5"/>
  <c r="Y144" i="5" s="1"/>
  <c r="R145" i="5"/>
  <c r="Y145" i="5" s="1"/>
  <c r="R146" i="5"/>
  <c r="Y146" i="5" s="1"/>
  <c r="R147" i="5"/>
  <c r="Y147" i="5" s="1"/>
  <c r="R148" i="5"/>
  <c r="Y148" i="5" s="1"/>
  <c r="R149" i="5"/>
  <c r="Y149" i="5" s="1"/>
  <c r="R151" i="5"/>
  <c r="Y151" i="5" s="1"/>
  <c r="R152" i="5"/>
  <c r="Y152" i="5" s="1"/>
  <c r="R154" i="5"/>
  <c r="Y154" i="5" s="1"/>
  <c r="R155" i="5"/>
  <c r="Y155" i="5" s="1"/>
  <c r="R156" i="5"/>
  <c r="Y156" i="5" s="1"/>
  <c r="R157" i="5"/>
  <c r="Y157" i="5" s="1"/>
  <c r="R158" i="5"/>
  <c r="Y158" i="5" s="1"/>
  <c r="R159" i="5"/>
  <c r="Y159" i="5" s="1"/>
  <c r="R160" i="5"/>
  <c r="Y160" i="5" s="1"/>
  <c r="R162" i="5"/>
  <c r="Y162" i="5" s="1"/>
  <c r="R163" i="5"/>
  <c r="Y163" i="5" s="1"/>
  <c r="R164" i="5"/>
  <c r="Y164" i="5" s="1"/>
  <c r="R165" i="5"/>
  <c r="Y165" i="5" s="1"/>
  <c r="R166" i="5"/>
  <c r="Y166" i="5" s="1"/>
  <c r="R167" i="5"/>
  <c r="Y167" i="5" s="1"/>
  <c r="R74" i="5"/>
  <c r="Y74" i="5" s="1"/>
  <c r="R73" i="5"/>
  <c r="Y73" i="5" s="1"/>
  <c r="R69" i="5"/>
  <c r="Y69" i="5" s="1"/>
  <c r="R70" i="5"/>
  <c r="Y70" i="5" s="1"/>
  <c r="R68" i="5"/>
  <c r="Y68" i="5" s="1"/>
  <c r="R52" i="5"/>
  <c r="Y52" i="5" s="1"/>
  <c r="R51" i="5"/>
  <c r="Y51" i="5" s="1"/>
  <c r="R50" i="5"/>
  <c r="Y50" i="5" s="1"/>
  <c r="R49" i="5"/>
  <c r="Y49" i="5" s="1"/>
  <c r="R48" i="5"/>
  <c r="Y48" i="5" s="1"/>
  <c r="R47" i="5"/>
  <c r="Y47" i="5" s="1"/>
  <c r="R46" i="5"/>
  <c r="Y46" i="5" s="1"/>
  <c r="R45" i="5"/>
  <c r="Y45" i="5" s="1"/>
  <c r="R44" i="5"/>
  <c r="Y44" i="5" s="1"/>
  <c r="R43" i="5"/>
  <c r="Y43" i="5" s="1"/>
  <c r="R42" i="5"/>
  <c r="Y42" i="5" s="1"/>
  <c r="R41" i="5"/>
  <c r="Y41" i="5" s="1"/>
  <c r="R29" i="5"/>
  <c r="Y29" i="5" s="1"/>
  <c r="R30" i="5"/>
  <c r="Y30" i="5" s="1"/>
  <c r="R31" i="5"/>
  <c r="Y31" i="5" s="1"/>
  <c r="R32" i="5"/>
  <c r="Y32" i="5" s="1"/>
  <c r="R33" i="5"/>
  <c r="Y33" i="5" s="1"/>
  <c r="R34" i="5"/>
  <c r="Y34" i="5" s="1"/>
  <c r="R35" i="5"/>
  <c r="Y35" i="5" s="1"/>
  <c r="R36" i="5"/>
  <c r="Y36" i="5" s="1"/>
  <c r="R37" i="5"/>
  <c r="Y37" i="5" s="1"/>
  <c r="R38" i="5"/>
  <c r="Y38" i="5" s="1"/>
  <c r="R39" i="5"/>
  <c r="Y39" i="5" s="1"/>
  <c r="R28" i="5"/>
  <c r="Y28" i="5" s="1"/>
  <c r="R17" i="5"/>
  <c r="Y17" i="5" s="1"/>
  <c r="R21" i="5"/>
  <c r="Y21" i="5" s="1"/>
  <c r="R20" i="5"/>
  <c r="Y20" i="5" s="1"/>
  <c r="Q47" i="3"/>
  <c r="X47" i="3" s="1"/>
  <c r="Q48" i="3"/>
  <c r="X48" i="3" s="1"/>
  <c r="Q49" i="3"/>
  <c r="Q46" i="3"/>
  <c r="R45" i="3"/>
  <c r="Q40" i="3"/>
  <c r="X40" i="3" s="1"/>
  <c r="Q41" i="3"/>
  <c r="X41" i="3" s="1"/>
  <c r="Q42" i="3"/>
  <c r="X42" i="3" s="1"/>
  <c r="Q43" i="3"/>
  <c r="X43" i="3" s="1"/>
  <c r="Q44" i="3"/>
  <c r="X44" i="3" s="1"/>
  <c r="Q39" i="3"/>
  <c r="Q35" i="3"/>
  <c r="X35" i="3" s="1"/>
  <c r="Q36" i="3"/>
  <c r="X36" i="3" s="1"/>
  <c r="Q37" i="3"/>
  <c r="X37" i="3" s="1"/>
  <c r="Q34" i="3"/>
  <c r="Q29" i="3"/>
  <c r="X29" i="3" s="1"/>
  <c r="Q30" i="3"/>
  <c r="X30" i="3" s="1"/>
  <c r="Q31" i="3"/>
  <c r="X31" i="3" s="1"/>
  <c r="Q32" i="3"/>
  <c r="X32" i="3" s="1"/>
  <c r="Q28" i="3"/>
  <c r="Q16" i="3"/>
  <c r="X16" i="3" s="1"/>
  <c r="Q17" i="3"/>
  <c r="X17" i="3" s="1"/>
  <c r="Q18" i="3"/>
  <c r="X18" i="3" s="1"/>
  <c r="Q19" i="3"/>
  <c r="X19" i="3" s="1"/>
  <c r="Q20" i="3"/>
  <c r="X20" i="3" s="1"/>
  <c r="Q21" i="3"/>
  <c r="X21" i="3" s="1"/>
  <c r="Q23" i="3"/>
  <c r="X23" i="3" s="1"/>
  <c r="Q24" i="3"/>
  <c r="X24" i="3" s="1"/>
  <c r="Q25" i="3"/>
  <c r="X25" i="3" s="1"/>
  <c r="Q15" i="3"/>
  <c r="L16" i="3"/>
  <c r="AA16" i="3" s="1"/>
  <c r="L17" i="3"/>
  <c r="AA17" i="3" s="1"/>
  <c r="L18" i="3"/>
  <c r="AA18" i="3" s="1"/>
  <c r="L19" i="3"/>
  <c r="AA19" i="3" s="1"/>
  <c r="L20" i="3"/>
  <c r="AA20" i="3" s="1"/>
  <c r="L21" i="3"/>
  <c r="AA21" i="3" s="1"/>
  <c r="L23" i="3"/>
  <c r="AA23" i="3" s="1"/>
  <c r="L24" i="3"/>
  <c r="AA24" i="3" s="1"/>
  <c r="L25" i="3"/>
  <c r="AA25" i="3" s="1"/>
  <c r="L27" i="3"/>
  <c r="AA27" i="3" s="1"/>
  <c r="L28" i="3"/>
  <c r="AA28" i="3" s="1"/>
  <c r="L29" i="3"/>
  <c r="AA29" i="3" s="1"/>
  <c r="L30" i="3"/>
  <c r="AA30" i="3" s="1"/>
  <c r="L31" i="3"/>
  <c r="AA31" i="3" s="1"/>
  <c r="L33" i="3"/>
  <c r="AA33" i="3" s="1"/>
  <c r="L34" i="3"/>
  <c r="AA34" i="3" s="1"/>
  <c r="L35" i="3"/>
  <c r="AA35" i="3" s="1"/>
  <c r="L36" i="3"/>
  <c r="AA36" i="3" s="1"/>
  <c r="L37" i="3"/>
  <c r="AA37" i="3" s="1"/>
  <c r="L38" i="3"/>
  <c r="AA38" i="3" s="1"/>
  <c r="L39" i="3"/>
  <c r="AA39" i="3" s="1"/>
  <c r="L40" i="3"/>
  <c r="AA40" i="3" s="1"/>
  <c r="L41" i="3"/>
  <c r="AA41" i="3" s="1"/>
  <c r="L42" i="3"/>
  <c r="AA42" i="3" s="1"/>
  <c r="L43" i="3"/>
  <c r="AA43" i="3" s="1"/>
  <c r="L44" i="3"/>
  <c r="AA44" i="3" s="1"/>
  <c r="L45" i="3"/>
  <c r="AA45" i="3" s="1"/>
  <c r="L46" i="3"/>
  <c r="AA46" i="3" s="1"/>
  <c r="L47" i="3"/>
  <c r="AA47" i="3" s="1"/>
  <c r="L48" i="3"/>
  <c r="AA48" i="3" s="1"/>
  <c r="L49" i="3"/>
  <c r="L54" i="3"/>
  <c r="L15" i="3"/>
  <c r="R7" i="6"/>
  <c r="Y7" i="6" s="1"/>
  <c r="R8" i="6"/>
  <c r="Y8" i="6" s="1"/>
  <c r="R13" i="6"/>
  <c r="Y13" i="6" s="1"/>
  <c r="R14" i="6"/>
  <c r="Y14" i="6" s="1"/>
  <c r="R16" i="6"/>
  <c r="Y16" i="6" s="1"/>
  <c r="R18" i="6"/>
  <c r="Y18" i="6" s="1"/>
  <c r="R19" i="6"/>
  <c r="Y19" i="6" s="1"/>
  <c r="R20" i="6"/>
  <c r="Y20" i="6" s="1"/>
  <c r="R21" i="6"/>
  <c r="Y21" i="6" s="1"/>
  <c r="R23" i="6"/>
  <c r="Y23" i="6" s="1"/>
  <c r="R25" i="6"/>
  <c r="Y25" i="6" s="1"/>
  <c r="R31" i="6"/>
  <c r="Y31" i="6" s="1"/>
  <c r="R32" i="6"/>
  <c r="Y32" i="6" s="1"/>
  <c r="L34" i="6" l="1"/>
  <c r="L33" i="6"/>
  <c r="L30" i="6"/>
  <c r="L29" i="6"/>
  <c r="L28" i="6"/>
  <c r="L27" i="6"/>
  <c r="L26" i="6"/>
  <c r="L24" i="6"/>
  <c r="L22" i="6"/>
  <c r="L17" i="6"/>
  <c r="L15" i="6"/>
  <c r="L12" i="6"/>
  <c r="L11" i="6"/>
  <c r="L10" i="6"/>
  <c r="L9" i="6"/>
  <c r="L6" i="6"/>
  <c r="M134" i="5"/>
  <c r="AB134" i="5" s="1"/>
  <c r="M126" i="5"/>
  <c r="AB126" i="5" s="1"/>
  <c r="M113" i="5"/>
  <c r="AB113" i="5" s="1"/>
  <c r="M105" i="5"/>
  <c r="AB105" i="5" s="1"/>
  <c r="M97" i="5"/>
  <c r="AB97" i="5" s="1"/>
  <c r="M89" i="5"/>
  <c r="AB89" i="5" s="1"/>
  <c r="M81" i="5"/>
  <c r="AB81" i="5" s="1"/>
  <c r="M63" i="5"/>
  <c r="AB63" i="5" s="1"/>
  <c r="M49" i="5"/>
  <c r="AB49" i="5" s="1"/>
  <c r="M47" i="5"/>
  <c r="AB47" i="5" s="1"/>
  <c r="M34" i="5"/>
  <c r="AB34" i="5" s="1"/>
  <c r="M18" i="5"/>
  <c r="AB18" i="5" s="1"/>
  <c r="R6" i="6" l="1"/>
  <c r="Y6" i="6"/>
  <c r="Z6" i="6"/>
  <c r="AA6" i="6" s="1"/>
  <c r="R24" i="6"/>
  <c r="Y24" i="6"/>
  <c r="Z24" i="6"/>
  <c r="AA24" i="6" s="1"/>
  <c r="R9" i="6"/>
  <c r="Y9" i="6" s="1"/>
  <c r="Z9" i="6"/>
  <c r="AA9" i="6" s="1"/>
  <c r="Z28" i="6"/>
  <c r="AA28" i="6" s="1"/>
  <c r="R11" i="6"/>
  <c r="Y11" i="6"/>
  <c r="Z11" i="6"/>
  <c r="AA11" i="6" s="1"/>
  <c r="R29" i="6"/>
  <c r="Y29" i="6" s="1"/>
  <c r="Z29" i="6"/>
  <c r="AA29" i="6" s="1"/>
  <c r="R26" i="6"/>
  <c r="Z26" i="6"/>
  <c r="AA26" i="6" s="1"/>
  <c r="Y26" i="6"/>
  <c r="R30" i="6"/>
  <c r="Y30" i="6"/>
  <c r="Z30" i="6"/>
  <c r="AA30" i="6" s="1"/>
  <c r="R27" i="6"/>
  <c r="Y27" i="6" s="1"/>
  <c r="Z27" i="6"/>
  <c r="AA27" i="6" s="1"/>
  <c r="R12" i="6"/>
  <c r="Y12" i="6" s="1"/>
  <c r="Z12" i="6"/>
  <c r="AA12" i="6" s="1"/>
  <c r="Z17" i="6"/>
  <c r="AA17" i="6" s="1"/>
  <c r="Z33" i="6"/>
  <c r="AA33" i="6" s="1"/>
  <c r="Z10" i="6"/>
  <c r="AA10" i="6" s="1"/>
  <c r="R15" i="6"/>
  <c r="Z15" i="6"/>
  <c r="AA15" i="6" s="1"/>
  <c r="Y15" i="6"/>
  <c r="R22" i="6"/>
  <c r="Y22" i="6" s="1"/>
  <c r="Z22" i="6"/>
  <c r="AA22" i="6" s="1"/>
  <c r="R34" i="6"/>
  <c r="Z34" i="6"/>
  <c r="AA34" i="6" s="1"/>
  <c r="Y34" i="6"/>
  <c r="R28" i="6"/>
  <c r="Y28" i="6" s="1"/>
  <c r="R10" i="6"/>
  <c r="Y10" i="6" s="1"/>
  <c r="R17" i="6"/>
  <c r="Y17" i="6" s="1"/>
  <c r="R33" i="6"/>
  <c r="Y33" i="6" s="1"/>
  <c r="M65" i="5"/>
  <c r="AB65" i="5" s="1"/>
  <c r="M22" i="5"/>
  <c r="AB22" i="5" s="1"/>
  <c r="M116" i="5"/>
  <c r="AB116" i="5" s="1"/>
  <c r="M32" i="5"/>
  <c r="AB32" i="5" s="1"/>
  <c r="M79" i="5"/>
  <c r="AB79" i="5" s="1"/>
  <c r="M95" i="5"/>
  <c r="AB95" i="5" s="1"/>
  <c r="M111" i="5"/>
  <c r="AB111" i="5" s="1"/>
  <c r="M149" i="5"/>
  <c r="AB149" i="5" s="1"/>
  <c r="M157" i="5"/>
  <c r="AB157" i="5" s="1"/>
  <c r="M165" i="5"/>
  <c r="AB165" i="5" s="1"/>
  <c r="M85" i="5"/>
  <c r="AB85" i="5" s="1"/>
  <c r="M91" i="5"/>
  <c r="AB91" i="5" s="1"/>
  <c r="M26" i="5"/>
  <c r="AB26" i="5" s="1"/>
  <c r="M30" i="5"/>
  <c r="AB30" i="5" s="1"/>
  <c r="M41" i="5"/>
  <c r="AB41" i="5" s="1"/>
  <c r="M45" i="5"/>
  <c r="AB45" i="5" s="1"/>
  <c r="M57" i="5"/>
  <c r="AB57" i="5" s="1"/>
  <c r="M73" i="5"/>
  <c r="AB73" i="5" s="1"/>
  <c r="M77" i="5"/>
  <c r="AB77" i="5" s="1"/>
  <c r="M93" i="5"/>
  <c r="AB93" i="5" s="1"/>
  <c r="M99" i="5"/>
  <c r="AB99" i="5" s="1"/>
  <c r="M109" i="5"/>
  <c r="AB109" i="5" s="1"/>
  <c r="M142" i="5"/>
  <c r="AB142" i="5" s="1"/>
  <c r="M107" i="5"/>
  <c r="AB107" i="5" s="1"/>
  <c r="M167" i="5"/>
  <c r="AB167" i="5" s="1"/>
  <c r="M24" i="5"/>
  <c r="AB24" i="5" s="1"/>
  <c r="M39" i="5"/>
  <c r="AB39" i="5" s="1"/>
  <c r="M55" i="5"/>
  <c r="AB55" i="5" s="1"/>
  <c r="M71" i="5"/>
  <c r="AB71" i="5" s="1"/>
  <c r="M87" i="5"/>
  <c r="AB87" i="5" s="1"/>
  <c r="M103" i="5"/>
  <c r="AB103" i="5" s="1"/>
  <c r="M118" i="5"/>
  <c r="AB118" i="5" s="1"/>
  <c r="M147" i="5"/>
  <c r="AB147" i="5" s="1"/>
  <c r="M151" i="5"/>
  <c r="AB151" i="5" s="1"/>
  <c r="M155" i="5"/>
  <c r="AB155" i="5" s="1"/>
  <c r="M159" i="5"/>
  <c r="AB159" i="5" s="1"/>
  <c r="M163" i="5"/>
  <c r="AB163" i="5" s="1"/>
  <c r="M166" i="5"/>
  <c r="AB166" i="5" s="1"/>
  <c r="M11" i="6"/>
  <c r="AB11" i="6" s="1"/>
  <c r="M15" i="6"/>
  <c r="AB15" i="6" s="1"/>
  <c r="M18" i="6"/>
  <c r="AB18" i="6" s="1"/>
  <c r="M22" i="6"/>
  <c r="AB22" i="6" s="1"/>
  <c r="M26" i="6"/>
  <c r="AB26" i="6" s="1"/>
  <c r="M30" i="6"/>
  <c r="AB30" i="6" s="1"/>
  <c r="M34" i="6"/>
  <c r="AB34" i="6" s="1"/>
  <c r="M6" i="6"/>
  <c r="AB6" i="6" s="1"/>
  <c r="M9" i="6"/>
  <c r="AB9" i="6" s="1"/>
  <c r="M13" i="6"/>
  <c r="AB13" i="6" s="1"/>
  <c r="M20" i="6"/>
  <c r="AB20" i="6" s="1"/>
  <c r="M24" i="6"/>
  <c r="AB24" i="6" s="1"/>
  <c r="M28" i="6"/>
  <c r="AB28" i="6" s="1"/>
  <c r="M32" i="6"/>
  <c r="AB32" i="6" s="1"/>
  <c r="M7" i="6"/>
  <c r="AB7" i="6" s="1"/>
  <c r="M10" i="6"/>
  <c r="AB10" i="6" s="1"/>
  <c r="M14" i="6"/>
  <c r="AB14" i="6" s="1"/>
  <c r="M17" i="6"/>
  <c r="AB17" i="6" s="1"/>
  <c r="M21" i="6"/>
  <c r="AB21" i="6" s="1"/>
  <c r="M25" i="6"/>
  <c r="AB25" i="6" s="1"/>
  <c r="M29" i="6"/>
  <c r="AB29" i="6" s="1"/>
  <c r="M33" i="6"/>
  <c r="AB33" i="6" s="1"/>
  <c r="M8" i="6"/>
  <c r="AB8" i="6" s="1"/>
  <c r="M12" i="6"/>
  <c r="AB12" i="6" s="1"/>
  <c r="M16" i="6"/>
  <c r="AB16" i="6" s="1"/>
  <c r="M19" i="6"/>
  <c r="AB19" i="6" s="1"/>
  <c r="M23" i="6"/>
  <c r="AB23" i="6" s="1"/>
  <c r="M27" i="6"/>
  <c r="AB27" i="6" s="1"/>
  <c r="M31" i="6"/>
  <c r="AB31" i="6" s="1"/>
  <c r="M158" i="5"/>
  <c r="AB158" i="5" s="1"/>
  <c r="M19" i="5"/>
  <c r="AB19" i="5" s="1"/>
  <c r="M35" i="5"/>
  <c r="AB35" i="5" s="1"/>
  <c r="M42" i="5"/>
  <c r="AB42" i="5" s="1"/>
  <c r="M90" i="5"/>
  <c r="AB90" i="5" s="1"/>
  <c r="M25" i="5"/>
  <c r="AB25" i="5" s="1"/>
  <c r="M33" i="5"/>
  <c r="AB33" i="5" s="1"/>
  <c r="M40" i="5"/>
  <c r="AB40" i="5" s="1"/>
  <c r="M48" i="5"/>
  <c r="AB48" i="5" s="1"/>
  <c r="M53" i="5"/>
  <c r="AB53" i="5" s="1"/>
  <c r="M64" i="5"/>
  <c r="AB64" i="5" s="1"/>
  <c r="M69" i="5"/>
  <c r="AB69" i="5" s="1"/>
  <c r="M88" i="5"/>
  <c r="AB88" i="5" s="1"/>
  <c r="M96" i="5"/>
  <c r="AB96" i="5" s="1"/>
  <c r="M101" i="5"/>
  <c r="AB101" i="5" s="1"/>
  <c r="M104" i="5"/>
  <c r="AB104" i="5" s="1"/>
  <c r="M119" i="5"/>
  <c r="AB119" i="5" s="1"/>
  <c r="M124" i="5"/>
  <c r="AB124" i="5" s="1"/>
  <c r="M127" i="5"/>
  <c r="AB127" i="5" s="1"/>
  <c r="M132" i="5"/>
  <c r="AB132" i="5" s="1"/>
  <c r="M140" i="5"/>
  <c r="AB140" i="5" s="1"/>
  <c r="M148" i="5"/>
  <c r="AB148" i="5" s="1"/>
  <c r="M156" i="5"/>
  <c r="AB156" i="5" s="1"/>
  <c r="M164" i="5"/>
  <c r="AB164" i="5" s="1"/>
  <c r="M20" i="5"/>
  <c r="AB20" i="5" s="1"/>
  <c r="M28" i="5"/>
  <c r="AB28" i="5" s="1"/>
  <c r="M31" i="5"/>
  <c r="AB31" i="5" s="1"/>
  <c r="M36" i="5"/>
  <c r="AB36" i="5" s="1"/>
  <c r="M38" i="5"/>
  <c r="AB38" i="5" s="1"/>
  <c r="M43" i="5"/>
  <c r="AB43" i="5" s="1"/>
  <c r="M46" i="5"/>
  <c r="AB46" i="5" s="1"/>
  <c r="M54" i="5"/>
  <c r="AB54" i="5" s="1"/>
  <c r="M59" i="5"/>
  <c r="AB59" i="5" s="1"/>
  <c r="M62" i="5"/>
  <c r="AB62" i="5" s="1"/>
  <c r="M70" i="5"/>
  <c r="AB70" i="5" s="1"/>
  <c r="M75" i="5"/>
  <c r="AB75" i="5" s="1"/>
  <c r="M78" i="5"/>
  <c r="AB78" i="5" s="1"/>
  <c r="M83" i="5"/>
  <c r="AB83" i="5" s="1"/>
  <c r="M86" i="5"/>
  <c r="AB86" i="5" s="1"/>
  <c r="M94" i="5"/>
  <c r="AB94" i="5" s="1"/>
  <c r="M102" i="5"/>
  <c r="AB102" i="5" s="1"/>
  <c r="M110" i="5"/>
  <c r="AB110" i="5" s="1"/>
  <c r="M114" i="5"/>
  <c r="AB114" i="5" s="1"/>
  <c r="M117" i="5"/>
  <c r="AB117" i="5" s="1"/>
  <c r="M122" i="5"/>
  <c r="AB122" i="5" s="1"/>
  <c r="M125" i="5"/>
  <c r="AB125" i="5" s="1"/>
  <c r="M130" i="5"/>
  <c r="AB130" i="5" s="1"/>
  <c r="M133" i="5"/>
  <c r="AB133" i="5" s="1"/>
  <c r="M138" i="5"/>
  <c r="AB138" i="5" s="1"/>
  <c r="M141" i="5"/>
  <c r="AB141" i="5" s="1"/>
  <c r="M146" i="5"/>
  <c r="AB146" i="5" s="1"/>
  <c r="M154" i="5"/>
  <c r="AB154" i="5" s="1"/>
  <c r="M50" i="5"/>
  <c r="AB50" i="5" s="1"/>
  <c r="M58" i="5"/>
  <c r="AB58" i="5" s="1"/>
  <c r="M66" i="5"/>
  <c r="AB66" i="5" s="1"/>
  <c r="M106" i="5"/>
  <c r="AB106" i="5" s="1"/>
  <c r="M17" i="5"/>
  <c r="AB17" i="5" s="1"/>
  <c r="M56" i="5"/>
  <c r="AB56" i="5" s="1"/>
  <c r="M61" i="5"/>
  <c r="AB61" i="5" s="1"/>
  <c r="M72" i="5"/>
  <c r="AB72" i="5" s="1"/>
  <c r="M80" i="5"/>
  <c r="AB80" i="5" s="1"/>
  <c r="M112" i="5"/>
  <c r="AB112" i="5" s="1"/>
  <c r="M135" i="5"/>
  <c r="AB135" i="5" s="1"/>
  <c r="M143" i="5"/>
  <c r="AB143" i="5" s="1"/>
  <c r="M21" i="5"/>
  <c r="AB21" i="5" s="1"/>
  <c r="M29" i="5"/>
  <c r="AB29" i="5" s="1"/>
  <c r="M37" i="5"/>
  <c r="AB37" i="5" s="1"/>
  <c r="M44" i="5"/>
  <c r="AB44" i="5" s="1"/>
  <c r="M52" i="5"/>
  <c r="AB52" i="5" s="1"/>
  <c r="M60" i="5"/>
  <c r="AB60" i="5" s="1"/>
  <c r="M68" i="5"/>
  <c r="AB68" i="5" s="1"/>
  <c r="M76" i="5"/>
  <c r="AB76" i="5" s="1"/>
  <c r="M84" i="5"/>
  <c r="AB84" i="5" s="1"/>
  <c r="M92" i="5"/>
  <c r="AB92" i="5" s="1"/>
  <c r="M100" i="5"/>
  <c r="AB100" i="5" s="1"/>
  <c r="M108" i="5"/>
  <c r="AB108" i="5" s="1"/>
  <c r="M115" i="5"/>
  <c r="AB115" i="5" s="1"/>
  <c r="M120" i="5"/>
  <c r="AB120" i="5" s="1"/>
  <c r="M123" i="5"/>
  <c r="AB123" i="5" s="1"/>
  <c r="M128" i="5"/>
  <c r="AB128" i="5" s="1"/>
  <c r="M131" i="5"/>
  <c r="AB131" i="5" s="1"/>
  <c r="M136" i="5"/>
  <c r="AB136" i="5" s="1"/>
  <c r="M139" i="5"/>
  <c r="AB139" i="5" s="1"/>
  <c r="M144" i="5"/>
  <c r="AB144" i="5" s="1"/>
  <c r="M152" i="5"/>
  <c r="AB152" i="5" s="1"/>
  <c r="M160" i="5"/>
  <c r="AB160" i="5" s="1"/>
  <c r="M172" i="5"/>
  <c r="AB172" i="5" s="1"/>
  <c r="M27" i="5"/>
  <c r="AB27" i="5" s="1"/>
  <c r="M74" i="5"/>
  <c r="AB74" i="5" s="1"/>
  <c r="M82" i="5"/>
  <c r="AB82" i="5" s="1"/>
  <c r="M98" i="5"/>
  <c r="AB98" i="5" s="1"/>
  <c r="M121" i="5"/>
  <c r="AB121" i="5" s="1"/>
  <c r="M129" i="5"/>
  <c r="AB129" i="5" s="1"/>
  <c r="M137" i="5"/>
  <c r="AB137" i="5" s="1"/>
  <c r="M145" i="5"/>
  <c r="AB145" i="5" s="1"/>
  <c r="K20" i="4"/>
  <c r="Q19" i="4"/>
  <c r="X19" i="4" s="1"/>
  <c r="L18" i="4"/>
  <c r="AA18" i="4" s="1"/>
  <c r="K17" i="4"/>
  <c r="K16" i="4"/>
  <c r="R15" i="4"/>
  <c r="X15" i="4" s="1"/>
  <c r="K14" i="4"/>
  <c r="K13" i="4"/>
  <c r="K12" i="4"/>
  <c r="K11" i="4"/>
  <c r="L10" i="4"/>
  <c r="AA10" i="4" s="1"/>
  <c r="K9" i="4"/>
  <c r="K8" i="4"/>
  <c r="K7" i="4"/>
  <c r="K6" i="4"/>
  <c r="K5" i="4"/>
  <c r="K4" i="4"/>
  <c r="K3" i="4"/>
  <c r="X49" i="3"/>
  <c r="Y49" i="3"/>
  <c r="Z49" i="3" s="1"/>
  <c r="AA49" i="3"/>
  <c r="X54" i="3"/>
  <c r="Y54" i="3"/>
  <c r="Z54" i="3" s="1"/>
  <c r="AA54" i="3"/>
  <c r="Y7" i="4" l="1"/>
  <c r="Z7" i="4" s="1"/>
  <c r="Y14" i="4"/>
  <c r="Z14" i="4" s="1"/>
  <c r="Y16" i="4"/>
  <c r="Z16" i="4" s="1"/>
  <c r="Y8" i="4"/>
  <c r="Z8" i="4" s="1"/>
  <c r="Y9" i="4"/>
  <c r="Z9" i="4" s="1"/>
  <c r="Y17" i="4"/>
  <c r="Z17" i="4" s="1"/>
  <c r="Y11" i="4"/>
  <c r="Z11" i="4" s="1"/>
  <c r="Y12" i="4"/>
  <c r="Z12" i="4" s="1"/>
  <c r="Y20" i="4"/>
  <c r="Z20" i="4" s="1"/>
  <c r="X6" i="4"/>
  <c r="Y6" i="4"/>
  <c r="Z6" i="4" s="1"/>
  <c r="X4" i="4"/>
  <c r="Y4" i="4"/>
  <c r="Z4" i="4" s="1"/>
  <c r="Y5" i="4"/>
  <c r="Z5" i="4" s="1"/>
  <c r="Y13" i="4"/>
  <c r="Z13" i="4" s="1"/>
  <c r="Q11" i="4"/>
  <c r="X11" i="4" s="1"/>
  <c r="Q6" i="4"/>
  <c r="Q8" i="4"/>
  <c r="X8" i="4" s="1"/>
  <c r="Q12" i="4"/>
  <c r="X12" i="4" s="1"/>
  <c r="Q16" i="4"/>
  <c r="X16" i="4" s="1"/>
  <c r="Q20" i="4"/>
  <c r="X20" i="4" s="1"/>
  <c r="L3" i="4"/>
  <c r="L9" i="4"/>
  <c r="AA9" i="4" s="1"/>
  <c r="Q5" i="4"/>
  <c r="X5" i="4" s="1"/>
  <c r="R13" i="4"/>
  <c r="X13" i="4" s="1"/>
  <c r="L4" i="4"/>
  <c r="AA4" i="4" s="1"/>
  <c r="L7" i="4"/>
  <c r="AA7" i="4" s="1"/>
  <c r="L14" i="4"/>
  <c r="AA14" i="4" s="1"/>
  <c r="R4" i="4"/>
  <c r="Q9" i="4"/>
  <c r="X9" i="4" s="1"/>
  <c r="Q18" i="4"/>
  <c r="X18" i="4" s="1"/>
  <c r="Q10" i="4"/>
  <c r="X10" i="4" s="1"/>
  <c r="L13" i="4"/>
  <c r="AA13" i="4" s="1"/>
  <c r="Q3" i="4"/>
  <c r="Q17" i="4"/>
  <c r="X17" i="4" s="1"/>
  <c r="Q7" i="4"/>
  <c r="X7" i="4" s="1"/>
  <c r="R14" i="4"/>
  <c r="X14" i="4" s="1"/>
  <c r="L17" i="4"/>
  <c r="AA17" i="4" s="1"/>
  <c r="L6" i="4"/>
  <c r="AA6" i="4" s="1"/>
  <c r="L8" i="4"/>
  <c r="AA8" i="4" s="1"/>
  <c r="L12" i="4"/>
  <c r="AA12" i="4" s="1"/>
  <c r="L16" i="4"/>
  <c r="AA16" i="4" s="1"/>
  <c r="L20" i="4"/>
  <c r="AA20" i="4" s="1"/>
  <c r="L5" i="4"/>
  <c r="AA5" i="4" s="1"/>
  <c r="L11" i="4"/>
  <c r="AA11" i="4" s="1"/>
  <c r="L15" i="4"/>
  <c r="AA15" i="4" s="1"/>
  <c r="L19" i="4"/>
  <c r="AA19" i="4" s="1"/>
  <c r="M12" i="5" l="1"/>
  <c r="AB12" i="5" s="1"/>
  <c r="R9" i="5"/>
  <c r="Y9" i="5" s="1"/>
  <c r="L4" i="3" l="1"/>
  <c r="L6" i="3"/>
  <c r="L7" i="3"/>
  <c r="L10" i="3"/>
  <c r="L11" i="3"/>
  <c r="L3" i="3" l="1"/>
  <c r="AA3" i="4" l="1"/>
  <c r="Y3" i="4"/>
  <c r="Z3" i="4" s="1"/>
  <c r="X3" i="4"/>
  <c r="J23" i="4" l="1"/>
  <c r="B29" i="7" l="1"/>
  <c r="B28" i="7"/>
  <c r="B26" i="7"/>
  <c r="B25" i="7"/>
  <c r="B19" i="7"/>
  <c r="B18" i="7"/>
  <c r="B17" i="7"/>
  <c r="B15" i="7"/>
  <c r="B14" i="7"/>
  <c r="B13" i="7"/>
  <c r="O29" i="7"/>
  <c r="N29" i="7"/>
  <c r="M29" i="7"/>
  <c r="L29" i="7"/>
  <c r="K29" i="7"/>
  <c r="J29" i="7"/>
  <c r="I29" i="7"/>
  <c r="H29" i="7"/>
  <c r="G29" i="7"/>
  <c r="F29" i="7"/>
  <c r="E29" i="7"/>
  <c r="D29" i="7"/>
  <c r="O28" i="7"/>
  <c r="N28" i="7"/>
  <c r="M28" i="7"/>
  <c r="L28" i="7"/>
  <c r="K28" i="7"/>
  <c r="J28" i="7"/>
  <c r="I28" i="7"/>
  <c r="H28" i="7"/>
  <c r="G28" i="7"/>
  <c r="F28" i="7"/>
  <c r="E28" i="7"/>
  <c r="D28" i="7"/>
  <c r="C28" i="7"/>
  <c r="O26" i="7"/>
  <c r="N26" i="7"/>
  <c r="M26" i="7"/>
  <c r="L26" i="7"/>
  <c r="K26" i="7"/>
  <c r="J26" i="7"/>
  <c r="I26" i="7"/>
  <c r="H26" i="7"/>
  <c r="G26" i="7"/>
  <c r="F26" i="7"/>
  <c r="E26" i="7"/>
  <c r="D26" i="7"/>
  <c r="O25" i="7"/>
  <c r="N25" i="7"/>
  <c r="M25" i="7"/>
  <c r="L25" i="7"/>
  <c r="K25" i="7"/>
  <c r="J25" i="7"/>
  <c r="I25" i="7"/>
  <c r="H25" i="7"/>
  <c r="G25" i="7"/>
  <c r="F25" i="7"/>
  <c r="E25" i="7"/>
  <c r="D25" i="7"/>
  <c r="C25" i="7"/>
  <c r="O19" i="7"/>
  <c r="N19" i="7"/>
  <c r="M19" i="7"/>
  <c r="L19" i="7"/>
  <c r="K19" i="7"/>
  <c r="J19" i="7"/>
  <c r="I19" i="7"/>
  <c r="H19" i="7"/>
  <c r="G19" i="7"/>
  <c r="F19" i="7"/>
  <c r="E19" i="7"/>
  <c r="D19" i="7"/>
  <c r="O18" i="7"/>
  <c r="N18" i="7"/>
  <c r="M18" i="7"/>
  <c r="L18" i="7"/>
  <c r="K18" i="7"/>
  <c r="J18" i="7"/>
  <c r="I18" i="7"/>
  <c r="H18" i="7"/>
  <c r="G18" i="7"/>
  <c r="F18" i="7"/>
  <c r="E18" i="7"/>
  <c r="D18" i="7"/>
  <c r="O17" i="7"/>
  <c r="N17" i="7"/>
  <c r="M17" i="7"/>
  <c r="L17" i="7"/>
  <c r="K17" i="7"/>
  <c r="J17" i="7"/>
  <c r="I17" i="7"/>
  <c r="H17" i="7"/>
  <c r="G17" i="7"/>
  <c r="F17" i="7"/>
  <c r="E17" i="7"/>
  <c r="D17" i="7"/>
  <c r="O15" i="7"/>
  <c r="O14" i="7"/>
  <c r="N15" i="7"/>
  <c r="N14" i="7"/>
  <c r="M15" i="7"/>
  <c r="M14" i="7"/>
  <c r="L15" i="7"/>
  <c r="L14" i="7"/>
  <c r="K15" i="7"/>
  <c r="K14" i="7"/>
  <c r="J15" i="7"/>
  <c r="J14" i="7"/>
  <c r="I15" i="7"/>
  <c r="I14" i="7"/>
  <c r="H15" i="7"/>
  <c r="H14" i="7"/>
  <c r="G15" i="7"/>
  <c r="G14" i="7"/>
  <c r="F15" i="7"/>
  <c r="F14" i="7"/>
  <c r="E15" i="7"/>
  <c r="E14" i="7"/>
  <c r="D15" i="7"/>
  <c r="D14" i="7"/>
  <c r="O13" i="7"/>
  <c r="N13" i="7"/>
  <c r="M13" i="7"/>
  <c r="L13" i="7"/>
  <c r="K13" i="7"/>
  <c r="J13" i="7"/>
  <c r="I13" i="7"/>
  <c r="H13" i="7"/>
  <c r="G13" i="7"/>
  <c r="F13" i="7"/>
  <c r="E13" i="7"/>
  <c r="D13" i="7"/>
  <c r="C29" i="7"/>
  <c r="C26" i="7"/>
  <c r="C19" i="7"/>
  <c r="C18" i="7"/>
  <c r="C17" i="7"/>
  <c r="P28" i="7" l="1"/>
  <c r="C15" i="7"/>
  <c r="C14" i="7"/>
  <c r="C13" i="7"/>
  <c r="Q29" i="7" l="1"/>
  <c r="P29" i="7"/>
  <c r="Q28" i="7"/>
  <c r="Q26" i="7"/>
  <c r="P26" i="7"/>
  <c r="Q25" i="7"/>
  <c r="P25"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2" i="7"/>
  <c r="N22" i="7"/>
  <c r="M22" i="7"/>
  <c r="L22" i="7"/>
  <c r="K22" i="7"/>
  <c r="J22" i="7"/>
  <c r="I22" i="7"/>
  <c r="H22" i="7"/>
  <c r="G22" i="7"/>
  <c r="F22" i="7"/>
  <c r="E22" i="7"/>
  <c r="D22" i="7"/>
  <c r="C22" i="7"/>
  <c r="B22" i="7"/>
  <c r="O21" i="7"/>
  <c r="O34" i="7" s="1"/>
  <c r="N21" i="7"/>
  <c r="N34" i="7" s="1"/>
  <c r="M21" i="7"/>
  <c r="M34" i="7" s="1"/>
  <c r="L21" i="7"/>
  <c r="L34" i="7" s="1"/>
  <c r="K21" i="7"/>
  <c r="K34" i="7" s="1"/>
  <c r="J21" i="7"/>
  <c r="J34" i="7" s="1"/>
  <c r="I21" i="7"/>
  <c r="I34" i="7" s="1"/>
  <c r="H21" i="7"/>
  <c r="H34" i="7" s="1"/>
  <c r="G21" i="7"/>
  <c r="G34" i="7" s="1"/>
  <c r="F21" i="7"/>
  <c r="F34" i="7" s="1"/>
  <c r="E21" i="7"/>
  <c r="E34" i="7" s="1"/>
  <c r="D21" i="7"/>
  <c r="D34" i="7" s="1"/>
  <c r="C21" i="7"/>
  <c r="C34" i="7" s="1"/>
  <c r="B21" i="7"/>
  <c r="B34" i="7" s="1"/>
  <c r="W58" i="3"/>
  <c r="V58" i="3"/>
  <c r="U58" i="3"/>
  <c r="T58" i="3"/>
  <c r="S58" i="3"/>
  <c r="R58" i="3"/>
  <c r="Q58" i="3"/>
  <c r="P58" i="3"/>
  <c r="O58" i="3"/>
  <c r="N58" i="3"/>
  <c r="W57" i="3"/>
  <c r="V57" i="3"/>
  <c r="U57" i="3"/>
  <c r="T57" i="3"/>
  <c r="S57" i="3"/>
  <c r="R57" i="3"/>
  <c r="Q57" i="3"/>
  <c r="P57" i="3"/>
  <c r="O57" i="3"/>
  <c r="N57" i="3"/>
  <c r="W56" i="3"/>
  <c r="V56" i="3"/>
  <c r="U56" i="3"/>
  <c r="T56" i="3"/>
  <c r="S56" i="3"/>
  <c r="R56" i="3"/>
  <c r="Q56" i="3"/>
  <c r="P56" i="3"/>
  <c r="O56" i="3"/>
  <c r="N56" i="3"/>
  <c r="L58" i="3"/>
  <c r="K58" i="3"/>
  <c r="J58" i="3"/>
  <c r="L57" i="3"/>
  <c r="K57" i="3"/>
  <c r="J57" i="3"/>
  <c r="J56" i="3"/>
  <c r="H57" i="3"/>
  <c r="H56" i="3"/>
  <c r="X176" i="5"/>
  <c r="W176" i="5"/>
  <c r="V176" i="5"/>
  <c r="U176" i="5"/>
  <c r="T176" i="5"/>
  <c r="S176" i="5"/>
  <c r="R176" i="5"/>
  <c r="Q176" i="5"/>
  <c r="P176" i="5"/>
  <c r="O176" i="5"/>
  <c r="X175" i="5"/>
  <c r="W175" i="5"/>
  <c r="V175" i="5"/>
  <c r="U175" i="5"/>
  <c r="T175" i="5"/>
  <c r="S175" i="5"/>
  <c r="R175" i="5"/>
  <c r="Q175" i="5"/>
  <c r="P175" i="5"/>
  <c r="O175" i="5"/>
  <c r="X174" i="5"/>
  <c r="W174" i="5"/>
  <c r="V174" i="5"/>
  <c r="U174" i="5"/>
  <c r="T174" i="5"/>
  <c r="S174" i="5"/>
  <c r="R174" i="5"/>
  <c r="Q174" i="5"/>
  <c r="P174" i="5"/>
  <c r="O174" i="5"/>
  <c r="M176" i="5"/>
  <c r="L176" i="5"/>
  <c r="K176" i="5"/>
  <c r="M175" i="5"/>
  <c r="L175" i="5"/>
  <c r="K175" i="5"/>
  <c r="M174" i="5"/>
  <c r="L174" i="5"/>
  <c r="K174" i="5"/>
  <c r="I175" i="5"/>
  <c r="I174" i="5"/>
  <c r="W22" i="4"/>
  <c r="V22" i="4"/>
  <c r="U22" i="4"/>
  <c r="T22" i="4"/>
  <c r="S22" i="4"/>
  <c r="R22" i="4"/>
  <c r="Q22" i="4"/>
  <c r="P22" i="4"/>
  <c r="O22" i="4"/>
  <c r="N22" i="4"/>
  <c r="L22" i="4"/>
  <c r="K22" i="4"/>
  <c r="J22" i="4"/>
  <c r="H22" i="4"/>
  <c r="X36" i="6"/>
  <c r="W36" i="6"/>
  <c r="V36" i="6"/>
  <c r="U36" i="6"/>
  <c r="T36" i="6"/>
  <c r="S36" i="6"/>
  <c r="R36" i="6"/>
  <c r="Q36" i="6"/>
  <c r="P36" i="6"/>
  <c r="O36" i="6"/>
  <c r="M36" i="6"/>
  <c r="L36" i="6"/>
  <c r="K36" i="6"/>
  <c r="I36" i="6"/>
  <c r="Q19" i="7"/>
  <c r="P19" i="7"/>
  <c r="Q18" i="7"/>
  <c r="P18" i="7"/>
  <c r="Q17" i="7"/>
  <c r="P17" i="7"/>
  <c r="Q15" i="7"/>
  <c r="P15" i="7"/>
  <c r="Q14" i="7"/>
  <c r="P14" i="7"/>
  <c r="Q13" i="7"/>
  <c r="P13" i="7"/>
  <c r="AB36" i="6" l="1"/>
  <c r="Z174" i="5"/>
  <c r="Y22" i="4"/>
  <c r="H35" i="7"/>
  <c r="Q34" i="7"/>
  <c r="E35" i="7"/>
  <c r="M35" i="7"/>
  <c r="D35" i="7"/>
  <c r="L35" i="7"/>
  <c r="P34" i="7"/>
  <c r="Y36" i="6"/>
  <c r="I35" i="7"/>
  <c r="C35" i="7"/>
  <c r="G35" i="7"/>
  <c r="K35" i="7"/>
  <c r="O35" i="7"/>
  <c r="B35" i="7"/>
  <c r="F35" i="7"/>
  <c r="J35" i="7"/>
  <c r="N35" i="7"/>
  <c r="Z36" i="6"/>
  <c r="AA22" i="4"/>
  <c r="P32" i="7"/>
  <c r="Q32" i="7"/>
  <c r="Q31" i="7"/>
  <c r="P31" i="7"/>
  <c r="Q22" i="7"/>
  <c r="P22" i="7"/>
  <c r="P21" i="7"/>
  <c r="Q21" i="7"/>
  <c r="AB174" i="5"/>
  <c r="Y174" i="5"/>
  <c r="X22" i="4"/>
  <c r="K56" i="3"/>
  <c r="X56" i="3" s="1"/>
  <c r="P35" i="7" l="1"/>
  <c r="Q35" i="7"/>
  <c r="D24" i="7"/>
  <c r="B24" i="7"/>
  <c r="L56" i="3"/>
  <c r="AA56" i="3" s="1"/>
  <c r="Y56" i="3"/>
  <c r="O23" i="7"/>
  <c r="O36" i="7" s="1"/>
  <c r="N23" i="7"/>
  <c r="N36" i="7" s="1"/>
  <c r="M23" i="7"/>
  <c r="M36" i="7" s="1"/>
  <c r="L23" i="7"/>
  <c r="L36" i="7" s="1"/>
  <c r="K23" i="7"/>
  <c r="K36" i="7" s="1"/>
  <c r="J23" i="7"/>
  <c r="J36" i="7" s="1"/>
  <c r="I23" i="7"/>
  <c r="I36" i="7" s="1"/>
  <c r="H23" i="7"/>
  <c r="H36" i="7" s="1"/>
  <c r="G23" i="7"/>
  <c r="G36" i="7" s="1"/>
  <c r="F23" i="7"/>
  <c r="F36" i="7" s="1"/>
  <c r="E23" i="7"/>
  <c r="E36" i="7" s="1"/>
  <c r="D23" i="7"/>
  <c r="D36" i="7" s="1"/>
  <c r="C23" i="7"/>
  <c r="C36" i="7" s="1"/>
  <c r="B23" i="7"/>
  <c r="B36" i="7" s="1"/>
  <c r="O27" i="7"/>
  <c r="N27" i="7"/>
  <c r="M27" i="7"/>
  <c r="L27" i="7"/>
  <c r="K27" i="7"/>
  <c r="J27" i="7"/>
  <c r="I27" i="7"/>
  <c r="H27" i="7"/>
  <c r="G27" i="7"/>
  <c r="F27" i="7"/>
  <c r="E27" i="7"/>
  <c r="D27" i="7"/>
  <c r="C27" i="7"/>
  <c r="O24" i="7"/>
  <c r="N24" i="7"/>
  <c r="M24" i="7"/>
  <c r="L24" i="7"/>
  <c r="K24" i="7"/>
  <c r="J24" i="7"/>
  <c r="I24" i="7"/>
  <c r="H24" i="7"/>
  <c r="G24" i="7"/>
  <c r="F24" i="7"/>
  <c r="E24" i="7"/>
  <c r="C24" i="7"/>
  <c r="B27" i="7"/>
  <c r="X37" i="6"/>
  <c r="W37" i="6"/>
  <c r="V37" i="6"/>
  <c r="U37" i="6"/>
  <c r="T37" i="6"/>
  <c r="S37" i="6"/>
  <c r="R37" i="6"/>
  <c r="Q37" i="6"/>
  <c r="P37" i="6"/>
  <c r="O37" i="6"/>
  <c r="M37" i="6"/>
  <c r="L37" i="6"/>
  <c r="K37" i="6"/>
  <c r="I37" i="6"/>
  <c r="X35" i="6"/>
  <c r="W35" i="6"/>
  <c r="V35" i="6"/>
  <c r="U35" i="6"/>
  <c r="T35" i="6"/>
  <c r="S35" i="6"/>
  <c r="R35" i="6"/>
  <c r="Q35" i="6"/>
  <c r="P35" i="6"/>
  <c r="O35" i="6"/>
  <c r="M35" i="6"/>
  <c r="L35" i="6"/>
  <c r="K35" i="6"/>
  <c r="I35" i="6"/>
  <c r="W23" i="4"/>
  <c r="V23" i="4"/>
  <c r="U23" i="4"/>
  <c r="T23" i="4"/>
  <c r="S23" i="4"/>
  <c r="R23" i="4"/>
  <c r="Q23" i="4"/>
  <c r="P23" i="4"/>
  <c r="O23" i="4"/>
  <c r="N23" i="4"/>
  <c r="L23" i="4"/>
  <c r="K23" i="4"/>
  <c r="H23" i="4"/>
  <c r="I176" i="5"/>
  <c r="H58" i="3"/>
  <c r="H30" i="7" l="1"/>
  <c r="L30" i="7"/>
  <c r="Q36" i="7"/>
  <c r="P24" i="7"/>
  <c r="G30" i="7"/>
  <c r="K30" i="7"/>
  <c r="O30" i="7"/>
  <c r="Q24" i="7"/>
  <c r="P36" i="7"/>
  <c r="P27" i="7"/>
  <c r="Q27" i="7"/>
  <c r="J30" i="7"/>
  <c r="E30" i="7"/>
  <c r="I30" i="7"/>
  <c r="M30" i="7"/>
  <c r="F30" i="7"/>
  <c r="N30" i="7"/>
  <c r="C30" i="7"/>
  <c r="D30" i="7"/>
  <c r="B30" i="7"/>
  <c r="H21" i="4"/>
  <c r="L21" i="4"/>
  <c r="K21" i="4"/>
  <c r="J21" i="4"/>
  <c r="W21" i="4"/>
  <c r="V21" i="4"/>
  <c r="U21" i="4"/>
  <c r="T21" i="4"/>
  <c r="S21" i="4"/>
  <c r="R21" i="4"/>
  <c r="Q21" i="4"/>
  <c r="P21" i="4"/>
  <c r="O21" i="4"/>
  <c r="N21" i="4"/>
  <c r="Z37" i="6"/>
  <c r="AB37" i="6"/>
  <c r="Z175" i="5"/>
  <c r="AB175" i="5"/>
  <c r="Z176" i="5"/>
  <c r="AB176" i="5"/>
  <c r="Y57" i="3"/>
  <c r="X57" i="3"/>
  <c r="AA57" i="3"/>
  <c r="Y58" i="3"/>
  <c r="AA58" i="3"/>
  <c r="B16" i="7"/>
  <c r="B12" i="7"/>
  <c r="O16" i="7"/>
  <c r="N16" i="7"/>
  <c r="M16" i="7"/>
  <c r="L16" i="7"/>
  <c r="K16" i="7"/>
  <c r="J16" i="7"/>
  <c r="I16" i="7"/>
  <c r="H16" i="7"/>
  <c r="O12" i="7"/>
  <c r="N12" i="7"/>
  <c r="M12" i="7"/>
  <c r="L12" i="7"/>
  <c r="K12" i="7"/>
  <c r="J12" i="7"/>
  <c r="I12" i="7"/>
  <c r="H12" i="7"/>
  <c r="Z35" i="6"/>
  <c r="AB35" i="6"/>
  <c r="I20" i="7" l="1"/>
  <c r="I33" i="7" s="1"/>
  <c r="O20" i="7"/>
  <c r="O33" i="7" s="1"/>
  <c r="N20" i="7"/>
  <c r="N33" i="7" s="1"/>
  <c r="M20" i="7"/>
  <c r="M33" i="7" s="1"/>
  <c r="Y21" i="4"/>
  <c r="J20" i="7"/>
  <c r="J33" i="7" s="1"/>
  <c r="H20" i="7"/>
  <c r="H33" i="7" s="1"/>
  <c r="K20" i="7"/>
  <c r="K33" i="7" s="1"/>
  <c r="Q30" i="7"/>
  <c r="P30" i="7"/>
  <c r="B20" i="7"/>
  <c r="L20" i="7"/>
  <c r="L33" i="7" s="1"/>
  <c r="Y35" i="6"/>
  <c r="AA21" i="4"/>
  <c r="Y37" i="6"/>
  <c r="X21" i="4"/>
  <c r="Y175" i="5"/>
  <c r="Y176" i="5"/>
  <c r="O55" i="3"/>
  <c r="E16" i="7" l="1"/>
  <c r="E12" i="7"/>
  <c r="E20" i="7" l="1"/>
  <c r="E33" i="7" s="1"/>
  <c r="G12" i="7"/>
  <c r="G16" i="7"/>
  <c r="F16" i="7"/>
  <c r="F12" i="7"/>
  <c r="C16" i="7"/>
  <c r="C12" i="7"/>
  <c r="B33" i="7"/>
  <c r="X173" i="5"/>
  <c r="W173" i="5"/>
  <c r="V173" i="5"/>
  <c r="U173" i="5"/>
  <c r="T173" i="5"/>
  <c r="S173" i="5"/>
  <c r="R173" i="5"/>
  <c r="Q173" i="5"/>
  <c r="P173" i="5"/>
  <c r="O173" i="5"/>
  <c r="L173" i="5"/>
  <c r="K173" i="5"/>
  <c r="I173" i="5"/>
  <c r="W55" i="3"/>
  <c r="V55" i="3"/>
  <c r="U55" i="3"/>
  <c r="T55" i="3"/>
  <c r="S55" i="3"/>
  <c r="R55" i="3"/>
  <c r="Q55" i="3"/>
  <c r="P55" i="3"/>
  <c r="N55" i="3"/>
  <c r="K55" i="3"/>
  <c r="J55" i="3"/>
  <c r="H55" i="3"/>
  <c r="C20" i="7" l="1"/>
  <c r="C33" i="7" s="1"/>
  <c r="Q16" i="7"/>
  <c r="F20" i="7"/>
  <c r="G20" i="7"/>
  <c r="G33" i="7" s="1"/>
  <c r="Z173" i="5"/>
  <c r="Y173" i="5"/>
  <c r="X58" i="3"/>
  <c r="X23" i="4"/>
  <c r="Y23" i="4"/>
  <c r="X55" i="3"/>
  <c r="Y55" i="3"/>
  <c r="D16" i="7"/>
  <c r="P16" i="7" s="1"/>
  <c r="L55" i="3"/>
  <c r="AA55" i="3" s="1"/>
  <c r="M173" i="5"/>
  <c r="AB173" i="5" s="1"/>
  <c r="D12" i="7"/>
  <c r="Q12" i="7"/>
  <c r="AA23" i="4"/>
  <c r="Q20" i="7" l="1"/>
  <c r="D20" i="7"/>
  <c r="P20" i="7" s="1"/>
  <c r="Q23" i="7"/>
  <c r="F33" i="7"/>
  <c r="Q33" i="7" s="1"/>
  <c r="P12" i="7"/>
  <c r="D33" i="7" l="1"/>
  <c r="P33" i="7" s="1"/>
  <c r="P23" i="7"/>
</calcChain>
</file>

<file path=xl/sharedStrings.xml><?xml version="1.0" encoding="utf-8"?>
<sst xmlns="http://schemas.openxmlformats.org/spreadsheetml/2006/main" count="2286" uniqueCount="1004">
  <si>
    <t>Podsumowanie naboru:</t>
  </si>
  <si>
    <t>Kategoria drogi - rodzaj listy</t>
  </si>
  <si>
    <t>powiatowe - lista rezerwowa</t>
  </si>
  <si>
    <t>gminne - lista rezerwowa</t>
  </si>
  <si>
    <t>L.p.</t>
  </si>
  <si>
    <t>Nr ewid.</t>
  </si>
  <si>
    <t>Jednostka Samorządu Terytorialnego</t>
  </si>
  <si>
    <t>Nazwa zadania</t>
  </si>
  <si>
    <t>Długość odcinka (w km)</t>
  </si>
  <si>
    <t>Ogółem wartość projektu  (w zł)</t>
  </si>
  <si>
    <t>Wnioskowana kwota dofinansowania (w zł)</t>
  </si>
  <si>
    <t>% dofinansowania</t>
  </si>
  <si>
    <t>Kwota dofinansowania w podziale na lata</t>
  </si>
  <si>
    <t>Deklarowana kwota środków własnych (w zł)</t>
  </si>
  <si>
    <t>x</t>
  </si>
  <si>
    <t>Powiat</t>
  </si>
  <si>
    <t>Wnioskowana kwota dofinansowania
(w zł)</t>
  </si>
  <si>
    <t>Wnioskowana kwota dofinansowania
 (w zł)</t>
  </si>
  <si>
    <t>ZATWIERDZAM</t>
  </si>
  <si>
    <t>………………………………………………………………………………….</t>
  </si>
  <si>
    <t>Wartość zadań ogółem</t>
  </si>
  <si>
    <t>Deklarowana kwota środków własnych</t>
  </si>
  <si>
    <t>Kwota dofinasowania ogółem</t>
  </si>
  <si>
    <t>RAZEM listy rezerwowe</t>
  </si>
  <si>
    <t>Okres realizacji zadania</t>
  </si>
  <si>
    <t>B - budowa (rozbudowa), P - przebudowa, R - remont</t>
  </si>
  <si>
    <t>kolorem czerwonym oznaczono zadania wieloletnie</t>
  </si>
  <si>
    <t>Rodzaj zadania</t>
  </si>
  <si>
    <r>
      <t>Okres realizacji zadania</t>
    </r>
    <r>
      <rPr>
        <b/>
        <vertAlign val="superscript"/>
        <sz val="8"/>
        <color rgb="FF000000"/>
        <rFont val="Arial"/>
        <family val="2"/>
        <charset val="238"/>
      </rPr>
      <t/>
    </r>
  </si>
  <si>
    <t>spr-lata</t>
  </si>
  <si>
    <t>spr-procent</t>
  </si>
  <si>
    <t>spr-dof</t>
  </si>
  <si>
    <t>spr-montaż</t>
  </si>
  <si>
    <t>TERC</t>
  </si>
  <si>
    <t>RAZEM listy</t>
  </si>
  <si>
    <t>Liczba zadań</t>
  </si>
  <si>
    <t>N - zadanie nowe, W - nowe zadanie wieloletnie</t>
  </si>
  <si>
    <t>powiatowe - lista podstawowa, z tego:</t>
  </si>
  <si>
    <t>kontynuowane zadania wieloletnie</t>
  </si>
  <si>
    <t>nowe zadania jednoroczne</t>
  </si>
  <si>
    <t>nowe zadania wieloletnie</t>
  </si>
  <si>
    <t>gminne - lista podstawowa, z tego:</t>
  </si>
  <si>
    <t>RAZEM listy podstawowe, z tego:</t>
  </si>
  <si>
    <t>N - nowe zadanie jednoroczne, K - kontynuowane zadanie wieloletnie z wcześniejszego naboru, W - nowe zadanie wieloletnie</t>
  </si>
  <si>
    <t>Zadanie nowe/kontynuowane/wieloletnie [N/K/W]</t>
  </si>
  <si>
    <t>RAZEM, z tego:</t>
  </si>
  <si>
    <t>Zadanie nowe/wieloletnie [N/W]</t>
  </si>
  <si>
    <t>Lista zadań rekomendowanych do dofinansowania w ramach Rządowego Funduszu Rozwoju Dróg</t>
  </si>
  <si>
    <t>* Kwota dofinansowania zmniejszona do limitu dostępnych środków Rządowego Funduszu Rozwoju Dróg; zwiększenie dofinansowania możliwe w przypadku wystąpienia oszczędności. W przypadku braku oszczędności w Funduszu, realizacja zadania będzie wymagała zabezpieczenia wkładu własnego wnioskodawcy w większej wysokości.</t>
  </si>
  <si>
    <t>FDS/P/53/2021</t>
  </si>
  <si>
    <t>K</t>
  </si>
  <si>
    <t>Powiat Chełmski</t>
  </si>
  <si>
    <t>0603000</t>
  </si>
  <si>
    <t>Przebudowa drogi powiatowej Nr 1823L od km 4+118 do km 20+533 na odcinku Nowiny - Rudka, drogi powiatowej nr 1824L od km 0+000 do km 6+519,65 na odcinku Ruda-Kolonia - Rudka oraz drogi powiatowej Nr 1828L od km 0+000 do km 5+548,08 na odcinku Srebrzyszcze - Gotówka</t>
  </si>
  <si>
    <t>P</t>
  </si>
  <si>
    <t>maj 2021 - sierpień 2022</t>
  </si>
  <si>
    <t>FDS/P/42/2021</t>
  </si>
  <si>
    <t>Miasto Zamość</t>
  </si>
  <si>
    <t>0664000</t>
  </si>
  <si>
    <t>Przebudowa ulicy Szczebrzeskiej i Męczenników Rotundy</t>
  </si>
  <si>
    <t>luty 2021 - październik 2022</t>
  </si>
  <si>
    <t>FDS/P/51/2021</t>
  </si>
  <si>
    <t>Budowa i przebudowa drogi powiatowej Nr 1805L od km 8+700 do km 20+180,01 na odcinku Święcica - Czułczyce Duże oraz drogi powiatowej Nr 1819L od km 0+000 do km 1+554,05 oraz od km 5+690 do km 7+500,03 na odcinku Staw - Krobonosz</t>
  </si>
  <si>
    <t>B</t>
  </si>
  <si>
    <t>lipiec 2021 - sierpień 2022</t>
  </si>
  <si>
    <t>FDS/P/27/2021</t>
  </si>
  <si>
    <t>Powiat Kraśnicki</t>
  </si>
  <si>
    <t>0607000</t>
  </si>
  <si>
    <t>Rozbudowa drogi powiatowej nr 2745L Al.Tysiąclecia w Kraśniku na odcinku od km 0+026 do km 1+243</t>
  </si>
  <si>
    <t>maj 2021- czerwiec 2023</t>
  </si>
  <si>
    <t>FDS/P/24/2021</t>
  </si>
  <si>
    <t>Powiat Bialski</t>
  </si>
  <si>
    <t>0601000</t>
  </si>
  <si>
    <t>Rozbudowa dróg powiatowych Nr 1006L (Olszanka) gr.woj. - Kożuszki - Krzewica odc. dr. kraj Nr 2 - Kożuszki i Nr 1007L (Próchenki) gr.woj. - Kożuszki - gr.woj. (Mostów-Huszlew)</t>
  </si>
  <si>
    <t>maj 2021- lipiec 2023</t>
  </si>
  <si>
    <t>FDS/P/17/2021</t>
  </si>
  <si>
    <t>Powiat Rycki</t>
  </si>
  <si>
    <t>0616000</t>
  </si>
  <si>
    <t>Przebudowa drogi powiatowej Nr 1438L od km 1+535 do km 8+670 oraz drogi powiatowej Nr 1440L od km 2+941 do km 4+372 w ramach zadania pn.: „Szybciej i bezpieczniej z Dęblina do Ryk – II etap”</t>
  </si>
  <si>
    <t>maj 2021- listopad 2023</t>
  </si>
  <si>
    <t>FDS/P/40/2021</t>
  </si>
  <si>
    <t>Powiat Opolski</t>
  </si>
  <si>
    <t>0612000</t>
  </si>
  <si>
    <t>Przebudowa ciągu drogowego dróg powiatowych nr 2547L dr.pow. 2529L Kazimierz Dolny (Jeziorszczyzna) - Kol.Rzeczyca - Zaborze - Niezabitów dł. 7,248 km, nr 2612L Karczmiska - Kol. Rzeczyca dł. 2,618 km oraz nr 2236L Niezabitów - Łubki - Wojciechów dł. 2,523 km</t>
  </si>
  <si>
    <t>czerwiec 2021 - grudzień 2022</t>
  </si>
  <si>
    <t>FDS/P/28/2021</t>
  </si>
  <si>
    <t>Przebudowa drogi powiatowej nr 2700L Urzędów - Bęczyn - Boby na terenie gminy Urzedów</t>
  </si>
  <si>
    <t>maj 2021 - listopad 2022</t>
  </si>
  <si>
    <t>FDS/P/19/2021</t>
  </si>
  <si>
    <t>Powiat Biłgorajski</t>
  </si>
  <si>
    <t>0602000</t>
  </si>
  <si>
    <t>Budowa i przebudowa drogi powiatowej Nr 2944L Podsośnina Łukowska - Tarnogród</t>
  </si>
  <si>
    <t>lipiec 2021-sierpień 2022</t>
  </si>
  <si>
    <t>FDS/P/20/2021</t>
  </si>
  <si>
    <t>Przebudowa drogi powiatowej Nr 2908L Bononia - Wola Radzięcka</t>
  </si>
  <si>
    <t>FDS/P/52/2021</t>
  </si>
  <si>
    <t>Przebudowa drogi powiatowej nr 1814L od km 0+000 do km 8+288,12 na odcinku Pawłów-Liszno, drogi powiatowej nr 1815L od km 0+000 do km 4+647,75 na odcinku ul. Chełmska w Mieście Rejowiec Fabryczny - Krasne oraz drogi powiatowej Nr 1869L na odcinku od km 0+000 do km 1+369,11, ul. Wiejska w mieście Rejowiec Fabryczny</t>
  </si>
  <si>
    <t>sierpień 2021 - marzec 2023</t>
  </si>
  <si>
    <t>FDS/P/16/2021</t>
  </si>
  <si>
    <t>Przebudowa drogi powiatowej nr 1422L od km 1+850 do km 5+312,5 w miejscowości Czernic</t>
  </si>
  <si>
    <t>październik 2021 - listopad 2022</t>
  </si>
  <si>
    <t>RFRD/6/P/2022</t>
  </si>
  <si>
    <t>N</t>
  </si>
  <si>
    <t>Budowa drogi powiatowej nr 3315L od km 1+530 do km 2+095 ulicy Majdan w Zamościu</t>
  </si>
  <si>
    <t>luty - listopad 2022</t>
  </si>
  <si>
    <t>RFRD/23/P/2022</t>
  </si>
  <si>
    <t>Powiat Łukowski</t>
  </si>
  <si>
    <t>0615000</t>
  </si>
  <si>
    <t>Przebudowa dróg powiatowych: Nr 1202L od km 4+860 do km 12+740 odcinek Turze Rogi - granica powiatu, Nr 1319L od km 4+945 do km 6+710 odcinek Zarzecz Łukowski - Kownatki</t>
  </si>
  <si>
    <t>lipiec 2022 - czerwiec 2023</t>
  </si>
  <si>
    <t>RFRD/4/P/2022</t>
  </si>
  <si>
    <t>Przebudowa drogi powiatowej nr 3327L od km 0+012 do km 0+848 ulicy Partyzantów w Zamościu</t>
  </si>
  <si>
    <t>styczeń - listopad 2022</t>
  </si>
  <si>
    <t>RFRD/21/P/2022</t>
  </si>
  <si>
    <t>Przebudowa dróg powiatowych: Nr 1360L od km 0+010 do km 7+000 odcinek Hordzież - Wola Gułowska, Nr 1361L od km 0+010 do km 1+690 odcinek Wola Gułowska - Dąbrówka i Nr 1348L od km 10+165 do km 14+080 odcinek Dąbrówka - Krzówka</t>
  </si>
  <si>
    <t>RFRD/43/P/2022</t>
  </si>
  <si>
    <t>Powiat Tomaszowski</t>
  </si>
  <si>
    <t>0618000</t>
  </si>
  <si>
    <t>Rozbudowa odcinków drogi powiatowej Nr 3508L od km 0+020 do km 2+003 i od km 2+066 do km 4+327 w miejscowościach Rachanie, Michalów-Kolonia, Michalów i Siemnice</t>
  </si>
  <si>
    <t>sierpień 2022 - czerwiec 2023</t>
  </si>
  <si>
    <t>RFRD/28/P/2022</t>
  </si>
  <si>
    <t>Powiat Zamojski</t>
  </si>
  <si>
    <t>0620000</t>
  </si>
  <si>
    <t>Budowa drogi powiatowej nr 3261L na odcinku Szur - granica powiatu zamojskiego</t>
  </si>
  <si>
    <t>RFRD/58/P/2022</t>
  </si>
  <si>
    <t>Budowa i przebudowa drogi powiatowej Nr 1832L od km 0+000 do km 8+717,78 na odcinku Żółtańce Kolonia - Wereszcze Duże</t>
  </si>
  <si>
    <t>kwiecień - grudzień 2022</t>
  </si>
  <si>
    <t>RFRD/44/P/2022</t>
  </si>
  <si>
    <t>Rozbudowa odcinka drogi powiatowej nr 3265L od km 0+000 do km 6+202 w miejscowości Polany i Polanówka</t>
  </si>
  <si>
    <t>RFRD/29/P/2022</t>
  </si>
  <si>
    <t>Przebudowa drogi powiatowej nr 3246L Sitno-Łabuńki na odcinku Sitno - Jarosławiec - DK 74</t>
  </si>
  <si>
    <t>RFRD/55/P/2022</t>
  </si>
  <si>
    <t>Powiat Lubartowski</t>
  </si>
  <si>
    <t>0608000</t>
  </si>
  <si>
    <t>Przebudowa drogi powiatowej Nr 1359L ((Adamów - Krzówka) Przytoczno - do dr.kraj. nr 48)</t>
  </si>
  <si>
    <t>RFRD/47/P/2022</t>
  </si>
  <si>
    <t>Przebudowa drogi powiatowej Nr 1400L od km 0+010,70 do km 3+792,13 w miejscowości Paprotnia</t>
  </si>
  <si>
    <t>czerwiec 2022 - maj 2023</t>
  </si>
  <si>
    <t>RFRD/52/P/2022</t>
  </si>
  <si>
    <t>Powiat Janowski</t>
  </si>
  <si>
    <t>0605000</t>
  </si>
  <si>
    <t>Przebudowa drogi powiatowej nr 2819L Janów Lubelski ul. Bohaterów Porytowego Wzgórza w lokalizacji od km 0+043 do km 2+053 - ETAP II od km 0+043 do km 0+780</t>
  </si>
  <si>
    <t>marzec 2022 - listopad 2022</t>
  </si>
  <si>
    <t>RFRD/20/P/2022</t>
  </si>
  <si>
    <t>W</t>
  </si>
  <si>
    <t>Przebudowa dróg powiatowych Nr 2930L - ul. Graniczna i 2994L - ul. Polna w Biłgoraju</t>
  </si>
  <si>
    <t>lipiec 2022 - sierpień 2023</t>
  </si>
  <si>
    <t>RFRD/51/P/2022</t>
  </si>
  <si>
    <t>Przebudowa drogi powiatowej nr 2814L Potoczek - Bania w lokalizacji od km 3+010 do km 6+072</t>
  </si>
  <si>
    <t>RFRD/49/P/2022</t>
  </si>
  <si>
    <t>Przebudowa drogi powiatowej 2701L ul. Budzyńska w m. Kraśnik</t>
  </si>
  <si>
    <t>RFRD/15/P/2022</t>
  </si>
  <si>
    <t>Powiat Lubelski</t>
  </si>
  <si>
    <t>Przebudowa i budowa drogi powiatowej Nr 2258L Podole - Zosin - Babin</t>
  </si>
  <si>
    <t>maj - grudzień 2022</t>
  </si>
  <si>
    <t>RFRD/18/P/2022</t>
  </si>
  <si>
    <t>Przebudowa drogi powiatowej Nr 2947L Zwierzyniec - Tereszpol</t>
  </si>
  <si>
    <t>maj - listopad 2022</t>
  </si>
  <si>
    <t>RFRD/56/P/2022</t>
  </si>
  <si>
    <t>Budowa drogi powiatowej nr 1536L (Sułoszyn - Żurawiniec)</t>
  </si>
  <si>
    <t>RFRD/40/P/2022</t>
  </si>
  <si>
    <t>Przebudowa ciągu drogowego dróg powiatowych nr 2637L Józefów nad Wisłą - Chruślina - Wierzbica dł. 4,300 km oraz 2635L Niesiołowice - Nietrzeba, dł. 3,920 km</t>
  </si>
  <si>
    <t>marzec 2022 - czerwiec 2023</t>
  </si>
  <si>
    <t>RFRD/27/P/2022</t>
  </si>
  <si>
    <t>Przebudowa drogi powiatowej nr 3270L Łabuńki - Barchaczów -  Antoniówka - Zubowice (etap I)</t>
  </si>
  <si>
    <t>RFRD/30/P/2022</t>
  </si>
  <si>
    <t>Przebudowa drogi powiatowej Nr 1098L Komarówka - Brzozowy Kąt - Polubicze - Horodyszcze</t>
  </si>
  <si>
    <t>kwiecień - listopad 2022</t>
  </si>
  <si>
    <t>RFRD/53/P/2022</t>
  </si>
  <si>
    <t>Przebudowa drogi powiatowej Nr 2815L Modliborzyce - Gwizdów - gr.woj. w lokalizacji od km 0+410 do km 1+622</t>
  </si>
  <si>
    <t>RFRD/2/P/2022</t>
  </si>
  <si>
    <t>Powiat Krasnostawski</t>
  </si>
  <si>
    <t>0606000</t>
  </si>
  <si>
    <t>Rozbudowa drogi powiatowej Nr 3162L ul. Sobieskiego na odcinku od ul. Chmielnej do ul. Bojarczuka w Krasnymstawie</t>
  </si>
  <si>
    <t>RFRD/31/P/2022</t>
  </si>
  <si>
    <t>Rozbudowa drogi powiatowej nr 1010L Międzyrzec Podlaski (ul. Drohicka) - Zasiadki - gr.woj. (Huszlew) oraz przebudowa drogi powiatowej nr 1008L Łuniew - Łukowisko - Manie - dr.kraj. Nr 2</t>
  </si>
  <si>
    <t>maj 2022- czerwiec 2024</t>
  </si>
  <si>
    <t>RFRD/14/P/2022</t>
  </si>
  <si>
    <t>Powiat Radzyński</t>
  </si>
  <si>
    <t>Przebudowa drogi powiatowej nr 1250L na odcinku Borki - Tchórzew - Bełcząc od km 0+021 do km 8+873</t>
  </si>
  <si>
    <t>maj 2022 - kwiecień 2023</t>
  </si>
  <si>
    <t>RFRD/45/P/2022</t>
  </si>
  <si>
    <t>Przebudowa drogi powiatowej Nr 1410L od km 5+195 do km 9+600 w m. Wylezin, Janopol, Kłoczew</t>
  </si>
  <si>
    <t>RFRD/16/P/2022</t>
  </si>
  <si>
    <t>Przebudowa drogi powiatowej Nr 2255L Grabówka - Kol. Warsz. - Niedrzwica Duża</t>
  </si>
  <si>
    <t>RFRD/10/P/2022</t>
  </si>
  <si>
    <t>Powiat Puławski</t>
  </si>
  <si>
    <t>0614000</t>
  </si>
  <si>
    <t>Przebudowa drogi powiatowej nr 2502L na odc. od km 2+372 do km 3+763</t>
  </si>
  <si>
    <t>RFRD/57/P/2022</t>
  </si>
  <si>
    <t>Budowa i przebudowa drogi powiatowej Nr 1816L od km 0+250 do km 4+979,60 na odcinku Siedliszcze-Pawłów</t>
  </si>
  <si>
    <t>RFRD/24/P/2022</t>
  </si>
  <si>
    <t>Przebudowa drogi powiatowej nr 1228L od km 10+800 do km 14+205 na odcinku Wohyń - granica powiatu parczewskiego</t>
  </si>
  <si>
    <t>RFRD/50/P/2022</t>
  </si>
  <si>
    <t>Przebudowa drogi powiatowej Nr 2639L Józefów - Dzierzkowice</t>
  </si>
  <si>
    <t>czerwiec 2022 - październik 2023</t>
  </si>
  <si>
    <t>RFRD/34/P/2022</t>
  </si>
  <si>
    <t>Powiat Włodawski</t>
  </si>
  <si>
    <t>Przebudowa drogi powiatowej Nr 1722L na odcinku od km 2+690 + do km 6+300 w m. Kosyń</t>
  </si>
  <si>
    <t>marzec - październik 2022</t>
  </si>
  <si>
    <t>RFRD/39/P/2022</t>
  </si>
  <si>
    <t>Powiat Łęczyński</t>
  </si>
  <si>
    <t>Rozbudowa drogi powiatowej Nr 2020L w miejscowości Leopoldów od km 0+034,72 do km 1+800,00</t>
  </si>
  <si>
    <t>RFRD/9/P/2022</t>
  </si>
  <si>
    <t>Powiat Parczewski</t>
  </si>
  <si>
    <t>0613000</t>
  </si>
  <si>
    <t>Przebudowa drogi powiatowej Nr 1612L na odcinku od skrzyżowania z drogą powiatowa nr 1610L do RSP w Gródku Szlacheckim od km 0+000 do km 1+400</t>
  </si>
  <si>
    <t>marzec - listopad 2022</t>
  </si>
  <si>
    <t>RFRD/11/P/2022</t>
  </si>
  <si>
    <t>Przebudowa drogi powiatowej nr 2235L w miejscowości Wąwolnica na odcinku od km 0+005,80 do km 0+689,00</t>
  </si>
  <si>
    <t>RFRD/22/P/2022</t>
  </si>
  <si>
    <t>Przebudowa dróg powiatowych: Nr 1311L od km 4+243 do km 7+691 odcinek Łuków - Krynka, Nr 1312L od km 5+256 do km 9+895 odcinek Celiny - Krynka, Nr 1314L od km 5+529 do km 12+351 odcinek granica powiatu - Celiny</t>
  </si>
  <si>
    <t>RFRD/59/P/2022</t>
  </si>
  <si>
    <t>Przebudowa drogi powiatowej nr 1843L od km 3+762 do km 17+027,39 na odcinku Kamień Kolonia - Michałówka</t>
  </si>
  <si>
    <t>RFRD/19/P/2022</t>
  </si>
  <si>
    <t>Przebudowa drogi powiatowej Nr 2934L Księżpol - Harasiuki</t>
  </si>
  <si>
    <t>RFRD/17/P/2022</t>
  </si>
  <si>
    <t>Przebudowa drogi powiatowej 2276L Tuszów-Jabłonna</t>
  </si>
  <si>
    <t>RFRD/33/P/2022</t>
  </si>
  <si>
    <t>Rozbudowa odcinka drogi powiatowej nr 3549L od km 0+000 do km 5+190 w miejscowościach Kunki i Grabowica</t>
  </si>
  <si>
    <t>RFRD/42/P/2022</t>
  </si>
  <si>
    <t>Przebudowa drogi powiatowej nr 2615L Głusko - Wolica - Kowala na odcinkach 0+345 - 2+266, 2+634 - 3+955, łącznej długości 3,242 km</t>
  </si>
  <si>
    <t>RFRD/54/P/2022</t>
  </si>
  <si>
    <t>Przebudowa drogi powiatowej nr 1362L na odcinku od granicy powiatu do dr.pow. nr 1359L</t>
  </si>
  <si>
    <t>RFRD/26/P/2022</t>
  </si>
  <si>
    <t>Gmina Miejska Biała Podlaska</t>
  </si>
  <si>
    <t>0661000</t>
  </si>
  <si>
    <t>Przebudowa ul. Sidorskiej w Białej Podlaskiej na odcinku od granicy miasta do al. Solidarności</t>
  </si>
  <si>
    <t>wrzesień 2022 - sierpień 2023</t>
  </si>
  <si>
    <t>RFRD/38/P/2022</t>
  </si>
  <si>
    <t>Przebudowa drogi powiatowej Nr 2024L w miejscowości Jaszczów od km 0+120,00 do km 1+844,00</t>
  </si>
  <si>
    <t>RFRD/12/P/2022</t>
  </si>
  <si>
    <t>Przebudowa drogi powiatowej nr 2537L od km 0+030 do km 0+410 i od km 1+630 do km 4+160</t>
  </si>
  <si>
    <t>RFRD/8/P/2022</t>
  </si>
  <si>
    <t>Przebudowa drogi powiatowej nr 1228L (Kostry - Czeberaki) na odcinku od km 22+481 do km 24+405</t>
  </si>
  <si>
    <t>RFRD/35/P/2022</t>
  </si>
  <si>
    <t>Przebudowa drogi powiatowej Nr 1624L Urszulin - Hańsk od km 8+300 do km 10+930</t>
  </si>
  <si>
    <t>kwiecień - październik 2022</t>
  </si>
  <si>
    <t>RFRD/5/P/2022</t>
  </si>
  <si>
    <t>Przebudowa drogi powiatowej nr 3344L od km 0+004 do km 0+745 ulicy Weteranów w Zamościu</t>
  </si>
  <si>
    <t>RFRD/13/P/2022</t>
  </si>
  <si>
    <t>Przebudowa drogi powiatowej nr 1206L od km 0+012 do km 10+022 na odcinku Stok - Główne</t>
  </si>
  <si>
    <t>RFRD/48/P/2022</t>
  </si>
  <si>
    <t>Przebudowa drogi powiatowej Nr 2712L w Gminie Gościeradów</t>
  </si>
  <si>
    <t>RFRD/7/P/2022</t>
  </si>
  <si>
    <t>Przebudowa drogi powiatowej nr 1605L Jabłoń-Gęś</t>
  </si>
  <si>
    <t>czerwiec 2022 - lipiec 2023</t>
  </si>
  <si>
    <t>RFRD/46/P/2022</t>
  </si>
  <si>
    <t>Przebudowa drogi powiatowej Nr 1411L od km 5+900 do km 8+087 w m. Zaryte, Stare Zadybie oraz drogi powiatowej nr 1412L od km 0+000 do km 4+008 w m. Wola Zadybska, Rybaki, Zaryte</t>
  </si>
  <si>
    <t>RFRD/41/P/2022</t>
  </si>
  <si>
    <t>RFRD/32/P/2022</t>
  </si>
  <si>
    <t>Budowa drogi powiatowej Nr 1114L Sławacinek Nowy - Porosiuki - Sokule - Dołha - Sitno - Wysokie w miejscowości Sokule</t>
  </si>
  <si>
    <t>RFRD/3/P/2022</t>
  </si>
  <si>
    <t>Rozbudowa drogi powiatowej Nr 3120L Zakręcie - Jaślików - Majdan Krzywski - Kolonia Krzywe od km 5+792 do km 8+232</t>
  </si>
  <si>
    <t>RFRD/36/P/2022</t>
  </si>
  <si>
    <t>Przebudowa drogi powiatowej Nr 1708L Hola - Lipówka od km 1+685 do km 5+450</t>
  </si>
  <si>
    <t>RFRD/37/P/2022</t>
  </si>
  <si>
    <t>Przebudowa drogi powiatowej Nr 1625L od km 14+327,42 do 16+327,00 oraz od km 17+240,00 do km 18+240,00 w miejscowości Nadrybie Dwór - Wólka Cycowska</t>
  </si>
  <si>
    <t>0609000</t>
  </si>
  <si>
    <t>0610000</t>
  </si>
  <si>
    <t>0611000</t>
  </si>
  <si>
    <t>0619000</t>
  </si>
  <si>
    <t>bialski</t>
  </si>
  <si>
    <t>0601021</t>
  </si>
  <si>
    <t>0601052</t>
  </si>
  <si>
    <t>0601072</t>
  </si>
  <si>
    <t>0601092</t>
  </si>
  <si>
    <t>0601142</t>
  </si>
  <si>
    <t>0601162</t>
  </si>
  <si>
    <t>0601172</t>
  </si>
  <si>
    <t>0601182</t>
  </si>
  <si>
    <t>0602011</t>
  </si>
  <si>
    <t>biłgorajski</t>
  </si>
  <si>
    <t>0602032</t>
  </si>
  <si>
    <t>0602053</t>
  </si>
  <si>
    <t>0602092</t>
  </si>
  <si>
    <t>0602112</t>
  </si>
  <si>
    <t>0602123</t>
  </si>
  <si>
    <t>0602142</t>
  </si>
  <si>
    <t>0603011</t>
  </si>
  <si>
    <t>chełmski</t>
  </si>
  <si>
    <t>0603022</t>
  </si>
  <si>
    <t>0603042</t>
  </si>
  <si>
    <t>0603072</t>
  </si>
  <si>
    <t>0603082</t>
  </si>
  <si>
    <t>0603092</t>
  </si>
  <si>
    <t>0603113</t>
  </si>
  <si>
    <t>0603122</t>
  </si>
  <si>
    <t>hrubieszowski</t>
  </si>
  <si>
    <t>0604032</t>
  </si>
  <si>
    <t>0604042</t>
  </si>
  <si>
    <t>0604052</t>
  </si>
  <si>
    <t>0604072</t>
  </si>
  <si>
    <t>0604082</t>
  </si>
  <si>
    <t>janowski</t>
  </si>
  <si>
    <t>0605032</t>
  </si>
  <si>
    <t>0605053</t>
  </si>
  <si>
    <t>0605063</t>
  </si>
  <si>
    <t>0606011</t>
  </si>
  <si>
    <t>krasnostawski</t>
  </si>
  <si>
    <t>0606022</t>
  </si>
  <si>
    <t>0606032</t>
  </si>
  <si>
    <t>0606042</t>
  </si>
  <si>
    <t>0606052</t>
  </si>
  <si>
    <t>0606062</t>
  </si>
  <si>
    <t>0607011</t>
  </si>
  <si>
    <t>kraśnicki</t>
  </si>
  <si>
    <t>0607042</t>
  </si>
  <si>
    <t>0607062</t>
  </si>
  <si>
    <t>0607072</t>
  </si>
  <si>
    <t>0607092</t>
  </si>
  <si>
    <t>0607102</t>
  </si>
  <si>
    <t>0608011</t>
  </si>
  <si>
    <t>lubartowski</t>
  </si>
  <si>
    <t>0608032</t>
  </si>
  <si>
    <t>0608042</t>
  </si>
  <si>
    <t>0608063</t>
  </si>
  <si>
    <t>0608072</t>
  </si>
  <si>
    <t>0608103</t>
  </si>
  <si>
    <t>0608112</t>
  </si>
  <si>
    <t>0608122</t>
  </si>
  <si>
    <t>0608132</t>
  </si>
  <si>
    <t>lubelski</t>
  </si>
  <si>
    <t>0609033</t>
  </si>
  <si>
    <t>0609042</t>
  </si>
  <si>
    <t>0609052</t>
  </si>
  <si>
    <t>0609062</t>
  </si>
  <si>
    <t>0609072</t>
  </si>
  <si>
    <t>0609082</t>
  </si>
  <si>
    <t>0609092</t>
  </si>
  <si>
    <t>0609102</t>
  </si>
  <si>
    <t>0609112</t>
  </si>
  <si>
    <t>0609122</t>
  </si>
  <si>
    <t>0609132</t>
  </si>
  <si>
    <t>0609142</t>
  </si>
  <si>
    <t>0609152</t>
  </si>
  <si>
    <t>0609162</t>
  </si>
  <si>
    <t>łęczyński</t>
  </si>
  <si>
    <t>0610022</t>
  </si>
  <si>
    <t>0610033</t>
  </si>
  <si>
    <t>0610062</t>
  </si>
  <si>
    <t>0611011</t>
  </si>
  <si>
    <t>łukowski</t>
  </si>
  <si>
    <t>0611021</t>
  </si>
  <si>
    <t>0611032</t>
  </si>
  <si>
    <t>0611042</t>
  </si>
  <si>
    <t>0611052</t>
  </si>
  <si>
    <t>0611062</t>
  </si>
  <si>
    <t>0611072</t>
  </si>
  <si>
    <t>0611082</t>
  </si>
  <si>
    <t>0611092</t>
  </si>
  <si>
    <t>0611102</t>
  </si>
  <si>
    <t>0611112</t>
  </si>
  <si>
    <t>0612012</t>
  </si>
  <si>
    <t>opolski</t>
  </si>
  <si>
    <t>0612032</t>
  </si>
  <si>
    <t>0612042</t>
  </si>
  <si>
    <t>0612053</t>
  </si>
  <si>
    <t>0612063</t>
  </si>
  <si>
    <t>0612072</t>
  </si>
  <si>
    <t>0613012</t>
  </si>
  <si>
    <t>parczewski</t>
  </si>
  <si>
    <t>0613022</t>
  </si>
  <si>
    <t>0613032</t>
  </si>
  <si>
    <t>0613043</t>
  </si>
  <si>
    <t>0614011</t>
  </si>
  <si>
    <t>puławski</t>
  </si>
  <si>
    <t>0614022</t>
  </si>
  <si>
    <t>0614052</t>
  </si>
  <si>
    <t>0614062</t>
  </si>
  <si>
    <t>0614072</t>
  </si>
  <si>
    <t>0614083</t>
  </si>
  <si>
    <t>0614092</t>
  </si>
  <si>
    <t>0614112</t>
  </si>
  <si>
    <t>radzyński</t>
  </si>
  <si>
    <t>0615022</t>
  </si>
  <si>
    <t>0615032</t>
  </si>
  <si>
    <t>0615042</t>
  </si>
  <si>
    <t>0615052</t>
  </si>
  <si>
    <t>0615062</t>
  </si>
  <si>
    <t>0615082</t>
  </si>
  <si>
    <t>rycki</t>
  </si>
  <si>
    <t>0616043</t>
  </si>
  <si>
    <t>0616052</t>
  </si>
  <si>
    <t>Gmina Miejska Świdnik</t>
  </si>
  <si>
    <t>0617011</t>
  </si>
  <si>
    <t>świdnicki</t>
  </si>
  <si>
    <t>0617022</t>
  </si>
  <si>
    <t>0617033</t>
  </si>
  <si>
    <t>0617042</t>
  </si>
  <si>
    <t>0617052</t>
  </si>
  <si>
    <t>0618011</t>
  </si>
  <si>
    <t>tomaszowski</t>
  </si>
  <si>
    <t>0618032</t>
  </si>
  <si>
    <t>0618053</t>
  </si>
  <si>
    <t>0618063</t>
  </si>
  <si>
    <t>0618102</t>
  </si>
  <si>
    <t>0618112</t>
  </si>
  <si>
    <t>0618123</t>
  </si>
  <si>
    <t>włodawski</t>
  </si>
  <si>
    <t>0619032</t>
  </si>
  <si>
    <t>0619062</t>
  </si>
  <si>
    <t>zamojski</t>
  </si>
  <si>
    <t>0620043</t>
  </si>
  <si>
    <t>0620052</t>
  </si>
  <si>
    <t>0620062</t>
  </si>
  <si>
    <t>0620072</t>
  </si>
  <si>
    <t>0620082</t>
  </si>
  <si>
    <t>0620092</t>
  </si>
  <si>
    <t>0620122</t>
  </si>
  <si>
    <t>0620133</t>
  </si>
  <si>
    <t>0620142</t>
  </si>
  <si>
    <r>
      <t>Dofinansowanie przyznane w naborze</t>
    </r>
    <r>
      <rPr>
        <b/>
        <sz val="10"/>
        <rFont val="Times New Roman"/>
        <family val="1"/>
        <charset val="238"/>
      </rPr>
      <t>:</t>
    </r>
    <r>
      <rPr>
        <sz val="10"/>
        <rFont val="Times New Roman"/>
        <family val="1"/>
        <charset val="238"/>
      </rPr>
      <t xml:space="preserve"> </t>
    </r>
    <r>
      <rPr>
        <sz val="10"/>
        <color rgb="FFFF0000"/>
        <rFont val="Times New Roman"/>
        <family val="1"/>
        <charset val="238"/>
      </rPr>
      <t>2022</t>
    </r>
  </si>
  <si>
    <r>
      <t xml:space="preserve">Województwo: </t>
    </r>
    <r>
      <rPr>
        <sz val="10"/>
        <color rgb="FFFF0000"/>
        <rFont val="Times New Roman"/>
        <family val="1"/>
        <charset val="238"/>
      </rPr>
      <t>LUBELSKIE</t>
    </r>
  </si>
  <si>
    <t>FDS/G/224/2020</t>
  </si>
  <si>
    <t>Gmina Serokomla</t>
  </si>
  <si>
    <t>Remont drogi gminnej nr 102714L Hordzież-Nowa Ruda od km 0+670,00 do km 4+528,00</t>
  </si>
  <si>
    <t>R</t>
  </si>
  <si>
    <t>czerwiec 2020 - lipiec 2022</t>
  </si>
  <si>
    <t>FDS/G/141/2021</t>
  </si>
  <si>
    <t>Gmina Zakrzówek</t>
  </si>
  <si>
    <t>Budowa drogi gminnej nr 108348L wraz z mostem w miejscowości Bystrzyca na rzece Bystrzyca</t>
  </si>
  <si>
    <t>czerwiec 2021 - luty 2023</t>
  </si>
  <si>
    <t>FDS/G/9/2021</t>
  </si>
  <si>
    <t>Gmina Jabłonna</t>
  </si>
  <si>
    <t>Przebudowa drogi gminnej Nr 107153L tzw. "Trzynastka" w Skrzynicach Pierwszych od km 0+000 do km 2+900</t>
  </si>
  <si>
    <t>maj 2021 - wrzesień 2022</t>
  </si>
  <si>
    <t>FDS/G/14/2021</t>
  </si>
  <si>
    <t>Gmina Lubartów</t>
  </si>
  <si>
    <t>Rozbudowa drogi gminnej nr 103355L Nowodwór - Majdan Kozłowiecki-Wandzin na odcinku od km 0+002,49 do km 4+419,89 od skrzyżowania z droga powiatową nr 1550 L do skrzyżowania z droga gminną nr 103375L oraz przebudowa drogi gminnej nr 103355L w miejscowości Majdan Kozłowiecki na odcinku od km 0+000 do km 0+565,41, gm. Lubartów</t>
  </si>
  <si>
    <t>lipiec 2021 - wrzesień 2022</t>
  </si>
  <si>
    <t>FDS/G/242/2021</t>
  </si>
  <si>
    <t>Gmina Jabłoń</t>
  </si>
  <si>
    <t>Budowa ciągu komunikacyjnego dróg gminnych nr 103765L i 103788L w miejscowości Gęś</t>
  </si>
  <si>
    <t>maj 2021 - lipiec 2022</t>
  </si>
  <si>
    <t>FDS/G/151/2021</t>
  </si>
  <si>
    <t>Gmina Trzebieszów</t>
  </si>
  <si>
    <t>Przebudowa drogi gminnej nr 102320L Trzebieszów-Dębowierzchy</t>
  </si>
  <si>
    <t>czerwiec 2021 - listopad 2022</t>
  </si>
  <si>
    <t>FDS/G/101/2021</t>
  </si>
  <si>
    <t>Gmina Włodawa</t>
  </si>
  <si>
    <t xml:space="preserve">włodawski </t>
  </si>
  <si>
    <t>Rozbudowa drogi gminnej nr 104425L od km 0+000 do km 0+930 oraz od km 1+879,20 do km 2+285,20 w m. Suszno</t>
  </si>
  <si>
    <t>lipiec 2021 - grudzień 2022</t>
  </si>
  <si>
    <t>FDS/G/227/2021</t>
  </si>
  <si>
    <t>Gmina Opole Lubelskie</t>
  </si>
  <si>
    <t>Budowa drogi w miejscowości Opole Lubelskie ul. Owocowa od km 0+233,50 do km 0+477,68</t>
  </si>
  <si>
    <t>czerwiec 2021 - lipiec 2022</t>
  </si>
  <si>
    <t>FDS/G/228/2021</t>
  </si>
  <si>
    <t>Budowa drogi gminnej przy ul. Zielonej w m. Opole Lubelskie od km 0+000,00 do km 0+083,93</t>
  </si>
  <si>
    <t xml:space="preserve">FDS/G/257/2021 </t>
  </si>
  <si>
    <t>Gmina Ryki</t>
  </si>
  <si>
    <t>Przebudowa dróg gminnych Nr 102909L, 102897L w Rykach</t>
  </si>
  <si>
    <t>maj 2021 - październik 2022</t>
  </si>
  <si>
    <t xml:space="preserve">FDS/G/211/2021 </t>
  </si>
  <si>
    <t>Gmina Krasnobród</t>
  </si>
  <si>
    <t>Budowa odcinka ulicy Kalinowej nr 112296L na osiedlu Podzamek w Krasnobrodzie, km 0+003.00 - 0+440.90</t>
  </si>
  <si>
    <t>wrzesień  2021 - sierpień 2022</t>
  </si>
  <si>
    <t>FDS/G/244/2021</t>
  </si>
  <si>
    <t>Przebudowa drogi gminnej Nr 102895L w Rykach</t>
  </si>
  <si>
    <t>FDS/G/147/2021</t>
  </si>
  <si>
    <t>Gmina Końskowola</t>
  </si>
  <si>
    <t>Przebudowa drogi gminnej Nr 107700L w msc. Wronów wraz z budową chodnika</t>
  </si>
  <si>
    <t>RFRD/255/G/2022</t>
  </si>
  <si>
    <t>Gmina Wierzbica</t>
  </si>
  <si>
    <t>Budowa drogi gminnej 104539L, w miejscowości Staszyce i miejscowości Chylin gm. Wierzbica</t>
  </si>
  <si>
    <t>RFRD/109/G/2022</t>
  </si>
  <si>
    <t>Gmina Zamość</t>
  </si>
  <si>
    <t xml:space="preserve">Rozbudowa dróg gminnych nr 110381L i 110382L w m. Szopinek </t>
  </si>
  <si>
    <t>RFRD/262/G/2022</t>
  </si>
  <si>
    <t xml:space="preserve">Budowa ciągu dróg gminnych w m. Ryki i Swaty od km 0+000 do km 2+369 oraz od km 0+000 do km 1+113 </t>
  </si>
  <si>
    <t>RFRD/170/G/2022</t>
  </si>
  <si>
    <t>Gmina Miasto Biłgoraj</t>
  </si>
  <si>
    <t>Rozbudowa drogi gminnej nr 115209L ulica Piłsudskiego od km 0+004,50 do km 0+210 oraz od km 0+234 do km 1+406 w Biłgoraju</t>
  </si>
  <si>
    <t>RFRD/108/G/2022</t>
  </si>
  <si>
    <t>Budowa drogi gminnej w m. Płoskie i Zawada - od drogi powiatowej nr 3217L do drogi krajowej nr 74</t>
  </si>
  <si>
    <t>RFRD/165/G/2022</t>
  </si>
  <si>
    <t>Gmina Fajsławice</t>
  </si>
  <si>
    <t>Rozbudowa drogi gminnej nr 105744L od km 4+691 do km 4+970 oraz drogi gminnej nr 109613L od km 1+543 do km 1+792 w Fajsławicach</t>
  </si>
  <si>
    <t>RFRD/119/G/2022</t>
  </si>
  <si>
    <t>Miasto Puławy</t>
  </si>
  <si>
    <t>Budowa ciągu dróg gminnych - etap I. Budowa ul. Sybiraków w Puławach</t>
  </si>
  <si>
    <t>RFRD/169/G/2022</t>
  </si>
  <si>
    <t>Przebudowa drogi gminnej nr 115205L - ulica Narutowicza od km 0+004,70 do km 0+495,50 oraz budowa drogi gminnej nr 115205L - ulica Narutowicza od km 0+495,50 do km 1+208,06 w Biłgoraju</t>
  </si>
  <si>
    <t>RFRD/81/G/2022</t>
  </si>
  <si>
    <t>Budowa ul. Chryzantemowej w Świdniku</t>
  </si>
  <si>
    <t>RFRD/79/G/2022</t>
  </si>
  <si>
    <t>Przebudowa dróg gminnych Nr 107172L od km 0+158 do km 1+119, Nr 107173L od km 1+550 do km 1+971, Nr 107175L od km 0+003 do km 1+379 w Jabłonnie Drugiej</t>
  </si>
  <si>
    <t>RFRD/204/G/2022</t>
  </si>
  <si>
    <t>Gmina Leśniowice</t>
  </si>
  <si>
    <t>Przebudowa drogi gminnej nr 104980L w m. Wygnańce, gm.  Leśniowice od km 0+300 do km 1+507,52</t>
  </si>
  <si>
    <t>RFRD/80/G/2022</t>
  </si>
  <si>
    <t>Przebudowa drogi gminnej nr 107187L w Piotrkowie - Kolonii od km 0+805 do km 1+711</t>
  </si>
  <si>
    <t>RFRD/173/G/2022</t>
  </si>
  <si>
    <t>Gmina Niedrzwica Duża</t>
  </si>
  <si>
    <t>Przebudowa drogi gminnej nr 107081L ul. Ułańska w m. Niedrzwica Kościelna</t>
  </si>
  <si>
    <t>RFRD/75/G/2022</t>
  </si>
  <si>
    <t>Gmina Głusk</t>
  </si>
  <si>
    <t>Rozbudowa drogi gminnej nr 107114L w Prawiednikach poprzez budowę chodnika wraz z budową oświetlenia drogowego</t>
  </si>
  <si>
    <t>RFRD/264/G/2022</t>
  </si>
  <si>
    <t>Gmina Łabunie</t>
  </si>
  <si>
    <t>Remont drogi gminnej nr 110884L w miejscowości Łabuńki Drugie od km 0+006,5 do km 1+317,27</t>
  </si>
  <si>
    <t>RFRD/219/G/2022</t>
  </si>
  <si>
    <t>Gmina Łęczna</t>
  </si>
  <si>
    <t>Przebudowa drogi gminnej nr 105177L w Podzamczu i Witaniowie</t>
  </si>
  <si>
    <t>RFRD/70/G/2022</t>
  </si>
  <si>
    <t>Rozbudowa drogi gminnej nr 104447L na odcinku od km 0+000 do km 0+521 oraz budowa drogi gminnej na odcinku od km 0+000 do km 0+282,50 (łącznikowej: DG 104447L - ul. O. Tomasza - DG 117332L- ul. J. Dąbrowskiego) w miejscowości Orchówek - Etap II</t>
  </si>
  <si>
    <t>RFRD/93/G/2022</t>
  </si>
  <si>
    <t>Gmina Konstantynów</t>
  </si>
  <si>
    <t>Przebudowa ul. Adama Mickiewicza, ul. Dworcowej i ul. Targowej w miejscowości Konstantynów</t>
  </si>
  <si>
    <t>RFRD/77/G/2022</t>
  </si>
  <si>
    <t>Gmina Dzwola</t>
  </si>
  <si>
    <t>Przebudowa drogi gminnej nr 109004L w miejscowości Dzwola w km 0+000 do km 0+606,3</t>
  </si>
  <si>
    <t>RFRD/213/G/2022</t>
  </si>
  <si>
    <t>Gmina Mełgiew</t>
  </si>
  <si>
    <t>Rozbudowa ul. Handlowej - drogi gminnej nr 105543L - w miejscowości Mełgiew, gm. Mełgiew na odcinku od 0+000,00 do km 0+156,00</t>
  </si>
  <si>
    <t>RFRD/44/G/2022</t>
  </si>
  <si>
    <t>Gmina Konopnica</t>
  </si>
  <si>
    <t>Przebudowa ciągu dróg gminnych nr 106954L i 106952L od km 0+000 do km 3+104 w miejscowości Radawiec Duży</t>
  </si>
  <si>
    <t>RFRD/114/G/2022</t>
  </si>
  <si>
    <t>Gmina Karczmiska</t>
  </si>
  <si>
    <t>Przebudowa drogi gminnej nr 108027L (ul. Nadrzeczna w m. Karczmiska Pierwsze) od km 0+000 do km 0+990</t>
  </si>
  <si>
    <t>RFRD/42/G/2022</t>
  </si>
  <si>
    <t>Gmina Nielisz</t>
  </si>
  <si>
    <t>Przebudowa drogi gminnej nr 110168L od km 0+000 do km 0+981 w miejscowości Ruskie Piaski</t>
  </si>
  <si>
    <t>RFRD/231/G/2022</t>
  </si>
  <si>
    <t xml:space="preserve">N </t>
  </si>
  <si>
    <t>Gmina Strzyżewice</t>
  </si>
  <si>
    <t>Przebudowa drogi gminnej nr 112515L w Bystrzycy Nowej na odcinku 770 m</t>
  </si>
  <si>
    <t>RFRD/246/G/2022</t>
  </si>
  <si>
    <t>Gmina Ostrów Lubelski</t>
  </si>
  <si>
    <t>Przebudowa dróg gminnych nr 103594L i 103573L od km 0+000 do km 0+780 w Ostrowie Lubelskim</t>
  </si>
  <si>
    <t>RFRD/176/G/2022</t>
  </si>
  <si>
    <t>Przebudowa drogi gminnej nr 107706L na odcinku od km 0+010,40 do km 0+646,60 w msc. Chrząchówek, gm. Końskowola</t>
  </si>
  <si>
    <t>RFRD/45/G/2022</t>
  </si>
  <si>
    <t>Gmina Żyrzyn</t>
  </si>
  <si>
    <t>Przebudowa drogi gminnej nr 107465L na odcinku od km 0+007,75 do km 1+948,70 oraz drogi wewnętrznej (dz.ew. 770) na odcinku od km 0+000 do km 0+628,00 w miejscowości Borysów</t>
  </si>
  <si>
    <t>RFRD/57/G/2022</t>
  </si>
  <si>
    <t>Gmina Garbów</t>
  </si>
  <si>
    <t>Przebudowa dróg gminnych nr 105959L na odcinku od km 0+000,00 do km 0+570,00 i nr 105960L na odcinku od km 0+000 do km 1+680,00 w miejscowościach Bogucin i Piotrowice Wielkie</t>
  </si>
  <si>
    <t>RFRD/205/G/2022</t>
  </si>
  <si>
    <t>Gmina Ludwin</t>
  </si>
  <si>
    <t>Przebudowa drogi gminnej nr 105154L na dz.1276 i 1277 oraz drogi wewnętrznej na dz. 603 i 1279, w miejscowości Dratów, gmina Ludwin</t>
  </si>
  <si>
    <t>RFRD/244/G/2022</t>
  </si>
  <si>
    <t>Gmina Łaziska</t>
  </si>
  <si>
    <t>Przebudowa drogi gminnej nr 128023L na odcinku 0+829 - 5+416, dł. 4,587 km</t>
  </si>
  <si>
    <t>RFRD/232/G/2022</t>
  </si>
  <si>
    <t>Przebudowa drogi gminnej nr 107120L w Osmolicach Drugich na odcinku 994,75 m</t>
  </si>
  <si>
    <t>RFRD/41/G/2022</t>
  </si>
  <si>
    <t>Przebudowa drogi gminnej nr 116192L od km 0+000 do km 0+761,18 w miejscowości Ruskie Piaski</t>
  </si>
  <si>
    <t>RFRD/9/G/2022</t>
  </si>
  <si>
    <t>Miasto Tomaszów Lubelski</t>
  </si>
  <si>
    <t>Przebudowa drogi gminnej nr 111844L ul. Mickiewicza w Tomaszowie Lubelskim</t>
  </si>
  <si>
    <t>RFRD/215/G/2022</t>
  </si>
  <si>
    <t>Gmina Tyszowce</t>
  </si>
  <si>
    <t>Przebudowa ulicy Szkolnej w Tyszowcach (droga gminna nr 111530L w km: 0+000 do 0+304)</t>
  </si>
  <si>
    <t>RFRD/69/G/2022</t>
  </si>
  <si>
    <t>Rozbudowa drogi gminnej nr 117331L na odcinku od km 0+000 do km 1+702,82, rozbudowa drogi gminnej nr 104159L na odcinku od km 0+000 do km 0+409,46 oraz na dz.nr 552 na odcinku od km 0+000 do km 0+494,11 w miejscowości Stawki</t>
  </si>
  <si>
    <t>RFRD/210/G/2022</t>
  </si>
  <si>
    <t>Miasto Rejowiec Fabryczny</t>
  </si>
  <si>
    <t>Przebudowa drogi wewnętrznej w celu zaliczenia do sieci dróg publicznych Miasta Rejowiec Fabryczny</t>
  </si>
  <si>
    <t>RFRD/82/G/2022</t>
  </si>
  <si>
    <t>Budowa ul. Malinowskiego do skrzyżowania z ul. Bronisława Czecha wraz z infrastrukturą towarzyszącą</t>
  </si>
  <si>
    <t>RFRD/117/G/2022</t>
  </si>
  <si>
    <t>Przebudowa drogi gminnej nr 107358L Boża Wola - Kol. Studzianki - dr. pow. 2731L w miejscowości Studzianki-Kolonia od km 0+000 do km 2+367,45</t>
  </si>
  <si>
    <t>RFRD/168/G/2022</t>
  </si>
  <si>
    <t>Gmina Kock</t>
  </si>
  <si>
    <t xml:space="preserve">Przebudowa drogi gminnej nr 103149L </t>
  </si>
  <si>
    <t>RFRD/254/G/2022</t>
  </si>
  <si>
    <t>Gmina Siedliszcze</t>
  </si>
  <si>
    <t xml:space="preserve">Przebudowa drogi gminnej nr 104572L w miejscowości Majdan Zahorodyński od km 0+000 do km 0+980 oraz drogi bez nadanego numeru w km 0+000 do km 0+420 w miejscowości Majdan Zahorodyński </t>
  </si>
  <si>
    <t>RFRD/256/G/2022</t>
  </si>
  <si>
    <t>Gmina Gościeradów</t>
  </si>
  <si>
    <t>Przebudowa drogi gminnej nr 108575L Szczecyn - Baraki Stare od km 0+012,64 do km 0+200,00 oraz od km 1+675,00 do km 2+670,00 w miejscowości Szczecyn, gmina Gościeradów</t>
  </si>
  <si>
    <t>RFRD/112/G/2022</t>
  </si>
  <si>
    <t>Gmina Horodło</t>
  </si>
  <si>
    <t>Przebudowa drogi gminnej nr 111212L od km 0+140 do km 1+135 w miejscowości Zosin</t>
  </si>
  <si>
    <t>RFRD/121/G/2022</t>
  </si>
  <si>
    <t>Gmina Rejowiec Fabryczny</t>
  </si>
  <si>
    <t>Przebudowa drogi gminnej w m. Liszno (Nr 104600L)</t>
  </si>
  <si>
    <t>RFRD/263/G/2022</t>
  </si>
  <si>
    <t>Przebudowa drogi gminnej nr 110904L w miejscowości Ruszów - II etap na odcinku 914 mb</t>
  </si>
  <si>
    <t>RFRD/181/G/2022</t>
  </si>
  <si>
    <t>Gmina Dorohusk</t>
  </si>
  <si>
    <t>Przebudowa drogi gminnej nr 114250L w miejscowości Wólka Okopska i Dobryłówka</t>
  </si>
  <si>
    <t>RFRD/175/G/2022</t>
  </si>
  <si>
    <t>Przebudowa drogi gminnej nr 107940L na odcinku od km 2+048 do km 2+939 w miejscowości Nowy Pożóg, gm. Końkowola</t>
  </si>
  <si>
    <t>RFRD/143/G/2022</t>
  </si>
  <si>
    <t>Gmina Stężyca</t>
  </si>
  <si>
    <t>Remont drogi gminnej nr 102953L ul. Zielona w miejscowości Stężyca</t>
  </si>
  <si>
    <t>RFRD/116/G/2022</t>
  </si>
  <si>
    <t>Budowa drogi gminnej nr 108358L w miejscowości Sulów na odcinku 450 mb wraz z budową mostu na rzece Bystrzyca</t>
  </si>
  <si>
    <t>RFRD/127/G/2022</t>
  </si>
  <si>
    <t>Miasto Krasnystaw</t>
  </si>
  <si>
    <t>Przebudowa i rozbudowa publicznej drogi gminnej nr 110012L ul. Wiśniowej w Krasnymstawie</t>
  </si>
  <si>
    <t>RFRD/46/G/2022</t>
  </si>
  <si>
    <t>Przebudowa drogi gminnej nr 107467L na odcinku od km 0+006,00 do km 0+663,30 oraz drogi gminnej nr 107468L na odc. od km 1+010,50 do km 1+894,00 w miejscowości Żyrzyn</t>
  </si>
  <si>
    <t>RFRD/223/G/2022</t>
  </si>
  <si>
    <t>Gmina Bychawa</t>
  </si>
  <si>
    <t>Przebudowa drogi gminnej nr 107224L w miejscowości Zaraszów-Kolonia</t>
  </si>
  <si>
    <t>RFRD/94/G/2022</t>
  </si>
  <si>
    <t>Przebudowa drogi gmminnej Nr 100008L od km 0+003 do km 0+820 do miejscowości Wandopol</t>
  </si>
  <si>
    <t>RFRD/155/G/2022</t>
  </si>
  <si>
    <t>Gmina Modliborzyce</t>
  </si>
  <si>
    <t>Przebudowa drogi gminnej nr 108710L od km 0+000 do km 0+811,50 w miejscowości Stojeszyn Drugi</t>
  </si>
  <si>
    <t>RFRD/120/G/2022</t>
  </si>
  <si>
    <t>Przebudowa drogi gminnej (ul. Szkolna) w Pawłowie Gmina Rejowiec Fabryczny (Nr 104606L)</t>
  </si>
  <si>
    <t>RFRD/192/G/2022</t>
  </si>
  <si>
    <t>Gmina Wólka</t>
  </si>
  <si>
    <t>Rozbudowa drogi gminnej nr 106099L w miejscowości Łysaków wraz z obiektem mostowym w ciągu drogi</t>
  </si>
  <si>
    <t>RFRD/43/G/2022</t>
  </si>
  <si>
    <t>Przebudowa drogi gminnej nr 106967L od km 0+000 do km 1+746 w miejscowości Zemborzyce Wojciechowskie</t>
  </si>
  <si>
    <t>RFRD/212/G/2022</t>
  </si>
  <si>
    <t>Gmina Wojcieszków</t>
  </si>
  <si>
    <t xml:space="preserve">Przebudowa dróg wewnętrznych w miejscowościach Świderki oraz Wólka Domaszewska </t>
  </si>
  <si>
    <t>RFRD/206/G/2022</t>
  </si>
  <si>
    <t>Przebudowa drogi gminnej nr 105150L w m. Ludwin - Kolonia, Gmina Ludwin</t>
  </si>
  <si>
    <t>RFRD/160/G/2022</t>
  </si>
  <si>
    <t>Gmina Terespol</t>
  </si>
  <si>
    <t>Budowa drogi w strefie aktywności gospodarczej w Małaszewiczach Małych, gmina Terespol - etap I</t>
  </si>
  <si>
    <t>RFRD/221/G/2022</t>
  </si>
  <si>
    <t>Przebudowa ciągu dróg gminnych nr 107212L oraz Nr 107213L w miejscowości Kowersk</t>
  </si>
  <si>
    <t>RFRD/26/G/2022</t>
  </si>
  <si>
    <t>Gmina Radecznica</t>
  </si>
  <si>
    <t>Budowa drogi gminnej Nr 110103L od km 0+002,5 do km 0+964,74 w miejscowości Latyczyn</t>
  </si>
  <si>
    <t>RFRD/248/G/2022</t>
  </si>
  <si>
    <t>Gmina Niemce</t>
  </si>
  <si>
    <t>Przebudowa drogi gminnej nr 111429L, ulicy Kolejowej w Niemcach</t>
  </si>
  <si>
    <t>RFRD/16/G/2022</t>
  </si>
  <si>
    <t>Gmina Wilkołaz</t>
  </si>
  <si>
    <t>Przebudowa drogi gminnej nr 118062L od km 0+000 do km 0+930,25 w miejscowości Zalesie, gm. Wilkołaz</t>
  </si>
  <si>
    <t>RFRD/51/G/2022</t>
  </si>
  <si>
    <t>Gmina Stoczek Łukowski</t>
  </si>
  <si>
    <t>Przebudowa drogi gminnej nr 102546L Stare Kobiałki - Ruda</t>
  </si>
  <si>
    <t>RFRD/125/G/2022</t>
  </si>
  <si>
    <t>Gmina Trzydnik Duży</t>
  </si>
  <si>
    <t>Budowa drogi gminnej nr 108607 L Łychów Gościeradowski (przez most) od km 0+000,00 do km 0+777,80 miejscowości Łychów Gościeradowski i Węglin, gmina Trzydnik Duży</t>
  </si>
  <si>
    <t>RFRD/241/G/2022</t>
  </si>
  <si>
    <t>Rozbudowa drogi gminnej Nr 103367L w miejscowości Lisów, gm. Lubartów</t>
  </si>
  <si>
    <t>RFRD/12/G/2022</t>
  </si>
  <si>
    <t>Gmina Trawniki</t>
  </si>
  <si>
    <t>Przebudowa drogi gminnej nr 105810L na odcinku 2034 m ETAP II od km 1+300,00 do km 1+867,38</t>
  </si>
  <si>
    <t>RFRD/17/G/2022</t>
  </si>
  <si>
    <t>Przebudowa drogi gminnej nr 118007L od km 0+000 do km 0+518 w miejscowości Wilkołaz Górny</t>
  </si>
  <si>
    <t>RFRD/197/G/2022</t>
  </si>
  <si>
    <t>Gmina Wysokie</t>
  </si>
  <si>
    <t>Przebudowa drogi gminnej nr 107336L - ulicy Warszawskiej w m. Wysokie wraz z budową miejsc postojowych</t>
  </si>
  <si>
    <t>RFRD/58/G/2022</t>
  </si>
  <si>
    <t>Przebudowa drogi gminnej nr 105907L na odcinku od km 0+000,00 do km 3+534,00 w msc. Wola Przybysławska</t>
  </si>
  <si>
    <t>RFRD/99/G/2022</t>
  </si>
  <si>
    <t>Gmina Mircze</t>
  </si>
  <si>
    <t>Przebudowa drogi gminnej nr 111357L od km 0+000 do km 0+886 w miejscowości Tuczapy</t>
  </si>
  <si>
    <t>RFRD/198/G/2022</t>
  </si>
  <si>
    <t>Przebudowa drogi gminnej nr 112583L w miejscowości Guzówka wraz z przebudową skrzyżowania</t>
  </si>
  <si>
    <t>RFRD/50/G/2022</t>
  </si>
  <si>
    <t>Przebudowa drogi gminnej nr 102790L Zagórznica - Toczyska</t>
  </si>
  <si>
    <t>RFRD/225/G/2022</t>
  </si>
  <si>
    <t>Gmina Wojciechów</t>
  </si>
  <si>
    <t>Przebudowa drogi gminnej nr 112575L od km 0+000 do km 0+540,00 w miejscowości Maszki k. Wojciechowa</t>
  </si>
  <si>
    <t>RFRD/86/G/2022</t>
  </si>
  <si>
    <t>Gmina Janów Podlaski</t>
  </si>
  <si>
    <t>Budowa drogi gminnej nr 100060L w miejscowości Bubel Łukowiska</t>
  </si>
  <si>
    <t>RFRD/247/G/2022</t>
  </si>
  <si>
    <t>Gmina Baranów</t>
  </si>
  <si>
    <t>Przebudowa drogi gminnej nr 112881L od km 0+047,00 do km 1+460,35 w miejscowości Śniadówka</t>
  </si>
  <si>
    <t>RFRD/207/G/2022</t>
  </si>
  <si>
    <t>Gmina Kąkolewnica</t>
  </si>
  <si>
    <t xml:space="preserve">Przebudowa dróg gminnych Nr 115812L - ul. Świerkowa, Nr 115813L - ul. Cyprysowa, Nr 115814L - ul. Cisowa w Kąkolewnicy </t>
  </si>
  <si>
    <t>RFRD/182/G/2022</t>
  </si>
  <si>
    <t>Przebudowa drogi gminnej nr 104939L od km 0+985,00 do km 1+281,98 oraz od km 1+294,13 do km 1+949,25 w miejscowości Myszkowiec</t>
  </si>
  <si>
    <t>RFRD/196/G/2022</t>
  </si>
  <si>
    <t>Gmina Poniatowa</t>
  </si>
  <si>
    <t>Przebudowa drogi gminnej nr 108077L - ul. Henin w Poniatowej na odcinku od km 0+004,40 do km 0+926,00</t>
  </si>
  <si>
    <t>RFRD/174/G/2022</t>
  </si>
  <si>
    <t>Przebudowa drogi gminnej nr 107073L ul. Graniczna w m. Niedrzwica Duża</t>
  </si>
  <si>
    <t>RFRD/211/G/2022</t>
  </si>
  <si>
    <t>Przebudowa drogi gminnej Nr 102697L w miejscowości Bystrzyca od km 0+000 do km 0+845</t>
  </si>
  <si>
    <t>RFRD/89/G/2022</t>
  </si>
  <si>
    <t>Gmina Janów Lubelski</t>
  </si>
  <si>
    <t>Przebudowa dróg gminnych w Janowie Lubelskim: drogi gminnej ul. Liliowej od km 0+13,5 do km 0+350 i drogi gminnej nr 108944L ul. Ojca Jana</t>
  </si>
  <si>
    <t>RFRD/78/G/2022</t>
  </si>
  <si>
    <t>Przebudowa dróg gminnych Nr 109012L w km 0+977 do km 1+280 oraz 109010L w km 0+000 do km 0+300 w miejscowości Kocudza Druga</t>
  </si>
  <si>
    <t>RFRD/171/G/2022</t>
  </si>
  <si>
    <t>Gmina Ostrówek</t>
  </si>
  <si>
    <t>Przebudowa drogi gminnej nr 103340L w miejscowości Kamienowola od km 0+018,00 do km 0+450,00</t>
  </si>
  <si>
    <t>RFRD/129/G/2022</t>
  </si>
  <si>
    <t>Gmina Łuków</t>
  </si>
  <si>
    <t>Remont drogi gminnej Nr 102349L o długości 1815 m w miejscowości Krynka</t>
  </si>
  <si>
    <t>RFRD/156/G/2022</t>
  </si>
  <si>
    <t>Gmina Tuczna</t>
  </si>
  <si>
    <t>Budowa drogi gminnej Nr 101668L od km 5+105,30 do km 6+717,00 w miejscowości Leniuszki</t>
  </si>
  <si>
    <t>RFRD/49/G/2022</t>
  </si>
  <si>
    <t>Gmina Adamów</t>
  </si>
  <si>
    <t>Remont drogi gminnej nr 102737L w Sobisce</t>
  </si>
  <si>
    <t>RFRD/161/G/2022</t>
  </si>
  <si>
    <t>Gmina Nałęczów</t>
  </si>
  <si>
    <t>Przebudowa drogi gminnej w miejscowości Sadurki od km 0+002,80 do km 0+800</t>
  </si>
  <si>
    <t>RFRD/157/G/2022</t>
  </si>
  <si>
    <t>Gmina Komarówka Podlaska</t>
  </si>
  <si>
    <t>Przebudowa ul. Polnej od km 0+008 do km 0+775,40 (kilometraż roboczy) w m. Komarówka Podlaska</t>
  </si>
  <si>
    <t>RFRD/74/G/2022</t>
  </si>
  <si>
    <t>Gmina Borki</t>
  </si>
  <si>
    <t>Przebudowa (modernizacja) drogi gminnej nr 102291L w m. Tchórzew od km 0+000 do km 0+559</t>
  </si>
  <si>
    <t>RFRD/7/G/2022</t>
  </si>
  <si>
    <t>Miasto Stoczek Łukowski</t>
  </si>
  <si>
    <t>Przebudowa ul. Letniej Nr 102574L w Stoczku Łukowskim</t>
  </si>
  <si>
    <t>RFRD/179/G/2022</t>
  </si>
  <si>
    <t>Gmina Tarnogród</t>
  </si>
  <si>
    <t>Budowa drog gminnej nr 109510L ul. Kościuszki w Tarnogrodzie</t>
  </si>
  <si>
    <t>RFRD/31/G/2022</t>
  </si>
  <si>
    <t>Gmina Hrubieszów</t>
  </si>
  <si>
    <t>Przebudowa drogi gminnej Czerniczyn - Kozodawy DG 111099L</t>
  </si>
  <si>
    <t>RFRD/261/G/2022</t>
  </si>
  <si>
    <t>Gmina Łukowa</t>
  </si>
  <si>
    <t>Przebudowa drogi gminnej Nr 113378L w m. Łukowa na odcinku od km 0+845,00 do km 2+145,00</t>
  </si>
  <si>
    <t>RFRD/115/G/2022</t>
  </si>
  <si>
    <t>Remont drogi gminnej nr 108030L w miejscowości Wolica Kolonia na odcinku o długości 990 m</t>
  </si>
  <si>
    <t>RFRD/266/G/2022</t>
  </si>
  <si>
    <t>Gmina Jeziorzany</t>
  </si>
  <si>
    <t>Przebudowa drogi gminnej nr 103127L od km 1+608,00 do km 2+165,00 w miejscowości Krępa</t>
  </si>
  <si>
    <t>RFRD/138/G/2022</t>
  </si>
  <si>
    <t>Remont drogi gminnej nr 102946L ul. Senatorska w miejscowości Stężyca</t>
  </si>
  <si>
    <t>RFRD/185/G/2022</t>
  </si>
  <si>
    <t>Gmina Krzywda</t>
  </si>
  <si>
    <t>Remont drogi gminnej Nr 102753L od km 0+005 do 1+773 w miejscowości Okrzeja</t>
  </si>
  <si>
    <t>RFRD/214/G/2022</t>
  </si>
  <si>
    <t>Przebudowa drogi gminnej nr 105330L w miejscowości Krzesimów, gm. Mełgiew na odcinku od km 0+000,00 do km 0+995,00</t>
  </si>
  <si>
    <t>RFRD/35/G/2022</t>
  </si>
  <si>
    <t>Gmina Spiczyn</t>
  </si>
  <si>
    <t>Przebudowa drogi gminnej nr 105113L w m. Jawidz Gmina Spiczyn</t>
  </si>
  <si>
    <t>RFRD/242/G/2022</t>
  </si>
  <si>
    <t>Gmina Białopole</t>
  </si>
  <si>
    <t>Przebudowa drogi gminnej Nr 105017L w miejscowości Raciborowice</t>
  </si>
  <si>
    <t>RFRD/194/G/2022</t>
  </si>
  <si>
    <t>Gmina Krzczonów</t>
  </si>
  <si>
    <t>Przebudowa drogi gminnej nr 107290L w miejscowości Sobieska Wola II od km 2+298 do 2+869 km, od km 2+869 do 2+951 km</t>
  </si>
  <si>
    <t>RFRD/48/G/2022</t>
  </si>
  <si>
    <t>Przebudowa drogi gminnej nr 102781L w Adamowie</t>
  </si>
  <si>
    <t>RFRD/39/G/2022</t>
  </si>
  <si>
    <t>Gmina Hańsk</t>
  </si>
  <si>
    <t>Budowa drogi gminnej numer 104385L od km 0+000 do km 0+325 w miejscowości Dubeczno</t>
  </si>
  <si>
    <t>RFRD/97/G/2022</t>
  </si>
  <si>
    <t>Miasto Kraśnik</t>
  </si>
  <si>
    <t>Budowa drogi gminnej ul. Kraszewskiego w Kraśniku na odcinku od ul. Mickiewicza do łącznika z ul. Staffa</t>
  </si>
  <si>
    <t>RFRD/83/G/2022</t>
  </si>
  <si>
    <t>Gmina Łomazy</t>
  </si>
  <si>
    <t>Remont drogi gminnej nr 101422L w Łomazach</t>
  </si>
  <si>
    <t>RFRD/265/G/2022</t>
  </si>
  <si>
    <t>Przebudowa drogi gminnej nr 103129L od km 1+590,00 do km 2+570,00 w miejscowości Stoczek Kocki</t>
  </si>
  <si>
    <t>RFRD/172/G/2022</t>
  </si>
  <si>
    <t>Przebudowa drogi wewnętrznej na odcinku od km 0+000,00 do km 0+590,03 oraz drogi gminnej nr 103329L od km 0+000,00 do km 0+205,00 w miejscowości Dębica</t>
  </si>
  <si>
    <t>RFRD/189/G/2022</t>
  </si>
  <si>
    <t>Gmina Kurów</t>
  </si>
  <si>
    <t>Przebudowa dróg gminnych nr 107721L i nr 107745L w miejscowości Szumów</t>
  </si>
  <si>
    <t>RFRD/87/G/2022</t>
  </si>
  <si>
    <t>Przebudowa drogi gminnej Nr 102780L od km 0+728,00 do km 1+267,00 w m. Pieńki</t>
  </si>
  <si>
    <t>RFRD/25/G/2022</t>
  </si>
  <si>
    <t>Gmina Uścimów</t>
  </si>
  <si>
    <t>Przebudowa drogi gminnej nr 103634L w miejscowości Rudka Starościańska od km 0+000 do km 0+295,00</t>
  </si>
  <si>
    <t>RFRD/6/G/2022</t>
  </si>
  <si>
    <t>Przebudowa ul. Kanałowej nr 102570L w Stoczku Łukowskim</t>
  </si>
  <si>
    <t>RFRD/250/G/2022</t>
  </si>
  <si>
    <t xml:space="preserve">Gmina Potok Górny </t>
  </si>
  <si>
    <t>Budowa dróg gminnych w miejscowościach Lipiny Dolne i Jasiennik Stary</t>
  </si>
  <si>
    <t>RFRD/195/G/2022</t>
  </si>
  <si>
    <t xml:space="preserve">Przebudowa drogi wewnętrznej od km 0+900 do km 1+890 w miejscowości Niezabitów Kolonia, gmina Poniatowa </t>
  </si>
  <si>
    <t>RFRD/162/G/2022</t>
  </si>
  <si>
    <t>Budowa ulicy Słowiczej w m. Nałęczów od km 0+000 do km 0+900</t>
  </si>
  <si>
    <t>RFRD/226/G/2022</t>
  </si>
  <si>
    <t>Przebudowa drogi wewnętrznej w miejscowości Palikije Pierwsze od km 0+000 do km 0+770,00</t>
  </si>
  <si>
    <t>RFRD/1/G/2022</t>
  </si>
  <si>
    <t>Gmina Turobin</t>
  </si>
  <si>
    <t>Remont drogi gminnej nr 109120L od km 0+993 do km 1+703 w msc. Czernięcin Poduchowny</t>
  </si>
  <si>
    <t>RFRD/134/G/2022</t>
  </si>
  <si>
    <t>Gmina Sułów</t>
  </si>
  <si>
    <t>Przebudowa drogi gminnej nr 116614L od km 0+000 do km 0+565,55 w miejscowości Sułówek</t>
  </si>
  <si>
    <t>RFRD/235/G/2022</t>
  </si>
  <si>
    <t>Gmina Piaski</t>
  </si>
  <si>
    <t>Przebudowa drogi gminnej nr 105680L od km 0+000,00 do km 0+503,22 w miejscowości Bystrzejowice Drugie</t>
  </si>
  <si>
    <t>RFRD/184/G/2022</t>
  </si>
  <si>
    <t>Gmina Radzyń Podlaski</t>
  </si>
  <si>
    <t>Remont drogi gminnej Nr 101912L od km 0+000 do km 0+471,5 w miejscowości Biała</t>
  </si>
  <si>
    <t>RFRD/67/G/2022</t>
  </si>
  <si>
    <t>Gmina Kraśniczyn</t>
  </si>
  <si>
    <t>Przebudowa drogi gminnej Nr 109993L do miejscowości Żułów od km 0+014 do km 0+454</t>
  </si>
  <si>
    <t>RFRD/21/G/2022</t>
  </si>
  <si>
    <t>Gmina Frampol</t>
  </si>
  <si>
    <t>Remont drogi gminnej nr 109196L ul. Orzechowa w miejscowości Frampol od km 0+000 do km 0+258</t>
  </si>
  <si>
    <t>RFRD/73/G/2022</t>
  </si>
  <si>
    <t>Przebudowa drogi gminnej 102168L w m. Borki - ul. Jana Pawła II</t>
  </si>
  <si>
    <t>RFRD/150/G/2022</t>
  </si>
  <si>
    <t>Gmina Werbkowice</t>
  </si>
  <si>
    <t>Remont odcinków dróg gminnych Nr 111257L w m. Łysa Góra i nr 111256L w m. Strzyżowiec</t>
  </si>
  <si>
    <t>RFRD/151/G/2022</t>
  </si>
  <si>
    <t>Remont drogi gminnej Nr 111281L w m. Kol. Alojzów od km 0+000 do 2+495</t>
  </si>
  <si>
    <t>RFRD/217/G/2022</t>
  </si>
  <si>
    <t>Gmina Jastków</t>
  </si>
  <si>
    <t>Przebudowa drogi gminnej Nr 112502L od km 0+065,20 do km 1+701 w miejscowości Sieprawice, Płouszowice i Panieńszczyzna</t>
  </si>
  <si>
    <t>RFRD/237/G/2022</t>
  </si>
  <si>
    <t>Gmina Miasto Lubartów</t>
  </si>
  <si>
    <t>Przebudowa ulicy Bolesława Chrobrego (103395L) oraz przebudowa ulicy Kazimierza Wielkiego (103421L) w Lubartowie</t>
  </si>
  <si>
    <t>RFRD/95/G/2022</t>
  </si>
  <si>
    <t>Gmina Parczew</t>
  </si>
  <si>
    <t>Przebudowa drogi gminnej nr 103851L w miejscowości Pohulanka Gmina Parczew</t>
  </si>
  <si>
    <t>RFRD/136/G/2022</t>
  </si>
  <si>
    <t>Gmina Miączyn</t>
  </si>
  <si>
    <t>Przebudowa drogi wewnętrznej w miejscowości Żuków od km 0+000 do km 0+771</t>
  </si>
  <si>
    <t>RFRD/126/G/2022</t>
  </si>
  <si>
    <t>Przebudowa drogi gminnej nr 109767L ul. Bławatnej w Krasnymstawie</t>
  </si>
  <si>
    <t>RFRD/53/G/2022</t>
  </si>
  <si>
    <t>Gmina Krasnystaw</t>
  </si>
  <si>
    <t>Budowa drogi gminnej Nr 126027L w msc. Siennica Nadolna</t>
  </si>
  <si>
    <t>RFRD/124/G/2022</t>
  </si>
  <si>
    <t>Przebudowa drogi gminnej nr 108583L w miejscowości Olbięcin - Parama od km 0+000 do km 0+630,60</t>
  </si>
  <si>
    <t>RFRD/92/G/2022</t>
  </si>
  <si>
    <t>Gmina Izbica</t>
  </si>
  <si>
    <t>Remont drogi gminnej nr 109899L w miejscowości Tarzymiechy Trzecie Gmina Izbica</t>
  </si>
  <si>
    <t>RFRD/139/G/2022</t>
  </si>
  <si>
    <t>Gmina Wilków</t>
  </si>
  <si>
    <t>Przebudowa drogi gminnej nr 108000L w miejscowości Podgórz na odcinku od km 0+010 do km 0+491</t>
  </si>
  <si>
    <t>RFRD/32/G/2022</t>
  </si>
  <si>
    <t>Gmina Sitno</t>
  </si>
  <si>
    <t>Przebudowa dróg gminnych nr 110725L w m. Cześniki - Kolonia, gm. Sitno - etap I</t>
  </si>
  <si>
    <t>RFRD/4/G/2022</t>
  </si>
  <si>
    <t>Gmina Wohyń</t>
  </si>
  <si>
    <t>Przebudowa drogi gminnej nr 101883L w m. Wohyń - ul. Strażacka</t>
  </si>
  <si>
    <t>RFRD/15/G/2022</t>
  </si>
  <si>
    <t>Gmina Lubycza Królewska</t>
  </si>
  <si>
    <t>Przebudowa drogi wewnętrznej ul. Przemysłowa w Machnowie Nowym gm. Lubycza Królewska w km 0+000 -0+270</t>
  </si>
  <si>
    <t>RFRD/11/G/2022</t>
  </si>
  <si>
    <t>Gmina Gorzków</t>
  </si>
  <si>
    <t>Remont drogi gminnej Nr 109735L (ul. Cichej) w miejscowości Gorzków Osada</t>
  </si>
  <si>
    <t>RFRD/98/G/2022</t>
  </si>
  <si>
    <t>Budowa drogi ul. Ostrowieckiej na odcinku od ul. Willowej do Al. Tysiąclecia w Kraśniku</t>
  </si>
  <si>
    <t>RFRD/105/G/2022</t>
  </si>
  <si>
    <t>Gmina Stanin</t>
  </si>
  <si>
    <t>Przebudowa drogi gminnej nr 102647L od km 0+000,00 do km 2+200,00 w miejscowości Stanin - Anonin</t>
  </si>
  <si>
    <t>RFRD/128/G/2022</t>
  </si>
  <si>
    <t>Remont drogi gminnej Nr 102765L o długości 1689 m w miejscowości Zalesie</t>
  </si>
  <si>
    <t>RFRD/104/G/2022</t>
  </si>
  <si>
    <t>Przebudowa drogi gminnej nr 114345L od km 0+000 do km 1+333,00 w miejscowości Kierzków</t>
  </si>
  <si>
    <t>RFRD/113/G/2022</t>
  </si>
  <si>
    <t>Remont drogi gminnej nr 111217L od km 0+107 do km 1+097 w miejscowości Hrebenne</t>
  </si>
  <si>
    <t>RFRD/183/G/2022</t>
  </si>
  <si>
    <t>Remont drogi gminnej Nr 101916L od km 0+000 do km 0+990 w miejscowości Radowiec</t>
  </si>
  <si>
    <t>RFRD/110/G/2022</t>
  </si>
  <si>
    <t>Gmina Milanów</t>
  </si>
  <si>
    <t>Przebudowa drogi gminnej nr 103706L w miejscowości Cichostów</t>
  </si>
  <si>
    <t>RFRD/47/G/2022</t>
  </si>
  <si>
    <t>Gmina Markuszów</t>
  </si>
  <si>
    <t>Remont drogi gminnej nr 107760L Zabłocie-Olszowiec od km 0+500 do km 1+020 w miejscowości Zabłocie</t>
  </si>
  <si>
    <t>RFRD/100/G/2022</t>
  </si>
  <si>
    <t>Przebudowa drogi gminnej nr 111098L od km 0+000 do km 0+510 w miejscowosci Modryniec</t>
  </si>
  <si>
    <t>RFRD/107/G/2022</t>
  </si>
  <si>
    <t>Gmina Telatyn</t>
  </si>
  <si>
    <t>Przebudowa drogi gminnej nr 111692L od km 0+000 do km 0+600 w miejscowości Telatyn</t>
  </si>
  <si>
    <t>RFRD/218/G/2022</t>
  </si>
  <si>
    <t>Remont drogi gminnej Nr 112573L od km 2+329,04 do km 4+427,20 w miejscowości Płouszowice i Płouszowice-Kolonia</t>
  </si>
  <si>
    <t>RFRD/166/G/2022</t>
  </si>
  <si>
    <t>Remont drogi gminnej nr 109602L od km 1+513 do km 2+983 w miejscowości Suchodoły i Siedliska Pierwsze</t>
  </si>
  <si>
    <t>RFRD/191/G/2022</t>
  </si>
  <si>
    <t>Przebudowa drogi gminnej nr 106096L w miejscowości Rudnik gmina Wólka</t>
  </si>
  <si>
    <t>RFRD/243/G/2022</t>
  </si>
  <si>
    <t>Gmina Miasto Terespol</t>
  </si>
  <si>
    <t>Przebudowa drogi gminnej Nr 100875L ul. Łąkowa od km 0+010,70 do km 1+149,20 w m. Terespol, odc. długości 1138,5 mb</t>
  </si>
  <si>
    <t>RFRD/24/G/2022</t>
  </si>
  <si>
    <t>Gmina Szastarka</t>
  </si>
  <si>
    <t>Remont drogi gminnej Nr 108622L w miejscowości Blinów Drugi</t>
  </si>
  <si>
    <t>RFRD/187/G/2022</t>
  </si>
  <si>
    <t>Gmina Rybczewice</t>
  </si>
  <si>
    <t>Przebudowa drogi gminnej Nr 105803L w miejscowości Zygnmuntów</t>
  </si>
  <si>
    <t>RFRD/3/G/2022</t>
  </si>
  <si>
    <t>Gmina Sławatycze</t>
  </si>
  <si>
    <t>Budowa drogi gminnej Nr 101099L Nowosiółki - Mościce Dolne w m. Nowosiółki od km 0+002 do km 0+251,50, odcinek długości 0,2495 km</t>
  </si>
  <si>
    <t>RFRD/102/G/2022</t>
  </si>
  <si>
    <t>Gmina Wisznice</t>
  </si>
  <si>
    <t>Przebudowa drogi gminnej nr 101235L w miejscowości Polubicze Dworskie</t>
  </si>
  <si>
    <t>RFRD/18/G/2022</t>
  </si>
  <si>
    <t>Gmina Tomaszów Lubelski</t>
  </si>
  <si>
    <t>Przebudowa dróg gminnych w miejscowości Rogóźno: Nr 127501L ul. Siwa Dolina od km 0+000,00 do km 0+267,20 wraz z odcinkiem A-B od km 0+000,00 do km 0+230,50 Nr 127500L ul. Ks. Skorupki od km 0+000,00 do km 0+629,00 oraz budowa drogi gminnej składająca się z odcinków C-D od km 0+000,00 do km 0+202,20 i E-F od km 0+000 do km 0+137,20</t>
  </si>
  <si>
    <t>RFRD/13/G/2022</t>
  </si>
  <si>
    <t>Przebudowa drogi gminnej nr 105361L w Struży Kolonii na odcinku 1350 m</t>
  </si>
  <si>
    <t>RFRD/159/G/2022</t>
  </si>
  <si>
    <t>Budowa drogi Małaszewicze - Podolanka</t>
  </si>
  <si>
    <t>RFRD/188/G/2022</t>
  </si>
  <si>
    <t>Remont drogi gminnej Nr 105773L w miejscowości Bazar gm. Rybczewice od km 0+000 do km 0+790</t>
  </si>
  <si>
    <t>RFRD/260/G/2022</t>
  </si>
  <si>
    <t>Gmina Biłgoraj</t>
  </si>
  <si>
    <t xml:space="preserve">Budowa drogi gminnej 109236L w km.roboczym 0+000 do km 0+719 wraz ze ścieżką rowerową w miejscowości Podlesie </t>
  </si>
  <si>
    <t>RFRD/154/G/2022</t>
  </si>
  <si>
    <t>Gmina Czemierniki</t>
  </si>
  <si>
    <t>Remont drogi gminnej Nr 102067L i 102068L - ul. Kasztanowa w Czemiernikach</t>
  </si>
  <si>
    <t>RFRD/216/G/2022</t>
  </si>
  <si>
    <t>Przebudowa drogi gminnej nr 110956L w Perespie (km: 0+197 do 0+498)</t>
  </si>
  <si>
    <t>RFRD/8/G/2022</t>
  </si>
  <si>
    <t>Gmina Firlej</t>
  </si>
  <si>
    <t>Budowa drogi gminnej nr 103658L w miejscowości Czerwonka Gozdów</t>
  </si>
  <si>
    <t>RFRD/252/G/2022</t>
  </si>
  <si>
    <t>Gmina Wola Mysłowska</t>
  </si>
  <si>
    <t>Remont drogi gminnej nr 102625L od km 0+000,00 do km 0+586,00 w miejscowości Wilczyska</t>
  </si>
  <si>
    <t>RFRD/180/G/2022</t>
  </si>
  <si>
    <t>Budowa drogi gminnej ul. Tarnowskiego wraz z łącznikiem do ul. Mickiewicza w Tarnogrodzie</t>
  </si>
  <si>
    <t>RFRD/61/G/2022</t>
  </si>
  <si>
    <t>Miasto Łuków</t>
  </si>
  <si>
    <t>Remont dróg gminnych nr 102488L ul. Spokojna, nr 102371L ul. Cmentarna w m. Łuków</t>
  </si>
  <si>
    <t>RFRD/249/G/2022</t>
  </si>
  <si>
    <t>Gmina Zakrzew</t>
  </si>
  <si>
    <t>Przebudowa drogi gminnej Nr 112478L w miejscowości Ponikwy (Gwizdów) od km 1+582 do km 1+882</t>
  </si>
  <si>
    <t>RFRD/202/G/2022</t>
  </si>
  <si>
    <t>Gmina Ruda-Huta</t>
  </si>
  <si>
    <t>Przebudowa drogi gminnej nr 104914L w miejscowości Chromówka</t>
  </si>
  <si>
    <t>RFRD/62/G/2022</t>
  </si>
  <si>
    <t>Remont dróg gminnych nr 114382L ul. Dmocha, nr 102413L ul. Kościelna w m. Łuków</t>
  </si>
  <si>
    <t>RFRD/253/G/2022</t>
  </si>
  <si>
    <t>Gmina Dębowa Kłoda</t>
  </si>
  <si>
    <t>Przebudowa drogi wewnętrznej w miejscowości Kodeniec od km 0+000 do km 0+165</t>
  </si>
  <si>
    <t>RFRD/60/G/2022</t>
  </si>
  <si>
    <t>Gmina Szczebrzeszyn</t>
  </si>
  <si>
    <t>Przebudowa drogi gminnej nr 110319L ul. Leśna w Szczebrzeszynie</t>
  </si>
  <si>
    <t>RFRD/88/G/2022</t>
  </si>
  <si>
    <t>Przebudowa drogi gminnej Nr 102719L od km 0+000,00 do km 0+998,00 w m. Wólka</t>
  </si>
  <si>
    <t>RFRD/201/G/2022</t>
  </si>
  <si>
    <t>Rozbudowa i budowa drogi gminnej nr 115717L w miejscowości Ruda-Huta</t>
  </si>
  <si>
    <t>RFRD/54/G/2022</t>
  </si>
  <si>
    <t>Gmina Jarczów</t>
  </si>
  <si>
    <t>Remont drogi gminnej Nr 111929 i Nr 111930L w miejscowości Jarczów-Kolonia Pierwsza o długosci 1,490 km</t>
  </si>
  <si>
    <t>RFRD/190/G/2022</t>
  </si>
  <si>
    <t>Przebudowa drog gminnej nr 107737L w miejscowości Klementowice</t>
  </si>
  <si>
    <t>RFRD/22/G/2022</t>
  </si>
  <si>
    <t>Remont drogi gminnej nr 109218L w miejscowości Karolówka od km 0+000 do km 0+696</t>
  </si>
  <si>
    <t>RFRD/56/G/2022</t>
  </si>
  <si>
    <t>Gmina Uchanie</t>
  </si>
  <si>
    <t>Remont drogi gminnej nr 111000L od km 0+000 do 0+610 w miejscowości Jarosławiec</t>
  </si>
  <si>
    <t>RFRD/55/G/2022</t>
  </si>
  <si>
    <t>Budowa drogi gminnej Nr 111938L w miejscowości Chodywańce od km 0+000,00 do km 0+495,40</t>
  </si>
  <si>
    <t>RFRD/14/G/2022</t>
  </si>
  <si>
    <t>Przebudowa dróg osiedlowych ul. Norwida i ul. Lubeckiego od km 0+000 do km 0+359 w miejscowości Lubycza Królewska</t>
  </si>
  <si>
    <t>RFRD/5/G/2022</t>
  </si>
  <si>
    <t>Przebudowa drogi gminnej nr 101843L w m. Wohyń - ul. 3 Maja</t>
  </si>
  <si>
    <t>RFRD/132/G/2022</t>
  </si>
  <si>
    <t>Gmina Puławy</t>
  </si>
  <si>
    <t>Przebudowa drogi gminnej Nr 107951L od km 0+003,00 do km 0+195,40 w miejscowości Góra Puławska</t>
  </si>
  <si>
    <t>RFRD/20/G/2022</t>
  </si>
  <si>
    <t>Remont drogi gminnej nr 104064L w miejscowości Gęś</t>
  </si>
  <si>
    <t>RFRD/186/G/2022</t>
  </si>
  <si>
    <t>Przebudowa dróg gminnych Nr 127022L (ul. Towarowa), Nr 127002L (ul. Dolna) i Nr 127024L (ul. Wrzosowa) w miejscowości Krzywda</t>
  </si>
  <si>
    <t>RFRD/37/G/2022</t>
  </si>
  <si>
    <t>Gmina Serniki</t>
  </si>
  <si>
    <t>Przebudowa drogi gminnej Nr 103525L w m. Wólka Zawieprzycka</t>
  </si>
  <si>
    <t>RFRD/228/G/2022</t>
  </si>
  <si>
    <t>Gmina Łaszczów</t>
  </si>
  <si>
    <t>Remont drogi gminnej nr 111635L o długości 393 m w miejscowości Dobużek-Kolonia</t>
  </si>
  <si>
    <t>kwiecień 2022 - listopad 2023</t>
  </si>
  <si>
    <t>czerwiec 2022 - grudzień 2023</t>
  </si>
  <si>
    <t>lipiec - listopad 2022</t>
  </si>
  <si>
    <t>maj 2022 - lipiec 2023</t>
  </si>
  <si>
    <t>marzec 2022 - sierpień 2023</t>
  </si>
  <si>
    <t>maj - październik 2022</t>
  </si>
  <si>
    <t>marzec - sierpień 2022</t>
  </si>
  <si>
    <t>maj - wrzesień 2022</t>
  </si>
  <si>
    <t>lipiec - grudzień 2022</t>
  </si>
  <si>
    <t>maj - sierpień 2022</t>
  </si>
  <si>
    <t>czerwiec - grudzień 2022</t>
  </si>
  <si>
    <t>maj 2022 - październik 2023</t>
  </si>
  <si>
    <t>październik 2022 - wrzesień 2023</t>
  </si>
  <si>
    <t>kwiecień  - październik 2022</t>
  </si>
  <si>
    <t>czerwiec - listopad 2022</t>
  </si>
  <si>
    <t>maj 2022- grudzień 2023</t>
  </si>
  <si>
    <t>luty - grudzień 2022</t>
  </si>
  <si>
    <t>czerwiec - wrzesień 2022</t>
  </si>
  <si>
    <t>sierpień 2022 - styczeń 2023</t>
  </si>
  <si>
    <t>lipiec 2022 - czerwiec 2024</t>
  </si>
  <si>
    <t>kwiecień - wrzesień 2022</t>
  </si>
  <si>
    <t>marzec - grudzień 2022</t>
  </si>
  <si>
    <t>marzec 2022 - styczeń 2023</t>
  </si>
  <si>
    <t>lipiec 2022 - listopad 2022</t>
  </si>
  <si>
    <t>lipiec - październik 2022</t>
  </si>
  <si>
    <t>marzec- wrzesień 2022</t>
  </si>
  <si>
    <t>marzec - lipiec 2022</t>
  </si>
  <si>
    <t>luty - czerwiec 2022</t>
  </si>
  <si>
    <t>czerwiec - październik 2022</t>
  </si>
  <si>
    <t>marzec - pażdziernik 2022</t>
  </si>
  <si>
    <t>styczeń - październik 2022</t>
  </si>
  <si>
    <t>kwiecień - sierpień 2022</t>
  </si>
  <si>
    <t>styczeń - grudzień 2022</t>
  </si>
  <si>
    <t>styczeń - wrzesień 2022</t>
  </si>
  <si>
    <t>sierpień 2022 - lipiec 2023</t>
  </si>
  <si>
    <t>maj- wrzesień 2022</t>
  </si>
  <si>
    <t>luty - październik 2022</t>
  </si>
  <si>
    <t>marzec -listopad 2022</t>
  </si>
  <si>
    <t>listopad 2022 - październik 2023</t>
  </si>
  <si>
    <t>kwiecień - lipiec 2022</t>
  </si>
  <si>
    <t>marzec-lipiec 2022</t>
  </si>
  <si>
    <t>styczeń - sierpień 2022</t>
  </si>
  <si>
    <t>Przebudowa drogi powiatowej nr 2604L Wilków - Majdany - Zakrzów - Janiszów na odcinkach od km 13+791 do km 14+378, od km 14+777 do km 15+002 oraz od km 15+390 do km 17+870 o łącznej długości 3,292 km</t>
  </si>
  <si>
    <t>FDS/169/2020</t>
  </si>
  <si>
    <t>Gmina Chodel</t>
  </si>
  <si>
    <t>Przebudowa byłej drogi wojewódzkiej (ul. Partyzantów) w miejscowości Chodel, od km 67+702,62 do km 68+695</t>
  </si>
  <si>
    <t>lipiec 2020 - styczeń 2022</t>
  </si>
  <si>
    <t xml:space="preserve">Budowa drogi gminnej nr. 101961L - ulica Polna w Radzyniu Polskaskim </t>
  </si>
  <si>
    <t>Miasto Radzyń Podlaski</t>
  </si>
  <si>
    <t>Przebudowa drogi niepublicznej od ul. Modrzewiowej do ul. Wojska Polskiego na długości 217 m. w Janowie Lubelskim</t>
  </si>
  <si>
    <t>52*</t>
  </si>
  <si>
    <t xml:space="preserve">170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</si>
</sst>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z_ł_-;\-* #,##0.00\ _z_ł_-;_-* &quot;-&quot;??\ _z_ł_-;_-@_-"/>
    <numFmt numFmtId="165" formatCode="0.0000"/>
    <numFmt numFmtId="166" formatCode="#,##0.00\ &quot;zł&quot;"/>
    <numFmt numFmtId="167" formatCode="#,##0.000"/>
    <numFmt numFmtId="168" formatCode="[$-415]#,##0.00"/>
    <numFmt numFmtId="169" formatCode="[$-415]0.00%"/>
    <numFmt numFmtId="170" formatCode="[$-415]General"/>
  </numFmts>
  <fonts count="36" x14ac:knownFonts="1">
    <font>
      <sz val="11"/>
      <color theme="1"/>
      <name val="Calibri"/>
      <family val="2"/>
      <charset val="238"/>
      <scheme val="minor"/>
    </font>
    <font>
      <b/>
      <sz val="11"/>
      <color theme="1"/>
      <name val="Calibri"/>
      <family val="2"/>
      <charset val="238"/>
      <scheme val="minor"/>
    </font>
    <font>
      <b/>
      <sz val="8"/>
      <color rgb="FF000000"/>
      <name val="Arial"/>
      <family val="2"/>
      <charset val="238"/>
    </font>
    <font>
      <b/>
      <vertAlign val="superscript"/>
      <sz val="8"/>
      <color rgb="FF000000"/>
      <name val="Arial"/>
      <family val="2"/>
      <charset val="238"/>
    </font>
    <font>
      <sz val="8"/>
      <name val="Arial"/>
      <family val="2"/>
      <charset val="238"/>
    </font>
    <font>
      <sz val="11"/>
      <color theme="1"/>
      <name val="Calibri"/>
      <family val="2"/>
      <charset val="238"/>
      <scheme val="minor"/>
    </font>
    <font>
      <sz val="11"/>
      <color theme="1"/>
      <name val="Calibri"/>
      <family val="2"/>
      <scheme val="minor"/>
    </font>
    <font>
      <b/>
      <sz val="9"/>
      <name val="Arial"/>
      <family val="2"/>
      <charset val="238"/>
    </font>
    <font>
      <b/>
      <sz val="14"/>
      <name val="Times New Roman"/>
      <family val="1"/>
      <charset val="238"/>
    </font>
    <font>
      <sz val="14"/>
      <color theme="1"/>
      <name val="Calibri"/>
      <family val="2"/>
      <charset val="238"/>
      <scheme val="minor"/>
    </font>
    <font>
      <sz val="9"/>
      <name val="Times New Roman"/>
      <family val="1"/>
      <charset val="238"/>
    </font>
    <font>
      <b/>
      <sz val="9"/>
      <name val="Times New Roman"/>
      <family val="1"/>
      <charset val="238"/>
    </font>
    <font>
      <sz val="10"/>
      <name val="Times New Roman"/>
      <family val="1"/>
      <charset val="238"/>
    </font>
    <font>
      <b/>
      <sz val="10"/>
      <name val="Times New Roman"/>
      <family val="1"/>
      <charset val="238"/>
    </font>
    <font>
      <b/>
      <sz val="10"/>
      <color theme="1"/>
      <name val="Times New Roman"/>
      <family val="1"/>
      <charset val="238"/>
    </font>
    <font>
      <sz val="10"/>
      <color rgb="FFFF0000"/>
      <name val="Arial"/>
      <family val="2"/>
      <charset val="238"/>
    </font>
    <font>
      <sz val="10"/>
      <name val="Arial"/>
      <family val="2"/>
      <charset val="238"/>
    </font>
    <font>
      <sz val="8"/>
      <color theme="5"/>
      <name val="Arial"/>
      <family val="2"/>
      <charset val="238"/>
    </font>
    <font>
      <sz val="10"/>
      <color rgb="FFFF0000"/>
      <name val="Times New Roman"/>
      <family val="1"/>
      <charset val="238"/>
    </font>
    <font>
      <b/>
      <sz val="10"/>
      <color rgb="FFFF0000"/>
      <name val="Times New Roman"/>
      <family val="1"/>
      <charset val="238"/>
    </font>
    <font>
      <b/>
      <sz val="10"/>
      <color theme="9"/>
      <name val="Times New Roman"/>
      <family val="1"/>
      <charset val="238"/>
    </font>
    <font>
      <sz val="9"/>
      <name val="Arial"/>
      <family val="2"/>
      <charset val="238"/>
    </font>
    <font>
      <sz val="9"/>
      <name val="Calibri"/>
      <family val="2"/>
      <charset val="238"/>
      <scheme val="minor"/>
    </font>
    <font>
      <sz val="8"/>
      <color rgb="FFFF0000"/>
      <name val="Arial"/>
      <family val="2"/>
      <charset val="238"/>
    </font>
    <font>
      <sz val="11"/>
      <color rgb="FF000000"/>
      <name val="Calibri"/>
      <family val="2"/>
      <charset val="238"/>
    </font>
    <font>
      <sz val="9"/>
      <color rgb="FFFF0000"/>
      <name val="Arial"/>
      <family val="2"/>
      <charset val="238"/>
    </font>
    <font>
      <sz val="8"/>
      <color theme="1"/>
      <name val="Arial"/>
      <family val="2"/>
      <charset val="238"/>
    </font>
    <font>
      <b/>
      <sz val="9"/>
      <color rgb="FFFF0000"/>
      <name val="Arial"/>
      <family val="2"/>
      <charset val="238"/>
    </font>
    <font>
      <b/>
      <sz val="9"/>
      <color rgb="FF000000"/>
      <name val="Arial"/>
      <family val="2"/>
      <charset val="238"/>
    </font>
    <font>
      <sz val="9"/>
      <color theme="1"/>
      <name val="Arial"/>
      <family val="2"/>
      <charset val="238"/>
    </font>
    <font>
      <sz val="9"/>
      <color rgb="FF000000"/>
      <name val="Arial"/>
      <family val="2"/>
      <charset val="238"/>
    </font>
    <font>
      <b/>
      <sz val="9"/>
      <color theme="1"/>
      <name val="Arial"/>
      <family val="2"/>
      <charset val="238"/>
    </font>
    <font>
      <sz val="9"/>
      <color theme="5"/>
      <name val="Arial"/>
      <family val="2"/>
      <charset val="238"/>
    </font>
    <font>
      <sz val="9"/>
      <color theme="1"/>
      <name val="Calibri"/>
      <family val="2"/>
      <charset val="238"/>
      <scheme val="minor"/>
    </font>
    <font>
      <sz val="11"/>
      <name val="Calibri"/>
      <family val="2"/>
      <charset val="238"/>
      <scheme val="minor"/>
    </font>
    <font>
      <sz val="11"/>
      <color rgb="FFFF0000"/>
      <name val="Calibri"/>
      <family val="2"/>
      <charset val="238"/>
      <scheme val="minor"/>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39997558519241921"/>
        <bgColor indexed="64"/>
      </patternFill>
    </fill>
    <fill>
      <patternFill patternType="solid">
        <fgColor theme="0"/>
        <bgColor rgb="FFFFFFFF"/>
      </patternFill>
    </fill>
    <fill>
      <patternFill patternType="solid">
        <fgColor theme="0"/>
        <bgColor rgb="FFFFFFCC"/>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medium">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7">
    <xf numFmtId="0" fontId="0" fillId="0" borderId="0"/>
    <xf numFmtId="0" fontId="6" fillId="0" borderId="0"/>
    <xf numFmtId="9" fontId="6" fillId="0" borderId="0" applyFont="0" applyFill="0" applyBorder="0" applyAlignment="0" applyProtection="0"/>
    <xf numFmtId="0" fontId="5" fillId="0" borderId="0"/>
    <xf numFmtId="164" fontId="5" fillId="0" borderId="0" applyFont="0" applyFill="0" applyBorder="0" applyAlignment="0" applyProtection="0"/>
    <xf numFmtId="0" fontId="24" fillId="0" borderId="0"/>
    <xf numFmtId="0" fontId="5" fillId="0" borderId="0"/>
  </cellStyleXfs>
  <cellXfs count="374">
    <xf numFmtId="0" fontId="0" fillId="0" borderId="0" xfId="0"/>
    <xf numFmtId="0" fontId="0" fillId="0" borderId="0" xfId="0" applyAlignment="1">
      <alignment horizontal="center" vertical="center"/>
    </xf>
    <xf numFmtId="0" fontId="0" fillId="0" borderId="0" xfId="0" applyBorder="1"/>
    <xf numFmtId="0" fontId="0" fillId="0" borderId="0" xfId="0"/>
    <xf numFmtId="0" fontId="8" fillId="0" borderId="0" xfId="0" applyFont="1" applyBorder="1" applyAlignment="1">
      <alignment vertical="center"/>
    </xf>
    <xf numFmtId="0" fontId="8" fillId="0" borderId="0" xfId="0" applyFont="1" applyBorder="1" applyAlignment="1">
      <alignment vertical="center" wrapText="1"/>
    </xf>
    <xf numFmtId="0" fontId="8" fillId="0" borderId="0" xfId="0" applyFont="1" applyBorder="1" applyAlignment="1">
      <alignment wrapText="1"/>
    </xf>
    <xf numFmtId="0" fontId="9" fillId="0" borderId="0" xfId="0" applyFont="1"/>
    <xf numFmtId="0" fontId="10" fillId="0" borderId="0" xfId="0" applyFont="1" applyAlignment="1">
      <alignment vertical="center"/>
    </xf>
    <xf numFmtId="0" fontId="10" fillId="0" borderId="0" xfId="0" applyFont="1"/>
    <xf numFmtId="0" fontId="11" fillId="0" borderId="0" xfId="0" applyFont="1" applyAlignment="1">
      <alignment vertical="center"/>
    </xf>
    <xf numFmtId="0" fontId="0" fillId="0" borderId="0" xfId="0" applyAlignment="1">
      <alignment vertical="center"/>
    </xf>
    <xf numFmtId="0" fontId="12"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Alignment="1"/>
    <xf numFmtId="0" fontId="10" fillId="0" borderId="0" xfId="0" applyFont="1" applyBorder="1" applyAlignment="1">
      <alignment horizontal="center" vertical="center"/>
    </xf>
    <xf numFmtId="0" fontId="10" fillId="0" borderId="0" xfId="0" applyFont="1" applyAlignment="1">
      <alignment horizontal="center" vertical="center"/>
    </xf>
    <xf numFmtId="4" fontId="0" fillId="0" borderId="0" xfId="0" applyNumberFormat="1" applyFill="1" applyBorder="1" applyAlignment="1">
      <alignment vertical="center"/>
    </xf>
    <xf numFmtId="4" fontId="10" fillId="0" borderId="0" xfId="0" applyNumberFormat="1" applyFont="1" applyFill="1" applyBorder="1" applyAlignment="1"/>
    <xf numFmtId="4" fontId="10" fillId="0" borderId="0" xfId="0" applyNumberFormat="1" applyFont="1" applyBorder="1" applyAlignment="1"/>
    <xf numFmtId="0" fontId="10" fillId="0" borderId="0" xfId="0" applyFont="1" applyBorder="1"/>
    <xf numFmtId="4" fontId="11" fillId="0" borderId="0" xfId="0" applyNumberFormat="1" applyFont="1" applyFill="1" applyBorder="1" applyAlignment="1"/>
    <xf numFmtId="4" fontId="11" fillId="0" borderId="0" xfId="0" applyNumberFormat="1" applyFont="1" applyBorder="1" applyAlignment="1"/>
    <xf numFmtId="0" fontId="1" fillId="0" borderId="0" xfId="0" applyFont="1"/>
    <xf numFmtId="4" fontId="11" fillId="0" borderId="0" xfId="0" applyNumberFormat="1" applyFont="1" applyFill="1" applyBorder="1" applyAlignment="1">
      <alignment vertical="top"/>
    </xf>
    <xf numFmtId="4" fontId="11" fillId="0" borderId="0" xfId="0" applyNumberFormat="1" applyFont="1" applyBorder="1" applyAlignment="1">
      <alignment vertical="top"/>
    </xf>
    <xf numFmtId="0" fontId="0" fillId="0" borderId="0" xfId="0" applyFill="1" applyBorder="1"/>
    <xf numFmtId="0" fontId="0" fillId="0" borderId="0" xfId="0" applyFill="1" applyBorder="1" applyAlignment="1">
      <alignment vertical="center"/>
    </xf>
    <xf numFmtId="0" fontId="0" fillId="0" borderId="0" xfId="0" applyBorder="1" applyAlignment="1">
      <alignment vertical="center"/>
    </xf>
    <xf numFmtId="0" fontId="16" fillId="0" borderId="0" xfId="1" applyFont="1" applyFill="1" applyAlignment="1">
      <alignment vertical="center"/>
    </xf>
    <xf numFmtId="0" fontId="15" fillId="0" borderId="0" xfId="1" applyFont="1" applyFill="1" applyAlignment="1">
      <alignment vertical="center"/>
    </xf>
    <xf numFmtId="0" fontId="17" fillId="0" borderId="0" xfId="0" applyFont="1"/>
    <xf numFmtId="4" fontId="0" fillId="0" borderId="0" xfId="0" applyNumberFormat="1" applyAlignment="1">
      <alignment vertical="center"/>
    </xf>
    <xf numFmtId="0" fontId="0" fillId="0" borderId="0" xfId="0" applyFill="1" applyAlignment="1">
      <alignment vertical="center"/>
    </xf>
    <xf numFmtId="0" fontId="0" fillId="0" borderId="0" xfId="0" applyFill="1" applyAlignment="1">
      <alignment vertical="center" wrapText="1" shrinkToFit="1"/>
    </xf>
    <xf numFmtId="0" fontId="17" fillId="0" borderId="0" xfId="0" applyFont="1" applyAlignment="1">
      <alignment vertical="center"/>
    </xf>
    <xf numFmtId="4" fontId="10" fillId="0" borderId="0" xfId="0" applyNumberFormat="1" applyFont="1" applyFill="1" applyBorder="1" applyAlignment="1">
      <alignment vertical="center"/>
    </xf>
    <xf numFmtId="0" fontId="0" fillId="0" borderId="0" xfId="0" applyFill="1" applyBorder="1" applyAlignment="1">
      <alignment horizontal="center" vertical="center"/>
    </xf>
    <xf numFmtId="9" fontId="0" fillId="0" borderId="0" xfId="2" applyFont="1" applyAlignment="1">
      <alignment horizontal="center" vertical="center"/>
    </xf>
    <xf numFmtId="4" fontId="0" fillId="0" borderId="0" xfId="0" applyNumberFormat="1" applyAlignment="1">
      <alignment horizontal="center" vertical="center"/>
    </xf>
    <xf numFmtId="166" fontId="13" fillId="5" borderId="22" xfId="0" applyNumberFormat="1" applyFont="1" applyFill="1" applyBorder="1" applyAlignment="1">
      <alignment vertical="center"/>
    </xf>
    <xf numFmtId="166" fontId="19" fillId="5" borderId="22" xfId="0" applyNumberFormat="1" applyFont="1" applyFill="1" applyBorder="1" applyAlignment="1">
      <alignment vertical="center"/>
    </xf>
    <xf numFmtId="0" fontId="7" fillId="0" borderId="1" xfId="0" applyFont="1" applyFill="1" applyBorder="1" applyAlignment="1">
      <alignment vertical="center" wrapText="1"/>
    </xf>
    <xf numFmtId="0" fontId="7" fillId="0" borderId="1" xfId="0" applyFont="1" applyFill="1" applyBorder="1" applyAlignment="1">
      <alignment horizontal="right" vertical="center" wrapText="1"/>
    </xf>
    <xf numFmtId="166" fontId="19" fillId="3" borderId="1" xfId="0" applyNumberFormat="1" applyFont="1" applyFill="1" applyBorder="1" applyAlignment="1">
      <alignment vertical="center"/>
    </xf>
    <xf numFmtId="166" fontId="13" fillId="4" borderId="1" xfId="0" applyNumberFormat="1" applyFont="1" applyFill="1" applyBorder="1" applyAlignment="1">
      <alignment vertical="center"/>
    </xf>
    <xf numFmtId="166" fontId="14" fillId="6" borderId="1" xfId="0" applyNumberFormat="1" applyFont="1" applyFill="1" applyBorder="1" applyAlignment="1">
      <alignment vertical="center"/>
    </xf>
    <xf numFmtId="166" fontId="13" fillId="3" borderId="1" xfId="0" applyNumberFormat="1" applyFont="1" applyFill="1" applyBorder="1" applyAlignment="1">
      <alignment vertical="center"/>
    </xf>
    <xf numFmtId="0" fontId="11" fillId="0" borderId="17" xfId="0" applyFont="1" applyFill="1" applyBorder="1" applyAlignment="1">
      <alignment vertical="center"/>
    </xf>
    <xf numFmtId="0" fontId="11" fillId="0" borderId="17" xfId="0" applyFont="1" applyFill="1" applyBorder="1" applyAlignment="1">
      <alignment horizontal="center" vertical="center"/>
    </xf>
    <xf numFmtId="0" fontId="1" fillId="0" borderId="23" xfId="0" applyFont="1" applyBorder="1" applyAlignment="1">
      <alignment vertical="center"/>
    </xf>
    <xf numFmtId="166" fontId="13" fillId="4" borderId="21" xfId="0" applyNumberFormat="1" applyFont="1" applyFill="1" applyBorder="1" applyAlignment="1">
      <alignment vertical="center"/>
    </xf>
    <xf numFmtId="0" fontId="19" fillId="3" borderId="3" xfId="0" applyNumberFormat="1" applyFont="1" applyFill="1" applyBorder="1" applyAlignment="1">
      <alignment vertical="center"/>
    </xf>
    <xf numFmtId="0" fontId="13" fillId="3" borderId="3" xfId="0" applyNumberFormat="1" applyFont="1" applyFill="1" applyBorder="1" applyAlignment="1">
      <alignment vertical="center"/>
    </xf>
    <xf numFmtId="0" fontId="13" fillId="4" borderId="3" xfId="0" applyNumberFormat="1" applyFont="1" applyFill="1" applyBorder="1" applyAlignment="1">
      <alignment vertical="center"/>
    </xf>
    <xf numFmtId="0" fontId="14" fillId="6" borderId="3" xfId="0" applyNumberFormat="1" applyFont="1" applyFill="1" applyBorder="1" applyAlignment="1">
      <alignment vertical="center"/>
    </xf>
    <xf numFmtId="0" fontId="13" fillId="4" borderId="22" xfId="0" applyFont="1" applyFill="1" applyBorder="1" applyAlignment="1">
      <alignment horizontal="left" vertical="center" indent="2"/>
    </xf>
    <xf numFmtId="166" fontId="19" fillId="3" borderId="2" xfId="0" applyNumberFormat="1" applyFont="1" applyFill="1" applyBorder="1" applyAlignment="1">
      <alignment vertical="center"/>
    </xf>
    <xf numFmtId="166" fontId="13" fillId="3" borderId="2" xfId="0" applyNumberFormat="1" applyFont="1" applyFill="1" applyBorder="1" applyAlignment="1">
      <alignment vertical="center"/>
    </xf>
    <xf numFmtId="166" fontId="13" fillId="4" borderId="2" xfId="0" applyNumberFormat="1" applyFont="1" applyFill="1" applyBorder="1" applyAlignment="1">
      <alignment vertical="center"/>
    </xf>
    <xf numFmtId="166" fontId="14" fillId="6" borderId="2" xfId="0" applyNumberFormat="1" applyFont="1" applyFill="1" applyBorder="1" applyAlignment="1">
      <alignment vertical="center"/>
    </xf>
    <xf numFmtId="0" fontId="11" fillId="0" borderId="20" xfId="0" applyFont="1" applyFill="1" applyBorder="1" applyAlignment="1">
      <alignment vertical="center"/>
    </xf>
    <xf numFmtId="166" fontId="19" fillId="3" borderId="3" xfId="0" applyNumberFormat="1" applyFont="1" applyFill="1" applyBorder="1" applyAlignment="1">
      <alignment vertical="center"/>
    </xf>
    <xf numFmtId="166" fontId="13" fillId="3" borderId="3" xfId="0" applyNumberFormat="1" applyFont="1" applyFill="1" applyBorder="1" applyAlignment="1">
      <alignment vertical="center"/>
    </xf>
    <xf numFmtId="166" fontId="13" fillId="4" borderId="3" xfId="0" applyNumberFormat="1" applyFont="1" applyFill="1" applyBorder="1" applyAlignment="1">
      <alignment vertical="center"/>
    </xf>
    <xf numFmtId="166" fontId="14" fillId="6" borderId="3" xfId="0" applyNumberFormat="1" applyFont="1" applyFill="1" applyBorder="1" applyAlignment="1">
      <alignment vertical="center"/>
    </xf>
    <xf numFmtId="166" fontId="14" fillId="5" borderId="22" xfId="0" applyNumberFormat="1" applyFont="1" applyFill="1" applyBorder="1" applyAlignment="1">
      <alignment vertical="center"/>
    </xf>
    <xf numFmtId="0" fontId="11" fillId="0" borderId="25"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26" xfId="0" applyFont="1" applyBorder="1" applyAlignment="1">
      <alignment horizontal="center" vertical="center"/>
    </xf>
    <xf numFmtId="166" fontId="13" fillId="5" borderId="27" xfId="0" applyNumberFormat="1" applyFont="1" applyFill="1" applyBorder="1" applyAlignment="1">
      <alignment vertical="center"/>
    </xf>
    <xf numFmtId="0" fontId="13" fillId="0" borderId="30" xfId="0" applyFont="1" applyFill="1" applyBorder="1" applyAlignment="1">
      <alignment vertical="center"/>
    </xf>
    <xf numFmtId="0" fontId="13" fillId="0" borderId="31" xfId="0" applyNumberFormat="1" applyFont="1" applyFill="1" applyBorder="1" applyAlignment="1">
      <alignment vertical="center"/>
    </xf>
    <xf numFmtId="166" fontId="13" fillId="0" borderId="32" xfId="0" applyNumberFormat="1" applyFont="1" applyFill="1" applyBorder="1" applyAlignment="1">
      <alignment vertical="center"/>
    </xf>
    <xf numFmtId="166" fontId="13" fillId="0" borderId="33" xfId="0" applyNumberFormat="1" applyFont="1" applyFill="1" applyBorder="1" applyAlignment="1">
      <alignment vertical="center"/>
    </xf>
    <xf numFmtId="166" fontId="13" fillId="5" borderId="34" xfId="0" applyNumberFormat="1" applyFont="1" applyFill="1" applyBorder="1" applyAlignment="1">
      <alignment vertical="center"/>
    </xf>
    <xf numFmtId="166" fontId="13" fillId="0" borderId="31" xfId="0" applyNumberFormat="1" applyFont="1" applyFill="1" applyBorder="1" applyAlignment="1">
      <alignment vertical="center"/>
    </xf>
    <xf numFmtId="166" fontId="13" fillId="0" borderId="35" xfId="0" applyNumberFormat="1" applyFont="1" applyFill="1" applyBorder="1" applyAlignment="1">
      <alignment vertical="center"/>
    </xf>
    <xf numFmtId="0" fontId="19" fillId="0" borderId="36" xfId="0" applyFont="1" applyFill="1" applyBorder="1" applyAlignment="1">
      <alignment horizontal="left" vertical="center" wrapText="1" indent="2"/>
    </xf>
    <xf numFmtId="0" fontId="13" fillId="0" borderId="36" xfId="0" applyFont="1" applyFill="1" applyBorder="1" applyAlignment="1">
      <alignment horizontal="left" vertical="center" indent="2"/>
    </xf>
    <xf numFmtId="0" fontId="19" fillId="0" borderId="38" xfId="0" applyFont="1" applyFill="1" applyBorder="1" applyAlignment="1">
      <alignment horizontal="left" vertical="center" indent="2"/>
    </xf>
    <xf numFmtId="166" fontId="19" fillId="5" borderId="42" xfId="0" applyNumberFormat="1" applyFont="1" applyFill="1" applyBorder="1" applyAlignment="1">
      <alignment vertical="center"/>
    </xf>
    <xf numFmtId="0" fontId="20" fillId="3" borderId="30" xfId="0" applyFont="1" applyFill="1" applyBorder="1" applyAlignment="1">
      <alignment vertical="center"/>
    </xf>
    <xf numFmtId="0" fontId="20" fillId="3" borderId="31" xfId="0" applyNumberFormat="1" applyFont="1" applyFill="1" applyBorder="1" applyAlignment="1">
      <alignment vertical="center"/>
    </xf>
    <xf numFmtId="166" fontId="20" fillId="3" borderId="32" xfId="0" applyNumberFormat="1" applyFont="1" applyFill="1" applyBorder="1" applyAlignment="1">
      <alignment vertical="center"/>
    </xf>
    <xf numFmtId="166" fontId="20" fillId="3" borderId="33" xfId="0" applyNumberFormat="1" applyFont="1" applyFill="1" applyBorder="1" applyAlignment="1">
      <alignment vertical="center"/>
    </xf>
    <xf numFmtId="166" fontId="20" fillId="5" borderId="34" xfId="0" applyNumberFormat="1" applyFont="1" applyFill="1" applyBorder="1" applyAlignment="1">
      <alignment vertical="center"/>
    </xf>
    <xf numFmtId="166" fontId="20" fillId="3" borderId="31" xfId="0" applyNumberFormat="1" applyFont="1" applyFill="1" applyBorder="1" applyAlignment="1">
      <alignment vertical="center"/>
    </xf>
    <xf numFmtId="166" fontId="20" fillId="3" borderId="35" xfId="0" applyNumberFormat="1" applyFont="1" applyFill="1" applyBorder="1" applyAlignment="1">
      <alignment vertical="center"/>
    </xf>
    <xf numFmtId="0" fontId="19" fillId="3" borderId="36" xfId="0" applyFont="1" applyFill="1" applyBorder="1" applyAlignment="1">
      <alignment horizontal="left" vertical="center" wrapText="1" indent="2"/>
    </xf>
    <xf numFmtId="166" fontId="19" fillId="3" borderId="37" xfId="0" applyNumberFormat="1" applyFont="1" applyFill="1" applyBorder="1" applyAlignment="1">
      <alignment vertical="center"/>
    </xf>
    <xf numFmtId="0" fontId="13" fillId="3" borderId="36" xfId="0" applyFont="1" applyFill="1" applyBorder="1" applyAlignment="1">
      <alignment horizontal="left" vertical="center" indent="2"/>
    </xf>
    <xf numFmtId="166" fontId="13" fillId="3" borderId="37" xfId="0" applyNumberFormat="1" applyFont="1" applyFill="1" applyBorder="1" applyAlignment="1">
      <alignment vertical="center"/>
    </xf>
    <xf numFmtId="0" fontId="19" fillId="3" borderId="38" xfId="0" applyFont="1" applyFill="1" applyBorder="1" applyAlignment="1">
      <alignment horizontal="left" vertical="center" indent="2"/>
    </xf>
    <xf numFmtId="0" fontId="19" fillId="3" borderId="39" xfId="0" applyNumberFormat="1" applyFont="1" applyFill="1" applyBorder="1" applyAlignment="1">
      <alignment vertical="center"/>
    </xf>
    <xf numFmtId="166" fontId="19" fillId="3" borderId="40" xfId="0" applyNumberFormat="1" applyFont="1" applyFill="1" applyBorder="1" applyAlignment="1">
      <alignment vertical="center"/>
    </xf>
    <xf numFmtId="166" fontId="19" fillId="3" borderId="41" xfId="0" applyNumberFormat="1" applyFont="1" applyFill="1" applyBorder="1" applyAlignment="1">
      <alignment vertical="center"/>
    </xf>
    <xf numFmtId="166" fontId="19" fillId="3" borderId="39" xfId="0" applyNumberFormat="1" applyFont="1" applyFill="1" applyBorder="1" applyAlignment="1">
      <alignment vertical="center"/>
    </xf>
    <xf numFmtId="166" fontId="19" fillId="3" borderId="43" xfId="0" applyNumberFormat="1" applyFont="1" applyFill="1" applyBorder="1" applyAlignment="1">
      <alignment vertical="center"/>
    </xf>
    <xf numFmtId="0" fontId="13" fillId="4" borderId="27" xfId="0" applyFont="1" applyFill="1" applyBorder="1" applyAlignment="1">
      <alignment vertical="center"/>
    </xf>
    <xf numFmtId="0" fontId="13" fillId="4" borderId="28" xfId="0" applyNumberFormat="1" applyFont="1" applyFill="1" applyBorder="1" applyAlignment="1">
      <alignment vertical="center"/>
    </xf>
    <xf numFmtId="166" fontId="13" fillId="4" borderId="5" xfId="0" applyNumberFormat="1" applyFont="1" applyFill="1" applyBorder="1" applyAlignment="1">
      <alignment vertical="center"/>
    </xf>
    <xf numFmtId="166" fontId="13" fillId="4" borderId="8" xfId="0" applyNumberFormat="1" applyFont="1" applyFill="1" applyBorder="1" applyAlignment="1">
      <alignment vertical="center"/>
    </xf>
    <xf numFmtId="166" fontId="13" fillId="4" borderId="28" xfId="0" applyNumberFormat="1" applyFont="1" applyFill="1" applyBorder="1" applyAlignment="1">
      <alignment vertical="center"/>
    </xf>
    <xf numFmtId="166" fontId="13" fillId="4" borderId="29" xfId="0" applyNumberFormat="1" applyFont="1" applyFill="1" applyBorder="1" applyAlignment="1">
      <alignment vertical="center"/>
    </xf>
    <xf numFmtId="0" fontId="19" fillId="4" borderId="24" xfId="0" applyFont="1" applyFill="1" applyBorder="1" applyAlignment="1">
      <alignment horizontal="left" vertical="center" indent="2"/>
    </xf>
    <xf numFmtId="0" fontId="19" fillId="4" borderId="25" xfId="0" applyNumberFormat="1" applyFont="1" applyFill="1" applyBorder="1" applyAlignment="1">
      <alignment vertical="center"/>
    </xf>
    <xf numFmtId="166" fontId="19" fillId="4" borderId="4" xfId="0" applyNumberFormat="1" applyFont="1" applyFill="1" applyBorder="1" applyAlignment="1">
      <alignment vertical="center"/>
    </xf>
    <xf numFmtId="166" fontId="19" fillId="4" borderId="7" xfId="0" applyNumberFormat="1" applyFont="1" applyFill="1" applyBorder="1" applyAlignment="1">
      <alignment vertical="center"/>
    </xf>
    <xf numFmtId="166" fontId="19" fillId="5" borderId="24" xfId="0" applyNumberFormat="1" applyFont="1" applyFill="1" applyBorder="1" applyAlignment="1">
      <alignment vertical="center"/>
    </xf>
    <xf numFmtId="166" fontId="19" fillId="4" borderId="25" xfId="0" applyNumberFormat="1" applyFont="1" applyFill="1" applyBorder="1" applyAlignment="1">
      <alignment vertical="center"/>
    </xf>
    <xf numFmtId="166" fontId="19" fillId="4" borderId="26" xfId="0" applyNumberFormat="1" applyFont="1" applyFill="1" applyBorder="1" applyAlignment="1">
      <alignment vertical="center"/>
    </xf>
    <xf numFmtId="0" fontId="13" fillId="6" borderId="30" xfId="0" applyFont="1" applyFill="1" applyBorder="1" applyAlignment="1">
      <alignment vertical="center"/>
    </xf>
    <xf numFmtId="0" fontId="14" fillId="6" borderId="31" xfId="0" applyNumberFormat="1" applyFont="1" applyFill="1" applyBorder="1" applyAlignment="1">
      <alignment vertical="center"/>
    </xf>
    <xf numFmtId="166" fontId="14" fillId="6" borderId="32" xfId="0" applyNumberFormat="1" applyFont="1" applyFill="1" applyBorder="1" applyAlignment="1">
      <alignment vertical="center"/>
    </xf>
    <xf numFmtId="166" fontId="14" fillId="6" borderId="33" xfId="0" applyNumberFormat="1" applyFont="1" applyFill="1" applyBorder="1" applyAlignment="1">
      <alignment vertical="center"/>
    </xf>
    <xf numFmtId="166" fontId="14" fillId="5" borderId="34" xfId="0" applyNumberFormat="1" applyFont="1" applyFill="1" applyBorder="1" applyAlignment="1">
      <alignment vertical="center"/>
    </xf>
    <xf numFmtId="166" fontId="14" fillId="6" borderId="31" xfId="0" applyNumberFormat="1" applyFont="1" applyFill="1" applyBorder="1" applyAlignment="1">
      <alignment vertical="center"/>
    </xf>
    <xf numFmtId="166" fontId="14" fillId="6" borderId="35" xfId="0" applyNumberFormat="1" applyFont="1" applyFill="1" applyBorder="1" applyAlignment="1">
      <alignment vertical="center"/>
    </xf>
    <xf numFmtId="0" fontId="13" fillId="6" borderId="36" xfId="0" applyFont="1" applyFill="1" applyBorder="1" applyAlignment="1">
      <alignment horizontal="left" vertical="center" indent="2"/>
    </xf>
    <xf numFmtId="166" fontId="14" fillId="6" borderId="37" xfId="0" applyNumberFormat="1" applyFont="1" applyFill="1" applyBorder="1" applyAlignment="1">
      <alignment vertical="center"/>
    </xf>
    <xf numFmtId="0" fontId="19" fillId="6" borderId="38" xfId="0" applyFont="1" applyFill="1" applyBorder="1" applyAlignment="1">
      <alignment horizontal="left" vertical="center" indent="2"/>
    </xf>
    <xf numFmtId="0" fontId="19" fillId="6" borderId="39" xfId="0" applyNumberFormat="1" applyFont="1" applyFill="1" applyBorder="1" applyAlignment="1">
      <alignment vertical="center"/>
    </xf>
    <xf numFmtId="166" fontId="19" fillId="6" borderId="40" xfId="0" applyNumberFormat="1" applyFont="1" applyFill="1" applyBorder="1" applyAlignment="1">
      <alignment vertical="center"/>
    </xf>
    <xf numFmtId="166" fontId="19" fillId="6" borderId="41" xfId="0" applyNumberFormat="1" applyFont="1" applyFill="1" applyBorder="1" applyAlignment="1">
      <alignment vertical="center"/>
    </xf>
    <xf numFmtId="166" fontId="19" fillId="6" borderId="39" xfId="0" applyNumberFormat="1" applyFont="1" applyFill="1" applyBorder="1" applyAlignment="1">
      <alignment vertical="center"/>
    </xf>
    <xf numFmtId="166" fontId="19" fillId="6" borderId="43" xfId="0" applyNumberFormat="1" applyFont="1" applyFill="1" applyBorder="1" applyAlignment="1">
      <alignment vertical="center"/>
    </xf>
    <xf numFmtId="0" fontId="19" fillId="2" borderId="3" xfId="0" applyNumberFormat="1" applyFont="1" applyFill="1" applyBorder="1" applyAlignment="1">
      <alignment vertical="center"/>
    </xf>
    <xf numFmtId="166" fontId="19" fillId="2" borderId="1" xfId="0" applyNumberFormat="1" applyFont="1" applyFill="1" applyBorder="1" applyAlignment="1">
      <alignment vertical="center"/>
    </xf>
    <xf numFmtId="166" fontId="19" fillId="2" borderId="2" xfId="0" applyNumberFormat="1" applyFont="1" applyFill="1" applyBorder="1" applyAlignment="1">
      <alignment vertical="center"/>
    </xf>
    <xf numFmtId="0" fontId="13" fillId="2" borderId="3" xfId="0" applyNumberFormat="1" applyFont="1" applyFill="1" applyBorder="1" applyAlignment="1">
      <alignment vertical="center"/>
    </xf>
    <xf numFmtId="166" fontId="13" fillId="2" borderId="1" xfId="0" applyNumberFormat="1" applyFont="1" applyFill="1" applyBorder="1" applyAlignment="1">
      <alignment vertical="center"/>
    </xf>
    <xf numFmtId="166" fontId="13" fillId="2" borderId="2" xfId="0" applyNumberFormat="1" applyFont="1" applyFill="1" applyBorder="1" applyAlignment="1">
      <alignment vertical="center"/>
    </xf>
    <xf numFmtId="0" fontId="19" fillId="2" borderId="39" xfId="0" applyNumberFormat="1" applyFont="1" applyFill="1" applyBorder="1" applyAlignment="1">
      <alignment vertical="center"/>
    </xf>
    <xf numFmtId="166" fontId="19" fillId="2" borderId="40" xfId="0" applyNumberFormat="1" applyFont="1" applyFill="1" applyBorder="1" applyAlignment="1">
      <alignment vertical="center"/>
    </xf>
    <xf numFmtId="166" fontId="19" fillId="2" borderId="41" xfId="0" applyNumberFormat="1" applyFont="1" applyFill="1" applyBorder="1" applyAlignment="1">
      <alignment vertical="center"/>
    </xf>
    <xf numFmtId="166" fontId="19" fillId="2" borderId="3" xfId="0" applyNumberFormat="1" applyFont="1" applyFill="1" applyBorder="1" applyAlignment="1">
      <alignment vertical="center"/>
    </xf>
    <xf numFmtId="166" fontId="19" fillId="2" borderId="37" xfId="0" applyNumberFormat="1" applyFont="1" applyFill="1" applyBorder="1" applyAlignment="1">
      <alignment vertical="center"/>
    </xf>
    <xf numFmtId="166" fontId="13" fillId="2" borderId="3" xfId="0" applyNumberFormat="1" applyFont="1" applyFill="1" applyBorder="1" applyAlignment="1">
      <alignment vertical="center"/>
    </xf>
    <xf numFmtId="166" fontId="13" fillId="2" borderId="37" xfId="0" applyNumberFormat="1" applyFont="1" applyFill="1" applyBorder="1" applyAlignment="1">
      <alignment vertical="center"/>
    </xf>
    <xf numFmtId="166" fontId="19" fillId="2" borderId="39" xfId="0" applyNumberFormat="1" applyFont="1" applyFill="1" applyBorder="1" applyAlignment="1">
      <alignment vertical="center"/>
    </xf>
    <xf numFmtId="166" fontId="19" fillId="2" borderId="43" xfId="0" applyNumberFormat="1" applyFont="1" applyFill="1" applyBorder="1" applyAlignment="1">
      <alignment vertical="center"/>
    </xf>
    <xf numFmtId="166" fontId="13" fillId="2" borderId="31" xfId="0" applyNumberFormat="1" applyFont="1" applyFill="1" applyBorder="1" applyAlignment="1">
      <alignment vertical="center"/>
    </xf>
    <xf numFmtId="166" fontId="13" fillId="2" borderId="32" xfId="0" applyNumberFormat="1" applyFont="1" applyFill="1" applyBorder="1" applyAlignment="1">
      <alignment vertical="center"/>
    </xf>
    <xf numFmtId="166" fontId="13" fillId="2" borderId="35" xfId="0" applyNumberFormat="1" applyFont="1" applyFill="1" applyBorder="1" applyAlignment="1">
      <alignment vertical="center"/>
    </xf>
    <xf numFmtId="0" fontId="19" fillId="6" borderId="36" xfId="0" applyFont="1" applyFill="1" applyBorder="1" applyAlignment="1">
      <alignment horizontal="left" vertical="center" wrapText="1" indent="2"/>
    </xf>
    <xf numFmtId="0" fontId="19" fillId="6" borderId="28" xfId="0" applyNumberFormat="1" applyFont="1" applyFill="1" applyBorder="1" applyAlignment="1">
      <alignment vertical="center"/>
    </xf>
    <xf numFmtId="166" fontId="19" fillId="6" borderId="1" xfId="0" applyNumberFormat="1" applyFont="1" applyFill="1" applyBorder="1" applyAlignment="1">
      <alignment vertical="center"/>
    </xf>
    <xf numFmtId="166" fontId="19" fillId="6" borderId="2" xfId="0" applyNumberFormat="1" applyFont="1" applyFill="1" applyBorder="1" applyAlignment="1">
      <alignment vertical="center"/>
    </xf>
    <xf numFmtId="166" fontId="19" fillId="6" borderId="3" xfId="0" applyNumberFormat="1" applyFont="1" applyFill="1" applyBorder="1" applyAlignment="1">
      <alignment vertical="center"/>
    </xf>
    <xf numFmtId="166" fontId="19" fillId="6" borderId="37" xfId="0" applyNumberFormat="1" applyFont="1" applyFill="1" applyBorder="1" applyAlignment="1">
      <alignment vertical="center"/>
    </xf>
    <xf numFmtId="0" fontId="21" fillId="2" borderId="1" xfId="0"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0" fontId="21" fillId="2" borderId="1" xfId="0" applyNumberFormat="1" applyFont="1" applyFill="1" applyBorder="1" applyAlignment="1">
      <alignment horizontal="center" vertical="center" wrapText="1"/>
    </xf>
    <xf numFmtId="167" fontId="21" fillId="2" borderId="1" xfId="0" applyNumberFormat="1" applyFont="1" applyFill="1" applyBorder="1" applyAlignment="1">
      <alignment horizontal="center" vertical="center"/>
    </xf>
    <xf numFmtId="4" fontId="21" fillId="2" borderId="1" xfId="0" applyNumberFormat="1" applyFont="1" applyFill="1" applyBorder="1" applyAlignment="1">
      <alignment horizontal="center" vertical="center" wrapText="1"/>
    </xf>
    <xf numFmtId="4" fontId="21" fillId="2" borderId="1" xfId="0" applyNumberFormat="1" applyFont="1" applyFill="1" applyBorder="1" applyAlignment="1">
      <alignment horizontal="center" vertical="center"/>
    </xf>
    <xf numFmtId="4" fontId="21" fillId="2" borderId="1" xfId="0" applyNumberFormat="1" applyFont="1" applyFill="1" applyBorder="1" applyAlignment="1">
      <alignment horizontal="right" vertical="center" wrapText="1"/>
    </xf>
    <xf numFmtId="4" fontId="21" fillId="2" borderId="1" xfId="0" applyNumberFormat="1" applyFont="1" applyFill="1" applyBorder="1" applyAlignment="1">
      <alignment vertical="center"/>
    </xf>
    <xf numFmtId="0" fontId="21" fillId="8"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5" fillId="2" borderId="1"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xf>
    <xf numFmtId="167" fontId="25" fillId="2" borderId="1" xfId="0" applyNumberFormat="1" applyFont="1" applyFill="1" applyBorder="1" applyAlignment="1">
      <alignment horizontal="center" vertical="center"/>
    </xf>
    <xf numFmtId="4" fontId="25" fillId="2" borderId="1" xfId="0" applyNumberFormat="1" applyFont="1" applyFill="1" applyBorder="1" applyAlignment="1">
      <alignment horizontal="center" vertical="center" wrapText="1"/>
    </xf>
    <xf numFmtId="4" fontId="25" fillId="2" borderId="1" xfId="0" applyNumberFormat="1" applyFont="1" applyFill="1" applyBorder="1" applyAlignment="1">
      <alignment horizontal="center" vertical="center"/>
    </xf>
    <xf numFmtId="4" fontId="25" fillId="2" borderId="1" xfId="0" applyNumberFormat="1" applyFont="1" applyFill="1" applyBorder="1" applyAlignment="1">
      <alignment horizontal="right" vertical="center" wrapText="1"/>
    </xf>
    <xf numFmtId="4" fontId="25" fillId="2" borderId="1" xfId="0" applyNumberFormat="1" applyFont="1" applyFill="1" applyBorder="1" applyAlignment="1">
      <alignment vertical="center"/>
    </xf>
    <xf numFmtId="4" fontId="25" fillId="2" borderId="1" xfId="0" applyNumberFormat="1" applyFont="1" applyFill="1" applyBorder="1" applyAlignment="1">
      <alignment horizontal="right" vertical="center"/>
    </xf>
    <xf numFmtId="4" fontId="7" fillId="2" borderId="1" xfId="0" applyNumberFormat="1" applyFont="1" applyFill="1" applyBorder="1" applyAlignment="1">
      <alignment horizontal="right" vertical="center" wrapText="1"/>
    </xf>
    <xf numFmtId="4" fontId="27" fillId="2" borderId="1" xfId="0" applyNumberFormat="1" applyFont="1" applyFill="1" applyBorder="1" applyAlignment="1">
      <alignment horizontal="right" vertical="center" wrapText="1"/>
    </xf>
    <xf numFmtId="49" fontId="25" fillId="2" borderId="1" xfId="0" applyNumberFormat="1" applyFont="1" applyFill="1" applyBorder="1" applyAlignment="1">
      <alignment horizontal="center" vertical="center" wrapText="1"/>
    </xf>
    <xf numFmtId="0" fontId="26" fillId="0" borderId="0" xfId="0" applyFont="1" applyAlignment="1">
      <alignment vertical="center"/>
    </xf>
    <xf numFmtId="0" fontId="26" fillId="0" borderId="0" xfId="0" applyFont="1" applyAlignment="1">
      <alignment horizontal="center" vertical="center"/>
    </xf>
    <xf numFmtId="0" fontId="29" fillId="0" borderId="0" xfId="0" applyFont="1" applyAlignment="1">
      <alignment horizontal="center" vertical="center"/>
    </xf>
    <xf numFmtId="0" fontId="29" fillId="0" borderId="0" xfId="0" applyFont="1" applyAlignment="1">
      <alignment horizontal="center"/>
    </xf>
    <xf numFmtId="0" fontId="29" fillId="0" borderId="0" xfId="0" applyFont="1"/>
    <xf numFmtId="0" fontId="29" fillId="0" borderId="0" xfId="0" applyFont="1" applyFill="1" applyBorder="1" applyAlignment="1">
      <alignment horizontal="center" vertical="center"/>
    </xf>
    <xf numFmtId="9" fontId="29" fillId="0" borderId="0" xfId="2" applyFont="1" applyAlignment="1">
      <alignment horizontal="center" vertical="center"/>
    </xf>
    <xf numFmtId="4" fontId="29" fillId="0" borderId="0" xfId="0" applyNumberFormat="1" applyFont="1" applyAlignment="1">
      <alignment horizontal="center" vertical="center"/>
    </xf>
    <xf numFmtId="0" fontId="25" fillId="0" borderId="1" xfId="0" applyFont="1" applyBorder="1" applyAlignment="1">
      <alignment horizontal="center" vertical="center" wrapText="1"/>
    </xf>
    <xf numFmtId="0" fontId="30" fillId="0" borderId="1" xfId="0" applyFont="1" applyBorder="1" applyAlignment="1">
      <alignment horizontal="center" vertical="center" wrapText="1"/>
    </xf>
    <xf numFmtId="167" fontId="7" fillId="2" borderId="1" xfId="0" applyNumberFormat="1" applyFont="1" applyFill="1" applyBorder="1" applyAlignment="1">
      <alignment horizontal="center" vertical="center"/>
    </xf>
    <xf numFmtId="0" fontId="31" fillId="0" borderId="1" xfId="0" applyFont="1" applyBorder="1" applyAlignment="1">
      <alignment horizontal="center" vertical="center" wrapText="1"/>
    </xf>
    <xf numFmtId="4" fontId="28" fillId="0" borderId="1" xfId="0" applyNumberFormat="1" applyFont="1" applyFill="1" applyBorder="1" applyAlignment="1">
      <alignment horizontal="right" vertical="center" wrapText="1"/>
    </xf>
    <xf numFmtId="9" fontId="7" fillId="2" borderId="1" xfId="0" applyNumberFormat="1" applyFont="1" applyFill="1" applyBorder="1" applyAlignment="1">
      <alignment horizontal="center" vertical="center"/>
    </xf>
    <xf numFmtId="4" fontId="28" fillId="0" borderId="1" xfId="0" applyNumberFormat="1" applyFont="1" applyBorder="1" applyAlignment="1">
      <alignment horizontal="right" vertical="center" wrapText="1"/>
    </xf>
    <xf numFmtId="4" fontId="31" fillId="0" borderId="1" xfId="0" applyNumberFormat="1" applyFont="1" applyBorder="1" applyAlignment="1">
      <alignment horizontal="right" vertical="center"/>
    </xf>
    <xf numFmtId="167" fontId="27" fillId="2" borderId="1" xfId="0" applyNumberFormat="1" applyFont="1" applyFill="1" applyBorder="1" applyAlignment="1">
      <alignment horizontal="center" vertical="center"/>
    </xf>
    <xf numFmtId="4" fontId="27" fillId="0" borderId="1" xfId="0" applyNumberFormat="1" applyFont="1" applyFill="1" applyBorder="1" applyAlignment="1">
      <alignment horizontal="right" vertical="center" wrapText="1"/>
    </xf>
    <xf numFmtId="9" fontId="27" fillId="2" borderId="1" xfId="0" applyNumberFormat="1" applyFont="1" applyFill="1" applyBorder="1" applyAlignment="1">
      <alignment horizontal="center" vertical="center"/>
    </xf>
    <xf numFmtId="4" fontId="27" fillId="0" borderId="1" xfId="0" applyNumberFormat="1" applyFont="1" applyBorder="1" applyAlignment="1">
      <alignment horizontal="right" vertical="center" wrapText="1"/>
    </xf>
    <xf numFmtId="4" fontId="27" fillId="0" borderId="1" xfId="0" applyNumberFormat="1" applyFont="1" applyBorder="1" applyAlignment="1">
      <alignment horizontal="right" vertical="center"/>
    </xf>
    <xf numFmtId="0" fontId="21" fillId="0" borderId="0" xfId="0" applyFont="1"/>
    <xf numFmtId="0" fontId="29" fillId="0" borderId="0" xfId="0" applyFont="1" applyFill="1"/>
    <xf numFmtId="0" fontId="21" fillId="0" borderId="0" xfId="1" applyFont="1" applyFill="1" applyAlignment="1">
      <alignment vertical="center"/>
    </xf>
    <xf numFmtId="0" fontId="29" fillId="0" borderId="0" xfId="0" applyFont="1" applyAlignment="1">
      <alignment vertical="center"/>
    </xf>
    <xf numFmtId="0" fontId="25" fillId="0" borderId="0" xfId="1" applyFont="1" applyFill="1" applyAlignment="1">
      <alignment vertical="center"/>
    </xf>
    <xf numFmtId="0" fontId="29" fillId="0" borderId="0" xfId="0" applyFont="1" applyFill="1" applyBorder="1" applyAlignment="1">
      <alignment vertical="center"/>
    </xf>
    <xf numFmtId="0" fontId="29" fillId="0" borderId="0" xfId="0" applyFont="1" applyFill="1" applyBorder="1"/>
    <xf numFmtId="0" fontId="32" fillId="0" borderId="0" xfId="0" applyFont="1"/>
    <xf numFmtId="4" fontId="29" fillId="0" borderId="0" xfId="0" applyNumberFormat="1" applyFont="1" applyAlignment="1">
      <alignment vertical="center"/>
    </xf>
    <xf numFmtId="0" fontId="33" fillId="0" borderId="0" xfId="0" applyFont="1" applyAlignment="1">
      <alignment vertical="center"/>
    </xf>
    <xf numFmtId="0" fontId="33" fillId="0" borderId="0" xfId="0" applyFont="1" applyAlignment="1">
      <alignment horizontal="center" vertical="center"/>
    </xf>
    <xf numFmtId="0" fontId="33" fillId="0" borderId="0" xfId="0" applyFont="1" applyFill="1" applyBorder="1" applyAlignment="1">
      <alignment horizontal="center" vertical="center"/>
    </xf>
    <xf numFmtId="9" fontId="33" fillId="0" borderId="0" xfId="2" applyFont="1" applyAlignment="1">
      <alignment horizontal="center" vertical="center"/>
    </xf>
    <xf numFmtId="4" fontId="33" fillId="0" borderId="0" xfId="0" applyNumberFormat="1" applyFont="1" applyAlignment="1">
      <alignment horizontal="center" vertical="center"/>
    </xf>
    <xf numFmtId="4" fontId="22" fillId="0" borderId="0" xfId="0" applyNumberFormat="1" applyFont="1" applyFill="1" applyAlignment="1">
      <alignment vertical="center"/>
    </xf>
    <xf numFmtId="0" fontId="22" fillId="0" borderId="0" xfId="0" applyFont="1" applyFill="1" applyAlignment="1">
      <alignment vertical="center"/>
    </xf>
    <xf numFmtId="4" fontId="28" fillId="0" borderId="1" xfId="0" applyNumberFormat="1" applyFont="1" applyBorder="1" applyAlignment="1">
      <alignment vertical="center" wrapText="1"/>
    </xf>
    <xf numFmtId="4" fontId="33" fillId="0" borderId="0" xfId="0" applyNumberFormat="1" applyFont="1" applyAlignment="1">
      <alignment vertical="center"/>
    </xf>
    <xf numFmtId="4" fontId="27" fillId="0" borderId="1" xfId="0" applyNumberFormat="1" applyFont="1" applyBorder="1" applyAlignment="1">
      <alignment vertical="center" wrapText="1"/>
    </xf>
    <xf numFmtId="0" fontId="33" fillId="0" borderId="0" xfId="0" applyFont="1" applyFill="1" applyAlignment="1">
      <alignment vertical="center" wrapText="1" shrinkToFit="1"/>
    </xf>
    <xf numFmtId="0" fontId="33" fillId="0" borderId="0" xfId="0" applyFont="1" applyFill="1" applyAlignment="1">
      <alignment vertical="center"/>
    </xf>
    <xf numFmtId="0" fontId="32" fillId="0" borderId="0" xfId="0" applyFont="1" applyAlignment="1">
      <alignment vertical="center"/>
    </xf>
    <xf numFmtId="0" fontId="32" fillId="0" borderId="0" xfId="0" applyFont="1" applyAlignment="1">
      <alignment horizontal="center" vertical="center"/>
    </xf>
    <xf numFmtId="2" fontId="21" fillId="2" borderId="1" xfId="0" applyNumberFormat="1" applyFont="1" applyFill="1" applyBorder="1" applyAlignment="1">
      <alignment horizontal="center" vertical="center" wrapText="1"/>
    </xf>
    <xf numFmtId="0" fontId="21" fillId="2" borderId="1" xfId="0" applyNumberFormat="1" applyFont="1" applyFill="1" applyBorder="1" applyAlignment="1">
      <alignment horizontal="center" vertical="center"/>
    </xf>
    <xf numFmtId="0" fontId="21" fillId="2" borderId="1" xfId="0" applyFont="1" applyFill="1" applyBorder="1" applyAlignment="1">
      <alignment vertical="center"/>
    </xf>
    <xf numFmtId="165" fontId="21" fillId="2" borderId="1" xfId="0" applyNumberFormat="1" applyFont="1" applyFill="1" applyBorder="1" applyAlignment="1">
      <alignment horizontal="center" vertical="center" wrapText="1"/>
    </xf>
    <xf numFmtId="0" fontId="17" fillId="0" borderId="0" xfId="0" applyFont="1" applyAlignment="1">
      <alignment horizontal="center" vertical="center"/>
    </xf>
    <xf numFmtId="0" fontId="21" fillId="0"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1" fillId="2" borderId="1" xfId="0" quotePrefix="1" applyNumberFormat="1" applyFont="1" applyFill="1" applyBorder="1" applyAlignment="1">
      <alignment horizontal="center" vertical="center" wrapText="1"/>
    </xf>
    <xf numFmtId="0" fontId="25" fillId="2" borderId="1" xfId="0" quotePrefix="1" applyNumberFormat="1" applyFont="1" applyFill="1" applyBorder="1" applyAlignment="1">
      <alignment horizontal="center" vertical="center" wrapText="1"/>
    </xf>
    <xf numFmtId="0" fontId="34" fillId="0" borderId="0" xfId="0" applyFont="1" applyAlignment="1">
      <alignment horizontal="center" vertical="center"/>
    </xf>
    <xf numFmtId="9" fontId="34" fillId="0" borderId="0" xfId="2" applyFont="1" applyAlignment="1">
      <alignment horizontal="center" vertical="center"/>
    </xf>
    <xf numFmtId="4" fontId="34" fillId="0" borderId="0" xfId="0" applyNumberFormat="1" applyFont="1" applyAlignment="1">
      <alignment horizontal="center" vertical="center"/>
    </xf>
    <xf numFmtId="0" fontId="34" fillId="0" borderId="0" xfId="0" applyFont="1" applyAlignment="1">
      <alignment vertical="center"/>
    </xf>
    <xf numFmtId="0" fontId="26" fillId="0" borderId="0" xfId="0" applyFont="1"/>
    <xf numFmtId="0" fontId="26" fillId="0" borderId="0" xfId="0" applyFont="1" applyFill="1" applyBorder="1" applyAlignment="1">
      <alignment horizontal="center" vertical="center"/>
    </xf>
    <xf numFmtId="9" fontId="26" fillId="0" borderId="0" xfId="2" applyFont="1" applyAlignment="1">
      <alignment horizontal="center" vertical="center"/>
    </xf>
    <xf numFmtId="4" fontId="26" fillId="0" borderId="0" xfId="0" applyNumberFormat="1" applyFont="1" applyAlignment="1">
      <alignment horizontal="center" vertical="center"/>
    </xf>
    <xf numFmtId="0" fontId="26" fillId="0" borderId="0" xfId="0" applyFont="1" applyFill="1" applyAlignment="1">
      <alignment wrapText="1" shrinkToFit="1"/>
    </xf>
    <xf numFmtId="0" fontId="26" fillId="0" borderId="0" xfId="0" applyFont="1" applyAlignment="1">
      <alignment horizontal="center"/>
    </xf>
    <xf numFmtId="0" fontId="4" fillId="0" borderId="0" xfId="1" applyFont="1" applyFill="1" applyAlignment="1">
      <alignment vertical="center"/>
    </xf>
    <xf numFmtId="0" fontId="23" fillId="0" borderId="0" xfId="1" applyFont="1" applyFill="1" applyAlignment="1">
      <alignment vertical="center"/>
    </xf>
    <xf numFmtId="9" fontId="26" fillId="0" borderId="0" xfId="0" applyNumberFormat="1" applyFont="1" applyAlignment="1">
      <alignment horizontal="center" vertical="center"/>
    </xf>
    <xf numFmtId="0" fontId="2" fillId="0" borderId="6" xfId="0" applyFont="1" applyFill="1" applyBorder="1" applyAlignment="1">
      <alignment horizontal="right" vertical="center" wrapText="1"/>
    </xf>
    <xf numFmtId="0" fontId="26" fillId="0" borderId="0" xfId="0" applyFont="1" applyAlignment="1">
      <alignment horizontal="right"/>
    </xf>
    <xf numFmtId="0" fontId="26" fillId="0" borderId="0" xfId="0" applyFont="1" applyFill="1" applyAlignment="1">
      <alignment horizontal="right"/>
    </xf>
    <xf numFmtId="4" fontId="26" fillId="0" borderId="0" xfId="0" applyNumberFormat="1" applyFont="1" applyAlignment="1">
      <alignment horizontal="right"/>
    </xf>
    <xf numFmtId="4" fontId="21" fillId="2" borderId="1" xfId="0" applyNumberFormat="1" applyFont="1" applyFill="1" applyBorder="1"/>
    <xf numFmtId="4" fontId="21" fillId="2" borderId="1" xfId="0" applyNumberFormat="1" applyFont="1" applyFill="1" applyBorder="1" applyAlignment="1">
      <alignment horizontal="right" vertical="center"/>
    </xf>
    <xf numFmtId="0" fontId="23" fillId="0" borderId="0" xfId="0" applyFont="1"/>
    <xf numFmtId="0" fontId="29" fillId="0" borderId="0" xfId="0" applyFont="1" applyBorder="1"/>
    <xf numFmtId="4" fontId="21" fillId="2" borderId="0" xfId="0" applyNumberFormat="1" applyFont="1" applyFill="1" applyBorder="1" applyAlignment="1">
      <alignment horizontal="right" vertical="center" wrapText="1"/>
    </xf>
    <xf numFmtId="4" fontId="29" fillId="0" borderId="0" xfId="0" applyNumberFormat="1" applyFont="1" applyBorder="1"/>
    <xf numFmtId="0" fontId="25" fillId="0" borderId="1" xfId="5" applyFont="1" applyFill="1" applyBorder="1" applyAlignment="1" applyProtection="1">
      <alignment horizontal="center" vertical="center" wrapText="1"/>
    </xf>
    <xf numFmtId="0" fontId="25" fillId="0" borderId="1" xfId="5" applyFont="1" applyFill="1" applyBorder="1" applyAlignment="1" applyProtection="1">
      <alignment horizontal="center" vertical="center"/>
    </xf>
    <xf numFmtId="4" fontId="7" fillId="2" borderId="1" xfId="0" applyNumberFormat="1" applyFont="1" applyFill="1" applyBorder="1" applyAlignment="1">
      <alignment horizontal="right" vertical="center"/>
    </xf>
    <xf numFmtId="4" fontId="27" fillId="2" borderId="1" xfId="0" applyNumberFormat="1" applyFont="1" applyFill="1" applyBorder="1" applyAlignment="1">
      <alignment horizontal="right" vertical="center"/>
    </xf>
    <xf numFmtId="0" fontId="0" fillId="2" borderId="0" xfId="0" applyFill="1" applyAlignment="1">
      <alignment horizontal="center" vertical="center"/>
    </xf>
    <xf numFmtId="9" fontId="5" fillId="2" borderId="0" xfId="2" applyFont="1" applyFill="1" applyAlignment="1">
      <alignment horizontal="center" vertical="center"/>
    </xf>
    <xf numFmtId="4" fontId="0" fillId="2" borderId="0" xfId="0" applyNumberFormat="1" applyFill="1" applyAlignment="1">
      <alignment horizontal="center" vertical="center"/>
    </xf>
    <xf numFmtId="0" fontId="35" fillId="2" borderId="0" xfId="0" applyFont="1" applyFill="1" applyAlignment="1">
      <alignment horizontal="center"/>
    </xf>
    <xf numFmtId="0" fontId="35" fillId="2" borderId="0" xfId="0" applyFont="1" applyFill="1"/>
    <xf numFmtId="0" fontId="28"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5"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1" xfId="0" applyNumberFormat="1" applyFont="1" applyFill="1" applyBorder="1" applyAlignment="1">
      <alignment horizontal="left" vertical="center" wrapText="1"/>
    </xf>
    <xf numFmtId="0" fontId="29" fillId="7" borderId="1" xfId="0" applyFont="1" applyFill="1" applyBorder="1" applyAlignment="1">
      <alignment horizontal="left" vertical="center" wrapText="1"/>
    </xf>
    <xf numFmtId="0" fontId="25" fillId="0" borderId="1" xfId="0" applyFont="1" applyFill="1" applyBorder="1" applyAlignment="1">
      <alignment horizontal="center" vertical="center"/>
    </xf>
    <xf numFmtId="2" fontId="25" fillId="2" borderId="1" xfId="0" applyNumberFormat="1" applyFont="1" applyFill="1" applyBorder="1" applyAlignment="1">
      <alignment horizontal="center" vertical="center" wrapText="1"/>
    </xf>
    <xf numFmtId="9" fontId="25" fillId="2" borderId="1" xfId="0" applyNumberFormat="1" applyFont="1" applyFill="1" applyBorder="1" applyAlignment="1">
      <alignment horizontal="center" vertical="center"/>
    </xf>
    <xf numFmtId="0" fontId="27" fillId="2" borderId="1" xfId="0" applyFont="1" applyFill="1" applyBorder="1" applyAlignment="1">
      <alignment horizontal="right" vertical="center" wrapText="1"/>
    </xf>
    <xf numFmtId="0" fontId="27"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167" fontId="25" fillId="2" borderId="1" xfId="0" applyNumberFormat="1" applyFont="1" applyFill="1" applyBorder="1" applyAlignment="1">
      <alignment horizontal="center" vertical="center" wrapText="1"/>
    </xf>
    <xf numFmtId="4" fontId="25" fillId="2" borderId="2" xfId="0" applyNumberFormat="1" applyFont="1" applyFill="1" applyBorder="1" applyAlignment="1">
      <alignment horizontal="center" vertical="center"/>
    </xf>
    <xf numFmtId="10" fontId="25" fillId="2" borderId="1" xfId="0" applyNumberFormat="1" applyFont="1" applyFill="1" applyBorder="1" applyAlignment="1">
      <alignment horizontal="center" vertical="center"/>
    </xf>
    <xf numFmtId="0" fontId="25" fillId="2" borderId="1" xfId="0" applyNumberFormat="1" applyFont="1" applyFill="1" applyBorder="1" applyAlignment="1">
      <alignment horizontal="center" vertical="center"/>
    </xf>
    <xf numFmtId="165" fontId="25" fillId="2"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67" fontId="21" fillId="2" borderId="1" xfId="0" applyNumberFormat="1" applyFont="1" applyFill="1" applyBorder="1" applyAlignment="1">
      <alignment horizontal="center" vertical="center" wrapText="1"/>
    </xf>
    <xf numFmtId="9" fontId="21" fillId="2" borderId="1" xfId="0" applyNumberFormat="1" applyFont="1" applyFill="1" applyBorder="1" applyAlignment="1">
      <alignment horizontal="center" vertical="center"/>
    </xf>
    <xf numFmtId="0" fontId="21" fillId="2" borderId="1" xfId="0" applyFont="1" applyFill="1" applyBorder="1" applyAlignment="1">
      <alignment horizontal="right" vertical="center"/>
    </xf>
    <xf numFmtId="4" fontId="25" fillId="2" borderId="1" xfId="0" applyNumberFormat="1" applyFont="1" applyFill="1" applyBorder="1"/>
    <xf numFmtId="0" fontId="25" fillId="2" borderId="1" xfId="0" applyFont="1" applyFill="1" applyBorder="1" applyAlignment="1">
      <alignment horizontal="right" vertical="center"/>
    </xf>
    <xf numFmtId="0" fontId="25" fillId="2" borderId="1" xfId="0" applyFont="1" applyFill="1" applyBorder="1" applyAlignment="1">
      <alignment vertical="center"/>
    </xf>
    <xf numFmtId="0" fontId="29" fillId="2" borderId="1" xfId="0" applyFont="1" applyFill="1" applyBorder="1" applyAlignment="1">
      <alignment vertical="center"/>
    </xf>
    <xf numFmtId="0" fontId="29" fillId="2" borderId="1" xfId="0" applyFont="1" applyFill="1" applyBorder="1" applyAlignment="1">
      <alignment horizontal="center" vertical="center" wrapText="1"/>
    </xf>
    <xf numFmtId="2" fontId="29" fillId="2" borderId="1" xfId="0" applyNumberFormat="1" applyFont="1" applyFill="1" applyBorder="1" applyAlignment="1">
      <alignment horizontal="center" vertical="center" wrapText="1"/>
    </xf>
    <xf numFmtId="0" fontId="29" fillId="2" borderId="1" xfId="0" applyNumberFormat="1" applyFont="1" applyFill="1" applyBorder="1" applyAlignment="1">
      <alignment horizontal="center" vertical="center"/>
    </xf>
    <xf numFmtId="167" fontId="29" fillId="2" borderId="1" xfId="0" applyNumberFormat="1" applyFont="1" applyFill="1" applyBorder="1" applyAlignment="1">
      <alignment horizontal="center" vertical="center" wrapText="1"/>
    </xf>
    <xf numFmtId="4" fontId="29" fillId="2" borderId="1" xfId="0" applyNumberFormat="1" applyFont="1" applyFill="1" applyBorder="1" applyAlignment="1">
      <alignment horizontal="center" vertical="center" wrapText="1"/>
    </xf>
    <xf numFmtId="4" fontId="29" fillId="2" borderId="1" xfId="0" applyNumberFormat="1" applyFont="1" applyFill="1" applyBorder="1" applyAlignment="1">
      <alignment horizontal="right" vertical="center"/>
    </xf>
    <xf numFmtId="0" fontId="29" fillId="2" borderId="1" xfId="0" applyFont="1" applyFill="1" applyBorder="1" applyAlignment="1">
      <alignment horizontal="right" vertical="center"/>
    </xf>
    <xf numFmtId="2" fontId="25" fillId="2" borderId="1" xfId="0" applyNumberFormat="1" applyFont="1" applyFill="1" applyBorder="1" applyAlignment="1">
      <alignment horizontal="left" vertical="center" wrapText="1"/>
    </xf>
    <xf numFmtId="0" fontId="29" fillId="2" borderId="1"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167" fontId="25" fillId="0" borderId="1" xfId="0" applyNumberFormat="1" applyFont="1" applyFill="1" applyBorder="1" applyAlignment="1">
      <alignment horizontal="center" vertical="center"/>
    </xf>
    <xf numFmtId="168" fontId="25" fillId="0" borderId="1" xfId="0" applyNumberFormat="1" applyFont="1" applyFill="1" applyBorder="1" applyAlignment="1">
      <alignment horizontal="center" vertical="center" wrapText="1"/>
    </xf>
    <xf numFmtId="168" fontId="25" fillId="0" borderId="1" xfId="0" applyNumberFormat="1" applyFont="1" applyFill="1" applyBorder="1" applyAlignment="1">
      <alignment horizontal="right" vertical="center"/>
    </xf>
    <xf numFmtId="4" fontId="25" fillId="0" borderId="1" xfId="0" applyNumberFormat="1" applyFont="1" applyFill="1" applyBorder="1" applyAlignment="1">
      <alignment horizontal="right" vertical="center" wrapText="1"/>
    </xf>
    <xf numFmtId="169" fontId="25" fillId="0" borderId="1" xfId="0" applyNumberFormat="1" applyFont="1" applyFill="1" applyBorder="1" applyAlignment="1">
      <alignment horizontal="center" vertical="center"/>
    </xf>
    <xf numFmtId="168" fontId="25" fillId="0" borderId="1" xfId="0" applyNumberFormat="1" applyFont="1" applyFill="1" applyBorder="1" applyAlignment="1">
      <alignment vertical="center"/>
    </xf>
    <xf numFmtId="170" fontId="25"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1" fillId="0" borderId="1" xfId="0" applyFont="1" applyFill="1" applyBorder="1" applyAlignment="1">
      <alignment horizontal="left" vertical="center" wrapText="1"/>
    </xf>
    <xf numFmtId="167" fontId="21" fillId="0" borderId="1" xfId="0" applyNumberFormat="1" applyFont="1" applyFill="1" applyBorder="1" applyAlignment="1">
      <alignment horizontal="center" vertical="center"/>
    </xf>
    <xf numFmtId="4" fontId="21" fillId="0" borderId="1" xfId="0" applyNumberFormat="1" applyFont="1" applyFill="1" applyBorder="1" applyAlignment="1">
      <alignment horizontal="center" vertical="center" wrapText="1"/>
    </xf>
    <xf numFmtId="4" fontId="21" fillId="0" borderId="1" xfId="0" applyNumberFormat="1" applyFont="1" applyFill="1" applyBorder="1" applyAlignment="1">
      <alignment horizontal="center" vertical="center"/>
    </xf>
    <xf numFmtId="4" fontId="21" fillId="0" borderId="1" xfId="0" applyNumberFormat="1" applyFont="1" applyFill="1" applyBorder="1" applyAlignment="1">
      <alignment horizontal="right" vertical="center"/>
    </xf>
    <xf numFmtId="4" fontId="21" fillId="0" borderId="1" xfId="0" applyNumberFormat="1" applyFont="1" applyFill="1" applyBorder="1" applyAlignment="1">
      <alignment horizontal="right" vertical="center" wrapText="1"/>
    </xf>
    <xf numFmtId="169" fontId="21" fillId="0" borderId="1" xfId="0" applyNumberFormat="1" applyFont="1" applyFill="1" applyBorder="1" applyAlignment="1">
      <alignment horizontal="center" vertical="center"/>
    </xf>
    <xf numFmtId="4" fontId="21" fillId="0" borderId="1" xfId="0" applyNumberFormat="1" applyFont="1" applyFill="1" applyBorder="1" applyAlignment="1">
      <alignment vertical="center"/>
    </xf>
    <xf numFmtId="0" fontId="21" fillId="0" borderId="1" xfId="0" quotePrefix="1" applyNumberFormat="1" applyFont="1" applyFill="1" applyBorder="1" applyAlignment="1">
      <alignment horizontal="center" vertical="center" wrapText="1"/>
    </xf>
    <xf numFmtId="0" fontId="21" fillId="0" borderId="1" xfId="0" applyNumberFormat="1" applyFont="1" applyFill="1" applyBorder="1" applyAlignment="1">
      <alignment horizontal="left" vertical="center" wrapText="1"/>
    </xf>
    <xf numFmtId="4" fontId="25" fillId="0" borderId="1" xfId="0" applyNumberFormat="1" applyFont="1" applyFill="1" applyBorder="1" applyAlignment="1">
      <alignment horizontal="center" vertical="center" wrapText="1"/>
    </xf>
    <xf numFmtId="4" fontId="25" fillId="0" borderId="1" xfId="0" applyNumberFormat="1" applyFont="1" applyFill="1" applyBorder="1" applyAlignment="1">
      <alignment horizontal="center" vertical="center"/>
    </xf>
    <xf numFmtId="4" fontId="25" fillId="0" borderId="1" xfId="0" applyNumberFormat="1" applyFont="1" applyFill="1" applyBorder="1" applyAlignment="1">
      <alignment horizontal="right" vertical="center"/>
    </xf>
    <xf numFmtId="4" fontId="25" fillId="0" borderId="1" xfId="0" applyNumberFormat="1" applyFont="1" applyFill="1" applyBorder="1" applyAlignment="1">
      <alignment vertical="center"/>
    </xf>
    <xf numFmtId="0" fontId="25" fillId="0" borderId="1" xfId="0" quotePrefix="1"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9" fillId="0" borderId="1" xfId="0" applyFont="1" applyFill="1" applyBorder="1" applyAlignment="1">
      <alignment horizontal="left" vertical="center" wrapText="1"/>
    </xf>
    <xf numFmtId="4" fontId="7" fillId="0" borderId="1" xfId="0" applyNumberFormat="1" applyFont="1" applyFill="1" applyBorder="1" applyAlignment="1">
      <alignment horizontal="right" vertical="center"/>
    </xf>
    <xf numFmtId="4" fontId="7" fillId="0" borderId="1" xfId="0" applyNumberFormat="1" applyFont="1" applyFill="1" applyBorder="1" applyAlignment="1">
      <alignment horizontal="right" vertical="center" wrapText="1"/>
    </xf>
    <xf numFmtId="9" fontId="21" fillId="0" borderId="1" xfId="0" applyNumberFormat="1" applyFont="1" applyFill="1" applyBorder="1" applyAlignment="1">
      <alignment horizontal="center" vertical="center"/>
    </xf>
    <xf numFmtId="0" fontId="32"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0" fillId="2" borderId="0" xfId="0" applyFill="1" applyAlignment="1">
      <alignment vertical="center" wrapText="1"/>
    </xf>
    <xf numFmtId="0" fontId="29" fillId="2" borderId="1" xfId="0" applyFont="1" applyFill="1" applyBorder="1" applyAlignment="1">
      <alignment horizontal="center"/>
    </xf>
    <xf numFmtId="0" fontId="29" fillId="2" borderId="1" xfId="0" applyFont="1" applyFill="1" applyBorder="1"/>
    <xf numFmtId="0" fontId="29" fillId="2" borderId="1" xfId="0" applyFont="1" applyFill="1" applyBorder="1" applyAlignment="1">
      <alignment horizontal="center" vertical="center"/>
    </xf>
    <xf numFmtId="0" fontId="7" fillId="2" borderId="1" xfId="0" applyFont="1" applyFill="1" applyBorder="1" applyAlignment="1">
      <alignment vertical="center" wrapText="1"/>
    </xf>
    <xf numFmtId="0" fontId="32" fillId="2" borderId="1" xfId="0" applyFont="1" applyFill="1" applyBorder="1" applyAlignment="1">
      <alignment horizontal="center" vertical="center"/>
    </xf>
    <xf numFmtId="2" fontId="21"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xf>
    <xf numFmtId="167" fontId="21" fillId="0" borderId="1" xfId="0" applyNumberFormat="1" applyFont="1" applyFill="1" applyBorder="1" applyAlignment="1">
      <alignment horizontal="center" vertical="center" wrapText="1"/>
    </xf>
    <xf numFmtId="4" fontId="21" fillId="0" borderId="1" xfId="0" applyNumberFormat="1" applyFont="1" applyFill="1" applyBorder="1"/>
    <xf numFmtId="0" fontId="21" fillId="0" borderId="1" xfId="0" applyFont="1" applyFill="1" applyBorder="1" applyAlignment="1">
      <alignment horizontal="right" vertical="center"/>
    </xf>
    <xf numFmtId="0" fontId="21" fillId="0" borderId="1" xfId="0" applyFont="1" applyFill="1" applyBorder="1" applyAlignment="1">
      <alignment vertical="center"/>
    </xf>
    <xf numFmtId="4" fontId="21" fillId="0" borderId="1" xfId="0" applyNumberFormat="1" applyFont="1" applyFill="1" applyBorder="1" applyAlignment="1">
      <alignment vertical="center" wrapText="1"/>
    </xf>
    <xf numFmtId="10" fontId="21" fillId="0" borderId="1" xfId="0" applyNumberFormat="1" applyFont="1" applyFill="1" applyBorder="1" applyAlignment="1">
      <alignment horizontal="center" vertical="center"/>
    </xf>
    <xf numFmtId="10" fontId="21" fillId="0" borderId="1" xfId="0" applyNumberFormat="1" applyFont="1" applyFill="1" applyBorder="1"/>
    <xf numFmtId="0" fontId="21" fillId="0" borderId="1" xfId="0" applyFont="1" applyFill="1" applyBorder="1"/>
    <xf numFmtId="165"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Border="1" applyAlignment="1">
      <alignment horizontal="center" vertical="center"/>
    </xf>
    <xf numFmtId="0" fontId="11"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3" fillId="0" borderId="19"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20"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24"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shrinkToFit="1"/>
    </xf>
    <xf numFmtId="0" fontId="31" fillId="0" borderId="1" xfId="0" applyFont="1" applyFill="1" applyBorder="1" applyAlignment="1">
      <alignment horizontal="center" vertical="center" wrapText="1" shrinkToFit="1"/>
    </xf>
    <xf numFmtId="0" fontId="27" fillId="0" borderId="1" xfId="0" applyFont="1" applyBorder="1" applyAlignment="1">
      <alignment horizontal="center" vertical="center" wrapText="1"/>
    </xf>
    <xf numFmtId="0" fontId="2" fillId="0" borderId="1" xfId="0" applyFont="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4" fontId="2" fillId="0" borderId="1" xfId="0" applyNumberFormat="1" applyFont="1" applyBorder="1" applyAlignment="1">
      <alignment horizontal="center" vertical="center" wrapText="1"/>
    </xf>
  </cellXfs>
  <cellStyles count="7">
    <cellStyle name="Dziesiętny 2" xfId="4"/>
    <cellStyle name="Excel Built-in Normal 1" xfId="5"/>
    <cellStyle name="Normalny" xfId="0" builtinId="0"/>
    <cellStyle name="Normalny 2" xfId="3"/>
    <cellStyle name="Normalny 2 2" xfId="6"/>
    <cellStyle name="Normalny 3" xfId="1"/>
    <cellStyle name="Procentowy 2" xfId="2"/>
  </cellStyles>
  <dxfs count="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pageSetUpPr fitToPage="1"/>
  </sheetPr>
  <dimension ref="A1:X43"/>
  <sheetViews>
    <sheetView tabSelected="1" view="pageBreakPreview" zoomScale="85" zoomScaleNormal="100" zoomScaleSheetLayoutView="85" workbookViewId="0"/>
  </sheetViews>
  <sheetFormatPr defaultColWidth="9.140625" defaultRowHeight="15" x14ac:dyDescent="0.25"/>
  <cols>
    <col min="1" max="1" width="32.140625" style="11" customWidth="1"/>
    <col min="2" max="2" width="10.7109375" style="11" customWidth="1"/>
    <col min="3" max="5" width="20.7109375" style="11" customWidth="1"/>
    <col min="6" max="15" width="15.7109375" style="11" customWidth="1"/>
    <col min="16" max="16" width="9.140625" style="11"/>
    <col min="17" max="17" width="11.7109375" style="11" bestFit="1" customWidth="1"/>
    <col min="18" max="16384" width="9.140625" style="3"/>
  </cols>
  <sheetData>
    <row r="1" spans="1:24" s="7" customFormat="1" ht="30" customHeight="1" thickBot="1" x14ac:dyDescent="0.35">
      <c r="A1" s="4" t="s">
        <v>47</v>
      </c>
      <c r="B1" s="5"/>
      <c r="C1" s="5"/>
      <c r="D1" s="5"/>
      <c r="E1" s="5"/>
      <c r="F1" s="5"/>
      <c r="G1" s="5"/>
      <c r="H1" s="5"/>
      <c r="I1" s="5"/>
      <c r="J1" s="5"/>
      <c r="K1" s="5"/>
      <c r="L1" s="5"/>
      <c r="M1" s="5"/>
      <c r="N1" s="5"/>
      <c r="O1" s="5"/>
      <c r="P1" s="5"/>
      <c r="Q1" s="5"/>
      <c r="R1" s="6"/>
      <c r="S1" s="6"/>
      <c r="T1" s="6"/>
      <c r="U1" s="6"/>
      <c r="V1" s="6"/>
      <c r="W1" s="6"/>
      <c r="X1" s="6"/>
    </row>
    <row r="2" spans="1:24" x14ac:dyDescent="0.25">
      <c r="A2" s="8"/>
      <c r="B2" s="8"/>
      <c r="C2" s="8"/>
      <c r="D2" s="8"/>
      <c r="E2" s="8"/>
      <c r="F2" s="346" t="s">
        <v>18</v>
      </c>
      <c r="G2" s="347"/>
      <c r="H2" s="347"/>
      <c r="I2" s="347"/>
      <c r="J2" s="347"/>
      <c r="K2" s="347"/>
      <c r="L2" s="347"/>
      <c r="M2" s="347"/>
      <c r="N2" s="348"/>
      <c r="O2" s="8"/>
      <c r="P2" s="8"/>
      <c r="Q2" s="8"/>
      <c r="R2" s="9"/>
      <c r="S2" s="9"/>
      <c r="T2" s="9"/>
      <c r="U2" s="9"/>
      <c r="V2" s="9"/>
      <c r="W2" s="9"/>
      <c r="X2" s="9"/>
    </row>
    <row r="3" spans="1:24" x14ac:dyDescent="0.25">
      <c r="A3" s="10"/>
      <c r="B3" s="8"/>
      <c r="C3" s="8"/>
      <c r="D3" s="8"/>
      <c r="E3" s="8"/>
      <c r="F3" s="349"/>
      <c r="G3" s="350"/>
      <c r="H3" s="350"/>
      <c r="I3" s="350"/>
      <c r="J3" s="350"/>
      <c r="K3" s="350"/>
      <c r="L3" s="350"/>
      <c r="M3" s="350"/>
      <c r="N3" s="351"/>
      <c r="X3" s="9"/>
    </row>
    <row r="4" spans="1:24" x14ac:dyDescent="0.25">
      <c r="A4" s="12" t="s">
        <v>412</v>
      </c>
      <c r="B4" s="13"/>
      <c r="C4" s="13"/>
      <c r="D4" s="13"/>
      <c r="E4" s="13"/>
      <c r="F4" s="349"/>
      <c r="G4" s="350"/>
      <c r="H4" s="350"/>
      <c r="I4" s="350"/>
      <c r="J4" s="350"/>
      <c r="K4" s="350"/>
      <c r="L4" s="350"/>
      <c r="M4" s="350"/>
      <c r="N4" s="351"/>
      <c r="X4" s="14"/>
    </row>
    <row r="5" spans="1:24" x14ac:dyDescent="0.25">
      <c r="A5" s="13"/>
      <c r="B5" s="13"/>
      <c r="C5" s="13"/>
      <c r="D5" s="13"/>
      <c r="E5" s="13"/>
      <c r="F5" s="349"/>
      <c r="G5" s="350"/>
      <c r="H5" s="350"/>
      <c r="I5" s="350"/>
      <c r="J5" s="350"/>
      <c r="K5" s="350"/>
      <c r="L5" s="350"/>
      <c r="M5" s="350"/>
      <c r="N5" s="351"/>
      <c r="X5" s="9"/>
    </row>
    <row r="6" spans="1:24" x14ac:dyDescent="0.25">
      <c r="A6" s="12" t="s">
        <v>413</v>
      </c>
      <c r="B6" s="13"/>
      <c r="C6" s="13"/>
      <c r="D6" s="13"/>
      <c r="E6" s="13"/>
      <c r="F6" s="349"/>
      <c r="G6" s="350"/>
      <c r="H6" s="350"/>
      <c r="I6" s="350"/>
      <c r="J6" s="350"/>
      <c r="K6" s="350"/>
      <c r="L6" s="350"/>
      <c r="M6" s="350"/>
      <c r="N6" s="351"/>
      <c r="X6" s="14"/>
    </row>
    <row r="7" spans="1:24" ht="15.75" thickBot="1" x14ac:dyDescent="0.3">
      <c r="A7" s="13"/>
      <c r="B7" s="13"/>
      <c r="C7" s="13"/>
      <c r="D7" s="13"/>
      <c r="E7" s="13"/>
      <c r="F7" s="352" t="s">
        <v>19</v>
      </c>
      <c r="G7" s="353"/>
      <c r="H7" s="353"/>
      <c r="I7" s="353"/>
      <c r="J7" s="353"/>
      <c r="K7" s="353"/>
      <c r="L7" s="353"/>
      <c r="M7" s="353"/>
      <c r="N7" s="354"/>
      <c r="X7" s="9"/>
    </row>
    <row r="8" spans="1:24" x14ac:dyDescent="0.25">
      <c r="A8" s="13"/>
      <c r="B8" s="13"/>
      <c r="C8" s="13"/>
      <c r="D8" s="13"/>
      <c r="E8" s="13"/>
      <c r="F8" s="15"/>
      <c r="G8" s="15"/>
      <c r="H8" s="15"/>
      <c r="I8" s="15"/>
      <c r="J8" s="15"/>
      <c r="K8" s="15"/>
      <c r="L8" s="15"/>
      <c r="M8" s="15"/>
      <c r="N8" s="15"/>
      <c r="X8" s="9"/>
    </row>
    <row r="9" spans="1:24" ht="20.100000000000001" customHeight="1" thickBot="1" x14ac:dyDescent="0.3">
      <c r="A9" s="12" t="s">
        <v>0</v>
      </c>
      <c r="B9" s="13"/>
      <c r="C9" s="13"/>
      <c r="D9" s="13"/>
      <c r="E9" s="13"/>
      <c r="F9" s="15"/>
      <c r="G9" s="15"/>
      <c r="H9" s="15"/>
      <c r="I9" s="15"/>
      <c r="J9" s="15"/>
      <c r="K9" s="15"/>
      <c r="L9" s="15"/>
      <c r="M9" s="15"/>
      <c r="N9" s="15"/>
      <c r="X9" s="9"/>
    </row>
    <row r="10" spans="1:24" ht="20.100000000000001" customHeight="1" x14ac:dyDescent="0.25">
      <c r="A10" s="355" t="s">
        <v>1</v>
      </c>
      <c r="B10" s="357" t="s">
        <v>35</v>
      </c>
      <c r="C10" s="359" t="s">
        <v>20</v>
      </c>
      <c r="D10" s="361" t="s">
        <v>21</v>
      </c>
      <c r="E10" s="363" t="s">
        <v>22</v>
      </c>
      <c r="F10" s="61"/>
      <c r="G10" s="48"/>
      <c r="H10" s="49"/>
      <c r="I10" s="48"/>
      <c r="J10" s="49" t="s">
        <v>12</v>
      </c>
      <c r="K10" s="48"/>
      <c r="L10" s="48"/>
      <c r="M10" s="48"/>
      <c r="N10" s="49"/>
      <c r="O10" s="50"/>
      <c r="P10" s="28"/>
      <c r="Q10" s="28"/>
      <c r="R10" s="2"/>
      <c r="S10" s="2"/>
      <c r="T10" s="2"/>
      <c r="U10" s="2"/>
      <c r="X10" s="9"/>
    </row>
    <row r="11" spans="1:24" s="1" customFormat="1" ht="20.100000000000001" customHeight="1" thickBot="1" x14ac:dyDescent="0.3">
      <c r="A11" s="356"/>
      <c r="B11" s="358"/>
      <c r="C11" s="360"/>
      <c r="D11" s="362"/>
      <c r="E11" s="364"/>
      <c r="F11" s="67">
        <v>2019</v>
      </c>
      <c r="G11" s="68">
        <v>2020</v>
      </c>
      <c r="H11" s="68">
        <v>2021</v>
      </c>
      <c r="I11" s="68">
        <v>2022</v>
      </c>
      <c r="J11" s="68">
        <v>2023</v>
      </c>
      <c r="K11" s="68">
        <v>2024</v>
      </c>
      <c r="L11" s="68">
        <v>2025</v>
      </c>
      <c r="M11" s="68">
        <v>2026</v>
      </c>
      <c r="N11" s="68">
        <v>2027</v>
      </c>
      <c r="O11" s="69">
        <v>2028</v>
      </c>
      <c r="P11" s="15"/>
      <c r="Q11" s="15"/>
      <c r="R11" s="15"/>
      <c r="S11" s="15"/>
      <c r="T11" s="15"/>
      <c r="U11" s="15"/>
      <c r="V11" s="16"/>
      <c r="W11" s="16"/>
      <c r="X11" s="16"/>
    </row>
    <row r="12" spans="1:24" ht="39.950000000000003" customHeight="1" thickTop="1" x14ac:dyDescent="0.25">
      <c r="A12" s="71" t="s">
        <v>37</v>
      </c>
      <c r="B12" s="72">
        <f>COUNTA('pow podst'!K3:K54)</f>
        <v>52</v>
      </c>
      <c r="C12" s="73">
        <f>SUM('pow podst'!J3:J54)</f>
        <v>417608298.00999999</v>
      </c>
      <c r="D12" s="74">
        <f>SUM('pow podst'!L3:L54)</f>
        <v>190084872.50999996</v>
      </c>
      <c r="E12" s="75">
        <f>SUM('pow podst'!K3:K54)</f>
        <v>227523425.50000009</v>
      </c>
      <c r="F12" s="76">
        <f>SUM('pow podst'!N3:N54)</f>
        <v>0</v>
      </c>
      <c r="G12" s="73">
        <f>SUM('pow podst'!O3:O54)</f>
        <v>0</v>
      </c>
      <c r="H12" s="73">
        <f>SUM('pow podst'!P3:P54)</f>
        <v>32820294.5</v>
      </c>
      <c r="I12" s="73">
        <f>SUM('pow podst'!Q3:Q54)</f>
        <v>165819691.31000003</v>
      </c>
      <c r="J12" s="73">
        <f>SUM('pow podst'!R3:R54)</f>
        <v>25733223.299999997</v>
      </c>
      <c r="K12" s="73">
        <f>SUM('pow podst'!S3:S54)</f>
        <v>3150216.3900000006</v>
      </c>
      <c r="L12" s="73">
        <f>SUM('pow podst'!T3:T54)</f>
        <v>0</v>
      </c>
      <c r="M12" s="73">
        <f>SUM('pow podst'!U3:U54)</f>
        <v>0</v>
      </c>
      <c r="N12" s="73">
        <f>SUM('pow podst'!V3:V54)</f>
        <v>0</v>
      </c>
      <c r="O12" s="77">
        <f>SUM('pow podst'!W3:W54)</f>
        <v>0</v>
      </c>
      <c r="P12" s="17" t="b">
        <f>C12=(D12+E12)</f>
        <v>1</v>
      </c>
      <c r="Q12" s="36" t="b">
        <f>E12=SUM(F12:O12)</f>
        <v>1</v>
      </c>
      <c r="R12" s="18"/>
      <c r="S12" s="18"/>
      <c r="T12" s="19"/>
      <c r="U12" s="19"/>
      <c r="V12" s="20"/>
      <c r="W12" s="9"/>
      <c r="X12" s="9"/>
    </row>
    <row r="13" spans="1:24" ht="39.950000000000003" customHeight="1" x14ac:dyDescent="0.25">
      <c r="A13" s="78" t="s">
        <v>38</v>
      </c>
      <c r="B13" s="127">
        <f>COUNTIF('pow podst'!C3:C54,"K")</f>
        <v>12</v>
      </c>
      <c r="C13" s="128">
        <f>SUMIF('pow podst'!C3:C54,"K",'pow podst'!J3:J54)</f>
        <v>113747003.67</v>
      </c>
      <c r="D13" s="129">
        <f>SUMIF('pow podst'!C3:C54,"K",'pow podst'!L3:L54)</f>
        <v>48001443.669999994</v>
      </c>
      <c r="E13" s="41">
        <f>SUMIF('pow podst'!C3:C54,"K",'pow podst'!K3:K54)</f>
        <v>65745560</v>
      </c>
      <c r="F13" s="136">
        <f>SUMIF('pow podst'!C3:C54,"K",'pow podst'!N3:N54)</f>
        <v>0</v>
      </c>
      <c r="G13" s="128">
        <f>SUMIF('pow podst'!C3:C54,"K",'pow podst'!O3:O54)</f>
        <v>0</v>
      </c>
      <c r="H13" s="128">
        <f>SUMIF('pow podst'!C3:C54,"K",'pow podst'!P3:P54)</f>
        <v>32820294.5</v>
      </c>
      <c r="I13" s="128">
        <f>SUMIF('pow podst'!C3:C54,"K",'pow podst'!Q3:Q54)</f>
        <v>22649508.5</v>
      </c>
      <c r="J13" s="128">
        <f>SUMIF('pow podst'!C3:C54,"K",'pow podst'!R3:R54)</f>
        <v>10275757</v>
      </c>
      <c r="K13" s="128">
        <f>SUMIF('pow podst'!C3:C54,"K",'pow podst'!S3:S54)</f>
        <v>0</v>
      </c>
      <c r="L13" s="128">
        <f>SUMIF('pow podst'!C3:C54,"K",'pow podst'!T3:T54)</f>
        <v>0</v>
      </c>
      <c r="M13" s="128">
        <f>SUMIF('pow podst'!C3:C54,"K",'pow podst'!U3:U54)</f>
        <v>0</v>
      </c>
      <c r="N13" s="128">
        <f>SUMIF('pow podst'!C3:C54,"K",'pow podst'!V3:V54)</f>
        <v>0</v>
      </c>
      <c r="O13" s="137">
        <f>SUMIF('pow podst'!C3:C54,"K",'pow podst'!W3:W54)</f>
        <v>0</v>
      </c>
      <c r="P13" s="17" t="b">
        <f t="shared" ref="P13:P22" si="0">C13=(D13+E13)</f>
        <v>1</v>
      </c>
      <c r="Q13" s="36" t="b">
        <f t="shared" ref="Q13:Q19" si="1">E13=SUM(F13:O13)</f>
        <v>1</v>
      </c>
      <c r="R13" s="18"/>
      <c r="S13" s="18"/>
      <c r="T13" s="19"/>
      <c r="U13" s="19"/>
      <c r="V13" s="20"/>
      <c r="W13" s="9"/>
      <c r="X13" s="9"/>
    </row>
    <row r="14" spans="1:24" ht="39.950000000000003" customHeight="1" x14ac:dyDescent="0.25">
      <c r="A14" s="79" t="s">
        <v>39</v>
      </c>
      <c r="B14" s="130">
        <f>COUNTIF('pow podst'!C3:C54,"N")</f>
        <v>36</v>
      </c>
      <c r="C14" s="131">
        <f>SUMIF('pow podst'!C3:C54,"N",'pow podst'!J3:J54)</f>
        <v>249485659.76999998</v>
      </c>
      <c r="D14" s="132">
        <f>SUMIF('pow podst'!C3:C54,"N",'pow podst'!L3:L54)</f>
        <v>116117122.75999995</v>
      </c>
      <c r="E14" s="40">
        <f>SUMIF('pow podst'!C3:C54,"N",'pow podst'!K3:K54)</f>
        <v>133368537.01000001</v>
      </c>
      <c r="F14" s="138">
        <f>SUMIF('pow podst'!C3:C54,"N",'pow podst'!N3:N54)</f>
        <v>0</v>
      </c>
      <c r="G14" s="131">
        <f>SUMIF('pow podst'!C3:C54,"N",'pow podst'!O3:O54)</f>
        <v>0</v>
      </c>
      <c r="H14" s="131">
        <f>SUMIF('pow podst'!C3:C54,"N",'pow podst'!P3:P54)</f>
        <v>0</v>
      </c>
      <c r="I14" s="131">
        <f>SUMIF('pow podst'!C3:C54,"N",'pow podst'!Q3:Q54)</f>
        <v>133368537.01000001</v>
      </c>
      <c r="J14" s="131">
        <f>SUMIF('pow podst'!C3:C54,"N",'pow podst'!R3:R54)</f>
        <v>0</v>
      </c>
      <c r="K14" s="131">
        <f>SUMIF('pow podst'!C3:C54,"N",'pow podst'!S3:S54)</f>
        <v>0</v>
      </c>
      <c r="L14" s="131">
        <f>SUMIF('pow podst'!C3:C54,"N",'pow podst'!T3:T54)</f>
        <v>0</v>
      </c>
      <c r="M14" s="131">
        <f>SUMIF('pow podst'!C3:C54,"N",'pow podst'!U3:U54)</f>
        <v>0</v>
      </c>
      <c r="N14" s="131">
        <f>SUMIF('pow podst'!C3:C54,"N",'pow podst'!V3:V54)</f>
        <v>0</v>
      </c>
      <c r="O14" s="139">
        <f>SUMIF('pow podst'!C3:C54,"N",'pow podst'!W3:W54)</f>
        <v>0</v>
      </c>
      <c r="P14" s="17" t="b">
        <f t="shared" si="0"/>
        <v>1</v>
      </c>
      <c r="Q14" s="36" t="b">
        <f t="shared" si="1"/>
        <v>1</v>
      </c>
      <c r="R14" s="18"/>
      <c r="S14" s="18"/>
      <c r="T14" s="19"/>
      <c r="U14" s="19"/>
      <c r="V14" s="20"/>
      <c r="W14" s="9"/>
      <c r="X14" s="9"/>
    </row>
    <row r="15" spans="1:24" ht="39.950000000000003" customHeight="1" thickBot="1" x14ac:dyDescent="0.3">
      <c r="A15" s="80" t="s">
        <v>40</v>
      </c>
      <c r="B15" s="133">
        <f>COUNTIF('pow podst'!C3:C54,"W")</f>
        <v>4</v>
      </c>
      <c r="C15" s="134">
        <f>SUMIF('pow podst'!C3:C54,"W",'pow podst'!J3:J54)</f>
        <v>54375634.57</v>
      </c>
      <c r="D15" s="135">
        <f>SUMIF('pow podst'!C3:C54,"W",'pow podst'!L3:L54)</f>
        <v>25966306.079999998</v>
      </c>
      <c r="E15" s="81">
        <f>SUMIF('pow podst'!C3:C54,"W",'pow podst'!K3:K54)</f>
        <v>28409328.489999998</v>
      </c>
      <c r="F15" s="140">
        <f>SUMIF('pow podst'!C3:C54,"W",'pow podst'!N3:N54)</f>
        <v>0</v>
      </c>
      <c r="G15" s="134">
        <f>SUMIF('pow podst'!C3:C54,"W",'pow podst'!O3:O54)</f>
        <v>0</v>
      </c>
      <c r="H15" s="134">
        <f>SUMIF('pow podst'!C3:C54,"W",'pow podst'!P3:P54)</f>
        <v>0</v>
      </c>
      <c r="I15" s="134">
        <f>SUMIF('pow podst'!C3:C54,"W",'pow podst'!Q3:Q54)</f>
        <v>9801645.7999999989</v>
      </c>
      <c r="J15" s="134">
        <f>SUMIF('pow podst'!C3:C54,"W",'pow podst'!R3:R54)</f>
        <v>15457466.300000001</v>
      </c>
      <c r="K15" s="134">
        <f>SUMIF('pow podst'!C3:C54,"W",'pow podst'!S3:S54)</f>
        <v>3150216.3900000006</v>
      </c>
      <c r="L15" s="134">
        <f>SUMIF('pow podst'!C3:C54,"W",'pow podst'!T3:T54)</f>
        <v>0</v>
      </c>
      <c r="M15" s="134">
        <f>SUMIF('pow podst'!C3:C54,"W",'pow podst'!U3:U54)</f>
        <v>0</v>
      </c>
      <c r="N15" s="134">
        <f>SUMIF('pow podst'!C3:C54,"W",'pow podst'!V3:V54)</f>
        <v>0</v>
      </c>
      <c r="O15" s="141">
        <f>SUMIF('pow podst'!C3:C54,"W",'pow podst'!W3:W54)</f>
        <v>0</v>
      </c>
      <c r="P15" s="17" t="b">
        <f t="shared" si="0"/>
        <v>1</v>
      </c>
      <c r="Q15" s="36" t="b">
        <f t="shared" si="1"/>
        <v>1</v>
      </c>
      <c r="R15" s="18"/>
      <c r="S15" s="18"/>
      <c r="T15" s="19"/>
      <c r="U15" s="19"/>
      <c r="V15" s="20"/>
      <c r="W15" s="9"/>
      <c r="X15" s="9"/>
    </row>
    <row r="16" spans="1:24" ht="39.950000000000003" customHeight="1" thickTop="1" x14ac:dyDescent="0.25">
      <c r="A16" s="71" t="s">
        <v>41</v>
      </c>
      <c r="B16" s="72">
        <f>COUNTA('gm podst'!L3:L172)</f>
        <v>170</v>
      </c>
      <c r="C16" s="73">
        <f>SUM('gm podst'!K3:K172)</f>
        <v>246349297.93000001</v>
      </c>
      <c r="D16" s="74">
        <f>SUM('gm podst'!M3:M172)</f>
        <v>117714556.17999998</v>
      </c>
      <c r="E16" s="75">
        <f>SUM('gm podst'!L3:L172)</f>
        <v>128634741.74999999</v>
      </c>
      <c r="F16" s="142">
        <f>SUM('gm podst'!O3:O172)</f>
        <v>0</v>
      </c>
      <c r="G16" s="143">
        <f>SUM('gm podst'!P3:P172)</f>
        <v>508376</v>
      </c>
      <c r="H16" s="143">
        <f>SUM('gm podst'!Q3:Q172)</f>
        <v>5162587.8</v>
      </c>
      <c r="I16" s="143">
        <f>SUM('gm podst'!R3:R172)</f>
        <v>103751626.22999997</v>
      </c>
      <c r="J16" s="143">
        <f>SUM('gm podst'!S3:S172)</f>
        <v>18802278.93</v>
      </c>
      <c r="K16" s="143">
        <f>SUM('gm podst'!T3:T172)</f>
        <v>409872.78999999992</v>
      </c>
      <c r="L16" s="143">
        <f>SUM('gm podst'!U3:U172)</f>
        <v>0</v>
      </c>
      <c r="M16" s="143">
        <f>SUM('gm podst'!V3:V172)</f>
        <v>0</v>
      </c>
      <c r="N16" s="143">
        <f>SUM('gm podst'!W3:W172)</f>
        <v>0</v>
      </c>
      <c r="O16" s="144">
        <f>SUM('gm podst'!X3:X172)</f>
        <v>0</v>
      </c>
      <c r="P16" s="17" t="b">
        <f t="shared" si="0"/>
        <v>1</v>
      </c>
      <c r="Q16" s="36" t="b">
        <f t="shared" si="1"/>
        <v>1</v>
      </c>
      <c r="R16" s="18"/>
      <c r="S16" s="18"/>
      <c r="T16" s="19"/>
      <c r="U16" s="19"/>
      <c r="V16" s="19"/>
      <c r="W16" s="19"/>
      <c r="X16" s="19"/>
    </row>
    <row r="17" spans="1:24" ht="39.950000000000003" customHeight="1" x14ac:dyDescent="0.25">
      <c r="A17" s="78" t="s">
        <v>38</v>
      </c>
      <c r="B17" s="127">
        <f>COUNTIF('gm podst'!C3:C172,"K")</f>
        <v>14</v>
      </c>
      <c r="C17" s="128">
        <f>SUMIF('gm podst'!C3:C172,"K",'gm podst'!K3:K172)</f>
        <v>29247295.800000004</v>
      </c>
      <c r="D17" s="129">
        <f>SUMIF('gm podst'!C3:C172,"K",'gm podst'!M3:M172)</f>
        <v>14147933.799999999</v>
      </c>
      <c r="E17" s="41">
        <f>SUMIF('gm podst'!C3:C172,"K",'gm podst'!L3:L172)</f>
        <v>15099362</v>
      </c>
      <c r="F17" s="136">
        <f>SUMIF('gm podst'!C3:C172,"K",'gm podst'!O3:O172)</f>
        <v>0</v>
      </c>
      <c r="G17" s="128">
        <f>SUMIF('gm podst'!C3:C172,"K",'gm podst'!P3:P172)</f>
        <v>508376</v>
      </c>
      <c r="H17" s="128">
        <f>SUMIF('gm podst'!C3:C172,"K",'gm podst'!Q3:Q172)</f>
        <v>5162587.8</v>
      </c>
      <c r="I17" s="128">
        <f>SUMIF('gm podst'!C3:C172,"K",'gm podst'!R3:R172)</f>
        <v>8910653.1999999993</v>
      </c>
      <c r="J17" s="128">
        <f>SUMIF('gm podst'!C3:C172,"K",'gm podst'!S3:S172)</f>
        <v>517745</v>
      </c>
      <c r="K17" s="128">
        <f>SUMIF('gm podst'!C3:C172,"K",'gm podst'!T3:T172)</f>
        <v>0</v>
      </c>
      <c r="L17" s="128">
        <f>SUMIF('gm podst'!C3:C172,"K",'gm podst'!U3:U172)</f>
        <v>0</v>
      </c>
      <c r="M17" s="128">
        <f>SUMIF('gm podst'!C3:C172,"K",'gm podst'!V3:V172)</f>
        <v>0</v>
      </c>
      <c r="N17" s="128">
        <f>SUMIF('gm podst'!C3:C172,"K",'gm podst'!W3:W172)</f>
        <v>0</v>
      </c>
      <c r="O17" s="137">
        <f>SUMIF('gm podst'!C3:C172,"K",'gm podst'!X3:X172)</f>
        <v>0</v>
      </c>
      <c r="P17" s="17" t="b">
        <f t="shared" si="0"/>
        <v>1</v>
      </c>
      <c r="Q17" s="36" t="b">
        <f t="shared" si="1"/>
        <v>1</v>
      </c>
      <c r="R17" s="18"/>
      <c r="S17" s="18"/>
      <c r="T17" s="19"/>
      <c r="U17" s="19"/>
      <c r="V17" s="19"/>
      <c r="W17" s="19"/>
      <c r="X17" s="19"/>
    </row>
    <row r="18" spans="1:24" ht="39.950000000000003" customHeight="1" x14ac:dyDescent="0.25">
      <c r="A18" s="79" t="s">
        <v>39</v>
      </c>
      <c r="B18" s="130">
        <f>COUNTIF('gm podst'!C3:C172,"N")</f>
        <v>145</v>
      </c>
      <c r="C18" s="131">
        <f>SUMIF('gm podst'!C3:C172,"N",'gm podst'!K3:K172)</f>
        <v>154159704.24000001</v>
      </c>
      <c r="D18" s="132">
        <f>SUMIF('gm podst'!C3:C172,"N",'gm podst'!M3:M172)</f>
        <v>74046495.779999986</v>
      </c>
      <c r="E18" s="40">
        <f>SUMIF('gm podst'!C3:C172,"N",'gm podst'!L3:L172)</f>
        <v>80113208.459999979</v>
      </c>
      <c r="F18" s="138">
        <f>SUMIF('gm podst'!C3:C172,"N",'gm podst'!O3:O172)</f>
        <v>0</v>
      </c>
      <c r="G18" s="131">
        <f>SUMIF('gm podst'!C3:C172,"N",'gm podst'!P3:P172)</f>
        <v>0</v>
      </c>
      <c r="H18" s="131">
        <f>SUMIF('gm podst'!C3:C172,"N",'gm podst'!Q3:Q172)</f>
        <v>0</v>
      </c>
      <c r="I18" s="131">
        <f>SUMIF('gm podst'!C3:C172,"N",'gm podst'!R3:R172)</f>
        <v>80113208.459999979</v>
      </c>
      <c r="J18" s="131">
        <f>SUMIF('gm podst'!C3:C172,"N",'gm podst'!S3:S172)</f>
        <v>0</v>
      </c>
      <c r="K18" s="131">
        <f>SUMIF('gm podst'!C3:C172,"N",'gm podst'!T3:T172)</f>
        <v>0</v>
      </c>
      <c r="L18" s="131">
        <f>SUMIF('gm podst'!C3:C172,"N",'gm podst'!U3:U172)</f>
        <v>0</v>
      </c>
      <c r="M18" s="131">
        <f>SUMIF('gm podst'!C3:C172,"N",'gm podst'!V3:V172)</f>
        <v>0</v>
      </c>
      <c r="N18" s="131">
        <f>SUMIF('gm podst'!C3:C172,"N",'gm podst'!W3:W172)</f>
        <v>0</v>
      </c>
      <c r="O18" s="139">
        <f>SUMIF('gm podst'!C3:C172,"N",'gm podst'!X3:X172)</f>
        <v>0</v>
      </c>
      <c r="P18" s="17" t="b">
        <f t="shared" si="0"/>
        <v>1</v>
      </c>
      <c r="Q18" s="36" t="b">
        <f t="shared" si="1"/>
        <v>1</v>
      </c>
      <c r="R18" s="18"/>
      <c r="S18" s="18"/>
      <c r="T18" s="19"/>
      <c r="U18" s="19"/>
      <c r="V18" s="19"/>
      <c r="W18" s="19"/>
      <c r="X18" s="19"/>
    </row>
    <row r="19" spans="1:24" ht="39.950000000000003" customHeight="1" thickBot="1" x14ac:dyDescent="0.3">
      <c r="A19" s="80" t="s">
        <v>40</v>
      </c>
      <c r="B19" s="133">
        <f>COUNTIF('gm podst'!C3:C172,"W")</f>
        <v>9</v>
      </c>
      <c r="C19" s="134">
        <f>SUMIF('gm podst'!C3:C172,"W",'gm podst'!K3:K172)</f>
        <v>59024068.000000007</v>
      </c>
      <c r="D19" s="135">
        <f>SUMIF('gm podst'!C3:C172,"W",'gm podst'!M3:M172)</f>
        <v>27561011.649999999</v>
      </c>
      <c r="E19" s="81">
        <f>SUMIF('gm podst'!C3:C172,"W",'gm podst'!L3:L172)</f>
        <v>31463056.349999998</v>
      </c>
      <c r="F19" s="140">
        <f>SUMIF('gm podst'!C3:C172,"W",'gm podst'!O3:O172)</f>
        <v>0</v>
      </c>
      <c r="G19" s="134">
        <f>SUMIF('gm podst'!C3:C172,"W",'gm podst'!P3:P172)</f>
        <v>0</v>
      </c>
      <c r="H19" s="134">
        <f>SUMIF('gm podst'!C3:C172,"W",'gm podst'!Q3:Q172)</f>
        <v>0</v>
      </c>
      <c r="I19" s="134">
        <f>SUMIF('gm podst'!C3:C172,"W",'gm podst'!R3:R172)</f>
        <v>12768649.629999997</v>
      </c>
      <c r="J19" s="134">
        <f>SUMIF('gm podst'!C3:C172,"W",'gm podst'!S3:S172)</f>
        <v>18284533.93</v>
      </c>
      <c r="K19" s="134">
        <f>SUMIF('gm podst'!C3:C172,"W",'gm podst'!T3:T172)</f>
        <v>409872.78999999992</v>
      </c>
      <c r="L19" s="134">
        <f>SUMIF('gm podst'!C3:C172,"W",'gm podst'!U3:U172)</f>
        <v>0</v>
      </c>
      <c r="M19" s="134">
        <f>SUMIF('gm podst'!C3:C172,"W",'gm podst'!V3:V172)</f>
        <v>0</v>
      </c>
      <c r="N19" s="134">
        <f>SUMIF('gm podst'!C3:C172,"W",'gm podst'!W3:W172)</f>
        <v>0</v>
      </c>
      <c r="O19" s="141">
        <f>SUMIF('gm podst'!C3:C172,"W",'gm podst'!X3:X172)</f>
        <v>0</v>
      </c>
      <c r="P19" s="17" t="b">
        <f t="shared" si="0"/>
        <v>1</v>
      </c>
      <c r="Q19" s="36" t="b">
        <f t="shared" si="1"/>
        <v>1</v>
      </c>
      <c r="R19" s="18"/>
      <c r="S19" s="18"/>
      <c r="T19" s="19"/>
      <c r="U19" s="19"/>
      <c r="V19" s="19"/>
      <c r="W19" s="19"/>
      <c r="X19" s="19"/>
    </row>
    <row r="20" spans="1:24" s="23" customFormat="1" ht="39.950000000000003" customHeight="1" thickTop="1" x14ac:dyDescent="0.25">
      <c r="A20" s="82" t="s">
        <v>42</v>
      </c>
      <c r="B20" s="83">
        <f>B12+B16</f>
        <v>222</v>
      </c>
      <c r="C20" s="84">
        <f>C12+C16</f>
        <v>663957595.94000006</v>
      </c>
      <c r="D20" s="85">
        <f t="shared" ref="C20:O22" si="2">D12+D16</f>
        <v>307799428.68999994</v>
      </c>
      <c r="E20" s="86">
        <f t="shared" si="2"/>
        <v>356158167.25000006</v>
      </c>
      <c r="F20" s="87">
        <f t="shared" si="2"/>
        <v>0</v>
      </c>
      <c r="G20" s="84">
        <f t="shared" si="2"/>
        <v>508376</v>
      </c>
      <c r="H20" s="84">
        <f t="shared" si="2"/>
        <v>37982882.299999997</v>
      </c>
      <c r="I20" s="84">
        <f>I12+I16</f>
        <v>269571317.54000002</v>
      </c>
      <c r="J20" s="84">
        <f t="shared" si="2"/>
        <v>44535502.229999997</v>
      </c>
      <c r="K20" s="84">
        <f t="shared" si="2"/>
        <v>3560089.1800000006</v>
      </c>
      <c r="L20" s="84">
        <f t="shared" si="2"/>
        <v>0</v>
      </c>
      <c r="M20" s="84">
        <f t="shared" si="2"/>
        <v>0</v>
      </c>
      <c r="N20" s="84">
        <f t="shared" si="2"/>
        <v>0</v>
      </c>
      <c r="O20" s="88">
        <f t="shared" si="2"/>
        <v>0</v>
      </c>
      <c r="P20" s="17" t="b">
        <f t="shared" si="0"/>
        <v>1</v>
      </c>
      <c r="Q20" s="36" t="b">
        <f t="shared" ref="Q20:Q22" si="3">E20=SUM(F20:O20)</f>
        <v>1</v>
      </c>
      <c r="R20" s="21"/>
      <c r="S20" s="21"/>
      <c r="T20" s="22"/>
      <c r="U20" s="22"/>
      <c r="V20" s="22"/>
      <c r="W20" s="22"/>
      <c r="X20" s="22"/>
    </row>
    <row r="21" spans="1:24" s="23" customFormat="1" ht="39.950000000000003" customHeight="1" x14ac:dyDescent="0.25">
      <c r="A21" s="89" t="s">
        <v>38</v>
      </c>
      <c r="B21" s="52">
        <f>B13+B17</f>
        <v>26</v>
      </c>
      <c r="C21" s="44">
        <f t="shared" si="2"/>
        <v>142994299.47</v>
      </c>
      <c r="D21" s="57">
        <f t="shared" si="2"/>
        <v>62149377.469999991</v>
      </c>
      <c r="E21" s="41">
        <f t="shared" si="2"/>
        <v>80844922</v>
      </c>
      <c r="F21" s="62">
        <f t="shared" si="2"/>
        <v>0</v>
      </c>
      <c r="G21" s="44">
        <f t="shared" si="2"/>
        <v>508376</v>
      </c>
      <c r="H21" s="44">
        <f t="shared" si="2"/>
        <v>37982882.299999997</v>
      </c>
      <c r="I21" s="44">
        <f t="shared" si="2"/>
        <v>31560161.699999999</v>
      </c>
      <c r="J21" s="44">
        <f t="shared" si="2"/>
        <v>10793502</v>
      </c>
      <c r="K21" s="44">
        <f t="shared" si="2"/>
        <v>0</v>
      </c>
      <c r="L21" s="44">
        <f t="shared" si="2"/>
        <v>0</v>
      </c>
      <c r="M21" s="44">
        <f t="shared" si="2"/>
        <v>0</v>
      </c>
      <c r="N21" s="44">
        <f t="shared" si="2"/>
        <v>0</v>
      </c>
      <c r="O21" s="90">
        <f t="shared" si="2"/>
        <v>0</v>
      </c>
      <c r="P21" s="17" t="b">
        <f t="shared" si="0"/>
        <v>1</v>
      </c>
      <c r="Q21" s="36" t="b">
        <f t="shared" si="3"/>
        <v>1</v>
      </c>
      <c r="R21" s="21"/>
      <c r="S21" s="21"/>
      <c r="T21" s="22"/>
      <c r="U21" s="22"/>
      <c r="V21" s="22"/>
      <c r="W21" s="22"/>
      <c r="X21" s="22"/>
    </row>
    <row r="22" spans="1:24" s="23" customFormat="1" ht="39.950000000000003" customHeight="1" x14ac:dyDescent="0.25">
      <c r="A22" s="91" t="s">
        <v>39</v>
      </c>
      <c r="B22" s="53">
        <f>B14+B18</f>
        <v>181</v>
      </c>
      <c r="C22" s="47">
        <f t="shared" si="2"/>
        <v>403645364.00999999</v>
      </c>
      <c r="D22" s="58">
        <f t="shared" si="2"/>
        <v>190163618.53999993</v>
      </c>
      <c r="E22" s="40">
        <f t="shared" si="2"/>
        <v>213481745.46999997</v>
      </c>
      <c r="F22" s="63">
        <f t="shared" si="2"/>
        <v>0</v>
      </c>
      <c r="G22" s="47">
        <f t="shared" si="2"/>
        <v>0</v>
      </c>
      <c r="H22" s="47">
        <f t="shared" si="2"/>
        <v>0</v>
      </c>
      <c r="I22" s="47">
        <f t="shared" si="2"/>
        <v>213481745.46999997</v>
      </c>
      <c r="J22" s="47">
        <f t="shared" si="2"/>
        <v>0</v>
      </c>
      <c r="K22" s="47">
        <f t="shared" si="2"/>
        <v>0</v>
      </c>
      <c r="L22" s="47">
        <f t="shared" si="2"/>
        <v>0</v>
      </c>
      <c r="M22" s="47">
        <f t="shared" si="2"/>
        <v>0</v>
      </c>
      <c r="N22" s="47">
        <f t="shared" si="2"/>
        <v>0</v>
      </c>
      <c r="O22" s="92">
        <f t="shared" si="2"/>
        <v>0</v>
      </c>
      <c r="P22" s="17" t="b">
        <f t="shared" si="0"/>
        <v>1</v>
      </c>
      <c r="Q22" s="36" t="b">
        <f t="shared" si="3"/>
        <v>1</v>
      </c>
      <c r="R22" s="21"/>
      <c r="S22" s="21"/>
      <c r="T22" s="22"/>
      <c r="U22" s="22"/>
      <c r="V22" s="22"/>
      <c r="W22" s="22"/>
      <c r="X22" s="22"/>
    </row>
    <row r="23" spans="1:24" s="23" customFormat="1" ht="39.950000000000003" customHeight="1" thickBot="1" x14ac:dyDescent="0.3">
      <c r="A23" s="93" t="s">
        <v>40</v>
      </c>
      <c r="B23" s="94">
        <f>B15+B19</f>
        <v>13</v>
      </c>
      <c r="C23" s="95">
        <f t="shared" ref="C23:O23" si="4">C15+C19</f>
        <v>113399702.57000001</v>
      </c>
      <c r="D23" s="96">
        <f t="shared" si="4"/>
        <v>53527317.729999997</v>
      </c>
      <c r="E23" s="81">
        <f t="shared" si="4"/>
        <v>59872384.839999996</v>
      </c>
      <c r="F23" s="97">
        <f t="shared" si="4"/>
        <v>0</v>
      </c>
      <c r="G23" s="95">
        <f t="shared" si="4"/>
        <v>0</v>
      </c>
      <c r="H23" s="95">
        <f t="shared" si="4"/>
        <v>0</v>
      </c>
      <c r="I23" s="95">
        <f t="shared" si="4"/>
        <v>22570295.429999996</v>
      </c>
      <c r="J23" s="95">
        <f t="shared" si="4"/>
        <v>33742000.230000004</v>
      </c>
      <c r="K23" s="95">
        <f t="shared" si="4"/>
        <v>3560089.1800000006</v>
      </c>
      <c r="L23" s="95">
        <f t="shared" si="4"/>
        <v>0</v>
      </c>
      <c r="M23" s="95">
        <f t="shared" si="4"/>
        <v>0</v>
      </c>
      <c r="N23" s="95">
        <f t="shared" si="4"/>
        <v>0</v>
      </c>
      <c r="O23" s="98">
        <f t="shared" si="4"/>
        <v>0</v>
      </c>
      <c r="P23" s="17" t="b">
        <f t="shared" ref="P23" si="5">C23=(D23+E23)</f>
        <v>1</v>
      </c>
      <c r="Q23" s="36" t="b">
        <f t="shared" ref="Q23" si="6">E23=SUM(F23:O23)</f>
        <v>1</v>
      </c>
      <c r="R23" s="21"/>
      <c r="S23" s="21"/>
      <c r="T23" s="22"/>
      <c r="U23" s="22"/>
      <c r="V23" s="22"/>
      <c r="W23" s="22"/>
      <c r="X23" s="22"/>
    </row>
    <row r="24" spans="1:24" ht="39.950000000000003" customHeight="1" thickTop="1" x14ac:dyDescent="0.25">
      <c r="A24" s="71" t="s">
        <v>2</v>
      </c>
      <c r="B24" s="72">
        <f>COUNTA('pow rez'!K3:K20)</f>
        <v>18</v>
      </c>
      <c r="C24" s="73">
        <f>SUM('pow rez'!J3:J20)</f>
        <v>158677611.92000005</v>
      </c>
      <c r="D24" s="74">
        <f>SUM('pow rez'!L3:L20)</f>
        <v>69344309.250000015</v>
      </c>
      <c r="E24" s="75">
        <f>SUM('pow rez'!K3:K20)</f>
        <v>89333302.670000002</v>
      </c>
      <c r="F24" s="76">
        <f>SUM('pow rez'!N3:N20)</f>
        <v>0</v>
      </c>
      <c r="G24" s="73">
        <f>SUM('pow rez'!O3:O20)</f>
        <v>0</v>
      </c>
      <c r="H24" s="73">
        <f>SUM('pow rez'!P3:P20)</f>
        <v>0</v>
      </c>
      <c r="I24" s="73">
        <f>SUM('pow rez'!Q3:Q20)</f>
        <v>77552784.760000005</v>
      </c>
      <c r="J24" s="73">
        <f>SUM('pow rez'!R3:R20)</f>
        <v>11780517.910000002</v>
      </c>
      <c r="K24" s="73">
        <f>SUM('pow rez'!S3:S20)</f>
        <v>0</v>
      </c>
      <c r="L24" s="73">
        <f>SUM('pow rez'!T3:T20)</f>
        <v>0</v>
      </c>
      <c r="M24" s="73">
        <f>SUM('pow rez'!U3:U20)</f>
        <v>0</v>
      </c>
      <c r="N24" s="73">
        <f>SUM('pow rez'!V3:V20)</f>
        <v>0</v>
      </c>
      <c r="O24" s="77">
        <f>SUM('pow rez'!W3:W20)</f>
        <v>0</v>
      </c>
      <c r="P24" s="17" t="b">
        <f t="shared" ref="P24:P36" si="7">C24=(D24+E24)</f>
        <v>1</v>
      </c>
      <c r="Q24" s="36" t="b">
        <f t="shared" ref="Q24:Q36" si="8">E24=SUM(F24:O24)</f>
        <v>1</v>
      </c>
      <c r="R24" s="18"/>
      <c r="S24" s="18"/>
      <c r="T24" s="19"/>
      <c r="U24" s="19"/>
      <c r="V24" s="19"/>
      <c r="W24" s="19"/>
      <c r="X24" s="19"/>
    </row>
    <row r="25" spans="1:24" ht="39.950000000000003" customHeight="1" x14ac:dyDescent="0.25">
      <c r="A25" s="79" t="s">
        <v>39</v>
      </c>
      <c r="B25" s="130">
        <f>COUNTIF('pow rez'!C3:C20,"N")</f>
        <v>14</v>
      </c>
      <c r="C25" s="131">
        <f>SUMIF('pow rez'!C3:C20,"N",'pow rez'!J3:J20)</f>
        <v>119504861.77999999</v>
      </c>
      <c r="D25" s="132">
        <f>SUMIF('pow rez'!C3:C20,"N",'pow rez'!L3:L20)</f>
        <v>52795664.949999996</v>
      </c>
      <c r="E25" s="40">
        <f>SUMIF('pow rez'!C3:C20,"N",'pow rez'!K3:K20)</f>
        <v>66709196.829999991</v>
      </c>
      <c r="F25" s="138">
        <f>SUMIF('pow rez'!C3:C20,"N",'pow rez'!N3:N20)</f>
        <v>0</v>
      </c>
      <c r="G25" s="131">
        <f>SUMIF('pow rez'!C3:C20,"N",'pow rez'!O3:O20)</f>
        <v>0</v>
      </c>
      <c r="H25" s="131">
        <f>SUMIF('pow rez'!C3:C20,"N",'pow rez'!P3:P20)</f>
        <v>0</v>
      </c>
      <c r="I25" s="131">
        <f>SUMIF('pow rez'!C3:C20,"N",'pow rez'!Q3:Q20)</f>
        <v>66709196.829999991</v>
      </c>
      <c r="J25" s="131">
        <f>SUMIF('pow rez'!C3:C20,"N",'pow rez'!R3:R20)</f>
        <v>0</v>
      </c>
      <c r="K25" s="131">
        <f>SUMIF('pow rez'!C3:C20,"N",'pow rez'!S3:S20)</f>
        <v>0</v>
      </c>
      <c r="L25" s="131">
        <f>SUMIF('pow rez'!C3:C20,"N",'pow rez'!T3:T20)</f>
        <v>0</v>
      </c>
      <c r="M25" s="131">
        <f>SUMIF('pow rez'!C3:C20,"N",'pow rez'!U3:U20)</f>
        <v>0</v>
      </c>
      <c r="N25" s="131">
        <f>SUMIF('pow rez'!C3:C20,"N",'pow rez'!V3:V20)</f>
        <v>0</v>
      </c>
      <c r="O25" s="139">
        <f>SUMIF('pow rez'!C3:C20,"N",'pow rez'!W3:W20)</f>
        <v>0</v>
      </c>
      <c r="P25" s="17" t="b">
        <f t="shared" si="7"/>
        <v>1</v>
      </c>
      <c r="Q25" s="36" t="b">
        <f t="shared" si="8"/>
        <v>1</v>
      </c>
      <c r="R25" s="18"/>
      <c r="S25" s="18"/>
      <c r="T25" s="19"/>
      <c r="U25" s="19"/>
      <c r="V25" s="19"/>
      <c r="W25" s="19"/>
      <c r="X25" s="19"/>
    </row>
    <row r="26" spans="1:24" ht="39.950000000000003" customHeight="1" thickBot="1" x14ac:dyDescent="0.3">
      <c r="A26" s="80" t="s">
        <v>40</v>
      </c>
      <c r="B26" s="133">
        <f>COUNTIF('pow rez'!C3:C20,"W")</f>
        <v>4</v>
      </c>
      <c r="C26" s="134">
        <f>SUMIF('pow rez'!C3:C20,"W",'pow rez'!J3:J20)</f>
        <v>39172750.140000001</v>
      </c>
      <c r="D26" s="135">
        <f>SUMIF('pow rez'!C3:C20,"W",'pow rez'!L3:L20)</f>
        <v>16548644.300000001</v>
      </c>
      <c r="E26" s="81">
        <f>SUMIF('pow rez'!C3:C20,"W",'pow rez'!K3:K20)</f>
        <v>22624105.84</v>
      </c>
      <c r="F26" s="140">
        <f>SUMIF('pow rez'!C3:C20,"W",'pow rez'!N3:N20)</f>
        <v>0</v>
      </c>
      <c r="G26" s="134">
        <f>SUMIF('pow rez'!C3:C20,"W",'pow rez'!O3:O20)</f>
        <v>0</v>
      </c>
      <c r="H26" s="134">
        <f>SUMIF('pow rez'!C3:C20,"W",'pow rez'!P3:P20)</f>
        <v>0</v>
      </c>
      <c r="I26" s="134">
        <f>SUMIF('pow rez'!C3:C20,"W",'pow rez'!Q3:Q20)</f>
        <v>10843587.93</v>
      </c>
      <c r="J26" s="134">
        <f>SUMIF('pow rez'!C3:C20,"W",'pow rez'!R3:R20)</f>
        <v>11780517.910000002</v>
      </c>
      <c r="K26" s="134">
        <f>SUMIF('pow rez'!C3:C20,"W",'pow rez'!S3:S20)</f>
        <v>0</v>
      </c>
      <c r="L26" s="134">
        <f>SUMIF('pow rez'!C3:C20,"W",'pow rez'!T3:T20)</f>
        <v>0</v>
      </c>
      <c r="M26" s="134">
        <f>SUMIF('pow rez'!C3:C20,"W",'pow rez'!U3:U20)</f>
        <v>0</v>
      </c>
      <c r="N26" s="134">
        <f>SUMIF('pow rez'!C3:C20,"W",'pow rez'!V3:V20)</f>
        <v>0</v>
      </c>
      <c r="O26" s="141">
        <f>SUMIF('pow rez'!C3:C20,"W",'pow rez'!W3:W20)</f>
        <v>0</v>
      </c>
      <c r="P26" s="17" t="b">
        <f t="shared" si="7"/>
        <v>1</v>
      </c>
      <c r="Q26" s="36" t="b">
        <f t="shared" si="8"/>
        <v>1</v>
      </c>
      <c r="R26" s="18"/>
      <c r="S26" s="18"/>
      <c r="T26" s="19"/>
      <c r="U26" s="19"/>
      <c r="V26" s="19"/>
      <c r="W26" s="19"/>
      <c r="X26" s="19"/>
    </row>
    <row r="27" spans="1:24" ht="39.950000000000003" customHeight="1" thickTop="1" x14ac:dyDescent="0.25">
      <c r="A27" s="71" t="s">
        <v>3</v>
      </c>
      <c r="B27" s="72">
        <f>COUNTA('gm rez'!L2:L34)</f>
        <v>32</v>
      </c>
      <c r="C27" s="73">
        <f>SUM('gm rez'!K3:K34)</f>
        <v>24560032.34999999</v>
      </c>
      <c r="D27" s="74">
        <f>SUM('gm rez'!M3:M34)</f>
        <v>12280016.239999995</v>
      </c>
      <c r="E27" s="75">
        <f>SUM('gm rez'!L3:L34)</f>
        <v>12280016.109999996</v>
      </c>
      <c r="F27" s="76">
        <f>SUM('gm rez'!O3:O34)</f>
        <v>0</v>
      </c>
      <c r="G27" s="73">
        <f>SUM('gm rez'!P3:P34)</f>
        <v>0</v>
      </c>
      <c r="H27" s="73">
        <f>SUM('gm rez'!Q3:Q34)</f>
        <v>0</v>
      </c>
      <c r="I27" s="73">
        <f>SUM('gm rez'!R3:R34)</f>
        <v>12280016.109999996</v>
      </c>
      <c r="J27" s="73">
        <f>SUM('gm rez'!S3:S34)</f>
        <v>0</v>
      </c>
      <c r="K27" s="73">
        <f>SUM('gm rez'!T3:T34)</f>
        <v>0</v>
      </c>
      <c r="L27" s="73">
        <f>SUM('gm rez'!U3:U34)</f>
        <v>0</v>
      </c>
      <c r="M27" s="73">
        <f>SUM('gm rez'!V3:V34)</f>
        <v>0</v>
      </c>
      <c r="N27" s="73">
        <f>SUM('gm rez'!W3:W34)</f>
        <v>0</v>
      </c>
      <c r="O27" s="77">
        <f>SUM('gm rez'!X3:X34)</f>
        <v>0</v>
      </c>
      <c r="P27" s="17" t="b">
        <f t="shared" si="7"/>
        <v>1</v>
      </c>
      <c r="Q27" s="36" t="b">
        <f t="shared" si="8"/>
        <v>1</v>
      </c>
      <c r="R27" s="24"/>
      <c r="S27" s="24"/>
      <c r="T27" s="25"/>
      <c r="U27" s="25"/>
      <c r="V27" s="20"/>
      <c r="W27" s="9"/>
      <c r="X27" s="9"/>
    </row>
    <row r="28" spans="1:24" ht="39.950000000000003" customHeight="1" x14ac:dyDescent="0.25">
      <c r="A28" s="79" t="s">
        <v>39</v>
      </c>
      <c r="B28" s="130">
        <f>COUNTIF('gm rez'!C3:C34,"N")</f>
        <v>32</v>
      </c>
      <c r="C28" s="131">
        <f>SUMIF('gm rez'!C3:C34,"N",'gm rez'!K3:K34)</f>
        <v>24560032.34999999</v>
      </c>
      <c r="D28" s="132">
        <f>SUMIF('gm rez'!C3:C34,"N",'gm rez'!M3:M34)</f>
        <v>12280016.239999995</v>
      </c>
      <c r="E28" s="40">
        <f>SUMIF('gm rez'!C3:C34,"N",'gm rez'!L3:L34)</f>
        <v>12280016.109999996</v>
      </c>
      <c r="F28" s="138">
        <f>SUMIF('gm rez'!C3:C34,"N",'gm rez'!O3:O34)</f>
        <v>0</v>
      </c>
      <c r="G28" s="131">
        <f>SUMIF('gm rez'!C3:C34,"N",'gm rez'!P3:P34)</f>
        <v>0</v>
      </c>
      <c r="H28" s="131">
        <f>SUMIF('gm rez'!C3:C34,"N",'gm rez'!Q3:Q34)</f>
        <v>0</v>
      </c>
      <c r="I28" s="131">
        <f>SUMIF('gm rez'!C3:C34,"N",'gm rez'!R3:R34)</f>
        <v>12280016.109999996</v>
      </c>
      <c r="J28" s="131">
        <f>SUMIF('gm rez'!C3:C34,"N",'gm rez'!S3:S34)</f>
        <v>0</v>
      </c>
      <c r="K28" s="131">
        <f>SUMIF('gm rez'!C3:C34,"N",'gm rez'!T3:T34)</f>
        <v>0</v>
      </c>
      <c r="L28" s="131">
        <f>SUMIF('gm rez'!C3:C34,"N",'gm rez'!U3:U34)</f>
        <v>0</v>
      </c>
      <c r="M28" s="131">
        <f>SUMIF('gm rez'!C3:C34,"N",'gm rez'!V3:V34)</f>
        <v>0</v>
      </c>
      <c r="N28" s="131">
        <f>SUMIF('gm rez'!C3:C34,"N",'gm rez'!W3:W34)</f>
        <v>0</v>
      </c>
      <c r="O28" s="139">
        <f>SUMIF('gm rez'!C3:C34,"N",'gm rez'!X3:X34)</f>
        <v>0</v>
      </c>
      <c r="P28" s="17" t="b">
        <f t="shared" si="7"/>
        <v>1</v>
      </c>
      <c r="Q28" s="36" t="b">
        <f t="shared" si="8"/>
        <v>1</v>
      </c>
      <c r="R28" s="24"/>
      <c r="S28" s="24"/>
      <c r="T28" s="25"/>
      <c r="U28" s="25"/>
      <c r="V28" s="20"/>
      <c r="W28" s="9"/>
      <c r="X28" s="9"/>
    </row>
    <row r="29" spans="1:24" ht="39.950000000000003" customHeight="1" thickBot="1" x14ac:dyDescent="0.3">
      <c r="A29" s="80" t="s">
        <v>40</v>
      </c>
      <c r="B29" s="133">
        <f>COUNTIF('gm rez'!C3:C34,"W")</f>
        <v>0</v>
      </c>
      <c r="C29" s="134">
        <f>SUMIF('gm rez'!C3:C34,"W",'gm rez'!K3:K34)</f>
        <v>0</v>
      </c>
      <c r="D29" s="135">
        <f>SUMIF('gm rez'!C3:C34,"W",'gm rez'!M3:M34)</f>
        <v>0</v>
      </c>
      <c r="E29" s="81">
        <f>SUMIF('gm rez'!C3:C34,"W",'gm rez'!L3:L34)</f>
        <v>0</v>
      </c>
      <c r="F29" s="140">
        <f>SUMIF('gm rez'!C3:C34,"W",'gm rez'!O3:O34)</f>
        <v>0</v>
      </c>
      <c r="G29" s="134">
        <f>SUMIF('gm rez'!C3:C34,"W",'gm rez'!P3:P34)</f>
        <v>0</v>
      </c>
      <c r="H29" s="134">
        <f>SUMIF('gm rez'!C3:C34,"W",'gm rez'!Q3:Q34)</f>
        <v>0</v>
      </c>
      <c r="I29" s="134">
        <f>SUMIF('gm rez'!C3:C34,"W",'gm rez'!R3:R34)</f>
        <v>0</v>
      </c>
      <c r="J29" s="134">
        <f>SUMIF('gm rez'!C3:C34,"W",'gm rez'!S3:S34)</f>
        <v>0</v>
      </c>
      <c r="K29" s="134">
        <f>SUMIF('gm rez'!C3:C34,"W",'gm rez'!T3:T34)</f>
        <v>0</v>
      </c>
      <c r="L29" s="134">
        <f>SUMIF('gm rez'!C3:C34,"W",'gm rez'!U3:U34)</f>
        <v>0</v>
      </c>
      <c r="M29" s="134">
        <f>SUMIF('gm rez'!C3:C34,"W",'gm rez'!V3:V34)</f>
        <v>0</v>
      </c>
      <c r="N29" s="134">
        <f>SUMIF('gm rez'!C3:C34,"W",'gm rez'!W3:W34)</f>
        <v>0</v>
      </c>
      <c r="O29" s="141">
        <f>SUMIF('gm rez'!C3:C34,"W",'gm rez'!X3:X34)</f>
        <v>0</v>
      </c>
      <c r="P29" s="17" t="b">
        <f t="shared" si="7"/>
        <v>1</v>
      </c>
      <c r="Q29" s="36" t="b">
        <f t="shared" si="8"/>
        <v>1</v>
      </c>
      <c r="R29" s="24"/>
      <c r="S29" s="24"/>
      <c r="T29" s="25"/>
      <c r="U29" s="25"/>
      <c r="V29" s="20"/>
      <c r="W29" s="9"/>
      <c r="X29" s="9"/>
    </row>
    <row r="30" spans="1:24" ht="39.950000000000003" customHeight="1" thickTop="1" x14ac:dyDescent="0.25">
      <c r="A30" s="99" t="s">
        <v>23</v>
      </c>
      <c r="B30" s="100">
        <f>B24+B27</f>
        <v>50</v>
      </c>
      <c r="C30" s="101">
        <f t="shared" ref="C30:O30" si="9">C24+C27</f>
        <v>183237644.27000004</v>
      </c>
      <c r="D30" s="102">
        <f t="shared" si="9"/>
        <v>81624325.49000001</v>
      </c>
      <c r="E30" s="70">
        <f t="shared" si="9"/>
        <v>101613318.78</v>
      </c>
      <c r="F30" s="103">
        <f t="shared" si="9"/>
        <v>0</v>
      </c>
      <c r="G30" s="101">
        <f t="shared" si="9"/>
        <v>0</v>
      </c>
      <c r="H30" s="101">
        <f t="shared" si="9"/>
        <v>0</v>
      </c>
      <c r="I30" s="101">
        <f t="shared" si="9"/>
        <v>89832800.870000005</v>
      </c>
      <c r="J30" s="101">
        <f t="shared" si="9"/>
        <v>11780517.910000002</v>
      </c>
      <c r="K30" s="101">
        <f t="shared" si="9"/>
        <v>0</v>
      </c>
      <c r="L30" s="101">
        <f t="shared" si="9"/>
        <v>0</v>
      </c>
      <c r="M30" s="101">
        <f t="shared" si="9"/>
        <v>0</v>
      </c>
      <c r="N30" s="101">
        <f t="shared" si="9"/>
        <v>0</v>
      </c>
      <c r="O30" s="104">
        <f t="shared" si="9"/>
        <v>0</v>
      </c>
      <c r="P30" s="17" t="b">
        <f t="shared" si="7"/>
        <v>1</v>
      </c>
      <c r="Q30" s="36" t="b">
        <f t="shared" si="8"/>
        <v>1</v>
      </c>
      <c r="R30" s="26"/>
      <c r="S30" s="26"/>
      <c r="T30" s="2"/>
      <c r="U30" s="2"/>
    </row>
    <row r="31" spans="1:24" ht="39.950000000000003" customHeight="1" x14ac:dyDescent="0.25">
      <c r="A31" s="56" t="s">
        <v>39</v>
      </c>
      <c r="B31" s="54">
        <f t="shared" ref="B31:O31" si="10">B25+B28</f>
        <v>46</v>
      </c>
      <c r="C31" s="45">
        <f t="shared" si="10"/>
        <v>144064894.12999997</v>
      </c>
      <c r="D31" s="59">
        <f t="shared" si="10"/>
        <v>65075681.18999999</v>
      </c>
      <c r="E31" s="40">
        <f t="shared" si="10"/>
        <v>78989212.939999983</v>
      </c>
      <c r="F31" s="64">
        <f t="shared" si="10"/>
        <v>0</v>
      </c>
      <c r="G31" s="45">
        <f t="shared" si="10"/>
        <v>0</v>
      </c>
      <c r="H31" s="45">
        <f t="shared" si="10"/>
        <v>0</v>
      </c>
      <c r="I31" s="45">
        <f t="shared" si="10"/>
        <v>78989212.939999983</v>
      </c>
      <c r="J31" s="45">
        <f t="shared" si="10"/>
        <v>0</v>
      </c>
      <c r="K31" s="45">
        <f t="shared" si="10"/>
        <v>0</v>
      </c>
      <c r="L31" s="45">
        <f t="shared" si="10"/>
        <v>0</v>
      </c>
      <c r="M31" s="45">
        <f t="shared" si="10"/>
        <v>0</v>
      </c>
      <c r="N31" s="45">
        <f t="shared" si="10"/>
        <v>0</v>
      </c>
      <c r="O31" s="51">
        <f t="shared" si="10"/>
        <v>0</v>
      </c>
      <c r="P31" s="17" t="b">
        <f t="shared" si="7"/>
        <v>1</v>
      </c>
      <c r="Q31" s="36" t="b">
        <f t="shared" si="8"/>
        <v>1</v>
      </c>
      <c r="R31" s="26"/>
      <c r="S31" s="26"/>
      <c r="T31" s="2"/>
      <c r="U31" s="2"/>
    </row>
    <row r="32" spans="1:24" ht="39.950000000000003" customHeight="1" thickBot="1" x14ac:dyDescent="0.3">
      <c r="A32" s="105" t="s">
        <v>40</v>
      </c>
      <c r="B32" s="106">
        <f t="shared" ref="B32:O32" si="11">B26+B29</f>
        <v>4</v>
      </c>
      <c r="C32" s="107">
        <f t="shared" si="11"/>
        <v>39172750.140000001</v>
      </c>
      <c r="D32" s="108">
        <f t="shared" si="11"/>
        <v>16548644.300000001</v>
      </c>
      <c r="E32" s="109">
        <f t="shared" si="11"/>
        <v>22624105.84</v>
      </c>
      <c r="F32" s="110">
        <f t="shared" si="11"/>
        <v>0</v>
      </c>
      <c r="G32" s="107">
        <f t="shared" si="11"/>
        <v>0</v>
      </c>
      <c r="H32" s="107">
        <f t="shared" si="11"/>
        <v>0</v>
      </c>
      <c r="I32" s="107">
        <f t="shared" si="11"/>
        <v>10843587.93</v>
      </c>
      <c r="J32" s="107">
        <f t="shared" si="11"/>
        <v>11780517.910000002</v>
      </c>
      <c r="K32" s="107">
        <f t="shared" si="11"/>
        <v>0</v>
      </c>
      <c r="L32" s="107">
        <f t="shared" si="11"/>
        <v>0</v>
      </c>
      <c r="M32" s="107">
        <f t="shared" si="11"/>
        <v>0</v>
      </c>
      <c r="N32" s="107">
        <f t="shared" si="11"/>
        <v>0</v>
      </c>
      <c r="O32" s="111">
        <f t="shared" si="11"/>
        <v>0</v>
      </c>
      <c r="P32" s="17" t="b">
        <f t="shared" si="7"/>
        <v>1</v>
      </c>
      <c r="Q32" s="36" t="b">
        <f t="shared" si="8"/>
        <v>1</v>
      </c>
      <c r="R32" s="26"/>
      <c r="S32" s="26"/>
      <c r="T32" s="2"/>
      <c r="U32" s="2"/>
    </row>
    <row r="33" spans="1:21" ht="39.950000000000003" customHeight="1" thickTop="1" x14ac:dyDescent="0.25">
      <c r="A33" s="112" t="s">
        <v>34</v>
      </c>
      <c r="B33" s="113">
        <f>B20+B30</f>
        <v>272</v>
      </c>
      <c r="C33" s="114">
        <f t="shared" ref="C33:O33" si="12">C20+C30</f>
        <v>847195240.21000004</v>
      </c>
      <c r="D33" s="115">
        <f t="shared" si="12"/>
        <v>389423754.17999995</v>
      </c>
      <c r="E33" s="116">
        <f t="shared" si="12"/>
        <v>457771486.03000009</v>
      </c>
      <c r="F33" s="117">
        <f t="shared" si="12"/>
        <v>0</v>
      </c>
      <c r="G33" s="114">
        <f t="shared" si="12"/>
        <v>508376</v>
      </c>
      <c r="H33" s="114">
        <f t="shared" si="12"/>
        <v>37982882.299999997</v>
      </c>
      <c r="I33" s="114">
        <f t="shared" si="12"/>
        <v>359404118.41000003</v>
      </c>
      <c r="J33" s="114">
        <f t="shared" si="12"/>
        <v>56316020.140000001</v>
      </c>
      <c r="K33" s="114">
        <f t="shared" si="12"/>
        <v>3560089.1800000006</v>
      </c>
      <c r="L33" s="114">
        <f t="shared" si="12"/>
        <v>0</v>
      </c>
      <c r="M33" s="114">
        <f t="shared" si="12"/>
        <v>0</v>
      </c>
      <c r="N33" s="114">
        <f t="shared" si="12"/>
        <v>0</v>
      </c>
      <c r="O33" s="118">
        <f t="shared" si="12"/>
        <v>0</v>
      </c>
      <c r="P33" s="17" t="b">
        <f>C33=(D33+E33)</f>
        <v>1</v>
      </c>
      <c r="Q33" s="36" t="b">
        <f>E33=SUM(F33:O33)</f>
        <v>1</v>
      </c>
      <c r="R33" s="26"/>
      <c r="S33" s="26"/>
      <c r="T33" s="2"/>
      <c r="U33" s="2"/>
    </row>
    <row r="34" spans="1:21" ht="39.950000000000003" customHeight="1" x14ac:dyDescent="0.25">
      <c r="A34" s="145" t="s">
        <v>38</v>
      </c>
      <c r="B34" s="146">
        <f>B21</f>
        <v>26</v>
      </c>
      <c r="C34" s="147">
        <f t="shared" ref="C34:O34" si="13">C21</f>
        <v>142994299.47</v>
      </c>
      <c r="D34" s="148">
        <f t="shared" si="13"/>
        <v>62149377.469999991</v>
      </c>
      <c r="E34" s="41">
        <f t="shared" si="13"/>
        <v>80844922</v>
      </c>
      <c r="F34" s="149">
        <f t="shared" si="13"/>
        <v>0</v>
      </c>
      <c r="G34" s="147">
        <f t="shared" si="13"/>
        <v>508376</v>
      </c>
      <c r="H34" s="147">
        <f t="shared" si="13"/>
        <v>37982882.299999997</v>
      </c>
      <c r="I34" s="147">
        <f t="shared" si="13"/>
        <v>31560161.699999999</v>
      </c>
      <c r="J34" s="147">
        <f t="shared" si="13"/>
        <v>10793502</v>
      </c>
      <c r="K34" s="147">
        <f t="shared" si="13"/>
        <v>0</v>
      </c>
      <c r="L34" s="147">
        <f t="shared" si="13"/>
        <v>0</v>
      </c>
      <c r="M34" s="147">
        <f t="shared" si="13"/>
        <v>0</v>
      </c>
      <c r="N34" s="147">
        <f t="shared" si="13"/>
        <v>0</v>
      </c>
      <c r="O34" s="150">
        <f t="shared" si="13"/>
        <v>0</v>
      </c>
      <c r="P34" s="17" t="b">
        <f>C34=(D34+E34)</f>
        <v>1</v>
      </c>
      <c r="Q34" s="36" t="b">
        <f>E34=SUM(F34:O34)</f>
        <v>1</v>
      </c>
      <c r="R34" s="26"/>
      <c r="S34" s="26"/>
      <c r="T34" s="2"/>
      <c r="U34" s="2"/>
    </row>
    <row r="35" spans="1:21" ht="39.950000000000003" customHeight="1" x14ac:dyDescent="0.25">
      <c r="A35" s="119" t="s">
        <v>39</v>
      </c>
      <c r="B35" s="55">
        <f>B22+B31</f>
        <v>227</v>
      </c>
      <c r="C35" s="46">
        <f t="shared" ref="C35:O35" si="14">C22+C31</f>
        <v>547710258.13999999</v>
      </c>
      <c r="D35" s="60">
        <f t="shared" si="14"/>
        <v>255239299.72999993</v>
      </c>
      <c r="E35" s="66">
        <f t="shared" si="14"/>
        <v>292470958.40999997</v>
      </c>
      <c r="F35" s="65">
        <f t="shared" si="14"/>
        <v>0</v>
      </c>
      <c r="G35" s="46">
        <f t="shared" si="14"/>
        <v>0</v>
      </c>
      <c r="H35" s="46">
        <f t="shared" si="14"/>
        <v>0</v>
      </c>
      <c r="I35" s="46">
        <f t="shared" si="14"/>
        <v>292470958.40999997</v>
      </c>
      <c r="J35" s="46">
        <f t="shared" si="14"/>
        <v>0</v>
      </c>
      <c r="K35" s="46">
        <f t="shared" si="14"/>
        <v>0</v>
      </c>
      <c r="L35" s="46">
        <f t="shared" si="14"/>
        <v>0</v>
      </c>
      <c r="M35" s="46">
        <f t="shared" si="14"/>
        <v>0</v>
      </c>
      <c r="N35" s="46">
        <f t="shared" si="14"/>
        <v>0</v>
      </c>
      <c r="O35" s="120">
        <f t="shared" si="14"/>
        <v>0</v>
      </c>
      <c r="P35" s="17" t="b">
        <f>C35=(D35+E35)</f>
        <v>1</v>
      </c>
      <c r="Q35" s="36" t="b">
        <f t="shared" si="8"/>
        <v>1</v>
      </c>
      <c r="R35" s="26"/>
      <c r="S35" s="26"/>
      <c r="T35" s="2"/>
      <c r="U35" s="2"/>
    </row>
    <row r="36" spans="1:21" ht="39.950000000000003" customHeight="1" thickBot="1" x14ac:dyDescent="0.3">
      <c r="A36" s="121" t="s">
        <v>40</v>
      </c>
      <c r="B36" s="122">
        <f>B23+B32</f>
        <v>17</v>
      </c>
      <c r="C36" s="123">
        <f t="shared" ref="C36:O36" si="15">C23+C32</f>
        <v>152572452.71000001</v>
      </c>
      <c r="D36" s="124">
        <f t="shared" si="15"/>
        <v>70075962.030000001</v>
      </c>
      <c r="E36" s="81">
        <f t="shared" si="15"/>
        <v>82496490.679999992</v>
      </c>
      <c r="F36" s="125">
        <f t="shared" si="15"/>
        <v>0</v>
      </c>
      <c r="G36" s="123">
        <f t="shared" si="15"/>
        <v>0</v>
      </c>
      <c r="H36" s="123">
        <f t="shared" si="15"/>
        <v>0</v>
      </c>
      <c r="I36" s="123">
        <f t="shared" si="15"/>
        <v>33413883.359999996</v>
      </c>
      <c r="J36" s="123">
        <f t="shared" si="15"/>
        <v>45522518.140000008</v>
      </c>
      <c r="K36" s="123">
        <f t="shared" si="15"/>
        <v>3560089.1800000006</v>
      </c>
      <c r="L36" s="123">
        <f t="shared" si="15"/>
        <v>0</v>
      </c>
      <c r="M36" s="123">
        <f t="shared" si="15"/>
        <v>0</v>
      </c>
      <c r="N36" s="123">
        <f t="shared" si="15"/>
        <v>0</v>
      </c>
      <c r="O36" s="126">
        <f t="shared" si="15"/>
        <v>0</v>
      </c>
      <c r="P36" s="17" t="b">
        <f t="shared" si="7"/>
        <v>1</v>
      </c>
      <c r="Q36" s="36" t="b">
        <f t="shared" si="8"/>
        <v>1</v>
      </c>
      <c r="R36" s="26"/>
      <c r="S36" s="26"/>
      <c r="T36" s="2"/>
      <c r="U36" s="2"/>
    </row>
    <row r="37" spans="1:21" ht="15.75" thickTop="1" x14ac:dyDescent="0.25">
      <c r="A37" s="27"/>
      <c r="B37" s="27"/>
      <c r="C37" s="27"/>
      <c r="D37" s="27"/>
      <c r="E37" s="27"/>
      <c r="F37" s="27"/>
      <c r="G37" s="27"/>
      <c r="H37" s="27"/>
      <c r="I37" s="27"/>
      <c r="J37" s="27"/>
      <c r="K37" s="27"/>
      <c r="L37" s="27"/>
      <c r="M37" s="27"/>
      <c r="N37" s="27"/>
      <c r="O37" s="27"/>
      <c r="P37" s="27"/>
      <c r="Q37" s="27"/>
      <c r="R37" s="26"/>
      <c r="S37" s="26"/>
      <c r="T37" s="2"/>
      <c r="U37" s="2"/>
    </row>
    <row r="38" spans="1:21" x14ac:dyDescent="0.25">
      <c r="A38" s="27"/>
      <c r="B38" s="27"/>
      <c r="C38" s="27"/>
      <c r="D38" s="27"/>
      <c r="E38" s="27"/>
      <c r="F38" s="27"/>
      <c r="G38" s="27"/>
      <c r="H38" s="27"/>
      <c r="I38" s="27"/>
      <c r="J38" s="27"/>
      <c r="K38" s="27"/>
      <c r="L38" s="27"/>
      <c r="M38" s="27"/>
      <c r="N38" s="27"/>
      <c r="O38" s="27"/>
      <c r="P38" s="27"/>
      <c r="Q38" s="27"/>
      <c r="R38" s="26"/>
      <c r="S38" s="26"/>
      <c r="T38" s="2"/>
      <c r="U38" s="2"/>
    </row>
    <row r="39" spans="1:21" x14ac:dyDescent="0.25">
      <c r="A39" s="27"/>
      <c r="B39" s="27"/>
      <c r="C39" s="27"/>
      <c r="D39" s="27"/>
      <c r="E39" s="27"/>
      <c r="F39" s="27"/>
      <c r="G39" s="27"/>
      <c r="H39" s="27"/>
      <c r="I39" s="27"/>
      <c r="J39" s="27"/>
      <c r="K39" s="27"/>
      <c r="L39" s="27"/>
      <c r="M39" s="27"/>
      <c r="N39" s="27"/>
      <c r="O39" s="27"/>
      <c r="P39" s="27"/>
      <c r="Q39" s="27"/>
      <c r="R39" s="26"/>
      <c r="S39" s="26"/>
      <c r="T39" s="2"/>
      <c r="U39" s="2"/>
    </row>
    <row r="40" spans="1:21" x14ac:dyDescent="0.25">
      <c r="A40" s="27"/>
      <c r="B40" s="27"/>
      <c r="C40" s="27"/>
      <c r="D40" s="27"/>
      <c r="E40" s="27"/>
      <c r="F40" s="27"/>
      <c r="G40" s="27"/>
      <c r="H40" s="27"/>
      <c r="I40" s="27"/>
      <c r="J40" s="27"/>
      <c r="K40" s="27"/>
      <c r="L40" s="27"/>
      <c r="M40" s="27"/>
      <c r="N40" s="27"/>
      <c r="O40" s="27"/>
      <c r="P40" s="27"/>
      <c r="Q40" s="27"/>
      <c r="R40" s="26"/>
      <c r="S40" s="26"/>
      <c r="T40" s="2"/>
      <c r="U40" s="2"/>
    </row>
    <row r="41" spans="1:21" x14ac:dyDescent="0.25">
      <c r="A41" s="28"/>
      <c r="B41" s="28"/>
      <c r="C41" s="28"/>
      <c r="D41" s="28"/>
      <c r="E41" s="28"/>
      <c r="F41" s="28"/>
      <c r="G41" s="28"/>
      <c r="H41" s="28"/>
      <c r="I41" s="28"/>
      <c r="J41" s="28"/>
      <c r="K41" s="28"/>
      <c r="L41" s="28"/>
      <c r="M41" s="28"/>
      <c r="N41" s="28"/>
      <c r="O41" s="28"/>
      <c r="P41" s="28"/>
      <c r="Q41" s="28"/>
      <c r="R41" s="2"/>
      <c r="S41" s="2"/>
      <c r="T41" s="2"/>
      <c r="U41" s="2"/>
    </row>
    <row r="42" spans="1:21" x14ac:dyDescent="0.25">
      <c r="A42" s="28"/>
      <c r="B42" s="28"/>
      <c r="C42" s="28"/>
      <c r="D42" s="28"/>
      <c r="E42" s="28"/>
      <c r="F42" s="28"/>
      <c r="G42" s="28"/>
      <c r="H42" s="28"/>
      <c r="I42" s="28"/>
      <c r="J42" s="28"/>
      <c r="K42" s="28"/>
      <c r="L42" s="28"/>
      <c r="M42" s="28"/>
      <c r="N42" s="28"/>
      <c r="O42" s="28"/>
      <c r="P42" s="28"/>
      <c r="Q42" s="28"/>
      <c r="R42" s="2"/>
      <c r="S42" s="2"/>
      <c r="T42" s="2"/>
      <c r="U42" s="2"/>
    </row>
    <row r="43" spans="1:21" x14ac:dyDescent="0.25">
      <c r="A43" s="28"/>
      <c r="B43" s="28"/>
      <c r="C43" s="28"/>
      <c r="D43" s="28"/>
      <c r="E43" s="28"/>
      <c r="F43" s="28"/>
      <c r="G43" s="28"/>
      <c r="H43" s="28"/>
      <c r="I43" s="28"/>
      <c r="J43" s="28"/>
      <c r="K43" s="28"/>
      <c r="L43" s="28"/>
      <c r="M43" s="28"/>
      <c r="N43" s="28"/>
      <c r="O43" s="28"/>
      <c r="P43" s="28"/>
      <c r="Q43" s="28"/>
      <c r="R43" s="2"/>
      <c r="S43" s="2"/>
      <c r="T43" s="2"/>
      <c r="U43" s="2"/>
    </row>
  </sheetData>
  <mergeCells count="7">
    <mergeCell ref="F2:N6"/>
    <mergeCell ref="F7:N7"/>
    <mergeCell ref="A10:A11"/>
    <mergeCell ref="B10:B11"/>
    <mergeCell ref="C10:C11"/>
    <mergeCell ref="D10:D11"/>
    <mergeCell ref="E10:E11"/>
  </mergeCells>
  <pageMargins left="0.70866141732283472" right="0.70866141732283472" top="0.74803149606299213" bottom="0.74803149606299213" header="0.31496062992125984" footer="0.31496062992125984"/>
  <pageSetup paperSize="8" scale="63" orientation="landscape" r:id="rId1"/>
  <headerFooter>
    <oddHeader>&amp;LWojewództwo Lubelskie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3"/>
  <sheetViews>
    <sheetView showGridLines="0" view="pageBreakPreview" zoomScale="85" zoomScaleNormal="78" zoomScaleSheetLayoutView="85" workbookViewId="0">
      <selection sqref="A1:A2"/>
    </sheetView>
  </sheetViews>
  <sheetFormatPr defaultColWidth="9.140625" defaultRowHeight="12" x14ac:dyDescent="0.2"/>
  <cols>
    <col min="1" max="5" width="15.7109375" style="178" customWidth="1"/>
    <col min="6" max="6" width="33.85546875" style="178" customWidth="1"/>
    <col min="7" max="8" width="15.7109375" style="178" customWidth="1"/>
    <col min="9" max="9" width="19" style="178" customWidth="1"/>
    <col min="10" max="10" width="15.7109375" style="196" customWidth="1"/>
    <col min="11" max="12" width="15.7109375" style="178" customWidth="1"/>
    <col min="13" max="13" width="15.7109375" style="176" customWidth="1"/>
    <col min="14" max="23" width="15.7109375" style="178" customWidth="1"/>
    <col min="24" max="24" width="15.7109375" style="177" customWidth="1"/>
    <col min="25" max="26" width="15.7109375" style="176" customWidth="1"/>
    <col min="27" max="27" width="15.7109375" style="177" customWidth="1"/>
    <col min="28" max="16384" width="9.140625" style="178"/>
  </cols>
  <sheetData>
    <row r="1" spans="1:27" x14ac:dyDescent="0.2">
      <c r="A1" s="365" t="s">
        <v>4</v>
      </c>
      <c r="B1" s="365" t="s">
        <v>5</v>
      </c>
      <c r="C1" s="365" t="s">
        <v>44</v>
      </c>
      <c r="D1" s="365" t="s">
        <v>6</v>
      </c>
      <c r="E1" s="365" t="s">
        <v>33</v>
      </c>
      <c r="F1" s="365" t="s">
        <v>7</v>
      </c>
      <c r="G1" s="365" t="s">
        <v>27</v>
      </c>
      <c r="H1" s="365" t="s">
        <v>8</v>
      </c>
      <c r="I1" s="365" t="s">
        <v>24</v>
      </c>
      <c r="J1" s="366" t="s">
        <v>9</v>
      </c>
      <c r="K1" s="365" t="s">
        <v>16</v>
      </c>
      <c r="L1" s="365" t="s">
        <v>13</v>
      </c>
      <c r="M1" s="365" t="s">
        <v>11</v>
      </c>
      <c r="N1" s="365" t="s">
        <v>12</v>
      </c>
      <c r="O1" s="365"/>
      <c r="P1" s="365"/>
      <c r="Q1" s="365"/>
      <c r="R1" s="365"/>
      <c r="S1" s="365"/>
      <c r="T1" s="365"/>
      <c r="U1" s="365"/>
      <c r="V1" s="365"/>
      <c r="W1" s="365"/>
      <c r="X1" s="176"/>
    </row>
    <row r="2" spans="1:27" x14ac:dyDescent="0.2">
      <c r="A2" s="365"/>
      <c r="B2" s="365"/>
      <c r="C2" s="365"/>
      <c r="D2" s="365"/>
      <c r="E2" s="365"/>
      <c r="F2" s="365"/>
      <c r="G2" s="365"/>
      <c r="H2" s="365"/>
      <c r="I2" s="365"/>
      <c r="J2" s="366"/>
      <c r="K2" s="365"/>
      <c r="L2" s="365"/>
      <c r="M2" s="365"/>
      <c r="N2" s="224">
        <v>2019</v>
      </c>
      <c r="O2" s="224">
        <v>2020</v>
      </c>
      <c r="P2" s="224">
        <v>2021</v>
      </c>
      <c r="Q2" s="224">
        <v>2022</v>
      </c>
      <c r="R2" s="224">
        <v>2023</v>
      </c>
      <c r="S2" s="224">
        <v>2024</v>
      </c>
      <c r="T2" s="224">
        <v>2025</v>
      </c>
      <c r="U2" s="224">
        <v>2026</v>
      </c>
      <c r="V2" s="224">
        <v>2027</v>
      </c>
      <c r="W2" s="224">
        <v>2028</v>
      </c>
      <c r="X2" s="176" t="s">
        <v>29</v>
      </c>
      <c r="Y2" s="176" t="s">
        <v>30</v>
      </c>
      <c r="Z2" s="176" t="s">
        <v>31</v>
      </c>
      <c r="AA2" s="179" t="s">
        <v>32</v>
      </c>
    </row>
    <row r="3" spans="1:27" ht="96" x14ac:dyDescent="0.2">
      <c r="A3" s="327">
        <v>1</v>
      </c>
      <c r="B3" s="295" t="s">
        <v>49</v>
      </c>
      <c r="C3" s="295" t="s">
        <v>50</v>
      </c>
      <c r="D3" s="295" t="s">
        <v>51</v>
      </c>
      <c r="E3" s="251" t="s">
        <v>52</v>
      </c>
      <c r="F3" s="296" t="s">
        <v>53</v>
      </c>
      <c r="G3" s="266" t="s">
        <v>54</v>
      </c>
      <c r="H3" s="297">
        <v>28.199000000000002</v>
      </c>
      <c r="I3" s="298" t="s">
        <v>55</v>
      </c>
      <c r="J3" s="299">
        <v>20373498.960000001</v>
      </c>
      <c r="K3" s="299">
        <v>12224099</v>
      </c>
      <c r="L3" s="300">
        <f>J3-K3</f>
        <v>8149399.9600000009</v>
      </c>
      <c r="M3" s="301">
        <v>0.6</v>
      </c>
      <c r="N3" s="301"/>
      <c r="O3" s="301"/>
      <c r="P3" s="302">
        <v>9859733</v>
      </c>
      <c r="Q3" s="302">
        <v>2364366</v>
      </c>
      <c r="R3" s="302"/>
      <c r="S3" s="294"/>
      <c r="T3" s="42"/>
      <c r="U3" s="42"/>
      <c r="V3" s="42"/>
      <c r="W3" s="42"/>
      <c r="X3" s="176" t="b">
        <f t="shared" ref="X3:X48" si="0">K3=SUM(N3:W3)</f>
        <v>1</v>
      </c>
      <c r="Y3" s="180">
        <f t="shared" ref="Y3:Y48" si="1">ROUND(K3/J3,4)</f>
        <v>0.6</v>
      </c>
      <c r="Z3" s="181" t="b">
        <f t="shared" ref="Z3:Z48" si="2">Y3=M3</f>
        <v>1</v>
      </c>
      <c r="AA3" s="181" t="b">
        <f t="shared" ref="AA3:AA48" si="3">J3=K3+L3</f>
        <v>1</v>
      </c>
    </row>
    <row r="4" spans="1:27" ht="24" x14ac:dyDescent="0.2">
      <c r="A4" s="327">
        <v>2</v>
      </c>
      <c r="B4" s="295" t="s">
        <v>56</v>
      </c>
      <c r="C4" s="295" t="s">
        <v>50</v>
      </c>
      <c r="D4" s="295" t="s">
        <v>57</v>
      </c>
      <c r="E4" s="252" t="s">
        <v>58</v>
      </c>
      <c r="F4" s="296" t="s">
        <v>59</v>
      </c>
      <c r="G4" s="266" t="s">
        <v>54</v>
      </c>
      <c r="H4" s="297">
        <v>1.4019999999999999</v>
      </c>
      <c r="I4" s="298" t="s">
        <v>60</v>
      </c>
      <c r="J4" s="299">
        <v>4929787.68</v>
      </c>
      <c r="K4" s="299">
        <v>2957872</v>
      </c>
      <c r="L4" s="299">
        <f>J4-K4</f>
        <v>1971915.6799999997</v>
      </c>
      <c r="M4" s="301">
        <v>0.6</v>
      </c>
      <c r="N4" s="301"/>
      <c r="O4" s="301"/>
      <c r="P4" s="302">
        <v>1668104</v>
      </c>
      <c r="Q4" s="302">
        <v>1289768</v>
      </c>
      <c r="R4" s="302"/>
      <c r="S4" s="294"/>
      <c r="T4" s="42"/>
      <c r="U4" s="42"/>
      <c r="V4" s="42"/>
      <c r="W4" s="42"/>
      <c r="X4" s="176" t="b">
        <f t="shared" si="0"/>
        <v>1</v>
      </c>
      <c r="Y4" s="180">
        <f t="shared" si="1"/>
        <v>0.6</v>
      </c>
      <c r="Z4" s="181" t="b">
        <f t="shared" si="2"/>
        <v>1</v>
      </c>
      <c r="AA4" s="181" t="b">
        <f t="shared" si="3"/>
        <v>1</v>
      </c>
    </row>
    <row r="5" spans="1:27" ht="84" x14ac:dyDescent="0.2">
      <c r="A5" s="327">
        <v>3</v>
      </c>
      <c r="B5" s="295" t="s">
        <v>61</v>
      </c>
      <c r="C5" s="295" t="s">
        <v>50</v>
      </c>
      <c r="D5" s="295" t="s">
        <v>51</v>
      </c>
      <c r="E5" s="251" t="s">
        <v>52</v>
      </c>
      <c r="F5" s="296" t="s">
        <v>62</v>
      </c>
      <c r="G5" s="266" t="s">
        <v>63</v>
      </c>
      <c r="H5" s="297">
        <v>14.837999999999999</v>
      </c>
      <c r="I5" s="298" t="s">
        <v>64</v>
      </c>
      <c r="J5" s="299">
        <v>16052508.720000001</v>
      </c>
      <c r="K5" s="299">
        <v>8026254</v>
      </c>
      <c r="L5" s="299">
        <v>8026254.7199999997</v>
      </c>
      <c r="M5" s="301">
        <v>0.5</v>
      </c>
      <c r="N5" s="301"/>
      <c r="O5" s="301"/>
      <c r="P5" s="302">
        <v>7196262</v>
      </c>
      <c r="Q5" s="302">
        <v>829992</v>
      </c>
      <c r="R5" s="302"/>
      <c r="S5" s="294"/>
      <c r="T5" s="42"/>
      <c r="U5" s="42"/>
      <c r="V5" s="42"/>
      <c r="W5" s="42"/>
      <c r="X5" s="176" t="b">
        <f t="shared" si="0"/>
        <v>1</v>
      </c>
      <c r="Y5" s="180">
        <f t="shared" si="1"/>
        <v>0.5</v>
      </c>
      <c r="Z5" s="181" t="b">
        <f t="shared" si="2"/>
        <v>1</v>
      </c>
      <c r="AA5" s="181" t="b">
        <f t="shared" si="3"/>
        <v>1</v>
      </c>
    </row>
    <row r="6" spans="1:27" ht="36" x14ac:dyDescent="0.2">
      <c r="A6" s="327">
        <v>4</v>
      </c>
      <c r="B6" s="295" t="s">
        <v>65</v>
      </c>
      <c r="C6" s="295" t="s">
        <v>50</v>
      </c>
      <c r="D6" s="295" t="s">
        <v>66</v>
      </c>
      <c r="E6" s="303" t="s">
        <v>67</v>
      </c>
      <c r="F6" s="296" t="s">
        <v>68</v>
      </c>
      <c r="G6" s="266" t="s">
        <v>63</v>
      </c>
      <c r="H6" s="297">
        <v>1.2170000000000001</v>
      </c>
      <c r="I6" s="298" t="s">
        <v>69</v>
      </c>
      <c r="J6" s="299">
        <v>6112616.8799999999</v>
      </c>
      <c r="K6" s="299">
        <v>3667570</v>
      </c>
      <c r="L6" s="299">
        <f>J6-K6</f>
        <v>2445046.88</v>
      </c>
      <c r="M6" s="301">
        <v>0.6</v>
      </c>
      <c r="N6" s="301"/>
      <c r="O6" s="301"/>
      <c r="P6" s="302">
        <v>183378</v>
      </c>
      <c r="Q6" s="302">
        <v>1283650</v>
      </c>
      <c r="R6" s="302">
        <v>2200542</v>
      </c>
      <c r="S6" s="294"/>
      <c r="T6" s="42"/>
      <c r="U6" s="42"/>
      <c r="V6" s="42"/>
      <c r="W6" s="42"/>
      <c r="X6" s="176" t="b">
        <f t="shared" si="0"/>
        <v>1</v>
      </c>
      <c r="Y6" s="180">
        <f t="shared" si="1"/>
        <v>0.6</v>
      </c>
      <c r="Z6" s="181" t="b">
        <f t="shared" si="2"/>
        <v>1</v>
      </c>
      <c r="AA6" s="181" t="b">
        <f t="shared" si="3"/>
        <v>1</v>
      </c>
    </row>
    <row r="7" spans="1:27" ht="60" x14ac:dyDescent="0.2">
      <c r="A7" s="327">
        <v>5</v>
      </c>
      <c r="B7" s="295" t="s">
        <v>70</v>
      </c>
      <c r="C7" s="295" t="s">
        <v>50</v>
      </c>
      <c r="D7" s="295" t="s">
        <v>71</v>
      </c>
      <c r="E7" s="251" t="s">
        <v>72</v>
      </c>
      <c r="F7" s="296" t="s">
        <v>73</v>
      </c>
      <c r="G7" s="266" t="s">
        <v>63</v>
      </c>
      <c r="H7" s="297">
        <v>9.4659999999999993</v>
      </c>
      <c r="I7" s="298" t="s">
        <v>74</v>
      </c>
      <c r="J7" s="299">
        <v>14984241.92</v>
      </c>
      <c r="K7" s="299">
        <v>7492120</v>
      </c>
      <c r="L7" s="299">
        <f>J7-K7</f>
        <v>7492121.9199999999</v>
      </c>
      <c r="M7" s="301">
        <v>0.5</v>
      </c>
      <c r="N7" s="301"/>
      <c r="O7" s="301"/>
      <c r="P7" s="302">
        <v>1498424</v>
      </c>
      <c r="Q7" s="302">
        <v>3746123</v>
      </c>
      <c r="R7" s="302">
        <v>2247573</v>
      </c>
      <c r="S7" s="294"/>
      <c r="T7" s="42"/>
      <c r="U7" s="42"/>
      <c r="V7" s="42"/>
      <c r="W7" s="42"/>
      <c r="X7" s="176" t="b">
        <f t="shared" si="0"/>
        <v>1</v>
      </c>
      <c r="Y7" s="180">
        <f t="shared" si="1"/>
        <v>0.5</v>
      </c>
      <c r="Z7" s="181" t="b">
        <f t="shared" si="2"/>
        <v>1</v>
      </c>
      <c r="AA7" s="181" t="b">
        <f t="shared" si="3"/>
        <v>1</v>
      </c>
    </row>
    <row r="8" spans="1:27" ht="72" x14ac:dyDescent="0.2">
      <c r="A8" s="327">
        <v>6</v>
      </c>
      <c r="B8" s="295" t="s">
        <v>75</v>
      </c>
      <c r="C8" s="295" t="s">
        <v>50</v>
      </c>
      <c r="D8" s="295" t="s">
        <v>76</v>
      </c>
      <c r="E8" s="303" t="s">
        <v>77</v>
      </c>
      <c r="F8" s="296" t="s">
        <v>78</v>
      </c>
      <c r="G8" s="266" t="s">
        <v>54</v>
      </c>
      <c r="H8" s="297">
        <v>8.5660000000000007</v>
      </c>
      <c r="I8" s="298" t="s">
        <v>79</v>
      </c>
      <c r="J8" s="299">
        <v>10529872.73</v>
      </c>
      <c r="K8" s="299">
        <v>6317922</v>
      </c>
      <c r="L8" s="299">
        <v>4211950.7300000004</v>
      </c>
      <c r="M8" s="301">
        <v>0.6</v>
      </c>
      <c r="N8" s="301"/>
      <c r="O8" s="301"/>
      <c r="P8" s="302">
        <v>1661960</v>
      </c>
      <c r="Q8" s="302">
        <v>2484300</v>
      </c>
      <c r="R8" s="302">
        <v>2171662</v>
      </c>
      <c r="S8" s="294"/>
      <c r="T8" s="42"/>
      <c r="U8" s="42"/>
      <c r="V8" s="42"/>
      <c r="W8" s="42"/>
      <c r="X8" s="176" t="b">
        <f t="shared" si="0"/>
        <v>1</v>
      </c>
      <c r="Y8" s="180">
        <f t="shared" si="1"/>
        <v>0.6</v>
      </c>
      <c r="Z8" s="181" t="b">
        <f t="shared" si="2"/>
        <v>1</v>
      </c>
      <c r="AA8" s="181" t="b">
        <f t="shared" si="3"/>
        <v>1</v>
      </c>
    </row>
    <row r="9" spans="1:27" ht="96" x14ac:dyDescent="0.2">
      <c r="A9" s="327">
        <v>7</v>
      </c>
      <c r="B9" s="295" t="s">
        <v>80</v>
      </c>
      <c r="C9" s="295" t="s">
        <v>50</v>
      </c>
      <c r="D9" s="295" t="s">
        <v>81</v>
      </c>
      <c r="E9" s="303" t="s">
        <v>82</v>
      </c>
      <c r="F9" s="296" t="s">
        <v>83</v>
      </c>
      <c r="G9" s="266" t="s">
        <v>54</v>
      </c>
      <c r="H9" s="297">
        <v>12.388999999999999</v>
      </c>
      <c r="I9" s="298" t="s">
        <v>84</v>
      </c>
      <c r="J9" s="299">
        <v>5969649.0999999996</v>
      </c>
      <c r="K9" s="299">
        <v>3581789</v>
      </c>
      <c r="L9" s="299">
        <v>2387860.1</v>
      </c>
      <c r="M9" s="301">
        <v>0.6</v>
      </c>
      <c r="N9" s="301"/>
      <c r="O9" s="301"/>
      <c r="P9" s="302">
        <v>1790895</v>
      </c>
      <c r="Q9" s="302">
        <v>1790894</v>
      </c>
      <c r="R9" s="302"/>
      <c r="S9" s="294"/>
      <c r="T9" s="42"/>
      <c r="U9" s="42"/>
      <c r="V9" s="42"/>
      <c r="W9" s="42"/>
      <c r="X9" s="176" t="b">
        <f t="shared" si="0"/>
        <v>1</v>
      </c>
      <c r="Y9" s="180">
        <f t="shared" si="1"/>
        <v>0.6</v>
      </c>
      <c r="Z9" s="181" t="b">
        <f t="shared" si="2"/>
        <v>1</v>
      </c>
      <c r="AA9" s="181" t="b">
        <f t="shared" si="3"/>
        <v>1</v>
      </c>
    </row>
    <row r="10" spans="1:27" ht="36" x14ac:dyDescent="0.2">
      <c r="A10" s="327">
        <v>8</v>
      </c>
      <c r="B10" s="295" t="s">
        <v>85</v>
      </c>
      <c r="C10" s="295" t="s">
        <v>50</v>
      </c>
      <c r="D10" s="295" t="s">
        <v>66</v>
      </c>
      <c r="E10" s="303" t="s">
        <v>67</v>
      </c>
      <c r="F10" s="296" t="s">
        <v>86</v>
      </c>
      <c r="G10" s="266" t="s">
        <v>54</v>
      </c>
      <c r="H10" s="297">
        <v>10.324999999999999</v>
      </c>
      <c r="I10" s="298" t="s">
        <v>87</v>
      </c>
      <c r="J10" s="299">
        <v>5384875.0899999999</v>
      </c>
      <c r="K10" s="299">
        <v>3769412</v>
      </c>
      <c r="L10" s="299">
        <f>J10-K10</f>
        <v>1615463.0899999999</v>
      </c>
      <c r="M10" s="301">
        <v>0.7</v>
      </c>
      <c r="N10" s="301"/>
      <c r="O10" s="301"/>
      <c r="P10" s="302">
        <v>931647.5</v>
      </c>
      <c r="Q10" s="302">
        <v>2837764.5</v>
      </c>
      <c r="R10" s="302"/>
      <c r="S10" s="294"/>
      <c r="T10" s="42"/>
      <c r="U10" s="42"/>
      <c r="V10" s="42"/>
      <c r="W10" s="42"/>
      <c r="X10" s="176" t="b">
        <f t="shared" si="0"/>
        <v>1</v>
      </c>
      <c r="Y10" s="180">
        <f t="shared" si="1"/>
        <v>0.7</v>
      </c>
      <c r="Z10" s="181" t="b">
        <f t="shared" si="2"/>
        <v>1</v>
      </c>
      <c r="AA10" s="181" t="b">
        <f t="shared" si="3"/>
        <v>1</v>
      </c>
    </row>
    <row r="11" spans="1:27" ht="36" x14ac:dyDescent="0.2">
      <c r="A11" s="327">
        <v>9</v>
      </c>
      <c r="B11" s="295" t="s">
        <v>88</v>
      </c>
      <c r="C11" s="295" t="s">
        <v>50</v>
      </c>
      <c r="D11" s="295" t="s">
        <v>89</v>
      </c>
      <c r="E11" s="303" t="s">
        <v>90</v>
      </c>
      <c r="F11" s="296" t="s">
        <v>91</v>
      </c>
      <c r="G11" s="266" t="s">
        <v>63</v>
      </c>
      <c r="H11" s="297">
        <v>4.95</v>
      </c>
      <c r="I11" s="298" t="s">
        <v>92</v>
      </c>
      <c r="J11" s="299">
        <v>5167124.01</v>
      </c>
      <c r="K11" s="299">
        <v>3616986</v>
      </c>
      <c r="L11" s="299">
        <f>J11-K11</f>
        <v>1550138.0099999998</v>
      </c>
      <c r="M11" s="301">
        <v>0.7</v>
      </c>
      <c r="N11" s="301"/>
      <c r="O11" s="301"/>
      <c r="P11" s="302">
        <v>2066848</v>
      </c>
      <c r="Q11" s="302">
        <v>1550138</v>
      </c>
      <c r="R11" s="302"/>
      <c r="S11" s="294"/>
      <c r="T11" s="42"/>
      <c r="U11" s="42"/>
      <c r="V11" s="42"/>
      <c r="W11" s="42"/>
      <c r="X11" s="176" t="b">
        <f t="shared" si="0"/>
        <v>1</v>
      </c>
      <c r="Y11" s="180">
        <f t="shared" si="1"/>
        <v>0.7</v>
      </c>
      <c r="Z11" s="181" t="b">
        <f t="shared" si="2"/>
        <v>1</v>
      </c>
      <c r="AA11" s="181" t="b">
        <f t="shared" si="3"/>
        <v>1</v>
      </c>
    </row>
    <row r="12" spans="1:27" ht="24" x14ac:dyDescent="0.2">
      <c r="A12" s="327">
        <v>10</v>
      </c>
      <c r="B12" s="295" t="s">
        <v>93</v>
      </c>
      <c r="C12" s="295" t="s">
        <v>50</v>
      </c>
      <c r="D12" s="295" t="s">
        <v>89</v>
      </c>
      <c r="E12" s="303" t="s">
        <v>90</v>
      </c>
      <c r="F12" s="296" t="s">
        <v>94</v>
      </c>
      <c r="G12" s="266" t="s">
        <v>54</v>
      </c>
      <c r="H12" s="297">
        <v>6.3019999999999996</v>
      </c>
      <c r="I12" s="298" t="s">
        <v>64</v>
      </c>
      <c r="J12" s="299">
        <v>4541597.3</v>
      </c>
      <c r="K12" s="299">
        <v>2270798</v>
      </c>
      <c r="L12" s="299">
        <v>2270799.2999999998</v>
      </c>
      <c r="M12" s="301">
        <v>0.5</v>
      </c>
      <c r="N12" s="301"/>
      <c r="O12" s="301"/>
      <c r="P12" s="302">
        <v>499062</v>
      </c>
      <c r="Q12" s="302">
        <v>1771736</v>
      </c>
      <c r="R12" s="302"/>
      <c r="S12" s="294"/>
      <c r="T12" s="42"/>
      <c r="U12" s="42"/>
      <c r="V12" s="42"/>
      <c r="W12" s="42"/>
      <c r="X12" s="176" t="b">
        <f t="shared" si="0"/>
        <v>1</v>
      </c>
      <c r="Y12" s="180">
        <f t="shared" si="1"/>
        <v>0.5</v>
      </c>
      <c r="Z12" s="181" t="b">
        <f t="shared" si="2"/>
        <v>1</v>
      </c>
      <c r="AA12" s="181" t="b">
        <f t="shared" si="3"/>
        <v>1</v>
      </c>
    </row>
    <row r="13" spans="1:27" ht="120" x14ac:dyDescent="0.2">
      <c r="A13" s="327">
        <v>11</v>
      </c>
      <c r="B13" s="295" t="s">
        <v>95</v>
      </c>
      <c r="C13" s="295" t="s">
        <v>50</v>
      </c>
      <c r="D13" s="295" t="s">
        <v>51</v>
      </c>
      <c r="E13" s="303" t="s">
        <v>52</v>
      </c>
      <c r="F13" s="296" t="s">
        <v>96</v>
      </c>
      <c r="G13" s="266" t="s">
        <v>54</v>
      </c>
      <c r="H13" s="297">
        <v>14.148</v>
      </c>
      <c r="I13" s="298" t="s">
        <v>97</v>
      </c>
      <c r="J13" s="299">
        <v>14312646.08</v>
      </c>
      <c r="K13" s="299">
        <v>8587587</v>
      </c>
      <c r="L13" s="299">
        <v>5725059.0800000001</v>
      </c>
      <c r="M13" s="301">
        <v>0.6</v>
      </c>
      <c r="N13" s="301"/>
      <c r="O13" s="301"/>
      <c r="P13" s="299">
        <v>4064516</v>
      </c>
      <c r="Q13" s="302">
        <v>867091</v>
      </c>
      <c r="R13" s="302">
        <v>3655980</v>
      </c>
      <c r="S13" s="294"/>
      <c r="T13" s="42"/>
      <c r="U13" s="42"/>
      <c r="V13" s="42"/>
      <c r="W13" s="42"/>
      <c r="X13" s="176" t="b">
        <f t="shared" si="0"/>
        <v>1</v>
      </c>
      <c r="Y13" s="180">
        <f t="shared" si="1"/>
        <v>0.6</v>
      </c>
      <c r="Z13" s="181" t="b">
        <f t="shared" si="2"/>
        <v>1</v>
      </c>
      <c r="AA13" s="181" t="b">
        <f t="shared" si="3"/>
        <v>1</v>
      </c>
    </row>
    <row r="14" spans="1:27" ht="36" x14ac:dyDescent="0.2">
      <c r="A14" s="327">
        <v>12</v>
      </c>
      <c r="B14" s="295" t="s">
        <v>98</v>
      </c>
      <c r="C14" s="295" t="s">
        <v>50</v>
      </c>
      <c r="D14" s="295" t="s">
        <v>76</v>
      </c>
      <c r="E14" s="303" t="s">
        <v>77</v>
      </c>
      <c r="F14" s="296" t="s">
        <v>99</v>
      </c>
      <c r="G14" s="266" t="s">
        <v>54</v>
      </c>
      <c r="H14" s="297">
        <v>3.4620000000000002</v>
      </c>
      <c r="I14" s="298" t="s">
        <v>100</v>
      </c>
      <c r="J14" s="299">
        <v>5388585.2000000002</v>
      </c>
      <c r="K14" s="299">
        <v>3233151</v>
      </c>
      <c r="L14" s="299">
        <v>2155434.2000000002</v>
      </c>
      <c r="M14" s="301">
        <v>0.6</v>
      </c>
      <c r="N14" s="301"/>
      <c r="O14" s="301"/>
      <c r="P14" s="302">
        <v>1399465</v>
      </c>
      <c r="Q14" s="302">
        <v>1833686</v>
      </c>
      <c r="R14" s="302"/>
      <c r="S14" s="294"/>
      <c r="T14" s="42"/>
      <c r="U14" s="42"/>
      <c r="V14" s="42"/>
      <c r="W14" s="42"/>
      <c r="X14" s="176" t="b">
        <f t="shared" si="0"/>
        <v>1</v>
      </c>
      <c r="Y14" s="180">
        <f t="shared" si="1"/>
        <v>0.6</v>
      </c>
      <c r="Z14" s="181" t="b">
        <f t="shared" si="2"/>
        <v>1</v>
      </c>
      <c r="AA14" s="181" t="b">
        <f t="shared" si="3"/>
        <v>1</v>
      </c>
    </row>
    <row r="15" spans="1:27" ht="36" x14ac:dyDescent="0.2">
      <c r="A15" s="327">
        <v>13</v>
      </c>
      <c r="B15" s="223" t="s">
        <v>101</v>
      </c>
      <c r="C15" s="223" t="s">
        <v>102</v>
      </c>
      <c r="D15" s="304" t="s">
        <v>57</v>
      </c>
      <c r="E15" s="305" t="s">
        <v>58</v>
      </c>
      <c r="F15" s="306" t="s">
        <v>103</v>
      </c>
      <c r="G15" s="223" t="s">
        <v>63</v>
      </c>
      <c r="H15" s="307">
        <v>0.56499999999999995</v>
      </c>
      <c r="I15" s="308" t="s">
        <v>104</v>
      </c>
      <c r="J15" s="309">
        <v>3434598</v>
      </c>
      <c r="K15" s="310">
        <v>2060758.8</v>
      </c>
      <c r="L15" s="311">
        <f>J15-K15</f>
        <v>1373839.2</v>
      </c>
      <c r="M15" s="312">
        <v>0.6</v>
      </c>
      <c r="N15" s="313"/>
      <c r="O15" s="313"/>
      <c r="P15" s="313"/>
      <c r="Q15" s="313">
        <f>K15</f>
        <v>2060758.8</v>
      </c>
      <c r="R15" s="313"/>
      <c r="S15" s="313"/>
      <c r="T15" s="42"/>
      <c r="U15" s="42"/>
      <c r="V15" s="42"/>
      <c r="W15" s="42"/>
      <c r="X15" s="176" t="b">
        <f t="shared" si="0"/>
        <v>1</v>
      </c>
      <c r="Y15" s="180">
        <f t="shared" si="1"/>
        <v>0.6</v>
      </c>
      <c r="Z15" s="181" t="b">
        <f t="shared" si="2"/>
        <v>1</v>
      </c>
      <c r="AA15" s="181" t="b">
        <f t="shared" si="3"/>
        <v>1</v>
      </c>
    </row>
    <row r="16" spans="1:27" ht="60" x14ac:dyDescent="0.2">
      <c r="A16" s="327">
        <v>14</v>
      </c>
      <c r="B16" s="223" t="s">
        <v>105</v>
      </c>
      <c r="C16" s="223" t="s">
        <v>102</v>
      </c>
      <c r="D16" s="223" t="s">
        <v>106</v>
      </c>
      <c r="E16" s="314" t="s">
        <v>260</v>
      </c>
      <c r="F16" s="306" t="s">
        <v>108</v>
      </c>
      <c r="G16" s="277" t="s">
        <v>54</v>
      </c>
      <c r="H16" s="307">
        <v>9.6449999999999996</v>
      </c>
      <c r="I16" s="308" t="s">
        <v>109</v>
      </c>
      <c r="J16" s="308">
        <v>9998737.8399999999</v>
      </c>
      <c r="K16" s="310">
        <v>5999242.7000000002</v>
      </c>
      <c r="L16" s="311">
        <f t="shared" ref="L16:L54" si="4">J16-K16</f>
        <v>3999495.1399999997</v>
      </c>
      <c r="M16" s="312">
        <v>0.6</v>
      </c>
      <c r="N16" s="308"/>
      <c r="O16" s="308"/>
      <c r="P16" s="309"/>
      <c r="Q16" s="313">
        <f t="shared" ref="Q16:Q25" si="5">K16</f>
        <v>5999242.7000000002</v>
      </c>
      <c r="R16" s="309"/>
      <c r="S16" s="309"/>
      <c r="T16" s="42"/>
      <c r="U16" s="42"/>
      <c r="V16" s="42"/>
      <c r="W16" s="42"/>
      <c r="X16" s="176" t="b">
        <f t="shared" si="0"/>
        <v>1</v>
      </c>
      <c r="Y16" s="180">
        <f t="shared" si="1"/>
        <v>0.6</v>
      </c>
      <c r="Z16" s="181" t="b">
        <f t="shared" si="2"/>
        <v>1</v>
      </c>
      <c r="AA16" s="181" t="b">
        <f t="shared" si="3"/>
        <v>1</v>
      </c>
    </row>
    <row r="17" spans="1:27" ht="36" x14ac:dyDescent="0.2">
      <c r="A17" s="327">
        <v>15</v>
      </c>
      <c r="B17" s="223" t="s">
        <v>110</v>
      </c>
      <c r="C17" s="223" t="s">
        <v>102</v>
      </c>
      <c r="D17" s="304" t="s">
        <v>57</v>
      </c>
      <c r="E17" s="305" t="s">
        <v>58</v>
      </c>
      <c r="F17" s="315" t="s">
        <v>111</v>
      </c>
      <c r="G17" s="223" t="s">
        <v>54</v>
      </c>
      <c r="H17" s="307">
        <v>0.80800000000000005</v>
      </c>
      <c r="I17" s="308" t="s">
        <v>112</v>
      </c>
      <c r="J17" s="309">
        <v>11388505</v>
      </c>
      <c r="K17" s="310">
        <v>6833103</v>
      </c>
      <c r="L17" s="311">
        <f t="shared" si="4"/>
        <v>4555402</v>
      </c>
      <c r="M17" s="312">
        <v>0.6</v>
      </c>
      <c r="N17" s="313"/>
      <c r="O17" s="313"/>
      <c r="P17" s="313"/>
      <c r="Q17" s="313">
        <f t="shared" si="5"/>
        <v>6833103</v>
      </c>
      <c r="R17" s="313"/>
      <c r="S17" s="313"/>
      <c r="T17" s="42"/>
      <c r="U17" s="42"/>
      <c r="V17" s="42"/>
      <c r="W17" s="42"/>
      <c r="X17" s="176" t="b">
        <f t="shared" si="0"/>
        <v>1</v>
      </c>
      <c r="Y17" s="180">
        <f t="shared" si="1"/>
        <v>0.6</v>
      </c>
      <c r="Z17" s="181" t="b">
        <f t="shared" si="2"/>
        <v>1</v>
      </c>
      <c r="AA17" s="181" t="b">
        <f t="shared" si="3"/>
        <v>1</v>
      </c>
    </row>
    <row r="18" spans="1:27" ht="84" x14ac:dyDescent="0.2">
      <c r="A18" s="327">
        <v>16</v>
      </c>
      <c r="B18" s="223" t="s">
        <v>113</v>
      </c>
      <c r="C18" s="223" t="s">
        <v>102</v>
      </c>
      <c r="D18" s="223" t="s">
        <v>106</v>
      </c>
      <c r="E18" s="314" t="s">
        <v>260</v>
      </c>
      <c r="F18" s="306" t="s">
        <v>114</v>
      </c>
      <c r="G18" s="277" t="s">
        <v>54</v>
      </c>
      <c r="H18" s="307">
        <v>12.585000000000001</v>
      </c>
      <c r="I18" s="308" t="s">
        <v>109</v>
      </c>
      <c r="J18" s="309">
        <v>14994633.67</v>
      </c>
      <c r="K18" s="310">
        <v>8996780.1999999993</v>
      </c>
      <c r="L18" s="311">
        <f t="shared" si="4"/>
        <v>5997853.4700000007</v>
      </c>
      <c r="M18" s="312">
        <v>0.6</v>
      </c>
      <c r="N18" s="309"/>
      <c r="O18" s="309"/>
      <c r="P18" s="309"/>
      <c r="Q18" s="313">
        <f t="shared" si="5"/>
        <v>8996780.1999999993</v>
      </c>
      <c r="R18" s="309"/>
      <c r="S18" s="309"/>
      <c r="T18" s="42"/>
      <c r="U18" s="42"/>
      <c r="V18" s="42"/>
      <c r="W18" s="42"/>
      <c r="X18" s="176" t="b">
        <f t="shared" si="0"/>
        <v>1</v>
      </c>
      <c r="Y18" s="180">
        <f t="shared" si="1"/>
        <v>0.6</v>
      </c>
      <c r="Z18" s="181" t="b">
        <f t="shared" si="2"/>
        <v>1</v>
      </c>
      <c r="AA18" s="181" t="b">
        <f t="shared" si="3"/>
        <v>1</v>
      </c>
    </row>
    <row r="19" spans="1:27" ht="60" x14ac:dyDescent="0.2">
      <c r="A19" s="327">
        <v>17</v>
      </c>
      <c r="B19" s="223" t="s">
        <v>115</v>
      </c>
      <c r="C19" s="223" t="s">
        <v>102</v>
      </c>
      <c r="D19" s="223" t="s">
        <v>116</v>
      </c>
      <c r="E19" s="305" t="s">
        <v>117</v>
      </c>
      <c r="F19" s="306" t="s">
        <v>118</v>
      </c>
      <c r="G19" s="277" t="s">
        <v>63</v>
      </c>
      <c r="H19" s="307">
        <v>4.2439999999999998</v>
      </c>
      <c r="I19" s="308" t="s">
        <v>119</v>
      </c>
      <c r="J19" s="309">
        <v>8171454.0800000001</v>
      </c>
      <c r="K19" s="310">
        <v>4902872.45</v>
      </c>
      <c r="L19" s="311">
        <f t="shared" si="4"/>
        <v>3268581.63</v>
      </c>
      <c r="M19" s="312">
        <v>0.6</v>
      </c>
      <c r="N19" s="309"/>
      <c r="O19" s="309"/>
      <c r="P19" s="309"/>
      <c r="Q19" s="313">
        <f t="shared" si="5"/>
        <v>4902872.45</v>
      </c>
      <c r="R19" s="309"/>
      <c r="S19" s="309"/>
      <c r="T19" s="42"/>
      <c r="U19" s="42"/>
      <c r="V19" s="42"/>
      <c r="W19" s="42"/>
      <c r="X19" s="176" t="b">
        <f t="shared" si="0"/>
        <v>1</v>
      </c>
      <c r="Y19" s="180">
        <f t="shared" si="1"/>
        <v>0.6</v>
      </c>
      <c r="Z19" s="181" t="b">
        <f t="shared" si="2"/>
        <v>1</v>
      </c>
      <c r="AA19" s="181" t="b">
        <f t="shared" si="3"/>
        <v>1</v>
      </c>
    </row>
    <row r="20" spans="1:27" ht="36" x14ac:dyDescent="0.2">
      <c r="A20" s="327">
        <v>18</v>
      </c>
      <c r="B20" s="223" t="s">
        <v>120</v>
      </c>
      <c r="C20" s="223" t="s">
        <v>102</v>
      </c>
      <c r="D20" s="223" t="s">
        <v>121</v>
      </c>
      <c r="E20" s="305" t="s">
        <v>122</v>
      </c>
      <c r="F20" s="306" t="s">
        <v>123</v>
      </c>
      <c r="G20" s="277" t="s">
        <v>63</v>
      </c>
      <c r="H20" s="307">
        <v>4.4109999999999996</v>
      </c>
      <c r="I20" s="308" t="s">
        <v>109</v>
      </c>
      <c r="J20" s="309">
        <v>8027416.7999999998</v>
      </c>
      <c r="K20" s="310">
        <v>4013708.4</v>
      </c>
      <c r="L20" s="311">
        <f t="shared" si="4"/>
        <v>4013708.4</v>
      </c>
      <c r="M20" s="312">
        <v>0.5</v>
      </c>
      <c r="N20" s="309"/>
      <c r="O20" s="309"/>
      <c r="P20" s="309"/>
      <c r="Q20" s="313">
        <f t="shared" si="5"/>
        <v>4013708.4</v>
      </c>
      <c r="R20" s="309"/>
      <c r="S20" s="309"/>
      <c r="T20" s="42"/>
      <c r="U20" s="42"/>
      <c r="V20" s="42"/>
      <c r="W20" s="42"/>
      <c r="X20" s="176" t="b">
        <f t="shared" si="0"/>
        <v>1</v>
      </c>
      <c r="Y20" s="180">
        <f t="shared" si="1"/>
        <v>0.5</v>
      </c>
      <c r="Z20" s="181" t="b">
        <f t="shared" si="2"/>
        <v>1</v>
      </c>
      <c r="AA20" s="181" t="b">
        <f t="shared" si="3"/>
        <v>1</v>
      </c>
    </row>
    <row r="21" spans="1:27" ht="48" x14ac:dyDescent="0.2">
      <c r="A21" s="327">
        <v>19</v>
      </c>
      <c r="B21" s="223" t="s">
        <v>124</v>
      </c>
      <c r="C21" s="223" t="s">
        <v>102</v>
      </c>
      <c r="D21" s="223" t="s">
        <v>51</v>
      </c>
      <c r="E21" s="305" t="s">
        <v>52</v>
      </c>
      <c r="F21" s="306" t="s">
        <v>125</v>
      </c>
      <c r="G21" s="277" t="s">
        <v>54</v>
      </c>
      <c r="H21" s="307">
        <v>8.7170000000000005</v>
      </c>
      <c r="I21" s="308" t="s">
        <v>126</v>
      </c>
      <c r="J21" s="309">
        <v>13557852.85</v>
      </c>
      <c r="K21" s="310">
        <v>6778926.4199999999</v>
      </c>
      <c r="L21" s="311">
        <f t="shared" si="4"/>
        <v>6778926.4299999997</v>
      </c>
      <c r="M21" s="312">
        <v>0.5</v>
      </c>
      <c r="N21" s="309"/>
      <c r="O21" s="309"/>
      <c r="P21" s="309"/>
      <c r="Q21" s="313">
        <f t="shared" si="5"/>
        <v>6778926.4199999999</v>
      </c>
      <c r="R21" s="309"/>
      <c r="S21" s="309"/>
      <c r="T21" s="42"/>
      <c r="U21" s="42"/>
      <c r="V21" s="42"/>
      <c r="W21" s="42"/>
      <c r="X21" s="176" t="b">
        <f t="shared" si="0"/>
        <v>1</v>
      </c>
      <c r="Y21" s="180">
        <f t="shared" si="1"/>
        <v>0.5</v>
      </c>
      <c r="Z21" s="181" t="b">
        <f t="shared" si="2"/>
        <v>1</v>
      </c>
      <c r="AA21" s="181" t="b">
        <f t="shared" si="3"/>
        <v>1</v>
      </c>
    </row>
    <row r="22" spans="1:27" ht="36" x14ac:dyDescent="0.2">
      <c r="A22" s="327">
        <v>20</v>
      </c>
      <c r="B22" s="223" t="s">
        <v>127</v>
      </c>
      <c r="C22" s="223" t="s">
        <v>102</v>
      </c>
      <c r="D22" s="223" t="s">
        <v>116</v>
      </c>
      <c r="E22" s="305" t="s">
        <v>117</v>
      </c>
      <c r="F22" s="306" t="s">
        <v>128</v>
      </c>
      <c r="G22" s="277" t="s">
        <v>63</v>
      </c>
      <c r="H22" s="307">
        <v>6.202</v>
      </c>
      <c r="I22" s="308" t="s">
        <v>119</v>
      </c>
      <c r="J22" s="309">
        <v>7677759.4299999997</v>
      </c>
      <c r="K22" s="310">
        <f>ROUNDDOWN(J22*M22,2)</f>
        <v>5374431.5999999996</v>
      </c>
      <c r="L22" s="311">
        <f>J22-K22</f>
        <v>2303327.83</v>
      </c>
      <c r="M22" s="312">
        <v>0.7</v>
      </c>
      <c r="N22" s="309"/>
      <c r="O22" s="309"/>
      <c r="P22" s="309"/>
      <c r="Q22" s="313">
        <f>K22</f>
        <v>5374431.5999999996</v>
      </c>
      <c r="R22" s="309"/>
      <c r="S22" s="309"/>
      <c r="T22" s="42"/>
      <c r="U22" s="42"/>
      <c r="V22" s="42"/>
      <c r="W22" s="42"/>
      <c r="X22" s="176" t="b">
        <f t="shared" si="0"/>
        <v>1</v>
      </c>
      <c r="Y22" s="180">
        <f t="shared" si="1"/>
        <v>0.7</v>
      </c>
      <c r="Z22" s="181" t="b">
        <f t="shared" si="2"/>
        <v>1</v>
      </c>
      <c r="AA22" s="181" t="b">
        <f t="shared" si="3"/>
        <v>1</v>
      </c>
    </row>
    <row r="23" spans="1:27" ht="36" x14ac:dyDescent="0.2">
      <c r="A23" s="327">
        <v>21</v>
      </c>
      <c r="B23" s="223" t="s">
        <v>129</v>
      </c>
      <c r="C23" s="223" t="s">
        <v>102</v>
      </c>
      <c r="D23" s="223" t="s">
        <v>121</v>
      </c>
      <c r="E23" s="305" t="s">
        <v>122</v>
      </c>
      <c r="F23" s="306" t="s">
        <v>130</v>
      </c>
      <c r="G23" s="277" t="s">
        <v>54</v>
      </c>
      <c r="H23" s="307">
        <v>3.5619999999999998</v>
      </c>
      <c r="I23" s="308" t="s">
        <v>109</v>
      </c>
      <c r="J23" s="309">
        <v>3801814.76</v>
      </c>
      <c r="K23" s="310">
        <v>1900907.38</v>
      </c>
      <c r="L23" s="311">
        <f t="shared" si="4"/>
        <v>1900907.38</v>
      </c>
      <c r="M23" s="312">
        <v>0.5</v>
      </c>
      <c r="N23" s="309"/>
      <c r="O23" s="309"/>
      <c r="P23" s="309"/>
      <c r="Q23" s="313">
        <f t="shared" si="5"/>
        <v>1900907.38</v>
      </c>
      <c r="R23" s="309"/>
      <c r="S23" s="309"/>
      <c r="T23" s="42"/>
      <c r="U23" s="42"/>
      <c r="V23" s="42"/>
      <c r="W23" s="42"/>
      <c r="X23" s="176" t="b">
        <f t="shared" si="0"/>
        <v>1</v>
      </c>
      <c r="Y23" s="180">
        <f t="shared" si="1"/>
        <v>0.5</v>
      </c>
      <c r="Z23" s="181" t="b">
        <f t="shared" si="2"/>
        <v>1</v>
      </c>
      <c r="AA23" s="181" t="b">
        <f t="shared" si="3"/>
        <v>1</v>
      </c>
    </row>
    <row r="24" spans="1:27" ht="36" x14ac:dyDescent="0.2">
      <c r="A24" s="327">
        <v>22</v>
      </c>
      <c r="B24" s="223" t="s">
        <v>135</v>
      </c>
      <c r="C24" s="223" t="s">
        <v>102</v>
      </c>
      <c r="D24" s="223" t="s">
        <v>76</v>
      </c>
      <c r="E24" s="305" t="s">
        <v>77</v>
      </c>
      <c r="F24" s="306" t="s">
        <v>136</v>
      </c>
      <c r="G24" s="277" t="s">
        <v>54</v>
      </c>
      <c r="H24" s="307">
        <v>3.7810000000000001</v>
      </c>
      <c r="I24" s="308" t="s">
        <v>137</v>
      </c>
      <c r="J24" s="309">
        <v>6905124.75</v>
      </c>
      <c r="K24" s="310">
        <v>4143074.85</v>
      </c>
      <c r="L24" s="311">
        <f t="shared" si="4"/>
        <v>2762049.9</v>
      </c>
      <c r="M24" s="312">
        <v>0.6</v>
      </c>
      <c r="N24" s="309"/>
      <c r="O24" s="309"/>
      <c r="P24" s="309"/>
      <c r="Q24" s="313">
        <f t="shared" si="5"/>
        <v>4143074.85</v>
      </c>
      <c r="R24" s="309"/>
      <c r="S24" s="309"/>
      <c r="T24" s="42"/>
      <c r="U24" s="42"/>
      <c r="V24" s="42"/>
      <c r="W24" s="42"/>
      <c r="X24" s="176" t="b">
        <f t="shared" si="0"/>
        <v>1</v>
      </c>
      <c r="Y24" s="180">
        <f t="shared" si="1"/>
        <v>0.6</v>
      </c>
      <c r="Z24" s="181" t="b">
        <f t="shared" si="2"/>
        <v>1</v>
      </c>
      <c r="AA24" s="181" t="b">
        <f t="shared" si="3"/>
        <v>1</v>
      </c>
    </row>
    <row r="25" spans="1:27" ht="36" x14ac:dyDescent="0.2">
      <c r="A25" s="327">
        <v>23</v>
      </c>
      <c r="B25" s="223" t="s">
        <v>131</v>
      </c>
      <c r="C25" s="223" t="s">
        <v>102</v>
      </c>
      <c r="D25" s="223" t="s">
        <v>132</v>
      </c>
      <c r="E25" s="305" t="s">
        <v>133</v>
      </c>
      <c r="F25" s="306" t="s">
        <v>134</v>
      </c>
      <c r="G25" s="277" t="s">
        <v>54</v>
      </c>
      <c r="H25" s="307">
        <v>4.1150000000000002</v>
      </c>
      <c r="I25" s="308" t="s">
        <v>126</v>
      </c>
      <c r="J25" s="309">
        <v>8182351.4900000002</v>
      </c>
      <c r="K25" s="310">
        <v>4091175.74</v>
      </c>
      <c r="L25" s="311">
        <f t="shared" si="4"/>
        <v>4091175.75</v>
      </c>
      <c r="M25" s="312">
        <v>0.5</v>
      </c>
      <c r="N25" s="309"/>
      <c r="O25" s="309"/>
      <c r="P25" s="309"/>
      <c r="Q25" s="313">
        <f t="shared" si="5"/>
        <v>4091175.74</v>
      </c>
      <c r="R25" s="309"/>
      <c r="S25" s="309"/>
      <c r="T25" s="42"/>
      <c r="U25" s="42"/>
      <c r="V25" s="42"/>
      <c r="W25" s="42"/>
      <c r="X25" s="176" t="b">
        <f t="shared" si="0"/>
        <v>1</v>
      </c>
      <c r="Y25" s="180">
        <f t="shared" si="1"/>
        <v>0.5</v>
      </c>
      <c r="Z25" s="181" t="b">
        <f t="shared" si="2"/>
        <v>1</v>
      </c>
      <c r="AA25" s="181" t="b">
        <f t="shared" si="3"/>
        <v>1</v>
      </c>
    </row>
    <row r="26" spans="1:27" ht="60" x14ac:dyDescent="0.2">
      <c r="A26" s="327">
        <v>24</v>
      </c>
      <c r="B26" s="223" t="s">
        <v>138</v>
      </c>
      <c r="C26" s="223" t="s">
        <v>102</v>
      </c>
      <c r="D26" s="223" t="s">
        <v>139</v>
      </c>
      <c r="E26" s="305" t="s">
        <v>140</v>
      </c>
      <c r="F26" s="306" t="s">
        <v>141</v>
      </c>
      <c r="G26" s="277" t="s">
        <v>54</v>
      </c>
      <c r="H26" s="307">
        <v>0.73699999999999999</v>
      </c>
      <c r="I26" s="308" t="s">
        <v>142</v>
      </c>
      <c r="J26" s="309">
        <v>3056798.1</v>
      </c>
      <c r="K26" s="310">
        <f>ROUNDDOWN(J26*M26,2)</f>
        <v>2139758.67</v>
      </c>
      <c r="L26" s="311">
        <f>J26-K26</f>
        <v>917039.43000000017</v>
      </c>
      <c r="M26" s="312">
        <v>0.7</v>
      </c>
      <c r="N26" s="309"/>
      <c r="O26" s="309"/>
      <c r="P26" s="309"/>
      <c r="Q26" s="313">
        <f>K26</f>
        <v>2139758.67</v>
      </c>
      <c r="R26" s="309"/>
      <c r="S26" s="309"/>
      <c r="T26" s="42"/>
      <c r="U26" s="42"/>
      <c r="V26" s="42"/>
      <c r="W26" s="42"/>
      <c r="X26" s="176" t="b">
        <f t="shared" si="0"/>
        <v>1</v>
      </c>
      <c r="Y26" s="180">
        <f t="shared" si="1"/>
        <v>0.7</v>
      </c>
      <c r="Z26" s="181" t="b">
        <f t="shared" si="2"/>
        <v>1</v>
      </c>
      <c r="AA26" s="181" t="b">
        <f t="shared" si="3"/>
        <v>1</v>
      </c>
    </row>
    <row r="27" spans="1:27" ht="36" x14ac:dyDescent="0.2">
      <c r="A27" s="327">
        <v>25</v>
      </c>
      <c r="B27" s="295" t="s">
        <v>143</v>
      </c>
      <c r="C27" s="295" t="s">
        <v>144</v>
      </c>
      <c r="D27" s="295" t="s">
        <v>89</v>
      </c>
      <c r="E27" s="314" t="s">
        <v>90</v>
      </c>
      <c r="F27" s="296" t="s">
        <v>145</v>
      </c>
      <c r="G27" s="266" t="s">
        <v>54</v>
      </c>
      <c r="H27" s="297">
        <v>3.847</v>
      </c>
      <c r="I27" s="316" t="s">
        <v>146</v>
      </c>
      <c r="J27" s="317">
        <v>12215111.960000001</v>
      </c>
      <c r="K27" s="318">
        <v>7329067.1799999997</v>
      </c>
      <c r="L27" s="300">
        <f t="shared" si="4"/>
        <v>4886044.7800000012</v>
      </c>
      <c r="M27" s="301">
        <v>0.6</v>
      </c>
      <c r="N27" s="317"/>
      <c r="O27" s="317"/>
      <c r="P27" s="317"/>
      <c r="Q27" s="319">
        <v>3630307.55</v>
      </c>
      <c r="R27" s="317">
        <v>3698759.63</v>
      </c>
      <c r="S27" s="317"/>
      <c r="T27" s="42"/>
      <c r="U27" s="42"/>
      <c r="V27" s="42"/>
      <c r="W27" s="42"/>
      <c r="X27" s="176" t="b">
        <f t="shared" si="0"/>
        <v>1</v>
      </c>
      <c r="Y27" s="180">
        <f t="shared" si="1"/>
        <v>0.6</v>
      </c>
      <c r="Z27" s="181" t="b">
        <f t="shared" si="2"/>
        <v>1</v>
      </c>
      <c r="AA27" s="181" t="b">
        <f t="shared" si="3"/>
        <v>1</v>
      </c>
    </row>
    <row r="28" spans="1:27" ht="36" x14ac:dyDescent="0.2">
      <c r="A28" s="327">
        <v>26</v>
      </c>
      <c r="B28" s="223" t="s">
        <v>147</v>
      </c>
      <c r="C28" s="223" t="s">
        <v>102</v>
      </c>
      <c r="D28" s="223" t="s">
        <v>139</v>
      </c>
      <c r="E28" s="305" t="s">
        <v>140</v>
      </c>
      <c r="F28" s="306" t="s">
        <v>148</v>
      </c>
      <c r="G28" s="277" t="s">
        <v>54</v>
      </c>
      <c r="H28" s="307">
        <v>3.0619999999999998</v>
      </c>
      <c r="I28" s="308" t="s">
        <v>142</v>
      </c>
      <c r="J28" s="309">
        <v>3478551.03</v>
      </c>
      <c r="K28" s="310">
        <v>1739275.52</v>
      </c>
      <c r="L28" s="311">
        <f t="shared" si="4"/>
        <v>1739275.5099999998</v>
      </c>
      <c r="M28" s="312">
        <v>0.5</v>
      </c>
      <c r="N28" s="309"/>
      <c r="O28" s="309"/>
      <c r="P28" s="309"/>
      <c r="Q28" s="313">
        <f>K28</f>
        <v>1739275.52</v>
      </c>
      <c r="R28" s="309"/>
      <c r="S28" s="309"/>
      <c r="T28" s="42"/>
      <c r="U28" s="42"/>
      <c r="V28" s="42"/>
      <c r="W28" s="42"/>
      <c r="X28" s="176" t="b">
        <f t="shared" si="0"/>
        <v>1</v>
      </c>
      <c r="Y28" s="180">
        <f t="shared" si="1"/>
        <v>0.5</v>
      </c>
      <c r="Z28" s="181" t="b">
        <f t="shared" si="2"/>
        <v>1</v>
      </c>
      <c r="AA28" s="181" t="b">
        <f t="shared" si="3"/>
        <v>1</v>
      </c>
    </row>
    <row r="29" spans="1:27" ht="24" x14ac:dyDescent="0.2">
      <c r="A29" s="327">
        <v>27</v>
      </c>
      <c r="B29" s="223" t="s">
        <v>149</v>
      </c>
      <c r="C29" s="223" t="s">
        <v>102</v>
      </c>
      <c r="D29" s="223" t="s">
        <v>66</v>
      </c>
      <c r="E29" s="305" t="s">
        <v>67</v>
      </c>
      <c r="F29" s="306" t="s">
        <v>150</v>
      </c>
      <c r="G29" s="277" t="s">
        <v>54</v>
      </c>
      <c r="H29" s="307">
        <v>0.64100000000000001</v>
      </c>
      <c r="I29" s="308" t="s">
        <v>109</v>
      </c>
      <c r="J29" s="309">
        <v>1439866.45</v>
      </c>
      <c r="K29" s="310">
        <v>719933.22</v>
      </c>
      <c r="L29" s="311">
        <f t="shared" si="4"/>
        <v>719933.23</v>
      </c>
      <c r="M29" s="312">
        <v>0.5</v>
      </c>
      <c r="N29" s="309"/>
      <c r="O29" s="309"/>
      <c r="P29" s="309"/>
      <c r="Q29" s="313">
        <f t="shared" ref="Q29:Q32" si="6">K29</f>
        <v>719933.22</v>
      </c>
      <c r="R29" s="309"/>
      <c r="S29" s="309"/>
      <c r="T29" s="42"/>
      <c r="U29" s="42"/>
      <c r="V29" s="42"/>
      <c r="W29" s="42"/>
      <c r="X29" s="176" t="b">
        <f t="shared" si="0"/>
        <v>1</v>
      </c>
      <c r="Y29" s="180">
        <f t="shared" si="1"/>
        <v>0.5</v>
      </c>
      <c r="Z29" s="181" t="b">
        <f t="shared" si="2"/>
        <v>1</v>
      </c>
      <c r="AA29" s="181" t="b">
        <f t="shared" si="3"/>
        <v>1</v>
      </c>
    </row>
    <row r="30" spans="1:27" ht="24" x14ac:dyDescent="0.2">
      <c r="A30" s="327">
        <v>28</v>
      </c>
      <c r="B30" s="223" t="s">
        <v>151</v>
      </c>
      <c r="C30" s="223" t="s">
        <v>102</v>
      </c>
      <c r="D30" s="223" t="s">
        <v>152</v>
      </c>
      <c r="E30" s="314" t="s">
        <v>258</v>
      </c>
      <c r="F30" s="306" t="s">
        <v>153</v>
      </c>
      <c r="G30" s="223" t="s">
        <v>54</v>
      </c>
      <c r="H30" s="307">
        <v>5.1319999999999997</v>
      </c>
      <c r="I30" s="308" t="s">
        <v>154</v>
      </c>
      <c r="J30" s="309">
        <v>14935950.35</v>
      </c>
      <c r="K30" s="310">
        <v>8961570.2100000009</v>
      </c>
      <c r="L30" s="311">
        <f t="shared" si="4"/>
        <v>5974380.1399999987</v>
      </c>
      <c r="M30" s="312">
        <v>0.6</v>
      </c>
      <c r="N30" s="309"/>
      <c r="O30" s="309"/>
      <c r="P30" s="309"/>
      <c r="Q30" s="313">
        <f t="shared" si="6"/>
        <v>8961570.2100000009</v>
      </c>
      <c r="R30" s="309"/>
      <c r="S30" s="309"/>
      <c r="T30" s="42"/>
      <c r="U30" s="42"/>
      <c r="V30" s="42"/>
      <c r="W30" s="42"/>
      <c r="X30" s="176" t="b">
        <f t="shared" si="0"/>
        <v>1</v>
      </c>
      <c r="Y30" s="180">
        <f t="shared" si="1"/>
        <v>0.6</v>
      </c>
      <c r="Z30" s="181" t="b">
        <f t="shared" si="2"/>
        <v>1</v>
      </c>
      <c r="AA30" s="181" t="b">
        <f t="shared" si="3"/>
        <v>1</v>
      </c>
    </row>
    <row r="31" spans="1:27" ht="24" x14ac:dyDescent="0.2">
      <c r="A31" s="327">
        <v>29</v>
      </c>
      <c r="B31" s="223" t="s">
        <v>155</v>
      </c>
      <c r="C31" s="223" t="s">
        <v>102</v>
      </c>
      <c r="D31" s="223" t="s">
        <v>89</v>
      </c>
      <c r="E31" s="314" t="s">
        <v>90</v>
      </c>
      <c r="F31" s="306" t="s">
        <v>156</v>
      </c>
      <c r="G31" s="277" t="s">
        <v>54</v>
      </c>
      <c r="H31" s="307">
        <v>2.9350000000000001</v>
      </c>
      <c r="I31" s="308" t="s">
        <v>157</v>
      </c>
      <c r="J31" s="309">
        <v>4202954.49</v>
      </c>
      <c r="K31" s="310">
        <v>2521772.69</v>
      </c>
      <c r="L31" s="311">
        <f t="shared" si="4"/>
        <v>1681181.8000000003</v>
      </c>
      <c r="M31" s="312">
        <v>0.6</v>
      </c>
      <c r="N31" s="309"/>
      <c r="O31" s="309"/>
      <c r="P31" s="309"/>
      <c r="Q31" s="313">
        <f t="shared" si="6"/>
        <v>2521772.69</v>
      </c>
      <c r="R31" s="309"/>
      <c r="S31" s="309"/>
      <c r="T31" s="42"/>
      <c r="U31" s="42"/>
      <c r="V31" s="42"/>
      <c r="W31" s="42"/>
      <c r="X31" s="176" t="b">
        <f t="shared" si="0"/>
        <v>1</v>
      </c>
      <c r="Y31" s="180">
        <f t="shared" si="1"/>
        <v>0.6</v>
      </c>
      <c r="Z31" s="181" t="b">
        <f t="shared" si="2"/>
        <v>1</v>
      </c>
      <c r="AA31" s="181" t="b">
        <f t="shared" si="3"/>
        <v>1</v>
      </c>
    </row>
    <row r="32" spans="1:27" ht="24" x14ac:dyDescent="0.2">
      <c r="A32" s="327">
        <v>30</v>
      </c>
      <c r="B32" s="223" t="s">
        <v>158</v>
      </c>
      <c r="C32" s="223" t="s">
        <v>102</v>
      </c>
      <c r="D32" s="223" t="s">
        <v>132</v>
      </c>
      <c r="E32" s="305" t="s">
        <v>133</v>
      </c>
      <c r="F32" s="306" t="s">
        <v>159</v>
      </c>
      <c r="G32" s="277" t="s">
        <v>54</v>
      </c>
      <c r="H32" s="307">
        <v>2.0699999999999998</v>
      </c>
      <c r="I32" s="308" t="s">
        <v>126</v>
      </c>
      <c r="J32" s="309">
        <v>3834324.09</v>
      </c>
      <c r="K32" s="310">
        <f>ROUNDDOWN(J32*M32,2)</f>
        <v>3067459.27</v>
      </c>
      <c r="L32" s="311">
        <f>J32-K32</f>
        <v>766864.81999999983</v>
      </c>
      <c r="M32" s="312">
        <v>0.8</v>
      </c>
      <c r="N32" s="309"/>
      <c r="O32" s="309"/>
      <c r="P32" s="309"/>
      <c r="Q32" s="313">
        <f t="shared" si="6"/>
        <v>3067459.27</v>
      </c>
      <c r="R32" s="309"/>
      <c r="S32" s="309"/>
      <c r="T32" s="42"/>
      <c r="U32" s="42"/>
      <c r="V32" s="42"/>
      <c r="W32" s="42"/>
      <c r="X32" s="176" t="b">
        <f t="shared" si="0"/>
        <v>1</v>
      </c>
      <c r="Y32" s="180">
        <f t="shared" si="1"/>
        <v>0.8</v>
      </c>
      <c r="Z32" s="181" t="b">
        <f t="shared" si="2"/>
        <v>1</v>
      </c>
      <c r="AA32" s="181" t="b">
        <f t="shared" si="3"/>
        <v>1</v>
      </c>
    </row>
    <row r="33" spans="1:27" ht="60" x14ac:dyDescent="0.2">
      <c r="A33" s="327">
        <v>31</v>
      </c>
      <c r="B33" s="295" t="s">
        <v>160</v>
      </c>
      <c r="C33" s="295" t="s">
        <v>144</v>
      </c>
      <c r="D33" s="295" t="s">
        <v>81</v>
      </c>
      <c r="E33" s="320" t="s">
        <v>82</v>
      </c>
      <c r="F33" s="296" t="s">
        <v>161</v>
      </c>
      <c r="G33" s="266" t="s">
        <v>54</v>
      </c>
      <c r="H33" s="297">
        <v>8.2200000000000006</v>
      </c>
      <c r="I33" s="316" t="s">
        <v>162</v>
      </c>
      <c r="J33" s="317">
        <v>8147122.7199999997</v>
      </c>
      <c r="K33" s="318">
        <v>4073561.36</v>
      </c>
      <c r="L33" s="300">
        <f t="shared" si="4"/>
        <v>4073561.36</v>
      </c>
      <c r="M33" s="301">
        <v>0.5</v>
      </c>
      <c r="N33" s="317"/>
      <c r="O33" s="317"/>
      <c r="P33" s="317"/>
      <c r="Q33" s="319">
        <v>2444136.8199999998</v>
      </c>
      <c r="R33" s="317">
        <v>1629424.54</v>
      </c>
      <c r="S33" s="317"/>
      <c r="T33" s="42"/>
      <c r="U33" s="42"/>
      <c r="V33" s="42"/>
      <c r="W33" s="42"/>
      <c r="X33" s="176" t="b">
        <f t="shared" si="0"/>
        <v>1</v>
      </c>
      <c r="Y33" s="180">
        <f t="shared" si="1"/>
        <v>0.5</v>
      </c>
      <c r="Z33" s="181" t="b">
        <f t="shared" si="2"/>
        <v>1</v>
      </c>
      <c r="AA33" s="181" t="b">
        <f t="shared" si="3"/>
        <v>1</v>
      </c>
    </row>
    <row r="34" spans="1:27" ht="36" x14ac:dyDescent="0.2">
      <c r="A34" s="327">
        <v>32</v>
      </c>
      <c r="B34" s="223" t="s">
        <v>163</v>
      </c>
      <c r="C34" s="223" t="s">
        <v>102</v>
      </c>
      <c r="D34" s="223" t="s">
        <v>121</v>
      </c>
      <c r="E34" s="305" t="s">
        <v>122</v>
      </c>
      <c r="F34" s="306" t="s">
        <v>164</v>
      </c>
      <c r="G34" s="277" t="s">
        <v>54</v>
      </c>
      <c r="H34" s="307">
        <v>7.8890000000000002</v>
      </c>
      <c r="I34" s="308" t="s">
        <v>109</v>
      </c>
      <c r="J34" s="309">
        <v>8717371.0800000001</v>
      </c>
      <c r="K34" s="310">
        <v>4358685.54</v>
      </c>
      <c r="L34" s="311">
        <f t="shared" si="4"/>
        <v>4358685.54</v>
      </c>
      <c r="M34" s="312">
        <v>0.5</v>
      </c>
      <c r="N34" s="309"/>
      <c r="O34" s="309"/>
      <c r="P34" s="309"/>
      <c r="Q34" s="313">
        <f>K34</f>
        <v>4358685.54</v>
      </c>
      <c r="R34" s="309"/>
      <c r="S34" s="309"/>
      <c r="T34" s="42"/>
      <c r="U34" s="42"/>
      <c r="V34" s="42"/>
      <c r="W34" s="42"/>
      <c r="X34" s="176" t="b">
        <f t="shared" si="0"/>
        <v>1</v>
      </c>
      <c r="Y34" s="180">
        <f t="shared" si="1"/>
        <v>0.5</v>
      </c>
      <c r="Z34" s="181" t="b">
        <f t="shared" si="2"/>
        <v>1</v>
      </c>
      <c r="AA34" s="181" t="b">
        <f t="shared" si="3"/>
        <v>1</v>
      </c>
    </row>
    <row r="35" spans="1:27" ht="36" x14ac:dyDescent="0.2">
      <c r="A35" s="327">
        <v>33</v>
      </c>
      <c r="B35" s="223" t="s">
        <v>165</v>
      </c>
      <c r="C35" s="223" t="s">
        <v>102</v>
      </c>
      <c r="D35" s="223" t="s">
        <v>71</v>
      </c>
      <c r="E35" s="305" t="s">
        <v>72</v>
      </c>
      <c r="F35" s="306" t="s">
        <v>166</v>
      </c>
      <c r="G35" s="277" t="s">
        <v>54</v>
      </c>
      <c r="H35" s="307">
        <v>4.0599999999999996</v>
      </c>
      <c r="I35" s="308" t="s">
        <v>167</v>
      </c>
      <c r="J35" s="309">
        <v>6076782.7699999996</v>
      </c>
      <c r="K35" s="310">
        <v>3038391.38</v>
      </c>
      <c r="L35" s="311">
        <f t="shared" si="4"/>
        <v>3038391.3899999997</v>
      </c>
      <c r="M35" s="312">
        <v>0.5</v>
      </c>
      <c r="N35" s="309"/>
      <c r="O35" s="309"/>
      <c r="P35" s="309"/>
      <c r="Q35" s="313">
        <f t="shared" ref="Q35:Q37" si="7">K35</f>
        <v>3038391.38</v>
      </c>
      <c r="R35" s="309"/>
      <c r="S35" s="309"/>
      <c r="T35" s="42"/>
      <c r="U35" s="42"/>
      <c r="V35" s="42"/>
      <c r="W35" s="42"/>
      <c r="X35" s="176" t="b">
        <f t="shared" si="0"/>
        <v>1</v>
      </c>
      <c r="Y35" s="180">
        <f t="shared" si="1"/>
        <v>0.5</v>
      </c>
      <c r="Z35" s="181" t="b">
        <f t="shared" si="2"/>
        <v>1</v>
      </c>
      <c r="AA35" s="181" t="b">
        <f t="shared" si="3"/>
        <v>1</v>
      </c>
    </row>
    <row r="36" spans="1:27" ht="36" x14ac:dyDescent="0.2">
      <c r="A36" s="327">
        <v>34</v>
      </c>
      <c r="B36" s="223" t="s">
        <v>168</v>
      </c>
      <c r="C36" s="223" t="s">
        <v>102</v>
      </c>
      <c r="D36" s="223" t="s">
        <v>139</v>
      </c>
      <c r="E36" s="305" t="s">
        <v>140</v>
      </c>
      <c r="F36" s="306" t="s">
        <v>169</v>
      </c>
      <c r="G36" s="277" t="s">
        <v>54</v>
      </c>
      <c r="H36" s="307">
        <v>1.212</v>
      </c>
      <c r="I36" s="308" t="s">
        <v>142</v>
      </c>
      <c r="J36" s="309">
        <v>1931927.21</v>
      </c>
      <c r="K36" s="310">
        <v>965963.61</v>
      </c>
      <c r="L36" s="311">
        <f t="shared" si="4"/>
        <v>965963.6</v>
      </c>
      <c r="M36" s="312">
        <v>0.5</v>
      </c>
      <c r="N36" s="309"/>
      <c r="O36" s="309"/>
      <c r="P36" s="309"/>
      <c r="Q36" s="313">
        <f t="shared" si="7"/>
        <v>965963.61</v>
      </c>
      <c r="R36" s="309"/>
      <c r="S36" s="309"/>
      <c r="T36" s="42"/>
      <c r="U36" s="42"/>
      <c r="V36" s="42"/>
      <c r="W36" s="42"/>
      <c r="X36" s="176" t="b">
        <f t="shared" si="0"/>
        <v>1</v>
      </c>
      <c r="Y36" s="180">
        <f t="shared" si="1"/>
        <v>0.5</v>
      </c>
      <c r="Z36" s="181" t="b">
        <f t="shared" si="2"/>
        <v>1</v>
      </c>
      <c r="AA36" s="181" t="b">
        <f t="shared" si="3"/>
        <v>1</v>
      </c>
    </row>
    <row r="37" spans="1:27" ht="48" x14ac:dyDescent="0.2">
      <c r="A37" s="327">
        <v>35</v>
      </c>
      <c r="B37" s="223" t="s">
        <v>170</v>
      </c>
      <c r="C37" s="223" t="s">
        <v>102</v>
      </c>
      <c r="D37" s="304" t="s">
        <v>171</v>
      </c>
      <c r="E37" s="305" t="s">
        <v>172</v>
      </c>
      <c r="F37" s="306" t="s">
        <v>173</v>
      </c>
      <c r="G37" s="223" t="s">
        <v>63</v>
      </c>
      <c r="H37" s="307">
        <v>0.56999999999999995</v>
      </c>
      <c r="I37" s="308" t="s">
        <v>154</v>
      </c>
      <c r="J37" s="309">
        <v>2994419.42</v>
      </c>
      <c r="K37" s="310">
        <v>1497209.71</v>
      </c>
      <c r="L37" s="311">
        <f t="shared" si="4"/>
        <v>1497209.71</v>
      </c>
      <c r="M37" s="312">
        <v>0.5</v>
      </c>
      <c r="N37" s="313"/>
      <c r="O37" s="313"/>
      <c r="P37" s="313"/>
      <c r="Q37" s="313">
        <f t="shared" si="7"/>
        <v>1497209.71</v>
      </c>
      <c r="R37" s="313"/>
      <c r="S37" s="313"/>
      <c r="T37" s="42"/>
      <c r="U37" s="42"/>
      <c r="V37" s="42"/>
      <c r="W37" s="42"/>
      <c r="X37" s="176" t="b">
        <f t="shared" si="0"/>
        <v>1</v>
      </c>
      <c r="Y37" s="180">
        <f t="shared" si="1"/>
        <v>0.5</v>
      </c>
      <c r="Z37" s="181" t="b">
        <f t="shared" si="2"/>
        <v>1</v>
      </c>
      <c r="AA37" s="181" t="b">
        <f t="shared" si="3"/>
        <v>1</v>
      </c>
    </row>
    <row r="38" spans="1:27" ht="72" x14ac:dyDescent="0.2">
      <c r="A38" s="327">
        <v>36</v>
      </c>
      <c r="B38" s="295" t="s">
        <v>174</v>
      </c>
      <c r="C38" s="295" t="s">
        <v>144</v>
      </c>
      <c r="D38" s="295" t="s">
        <v>71</v>
      </c>
      <c r="E38" s="321" t="s">
        <v>72</v>
      </c>
      <c r="F38" s="296" t="s">
        <v>175</v>
      </c>
      <c r="G38" s="266" t="s">
        <v>63</v>
      </c>
      <c r="H38" s="297">
        <v>10.07</v>
      </c>
      <c r="I38" s="316" t="s">
        <v>176</v>
      </c>
      <c r="J38" s="317">
        <v>21002942.629999999</v>
      </c>
      <c r="K38" s="318">
        <v>10501471.32</v>
      </c>
      <c r="L38" s="300">
        <f t="shared" si="4"/>
        <v>10501471.309999999</v>
      </c>
      <c r="M38" s="301">
        <v>0.5</v>
      </c>
      <c r="N38" s="317"/>
      <c r="O38" s="317"/>
      <c r="P38" s="319"/>
      <c r="Q38" s="319">
        <v>2100894.27</v>
      </c>
      <c r="R38" s="317">
        <v>5250360.66</v>
      </c>
      <c r="S38" s="317">
        <v>3150216.3900000006</v>
      </c>
      <c r="T38" s="42"/>
      <c r="U38" s="42"/>
      <c r="V38" s="42"/>
      <c r="W38" s="42"/>
      <c r="X38" s="176" t="b">
        <f t="shared" si="0"/>
        <v>1</v>
      </c>
      <c r="Y38" s="180">
        <f t="shared" si="1"/>
        <v>0.5</v>
      </c>
      <c r="Z38" s="181" t="b">
        <f t="shared" si="2"/>
        <v>1</v>
      </c>
      <c r="AA38" s="181" t="b">
        <f t="shared" si="3"/>
        <v>1</v>
      </c>
    </row>
    <row r="39" spans="1:27" ht="36" x14ac:dyDescent="0.2">
      <c r="A39" s="327">
        <v>37</v>
      </c>
      <c r="B39" s="223" t="s">
        <v>177</v>
      </c>
      <c r="C39" s="223" t="s">
        <v>102</v>
      </c>
      <c r="D39" s="304" t="s">
        <v>178</v>
      </c>
      <c r="E39" s="305" t="s">
        <v>107</v>
      </c>
      <c r="F39" s="306" t="s">
        <v>179</v>
      </c>
      <c r="G39" s="223" t="s">
        <v>54</v>
      </c>
      <c r="H39" s="307">
        <v>8.8520000000000003</v>
      </c>
      <c r="I39" s="308" t="s">
        <v>180</v>
      </c>
      <c r="J39" s="309">
        <v>19571898.289999999</v>
      </c>
      <c r="K39" s="310">
        <v>11743138.970000001</v>
      </c>
      <c r="L39" s="311">
        <f t="shared" si="4"/>
        <v>7828759.3199999984</v>
      </c>
      <c r="M39" s="312">
        <v>0.6</v>
      </c>
      <c r="N39" s="309"/>
      <c r="O39" s="309"/>
      <c r="P39" s="309"/>
      <c r="Q39" s="313">
        <f>K39</f>
        <v>11743138.970000001</v>
      </c>
      <c r="R39" s="309"/>
      <c r="S39" s="309"/>
      <c r="T39" s="42"/>
      <c r="U39" s="42"/>
      <c r="V39" s="42"/>
      <c r="W39" s="42"/>
      <c r="X39" s="176" t="b">
        <f t="shared" si="0"/>
        <v>1</v>
      </c>
      <c r="Y39" s="180">
        <f t="shared" si="1"/>
        <v>0.6</v>
      </c>
      <c r="Z39" s="181" t="b">
        <f t="shared" si="2"/>
        <v>1</v>
      </c>
      <c r="AA39" s="181" t="b">
        <f t="shared" si="3"/>
        <v>1</v>
      </c>
    </row>
    <row r="40" spans="1:27" ht="36" x14ac:dyDescent="0.2">
      <c r="A40" s="327">
        <v>38</v>
      </c>
      <c r="B40" s="223" t="s">
        <v>181</v>
      </c>
      <c r="C40" s="223" t="s">
        <v>102</v>
      </c>
      <c r="D40" s="223" t="s">
        <v>76</v>
      </c>
      <c r="E40" s="305" t="s">
        <v>77</v>
      </c>
      <c r="F40" s="306" t="s">
        <v>182</v>
      </c>
      <c r="G40" s="277" t="s">
        <v>54</v>
      </c>
      <c r="H40" s="307">
        <v>4.4050000000000002</v>
      </c>
      <c r="I40" s="308" t="s">
        <v>137</v>
      </c>
      <c r="J40" s="309">
        <v>7501348.54</v>
      </c>
      <c r="K40" s="310">
        <v>4500809.12</v>
      </c>
      <c r="L40" s="311">
        <f t="shared" si="4"/>
        <v>3000539.42</v>
      </c>
      <c r="M40" s="312">
        <v>0.6</v>
      </c>
      <c r="N40" s="309"/>
      <c r="O40" s="309"/>
      <c r="P40" s="309"/>
      <c r="Q40" s="313">
        <f t="shared" ref="Q40:Q44" si="8">K40</f>
        <v>4500809.12</v>
      </c>
      <c r="R40" s="309"/>
      <c r="S40" s="309"/>
      <c r="T40" s="42"/>
      <c r="U40" s="42"/>
      <c r="V40" s="42"/>
      <c r="W40" s="42"/>
      <c r="X40" s="176" t="b">
        <f t="shared" si="0"/>
        <v>1</v>
      </c>
      <c r="Y40" s="180">
        <f t="shared" si="1"/>
        <v>0.6</v>
      </c>
      <c r="Z40" s="181" t="b">
        <f t="shared" si="2"/>
        <v>1</v>
      </c>
      <c r="AA40" s="181" t="b">
        <f t="shared" si="3"/>
        <v>1</v>
      </c>
    </row>
    <row r="41" spans="1:27" ht="36" x14ac:dyDescent="0.2">
      <c r="A41" s="327">
        <v>39</v>
      </c>
      <c r="B41" s="223" t="s">
        <v>183</v>
      </c>
      <c r="C41" s="223" t="s">
        <v>102</v>
      </c>
      <c r="D41" s="223" t="s">
        <v>152</v>
      </c>
      <c r="E41" s="314" t="s">
        <v>258</v>
      </c>
      <c r="F41" s="306" t="s">
        <v>184</v>
      </c>
      <c r="G41" s="277" t="s">
        <v>54</v>
      </c>
      <c r="H41" s="307">
        <v>4.0780000000000003</v>
      </c>
      <c r="I41" s="308" t="s">
        <v>154</v>
      </c>
      <c r="J41" s="309">
        <v>13944874.689999999</v>
      </c>
      <c r="K41" s="310">
        <v>8366924.8099999996</v>
      </c>
      <c r="L41" s="311">
        <f t="shared" si="4"/>
        <v>5577949.8799999999</v>
      </c>
      <c r="M41" s="312">
        <v>0.6</v>
      </c>
      <c r="N41" s="309"/>
      <c r="O41" s="309"/>
      <c r="P41" s="309"/>
      <c r="Q41" s="313">
        <f t="shared" si="8"/>
        <v>8366924.8099999996</v>
      </c>
      <c r="R41" s="309"/>
      <c r="S41" s="309"/>
      <c r="T41" s="42"/>
      <c r="U41" s="42"/>
      <c r="V41" s="42"/>
      <c r="W41" s="42"/>
      <c r="X41" s="176" t="b">
        <f t="shared" si="0"/>
        <v>1</v>
      </c>
      <c r="Y41" s="180">
        <f t="shared" si="1"/>
        <v>0.6</v>
      </c>
      <c r="Z41" s="181" t="b">
        <f t="shared" si="2"/>
        <v>1</v>
      </c>
      <c r="AA41" s="181" t="b">
        <f t="shared" si="3"/>
        <v>1</v>
      </c>
    </row>
    <row r="42" spans="1:27" ht="24" x14ac:dyDescent="0.2">
      <c r="A42" s="327">
        <v>40</v>
      </c>
      <c r="B42" s="223" t="s">
        <v>185</v>
      </c>
      <c r="C42" s="223" t="s">
        <v>102</v>
      </c>
      <c r="D42" s="304" t="s">
        <v>186</v>
      </c>
      <c r="E42" s="305" t="s">
        <v>187</v>
      </c>
      <c r="F42" s="306" t="s">
        <v>188</v>
      </c>
      <c r="G42" s="277" t="s">
        <v>54</v>
      </c>
      <c r="H42" s="307">
        <v>1.391</v>
      </c>
      <c r="I42" s="308" t="s">
        <v>109</v>
      </c>
      <c r="J42" s="309">
        <v>1722512.53</v>
      </c>
      <c r="K42" s="310">
        <v>1033507.52</v>
      </c>
      <c r="L42" s="311">
        <f t="shared" si="4"/>
        <v>689005.01</v>
      </c>
      <c r="M42" s="312">
        <v>0.6</v>
      </c>
      <c r="N42" s="309"/>
      <c r="O42" s="309"/>
      <c r="P42" s="309"/>
      <c r="Q42" s="313">
        <f t="shared" si="8"/>
        <v>1033507.52</v>
      </c>
      <c r="R42" s="309"/>
      <c r="S42" s="309"/>
      <c r="T42" s="42"/>
      <c r="U42" s="42"/>
      <c r="V42" s="42"/>
      <c r="W42" s="42"/>
      <c r="X42" s="176" t="b">
        <f t="shared" si="0"/>
        <v>1</v>
      </c>
      <c r="Y42" s="180">
        <f t="shared" si="1"/>
        <v>0.6</v>
      </c>
      <c r="Z42" s="181" t="b">
        <f t="shared" si="2"/>
        <v>1</v>
      </c>
      <c r="AA42" s="181" t="b">
        <f t="shared" si="3"/>
        <v>1</v>
      </c>
    </row>
    <row r="43" spans="1:27" ht="36" x14ac:dyDescent="0.2">
      <c r="A43" s="327">
        <v>41</v>
      </c>
      <c r="B43" s="223" t="s">
        <v>189</v>
      </c>
      <c r="C43" s="223" t="s">
        <v>102</v>
      </c>
      <c r="D43" s="223" t="s">
        <v>51</v>
      </c>
      <c r="E43" s="305" t="s">
        <v>52</v>
      </c>
      <c r="F43" s="306" t="s">
        <v>190</v>
      </c>
      <c r="G43" s="277" t="s">
        <v>54</v>
      </c>
      <c r="H43" s="307">
        <v>4.7290000000000001</v>
      </c>
      <c r="I43" s="308" t="s">
        <v>126</v>
      </c>
      <c r="J43" s="309">
        <v>7905334.2800000003</v>
      </c>
      <c r="K43" s="310">
        <v>3952667.14</v>
      </c>
      <c r="L43" s="311">
        <f t="shared" si="4"/>
        <v>3952667.14</v>
      </c>
      <c r="M43" s="312">
        <v>0.5</v>
      </c>
      <c r="N43" s="309"/>
      <c r="O43" s="309"/>
      <c r="P43" s="309"/>
      <c r="Q43" s="313">
        <f t="shared" si="8"/>
        <v>3952667.14</v>
      </c>
      <c r="R43" s="309"/>
      <c r="S43" s="309"/>
      <c r="T43" s="42"/>
      <c r="U43" s="42"/>
      <c r="V43" s="42"/>
      <c r="W43" s="42"/>
      <c r="X43" s="176" t="b">
        <f t="shared" si="0"/>
        <v>1</v>
      </c>
      <c r="Y43" s="180">
        <f t="shared" si="1"/>
        <v>0.5</v>
      </c>
      <c r="Z43" s="181" t="b">
        <f t="shared" si="2"/>
        <v>1</v>
      </c>
      <c r="AA43" s="181" t="b">
        <f t="shared" si="3"/>
        <v>1</v>
      </c>
    </row>
    <row r="44" spans="1:27" ht="48" x14ac:dyDescent="0.2">
      <c r="A44" s="327">
        <v>42</v>
      </c>
      <c r="B44" s="223" t="s">
        <v>191</v>
      </c>
      <c r="C44" s="223" t="s">
        <v>102</v>
      </c>
      <c r="D44" s="223" t="s">
        <v>178</v>
      </c>
      <c r="E44" s="305" t="s">
        <v>107</v>
      </c>
      <c r="F44" s="306" t="s">
        <v>192</v>
      </c>
      <c r="G44" s="277" t="s">
        <v>54</v>
      </c>
      <c r="H44" s="307">
        <v>3.4049999999999998</v>
      </c>
      <c r="I44" s="308" t="s">
        <v>180</v>
      </c>
      <c r="J44" s="309">
        <v>9310174.9900000002</v>
      </c>
      <c r="K44" s="310">
        <v>5586104.9900000002</v>
      </c>
      <c r="L44" s="311">
        <f t="shared" si="4"/>
        <v>3724070</v>
      </c>
      <c r="M44" s="312">
        <v>0.6</v>
      </c>
      <c r="N44" s="309"/>
      <c r="O44" s="309"/>
      <c r="P44" s="309"/>
      <c r="Q44" s="313">
        <f t="shared" si="8"/>
        <v>5586104.9900000002</v>
      </c>
      <c r="R44" s="309"/>
      <c r="S44" s="309"/>
      <c r="T44" s="42"/>
      <c r="U44" s="42"/>
      <c r="V44" s="42"/>
      <c r="W44" s="42"/>
      <c r="X44" s="176" t="b">
        <f t="shared" si="0"/>
        <v>1</v>
      </c>
      <c r="Y44" s="180">
        <f t="shared" si="1"/>
        <v>0.6</v>
      </c>
      <c r="Z44" s="181" t="b">
        <f t="shared" si="2"/>
        <v>1</v>
      </c>
      <c r="AA44" s="181" t="b">
        <f t="shared" si="3"/>
        <v>1</v>
      </c>
    </row>
    <row r="45" spans="1:27" ht="24" x14ac:dyDescent="0.2">
      <c r="A45" s="327">
        <v>43</v>
      </c>
      <c r="B45" s="295" t="s">
        <v>193</v>
      </c>
      <c r="C45" s="295" t="s">
        <v>144</v>
      </c>
      <c r="D45" s="295" t="s">
        <v>66</v>
      </c>
      <c r="E45" s="321" t="s">
        <v>67</v>
      </c>
      <c r="F45" s="296" t="s">
        <v>194</v>
      </c>
      <c r="G45" s="266" t="s">
        <v>54</v>
      </c>
      <c r="H45" s="297">
        <v>5.0830000000000002</v>
      </c>
      <c r="I45" s="316" t="s">
        <v>195</v>
      </c>
      <c r="J45" s="317">
        <v>13010457.26</v>
      </c>
      <c r="K45" s="318">
        <v>6505228.6299999999</v>
      </c>
      <c r="L45" s="300">
        <f t="shared" si="4"/>
        <v>6505228.6299999999</v>
      </c>
      <c r="M45" s="301">
        <v>0.5</v>
      </c>
      <c r="N45" s="317"/>
      <c r="O45" s="317"/>
      <c r="P45" s="317"/>
      <c r="Q45" s="319">
        <v>1626307.16</v>
      </c>
      <c r="R45" s="318">
        <f>K45-Q45</f>
        <v>4878921.47</v>
      </c>
      <c r="S45" s="317"/>
      <c r="T45" s="42"/>
      <c r="U45" s="42"/>
      <c r="V45" s="42"/>
      <c r="W45" s="42"/>
      <c r="X45" s="176" t="b">
        <f t="shared" si="0"/>
        <v>1</v>
      </c>
      <c r="Y45" s="180">
        <f t="shared" si="1"/>
        <v>0.5</v>
      </c>
      <c r="Z45" s="181" t="b">
        <f t="shared" si="2"/>
        <v>1</v>
      </c>
      <c r="AA45" s="181" t="b">
        <f t="shared" si="3"/>
        <v>1</v>
      </c>
    </row>
    <row r="46" spans="1:27" ht="36" x14ac:dyDescent="0.2">
      <c r="A46" s="327">
        <v>44</v>
      </c>
      <c r="B46" s="223" t="s">
        <v>196</v>
      </c>
      <c r="C46" s="223" t="s">
        <v>102</v>
      </c>
      <c r="D46" s="223" t="s">
        <v>197</v>
      </c>
      <c r="E46" s="314" t="s">
        <v>261</v>
      </c>
      <c r="F46" s="322" t="s">
        <v>198</v>
      </c>
      <c r="G46" s="277" t="s">
        <v>54</v>
      </c>
      <c r="H46" s="307">
        <v>3.61</v>
      </c>
      <c r="I46" s="308" t="s">
        <v>199</v>
      </c>
      <c r="J46" s="309">
        <v>4605186.13</v>
      </c>
      <c r="K46" s="310">
        <v>2302593.06</v>
      </c>
      <c r="L46" s="311">
        <f t="shared" si="4"/>
        <v>2302593.0699999998</v>
      </c>
      <c r="M46" s="312">
        <v>0.5</v>
      </c>
      <c r="N46" s="309"/>
      <c r="O46" s="309"/>
      <c r="P46" s="309"/>
      <c r="Q46" s="313">
        <f>K46</f>
        <v>2302593.06</v>
      </c>
      <c r="R46" s="309"/>
      <c r="S46" s="309"/>
      <c r="T46" s="42"/>
      <c r="U46" s="42"/>
      <c r="V46" s="42"/>
      <c r="W46" s="42"/>
      <c r="X46" s="176" t="b">
        <f t="shared" si="0"/>
        <v>1</v>
      </c>
      <c r="Y46" s="180">
        <f t="shared" si="1"/>
        <v>0.5</v>
      </c>
      <c r="Z46" s="181" t="b">
        <f t="shared" si="2"/>
        <v>1</v>
      </c>
      <c r="AA46" s="181" t="b">
        <f t="shared" si="3"/>
        <v>1</v>
      </c>
    </row>
    <row r="47" spans="1:27" ht="36" x14ac:dyDescent="0.2">
      <c r="A47" s="327">
        <v>45</v>
      </c>
      <c r="B47" s="223" t="s">
        <v>200</v>
      </c>
      <c r="C47" s="223" t="s">
        <v>102</v>
      </c>
      <c r="D47" s="223" t="s">
        <v>201</v>
      </c>
      <c r="E47" s="314" t="s">
        <v>259</v>
      </c>
      <c r="F47" s="306" t="s">
        <v>202</v>
      </c>
      <c r="G47" s="277" t="s">
        <v>63</v>
      </c>
      <c r="H47" s="307">
        <v>1.7649999999999999</v>
      </c>
      <c r="I47" s="308" t="s">
        <v>154</v>
      </c>
      <c r="J47" s="309">
        <v>2750410.36</v>
      </c>
      <c r="K47" s="310">
        <f>ROUNDDOWN(J47*M47,2)</f>
        <v>1925287.25</v>
      </c>
      <c r="L47" s="311">
        <f t="shared" si="4"/>
        <v>825123.10999999987</v>
      </c>
      <c r="M47" s="312">
        <v>0.7</v>
      </c>
      <c r="N47" s="309"/>
      <c r="O47" s="309"/>
      <c r="P47" s="309"/>
      <c r="Q47" s="313">
        <f t="shared" ref="Q47:Q49" si="9">K47</f>
        <v>1925287.25</v>
      </c>
      <c r="R47" s="309"/>
      <c r="S47" s="309"/>
      <c r="T47" s="42"/>
      <c r="U47" s="42"/>
      <c r="V47" s="42"/>
      <c r="W47" s="42"/>
      <c r="X47" s="176" t="b">
        <f t="shared" si="0"/>
        <v>1</v>
      </c>
      <c r="Y47" s="180">
        <f t="shared" si="1"/>
        <v>0.7</v>
      </c>
      <c r="Z47" s="181" t="b">
        <f t="shared" si="2"/>
        <v>1</v>
      </c>
      <c r="AA47" s="181" t="b">
        <f t="shared" si="3"/>
        <v>1</v>
      </c>
    </row>
    <row r="48" spans="1:27" ht="48" x14ac:dyDescent="0.2">
      <c r="A48" s="327">
        <v>46</v>
      </c>
      <c r="B48" s="223" t="s">
        <v>203</v>
      </c>
      <c r="C48" s="223" t="s">
        <v>102</v>
      </c>
      <c r="D48" s="304" t="s">
        <v>204</v>
      </c>
      <c r="E48" s="305" t="s">
        <v>205</v>
      </c>
      <c r="F48" s="315" t="s">
        <v>206</v>
      </c>
      <c r="G48" s="223" t="s">
        <v>54</v>
      </c>
      <c r="H48" s="307">
        <v>1.4</v>
      </c>
      <c r="I48" s="308" t="s">
        <v>207</v>
      </c>
      <c r="J48" s="309">
        <v>2791371.47</v>
      </c>
      <c r="K48" s="310">
        <v>1674822.88</v>
      </c>
      <c r="L48" s="311">
        <f t="shared" si="4"/>
        <v>1116548.5900000003</v>
      </c>
      <c r="M48" s="312">
        <v>0.6</v>
      </c>
      <c r="N48" s="313"/>
      <c r="O48" s="313"/>
      <c r="P48" s="313"/>
      <c r="Q48" s="313">
        <f t="shared" si="9"/>
        <v>1674822.88</v>
      </c>
      <c r="R48" s="313"/>
      <c r="S48" s="313"/>
      <c r="T48" s="42"/>
      <c r="U48" s="42"/>
      <c r="V48" s="42"/>
      <c r="W48" s="42"/>
      <c r="X48" s="176" t="b">
        <f t="shared" si="0"/>
        <v>1</v>
      </c>
      <c r="Y48" s="180">
        <f t="shared" si="1"/>
        <v>0.6</v>
      </c>
      <c r="Z48" s="181" t="b">
        <f t="shared" si="2"/>
        <v>1</v>
      </c>
      <c r="AA48" s="181" t="b">
        <f t="shared" si="3"/>
        <v>1</v>
      </c>
    </row>
    <row r="49" spans="1:27" ht="36" x14ac:dyDescent="0.2">
      <c r="A49" s="327">
        <v>47</v>
      </c>
      <c r="B49" s="223" t="s">
        <v>208</v>
      </c>
      <c r="C49" s="223" t="s">
        <v>102</v>
      </c>
      <c r="D49" s="304" t="s">
        <v>186</v>
      </c>
      <c r="E49" s="305" t="s">
        <v>187</v>
      </c>
      <c r="F49" s="306" t="s">
        <v>209</v>
      </c>
      <c r="G49" s="223" t="s">
        <v>54</v>
      </c>
      <c r="H49" s="307">
        <v>0.68300000000000005</v>
      </c>
      <c r="I49" s="308" t="s">
        <v>109</v>
      </c>
      <c r="J49" s="309">
        <v>491263.79</v>
      </c>
      <c r="K49" s="310">
        <v>294758.27</v>
      </c>
      <c r="L49" s="311">
        <f t="shared" si="4"/>
        <v>196505.51999999996</v>
      </c>
      <c r="M49" s="312">
        <v>0.6</v>
      </c>
      <c r="N49" s="313"/>
      <c r="O49" s="313"/>
      <c r="P49" s="313"/>
      <c r="Q49" s="313">
        <f t="shared" si="9"/>
        <v>294758.27</v>
      </c>
      <c r="R49" s="313"/>
      <c r="S49" s="313"/>
      <c r="T49" s="42"/>
      <c r="U49" s="42"/>
      <c r="V49" s="42"/>
      <c r="W49" s="42"/>
      <c r="X49" s="176" t="b">
        <f t="shared" ref="X49:X54" si="10">K49=SUM(N49:W49)</f>
        <v>1</v>
      </c>
      <c r="Y49" s="180">
        <f t="shared" ref="Y49:Y54" si="11">ROUND(K49/J49,4)</f>
        <v>0.6</v>
      </c>
      <c r="Z49" s="181" t="b">
        <f t="shared" ref="Z49:Z54" si="12">Y49=M49</f>
        <v>1</v>
      </c>
      <c r="AA49" s="181" t="b">
        <f t="shared" ref="AA49:AA54" si="13">J49=K49+L49</f>
        <v>1</v>
      </c>
    </row>
    <row r="50" spans="1:27" ht="36" x14ac:dyDescent="0.2">
      <c r="A50" s="327">
        <v>48</v>
      </c>
      <c r="B50" s="223" t="s">
        <v>233</v>
      </c>
      <c r="C50" s="223" t="s">
        <v>102</v>
      </c>
      <c r="D50" s="304" t="s">
        <v>204</v>
      </c>
      <c r="E50" s="305" t="s">
        <v>205</v>
      </c>
      <c r="F50" s="306" t="s">
        <v>234</v>
      </c>
      <c r="G50" s="223" t="s">
        <v>54</v>
      </c>
      <c r="H50" s="307">
        <v>1.9239999999999999</v>
      </c>
      <c r="I50" s="308" t="s">
        <v>207</v>
      </c>
      <c r="J50" s="309">
        <v>2896416.84</v>
      </c>
      <c r="K50" s="323">
        <f>ROUND(J50*M50,2)</f>
        <v>1737850.1</v>
      </c>
      <c r="L50" s="324">
        <f>J50-K50</f>
        <v>1158566.7399999998</v>
      </c>
      <c r="M50" s="325">
        <v>0.6</v>
      </c>
      <c r="N50" s="309"/>
      <c r="O50" s="313"/>
      <c r="P50" s="313"/>
      <c r="Q50" s="310">
        <f>K50</f>
        <v>1737850.1</v>
      </c>
      <c r="R50" s="310"/>
      <c r="S50" s="313"/>
      <c r="T50" s="313"/>
      <c r="U50" s="294"/>
      <c r="V50" s="43"/>
      <c r="W50" s="43"/>
      <c r="X50" s="176" t="b">
        <f t="shared" ref="X50:X51" si="14">K50=SUM(N50:W50)</f>
        <v>1</v>
      </c>
      <c r="Y50" s="180">
        <f t="shared" ref="Y50:Y51" si="15">ROUND(K50/J50,4)</f>
        <v>0.6</v>
      </c>
      <c r="Z50" s="181" t="b">
        <f t="shared" ref="Z50:Z51" si="16">Y50=M50</f>
        <v>1</v>
      </c>
      <c r="AA50" s="181" t="b">
        <f t="shared" ref="AA50:AA51" si="17">J50=K50+L50</f>
        <v>1</v>
      </c>
    </row>
    <row r="51" spans="1:27" ht="36" x14ac:dyDescent="0.2">
      <c r="A51" s="327">
        <v>49</v>
      </c>
      <c r="B51" s="223" t="s">
        <v>229</v>
      </c>
      <c r="C51" s="223" t="s">
        <v>102</v>
      </c>
      <c r="D51" s="223" t="s">
        <v>201</v>
      </c>
      <c r="E51" s="314" t="s">
        <v>259</v>
      </c>
      <c r="F51" s="306" t="s">
        <v>230</v>
      </c>
      <c r="G51" s="277" t="s">
        <v>54</v>
      </c>
      <c r="H51" s="307">
        <v>1.724</v>
      </c>
      <c r="I51" s="308" t="s">
        <v>154</v>
      </c>
      <c r="J51" s="309">
        <v>2950277.27</v>
      </c>
      <c r="K51" s="323">
        <f t="shared" ref="K51" si="18">ROUND(J51*M51,2)</f>
        <v>1770166.36</v>
      </c>
      <c r="L51" s="324">
        <f t="shared" ref="L51" si="19">J51-K51</f>
        <v>1180110.9099999999</v>
      </c>
      <c r="M51" s="325">
        <v>0.6</v>
      </c>
      <c r="N51" s="309"/>
      <c r="O51" s="309"/>
      <c r="P51" s="309"/>
      <c r="Q51" s="310">
        <f t="shared" ref="Q51" si="20">K51</f>
        <v>1770166.36</v>
      </c>
      <c r="R51" s="310"/>
      <c r="S51" s="309"/>
      <c r="T51" s="309"/>
      <c r="U51" s="294"/>
      <c r="V51" s="43"/>
      <c r="W51" s="43"/>
      <c r="X51" s="176" t="b">
        <f t="shared" si="14"/>
        <v>1</v>
      </c>
      <c r="Y51" s="180">
        <f t="shared" si="15"/>
        <v>0.6</v>
      </c>
      <c r="Z51" s="181" t="b">
        <f t="shared" si="16"/>
        <v>1</v>
      </c>
      <c r="AA51" s="181" t="b">
        <f t="shared" si="17"/>
        <v>1</v>
      </c>
    </row>
    <row r="52" spans="1:27" ht="36" x14ac:dyDescent="0.2">
      <c r="A52" s="327">
        <v>50</v>
      </c>
      <c r="B52" s="223" t="s">
        <v>222</v>
      </c>
      <c r="C52" s="223" t="s">
        <v>102</v>
      </c>
      <c r="D52" s="223" t="s">
        <v>132</v>
      </c>
      <c r="E52" s="305" t="s">
        <v>133</v>
      </c>
      <c r="F52" s="306" t="s">
        <v>223</v>
      </c>
      <c r="G52" s="277" t="s">
        <v>54</v>
      </c>
      <c r="H52" s="307">
        <v>2.16</v>
      </c>
      <c r="I52" s="308" t="s">
        <v>126</v>
      </c>
      <c r="J52" s="309">
        <v>3934205.82</v>
      </c>
      <c r="K52" s="323">
        <f>ROUNDDOWN(J52*M52,2)</f>
        <v>2360523.4900000002</v>
      </c>
      <c r="L52" s="324">
        <f>J52-K52</f>
        <v>1573682.3299999996</v>
      </c>
      <c r="M52" s="325">
        <v>0.6</v>
      </c>
      <c r="N52" s="309"/>
      <c r="O52" s="309"/>
      <c r="P52" s="309"/>
      <c r="Q52" s="310">
        <f>K52</f>
        <v>2360523.4900000002</v>
      </c>
      <c r="R52" s="310"/>
      <c r="S52" s="309"/>
      <c r="T52" s="309"/>
      <c r="U52" s="294"/>
      <c r="V52" s="43"/>
      <c r="W52" s="43"/>
      <c r="X52" s="176" t="b">
        <f t="shared" ref="X52:X53" si="21">K52=SUM(N52:W52)</f>
        <v>1</v>
      </c>
      <c r="Y52" s="180">
        <f t="shared" ref="Y52:Y53" si="22">ROUND(K52/J52,4)</f>
        <v>0.6</v>
      </c>
      <c r="Z52" s="181" t="b">
        <f t="shared" ref="Z52:Z53" si="23">Y52=M52</f>
        <v>1</v>
      </c>
      <c r="AA52" s="181" t="b">
        <f t="shared" ref="AA52:AA53" si="24">J52=K52+L52</f>
        <v>1</v>
      </c>
    </row>
    <row r="53" spans="1:27" ht="60" x14ac:dyDescent="0.2">
      <c r="A53" s="327">
        <v>51</v>
      </c>
      <c r="B53" s="223" t="s">
        <v>256</v>
      </c>
      <c r="C53" s="223" t="s">
        <v>102</v>
      </c>
      <c r="D53" s="223" t="s">
        <v>201</v>
      </c>
      <c r="E53" s="314" t="s">
        <v>259</v>
      </c>
      <c r="F53" s="306" t="s">
        <v>257</v>
      </c>
      <c r="G53" s="277" t="s">
        <v>54</v>
      </c>
      <c r="H53" s="307">
        <v>3</v>
      </c>
      <c r="I53" s="308" t="s">
        <v>154</v>
      </c>
      <c r="J53" s="309">
        <v>2368460.14</v>
      </c>
      <c r="K53" s="323">
        <f>ROUNDDOWN(J53*M53,2)</f>
        <v>1421076.08</v>
      </c>
      <c r="L53" s="324">
        <f>J53-K53</f>
        <v>947384.06</v>
      </c>
      <c r="M53" s="325">
        <v>0.6</v>
      </c>
      <c r="N53" s="309"/>
      <c r="O53" s="309"/>
      <c r="P53" s="309"/>
      <c r="Q53" s="310">
        <f>K53</f>
        <v>1421076.08</v>
      </c>
      <c r="R53" s="310"/>
      <c r="S53" s="309"/>
      <c r="T53" s="309"/>
      <c r="U53" s="294"/>
      <c r="V53" s="43"/>
      <c r="W53" s="43"/>
      <c r="X53" s="176" t="b">
        <f t="shared" si="21"/>
        <v>1</v>
      </c>
      <c r="Y53" s="180">
        <f t="shared" si="22"/>
        <v>0.6</v>
      </c>
      <c r="Z53" s="181" t="b">
        <f t="shared" si="23"/>
        <v>1</v>
      </c>
      <c r="AA53" s="181" t="b">
        <f t="shared" si="24"/>
        <v>1</v>
      </c>
    </row>
    <row r="54" spans="1:27" ht="72" x14ac:dyDescent="0.2">
      <c r="A54" s="326" t="s">
        <v>1002</v>
      </c>
      <c r="B54" s="223" t="s">
        <v>210</v>
      </c>
      <c r="C54" s="223" t="s">
        <v>102</v>
      </c>
      <c r="D54" s="223" t="s">
        <v>106</v>
      </c>
      <c r="E54" s="314" t="s">
        <v>260</v>
      </c>
      <c r="F54" s="306" t="s">
        <v>211</v>
      </c>
      <c r="G54" s="223" t="s">
        <v>54</v>
      </c>
      <c r="H54" s="307">
        <v>14.909000000000001</v>
      </c>
      <c r="I54" s="308" t="s">
        <v>109</v>
      </c>
      <c r="J54" s="309">
        <v>19932730.969999999</v>
      </c>
      <c r="K54" s="310">
        <v>593305.61000003223</v>
      </c>
      <c r="L54" s="311">
        <f t="shared" si="4"/>
        <v>19339425.359999966</v>
      </c>
      <c r="M54" s="312">
        <v>0.6</v>
      </c>
      <c r="N54" s="313"/>
      <c r="O54" s="313"/>
      <c r="P54" s="313"/>
      <c r="Q54" s="313">
        <f>K54</f>
        <v>593305.61000003223</v>
      </c>
      <c r="R54" s="313"/>
      <c r="S54" s="313"/>
      <c r="T54" s="42"/>
      <c r="U54" s="42"/>
      <c r="V54" s="42"/>
      <c r="W54" s="42"/>
      <c r="X54" s="176" t="b">
        <f t="shared" si="10"/>
        <v>1</v>
      </c>
      <c r="Y54" s="180">
        <f t="shared" si="11"/>
        <v>2.98E-2</v>
      </c>
      <c r="Z54" s="181" t="b">
        <f t="shared" si="12"/>
        <v>0</v>
      </c>
      <c r="AA54" s="181" t="b">
        <f t="shared" si="13"/>
        <v>1</v>
      </c>
    </row>
    <row r="55" spans="1:27" x14ac:dyDescent="0.2">
      <c r="A55" s="368" t="s">
        <v>45</v>
      </c>
      <c r="B55" s="368"/>
      <c r="C55" s="368"/>
      <c r="D55" s="368"/>
      <c r="E55" s="368"/>
      <c r="F55" s="368"/>
      <c r="G55" s="368"/>
      <c r="H55" s="184">
        <f>SUM(H3:H54)</f>
        <v>287.46199999999999</v>
      </c>
      <c r="I55" s="185" t="s">
        <v>14</v>
      </c>
      <c r="J55" s="186">
        <f>SUM(J3:J54)</f>
        <v>417608298.00999999</v>
      </c>
      <c r="K55" s="186">
        <f>SUM(K3:K54)</f>
        <v>227523425.50000009</v>
      </c>
      <c r="L55" s="186">
        <f>SUM(L3:L54)</f>
        <v>190084872.50999996</v>
      </c>
      <c r="M55" s="187" t="s">
        <v>14</v>
      </c>
      <c r="N55" s="188">
        <f t="shared" ref="N55:W55" si="25">SUM(N3:N54)</f>
        <v>0</v>
      </c>
      <c r="O55" s="188">
        <f t="shared" si="25"/>
        <v>0</v>
      </c>
      <c r="P55" s="189">
        <f t="shared" si="25"/>
        <v>32820294.5</v>
      </c>
      <c r="Q55" s="189">
        <f t="shared" si="25"/>
        <v>165819691.31000003</v>
      </c>
      <c r="R55" s="189">
        <f t="shared" si="25"/>
        <v>25733223.299999997</v>
      </c>
      <c r="S55" s="189">
        <f t="shared" si="25"/>
        <v>3150216.3900000006</v>
      </c>
      <c r="T55" s="189">
        <f t="shared" si="25"/>
        <v>0</v>
      </c>
      <c r="U55" s="189">
        <f t="shared" si="25"/>
        <v>0</v>
      </c>
      <c r="V55" s="189">
        <f t="shared" si="25"/>
        <v>0</v>
      </c>
      <c r="W55" s="189">
        <f t="shared" si="25"/>
        <v>0</v>
      </c>
      <c r="X55" s="176" t="b">
        <f t="shared" ref="X55:X57" si="26">K55=SUM(N55:W55)</f>
        <v>1</v>
      </c>
      <c r="Y55" s="180">
        <f t="shared" ref="Y55:Y57" si="27">ROUND(K55/J55,4)</f>
        <v>0.54479999999999995</v>
      </c>
      <c r="Z55" s="181" t="s">
        <v>14</v>
      </c>
      <c r="AA55" s="181" t="b">
        <f t="shared" ref="AA55:AA57" si="28">J55=K55+L55</f>
        <v>1</v>
      </c>
    </row>
    <row r="56" spans="1:27" x14ac:dyDescent="0.2">
      <c r="A56" s="367" t="s">
        <v>38</v>
      </c>
      <c r="B56" s="367"/>
      <c r="C56" s="367"/>
      <c r="D56" s="367"/>
      <c r="E56" s="367"/>
      <c r="F56" s="367"/>
      <c r="G56" s="367"/>
      <c r="H56" s="190">
        <f>SUMIF($C$3:$C$54,"K",H3:H54)</f>
        <v>115.264</v>
      </c>
      <c r="I56" s="261" t="s">
        <v>14</v>
      </c>
      <c r="J56" s="191">
        <f>SUMIF($C$3:$C$54,"K",J3:J54)</f>
        <v>113747003.67</v>
      </c>
      <c r="K56" s="191">
        <f>SUMIF($C$3:$C$54,"K",K3:K54)</f>
        <v>65745560</v>
      </c>
      <c r="L56" s="191">
        <f>SUMIF($C$3:$C$54,"K",L3:L54)</f>
        <v>48001443.669999994</v>
      </c>
      <c r="M56" s="192" t="s">
        <v>14</v>
      </c>
      <c r="N56" s="193">
        <f t="shared" ref="N56:W56" si="29">SUMIF($C$3:$C$54,"K",N3:N54)</f>
        <v>0</v>
      </c>
      <c r="O56" s="193">
        <f t="shared" si="29"/>
        <v>0</v>
      </c>
      <c r="P56" s="194">
        <f t="shared" si="29"/>
        <v>32820294.5</v>
      </c>
      <c r="Q56" s="194">
        <f t="shared" si="29"/>
        <v>22649508.5</v>
      </c>
      <c r="R56" s="194">
        <f t="shared" si="29"/>
        <v>10275757</v>
      </c>
      <c r="S56" s="194">
        <f t="shared" si="29"/>
        <v>0</v>
      </c>
      <c r="T56" s="194">
        <f t="shared" si="29"/>
        <v>0</v>
      </c>
      <c r="U56" s="194">
        <f t="shared" si="29"/>
        <v>0</v>
      </c>
      <c r="V56" s="194">
        <f t="shared" si="29"/>
        <v>0</v>
      </c>
      <c r="W56" s="194">
        <f t="shared" si="29"/>
        <v>0</v>
      </c>
      <c r="X56" s="176" t="b">
        <f t="shared" ref="X56" si="30">K56=SUM(N56:W56)</f>
        <v>1</v>
      </c>
      <c r="Y56" s="180">
        <f t="shared" ref="Y56" si="31">ROUND(K56/J56,4)</f>
        <v>0.57799999999999996</v>
      </c>
      <c r="Z56" s="181" t="s">
        <v>14</v>
      </c>
      <c r="AA56" s="181" t="b">
        <f t="shared" ref="AA56" si="32">J56=K56+L56</f>
        <v>1</v>
      </c>
    </row>
    <row r="57" spans="1:27" x14ac:dyDescent="0.2">
      <c r="A57" s="368" t="s">
        <v>39</v>
      </c>
      <c r="B57" s="368"/>
      <c r="C57" s="368"/>
      <c r="D57" s="368"/>
      <c r="E57" s="368"/>
      <c r="F57" s="368"/>
      <c r="G57" s="368"/>
      <c r="H57" s="184">
        <f>SUMIF($C$3:$C$54,"N",H3:H54)</f>
        <v>144.97800000000001</v>
      </c>
      <c r="I57" s="185" t="s">
        <v>14</v>
      </c>
      <c r="J57" s="186">
        <f>SUMIF($C$3:$C$54,"N",J3:J54)</f>
        <v>249485659.76999998</v>
      </c>
      <c r="K57" s="186">
        <f>SUMIF($C$3:$C$54,"N",K3:K54)</f>
        <v>133368537.01000001</v>
      </c>
      <c r="L57" s="186">
        <f>SUMIF($C$3:$C$54,"N",L3:L54)</f>
        <v>116117122.75999995</v>
      </c>
      <c r="M57" s="187" t="s">
        <v>14</v>
      </c>
      <c r="N57" s="188">
        <f t="shared" ref="N57:W57" si="33">SUMIF($C$3:$C$54,"N",N3:N54)</f>
        <v>0</v>
      </c>
      <c r="O57" s="188">
        <f t="shared" si="33"/>
        <v>0</v>
      </c>
      <c r="P57" s="189">
        <f t="shared" si="33"/>
        <v>0</v>
      </c>
      <c r="Q57" s="189">
        <f t="shared" si="33"/>
        <v>133368537.01000001</v>
      </c>
      <c r="R57" s="189">
        <f t="shared" si="33"/>
        <v>0</v>
      </c>
      <c r="S57" s="189">
        <f t="shared" si="33"/>
        <v>0</v>
      </c>
      <c r="T57" s="189">
        <f t="shared" si="33"/>
        <v>0</v>
      </c>
      <c r="U57" s="189">
        <f t="shared" si="33"/>
        <v>0</v>
      </c>
      <c r="V57" s="189">
        <f t="shared" si="33"/>
        <v>0</v>
      </c>
      <c r="W57" s="189">
        <f t="shared" si="33"/>
        <v>0</v>
      </c>
      <c r="X57" s="176" t="b">
        <f t="shared" si="26"/>
        <v>1</v>
      </c>
      <c r="Y57" s="180">
        <f t="shared" si="27"/>
        <v>0.53459999999999996</v>
      </c>
      <c r="Z57" s="181" t="s">
        <v>14</v>
      </c>
      <c r="AA57" s="181" t="b">
        <f t="shared" si="28"/>
        <v>1</v>
      </c>
    </row>
    <row r="58" spans="1:27" x14ac:dyDescent="0.2">
      <c r="A58" s="367" t="s">
        <v>40</v>
      </c>
      <c r="B58" s="367"/>
      <c r="C58" s="367"/>
      <c r="D58" s="367"/>
      <c r="E58" s="367"/>
      <c r="F58" s="367"/>
      <c r="G58" s="367"/>
      <c r="H58" s="190">
        <f>SUMIF($C$3:$C$54,"W",H3:H54)</f>
        <v>27.22</v>
      </c>
      <c r="I58" s="261" t="s">
        <v>14</v>
      </c>
      <c r="J58" s="191">
        <f>SUMIF($C$3:$C$54,"W",J3:J54)</f>
        <v>54375634.57</v>
      </c>
      <c r="K58" s="193">
        <f>SUMIF($C$3:$C$54,"W",K3:K54)</f>
        <v>28409328.489999998</v>
      </c>
      <c r="L58" s="193">
        <f>SUMIF($C$3:$C$54,"W",L3:L54)</f>
        <v>25966306.079999998</v>
      </c>
      <c r="M58" s="192" t="s">
        <v>14</v>
      </c>
      <c r="N58" s="193">
        <f t="shared" ref="N58:W58" si="34">SUMIF($C$3:$C$54,"W",N3:N54)</f>
        <v>0</v>
      </c>
      <c r="O58" s="193">
        <f t="shared" si="34"/>
        <v>0</v>
      </c>
      <c r="P58" s="194">
        <f t="shared" si="34"/>
        <v>0</v>
      </c>
      <c r="Q58" s="194">
        <f t="shared" si="34"/>
        <v>9801645.7999999989</v>
      </c>
      <c r="R58" s="194">
        <f t="shared" si="34"/>
        <v>15457466.300000001</v>
      </c>
      <c r="S58" s="194">
        <f t="shared" si="34"/>
        <v>3150216.3900000006</v>
      </c>
      <c r="T58" s="194">
        <f t="shared" si="34"/>
        <v>0</v>
      </c>
      <c r="U58" s="194">
        <f t="shared" si="34"/>
        <v>0</v>
      </c>
      <c r="V58" s="194">
        <f t="shared" si="34"/>
        <v>0</v>
      </c>
      <c r="W58" s="194">
        <f t="shared" si="34"/>
        <v>0</v>
      </c>
      <c r="X58" s="176" t="b">
        <f t="shared" ref="X58" si="35">K58=SUM(N58:W58)</f>
        <v>1</v>
      </c>
      <c r="Y58" s="180">
        <f t="shared" ref="Y58" si="36">ROUND(K58/J58,4)</f>
        <v>0.52249999999999996</v>
      </c>
      <c r="Z58" s="181" t="s">
        <v>14</v>
      </c>
      <c r="AA58" s="181" t="b">
        <f t="shared" ref="AA58" si="37">J58=K58+L58</f>
        <v>1</v>
      </c>
    </row>
    <row r="59" spans="1:27" x14ac:dyDescent="0.2">
      <c r="A59" s="217"/>
      <c r="B59" s="195"/>
      <c r="C59" s="195"/>
      <c r="D59" s="195"/>
      <c r="E59" s="195"/>
      <c r="F59" s="195"/>
      <c r="G59" s="195"/>
      <c r="Q59" s="248"/>
      <c r="AA59" s="178"/>
    </row>
    <row r="60" spans="1:27" ht="15" x14ac:dyDescent="0.2">
      <c r="A60" s="197" t="s">
        <v>25</v>
      </c>
      <c r="B60" s="197"/>
      <c r="C60" s="197"/>
      <c r="D60" s="197"/>
      <c r="E60" s="197"/>
      <c r="F60" s="197"/>
      <c r="G60" s="197"/>
      <c r="H60" s="198"/>
      <c r="I60" s="198"/>
      <c r="J60" s="328"/>
      <c r="K60" s="198"/>
      <c r="L60" s="198"/>
      <c r="N60" s="198"/>
      <c r="O60" s="198"/>
      <c r="P60" s="198"/>
      <c r="Q60" s="249"/>
      <c r="R60" s="198"/>
      <c r="S60" s="198"/>
      <c r="T60" s="198"/>
      <c r="U60" s="198"/>
      <c r="V60" s="198"/>
      <c r="W60" s="198"/>
      <c r="X60" s="176"/>
      <c r="AA60" s="178"/>
    </row>
    <row r="61" spans="1:27" x14ac:dyDescent="0.2">
      <c r="A61" s="199" t="s">
        <v>26</v>
      </c>
      <c r="B61" s="199"/>
      <c r="C61" s="199"/>
      <c r="D61" s="199"/>
      <c r="E61" s="199"/>
      <c r="F61" s="199"/>
      <c r="G61" s="199"/>
      <c r="H61" s="198"/>
      <c r="I61" s="198"/>
      <c r="J61" s="200"/>
      <c r="K61" s="198"/>
      <c r="L61" s="198"/>
      <c r="N61" s="198"/>
      <c r="O61" s="203"/>
      <c r="P61" s="198"/>
      <c r="Q61" s="249"/>
      <c r="R61" s="198"/>
      <c r="S61" s="198"/>
      <c r="T61" s="198"/>
      <c r="U61" s="198"/>
      <c r="V61" s="198"/>
      <c r="W61" s="198"/>
      <c r="X61" s="176"/>
      <c r="AA61" s="178"/>
    </row>
    <row r="62" spans="1:27" x14ac:dyDescent="0.2">
      <c r="A62" s="197" t="s">
        <v>43</v>
      </c>
      <c r="B62" s="195"/>
      <c r="C62" s="195"/>
      <c r="D62" s="195"/>
      <c r="E62" s="195"/>
      <c r="F62" s="195"/>
      <c r="G62" s="195"/>
      <c r="J62" s="201"/>
      <c r="Q62" s="250"/>
    </row>
    <row r="63" spans="1:27" x14ac:dyDescent="0.2">
      <c r="A63" s="202" t="s">
        <v>48</v>
      </c>
      <c r="B63" s="202"/>
      <c r="C63" s="202"/>
      <c r="D63" s="202"/>
      <c r="E63" s="202"/>
      <c r="F63" s="202"/>
      <c r="G63" s="202"/>
      <c r="J63" s="201"/>
    </row>
  </sheetData>
  <mergeCells count="18">
    <mergeCell ref="D1:D2"/>
    <mergeCell ref="A58:G58"/>
    <mergeCell ref="A57:G57"/>
    <mergeCell ref="E1:E2"/>
    <mergeCell ref="A55:G55"/>
    <mergeCell ref="A1:A2"/>
    <mergeCell ref="B1:B2"/>
    <mergeCell ref="C1:C2"/>
    <mergeCell ref="F1:F2"/>
    <mergeCell ref="G1:G2"/>
    <mergeCell ref="A56:G56"/>
    <mergeCell ref="L1:L2"/>
    <mergeCell ref="M1:M2"/>
    <mergeCell ref="N1:W1"/>
    <mergeCell ref="H1:H2"/>
    <mergeCell ref="I1:I2"/>
    <mergeCell ref="J1:J2"/>
    <mergeCell ref="K1:K2"/>
  </mergeCells>
  <conditionalFormatting sqref="X3:AA56">
    <cfRule type="cellIs" dxfId="54" priority="15" operator="equal">
      <formula>FALSE</formula>
    </cfRule>
  </conditionalFormatting>
  <conditionalFormatting sqref="X3:Z56">
    <cfRule type="containsText" dxfId="53" priority="13" operator="containsText" text="fałsz">
      <formula>NOT(ISERROR(SEARCH("fałsz",X3)))</formula>
    </cfRule>
  </conditionalFormatting>
  <conditionalFormatting sqref="Y58:Z58">
    <cfRule type="cellIs" dxfId="52" priority="10" operator="equal">
      <formula>FALSE</formula>
    </cfRule>
  </conditionalFormatting>
  <conditionalFormatting sqref="X58">
    <cfRule type="cellIs" dxfId="51" priority="9" operator="equal">
      <formula>FALSE</formula>
    </cfRule>
  </conditionalFormatting>
  <conditionalFormatting sqref="X58:Z58">
    <cfRule type="containsText" dxfId="50" priority="8" operator="containsText" text="fałsz">
      <formula>NOT(ISERROR(SEARCH("fałsz",X58)))</formula>
    </cfRule>
  </conditionalFormatting>
  <conditionalFormatting sqref="AA58">
    <cfRule type="cellIs" dxfId="49" priority="7" operator="equal">
      <formula>FALSE</formula>
    </cfRule>
  </conditionalFormatting>
  <conditionalFormatting sqref="AA58">
    <cfRule type="cellIs" dxfId="48" priority="6" operator="equal">
      <formula>FALSE</formula>
    </cfRule>
  </conditionalFormatting>
  <conditionalFormatting sqref="Y57:Z57">
    <cfRule type="cellIs" dxfId="47" priority="5" operator="equal">
      <formula>FALSE</formula>
    </cfRule>
  </conditionalFormatting>
  <conditionalFormatting sqref="X57">
    <cfRule type="cellIs" dxfId="46" priority="4" operator="equal">
      <formula>FALSE</formula>
    </cfRule>
  </conditionalFormatting>
  <conditionalFormatting sqref="X57:Z57">
    <cfRule type="containsText" dxfId="45" priority="3" operator="containsText" text="fałsz">
      <formula>NOT(ISERROR(SEARCH("fałsz",X57)))</formula>
    </cfRule>
  </conditionalFormatting>
  <conditionalFormatting sqref="AA57">
    <cfRule type="cellIs" dxfId="44" priority="2" operator="equal">
      <formula>FALSE</formula>
    </cfRule>
  </conditionalFormatting>
  <conditionalFormatting sqref="AA57">
    <cfRule type="cellIs" dxfId="43" priority="1" operator="equal">
      <formula>FALSE</formula>
    </cfRule>
  </conditionalFormatting>
  <dataValidations count="2">
    <dataValidation type="list" allowBlank="1" showInputMessage="1" showErrorMessage="1" sqref="C3:C54">
      <formula1>"N,K,W"</formula1>
    </dataValidation>
    <dataValidation type="list" allowBlank="1" showInputMessage="1" showErrorMessage="1" sqref="G3:G54">
      <formula1>"B,P,R"</formula1>
    </dataValidation>
  </dataValidations>
  <pageMargins left="0.23622047244094491" right="0.23622047244094491" top="0.74803149606299213" bottom="0.74803149606299213" header="0.31496062992125984" footer="0.31496062992125984"/>
  <pageSetup paperSize="8" scale="53" fitToHeight="0" orientation="landscape" r:id="rId1"/>
  <headerFooter>
    <oddHeader>&amp;LWojewództwo &amp;KFF0000LUBELSKIE&amp;K01+000 - zadania powiatowe lista podstawowa</oddHeader>
    <oddFoote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85"/>
  <sheetViews>
    <sheetView showGridLines="0" view="pageBreakPreview" zoomScale="85" zoomScaleNormal="100" zoomScaleSheetLayoutView="85" workbookViewId="0">
      <selection sqref="A1:A2"/>
    </sheetView>
  </sheetViews>
  <sheetFormatPr defaultColWidth="9.140625" defaultRowHeight="11.25" x14ac:dyDescent="0.2"/>
  <cols>
    <col min="1" max="6" width="15.7109375" style="232" customWidth="1"/>
    <col min="7" max="7" width="36.85546875" style="232" customWidth="1"/>
    <col min="8" max="8" width="15.7109375" style="232" customWidth="1"/>
    <col min="9" max="9" width="15.7109375" style="237" customWidth="1"/>
    <col min="10" max="10" width="15.7109375" style="232" customWidth="1"/>
    <col min="11" max="11" width="15.7109375" style="243" customWidth="1"/>
    <col min="12" max="13" width="15.7109375" style="242" customWidth="1"/>
    <col min="14" max="14" width="15.7109375" style="240" customWidth="1"/>
    <col min="15" max="16" width="15.7109375" style="232" customWidth="1"/>
    <col min="17" max="20" width="15.7109375" style="242" customWidth="1"/>
    <col min="21" max="24" width="15.7109375" style="232" customWidth="1"/>
    <col min="25" max="27" width="15.7109375" style="174" customWidth="1"/>
    <col min="28" max="28" width="15.7109375" style="232" customWidth="1"/>
    <col min="29" max="16384" width="9.140625" style="232"/>
  </cols>
  <sheetData>
    <row r="1" spans="1:58" x14ac:dyDescent="0.2">
      <c r="A1" s="370" t="s">
        <v>4</v>
      </c>
      <c r="B1" s="370" t="s">
        <v>5</v>
      </c>
      <c r="C1" s="370" t="s">
        <v>44</v>
      </c>
      <c r="D1" s="370" t="s">
        <v>6</v>
      </c>
      <c r="E1" s="370" t="s">
        <v>33</v>
      </c>
      <c r="F1" s="370" t="s">
        <v>15</v>
      </c>
      <c r="G1" s="370" t="s">
        <v>7</v>
      </c>
      <c r="H1" s="370" t="s">
        <v>27</v>
      </c>
      <c r="I1" s="370" t="s">
        <v>8</v>
      </c>
      <c r="J1" s="370" t="s">
        <v>28</v>
      </c>
      <c r="K1" s="372" t="s">
        <v>9</v>
      </c>
      <c r="L1" s="370" t="s">
        <v>17</v>
      </c>
      <c r="M1" s="370" t="s">
        <v>13</v>
      </c>
      <c r="N1" s="371" t="s">
        <v>11</v>
      </c>
      <c r="O1" s="370" t="s">
        <v>12</v>
      </c>
      <c r="P1" s="370"/>
      <c r="Q1" s="370"/>
      <c r="R1" s="370"/>
      <c r="S1" s="370"/>
      <c r="T1" s="370"/>
      <c r="U1" s="370"/>
      <c r="V1" s="370"/>
      <c r="W1" s="370"/>
      <c r="X1" s="370"/>
    </row>
    <row r="2" spans="1:58" x14ac:dyDescent="0.2">
      <c r="A2" s="370"/>
      <c r="B2" s="370"/>
      <c r="C2" s="370"/>
      <c r="D2" s="370"/>
      <c r="E2" s="370"/>
      <c r="F2" s="370"/>
      <c r="G2" s="370"/>
      <c r="H2" s="370"/>
      <c r="I2" s="370"/>
      <c r="J2" s="370"/>
      <c r="K2" s="372"/>
      <c r="L2" s="370"/>
      <c r="M2" s="370"/>
      <c r="N2" s="371"/>
      <c r="O2" s="225">
        <v>2019</v>
      </c>
      <c r="P2" s="225">
        <v>2020</v>
      </c>
      <c r="Q2" s="225">
        <v>2021</v>
      </c>
      <c r="R2" s="225">
        <v>2022</v>
      </c>
      <c r="S2" s="225">
        <v>2023</v>
      </c>
      <c r="T2" s="225">
        <v>2024</v>
      </c>
      <c r="U2" s="225">
        <v>2025</v>
      </c>
      <c r="V2" s="225">
        <v>2026</v>
      </c>
      <c r="W2" s="225">
        <v>2027</v>
      </c>
      <c r="X2" s="225">
        <v>2028</v>
      </c>
      <c r="Y2" s="175" t="s">
        <v>29</v>
      </c>
      <c r="Z2" s="175" t="s">
        <v>30</v>
      </c>
      <c r="AA2" s="175" t="s">
        <v>31</v>
      </c>
      <c r="AB2" s="233" t="s">
        <v>32</v>
      </c>
    </row>
    <row r="3" spans="1:58" s="247" customFormat="1" ht="36" x14ac:dyDescent="0.2">
      <c r="A3" s="164">
        <v>1</v>
      </c>
      <c r="B3" s="267" t="s">
        <v>414</v>
      </c>
      <c r="C3" s="161" t="s">
        <v>50</v>
      </c>
      <c r="D3" s="267" t="s">
        <v>415</v>
      </c>
      <c r="E3" s="267" t="s">
        <v>347</v>
      </c>
      <c r="F3" s="267" t="s">
        <v>342</v>
      </c>
      <c r="G3" s="262" t="s">
        <v>416</v>
      </c>
      <c r="H3" s="161" t="s">
        <v>417</v>
      </c>
      <c r="I3" s="161">
        <v>3.8580000000000001</v>
      </c>
      <c r="J3" s="161" t="s">
        <v>418</v>
      </c>
      <c r="K3" s="170">
        <v>773368.54</v>
      </c>
      <c r="L3" s="170">
        <v>464021</v>
      </c>
      <c r="M3" s="170">
        <v>309347.53999999998</v>
      </c>
      <c r="N3" s="268">
        <v>0.6</v>
      </c>
      <c r="O3" s="167"/>
      <c r="P3" s="167">
        <v>58573</v>
      </c>
      <c r="Q3" s="170">
        <v>162405</v>
      </c>
      <c r="R3" s="170">
        <v>243043</v>
      </c>
      <c r="S3" s="269"/>
      <c r="T3" s="269"/>
      <c r="U3" s="270"/>
      <c r="V3" s="270"/>
      <c r="W3" s="270"/>
      <c r="X3" s="270"/>
      <c r="Y3" s="255" t="b">
        <f t="shared" ref="Y3" si="0">L3=SUM(O3:X3)</f>
        <v>1</v>
      </c>
      <c r="Z3" s="256">
        <f t="shared" ref="Z3" si="1">ROUND(L3/K3,4)</f>
        <v>0.6</v>
      </c>
      <c r="AA3" s="257" t="b">
        <f t="shared" ref="AA3" si="2">Z3=N3</f>
        <v>1</v>
      </c>
      <c r="AB3" s="257" t="b">
        <f t="shared" ref="AB3" si="3">K3=L3+M3</f>
        <v>1</v>
      </c>
    </row>
    <row r="4" spans="1:58" s="259" customFormat="1" ht="33.75" customHeight="1" x14ac:dyDescent="0.25">
      <c r="A4" s="164">
        <v>2</v>
      </c>
      <c r="B4" s="161" t="s">
        <v>995</v>
      </c>
      <c r="C4" s="271" t="s">
        <v>50</v>
      </c>
      <c r="D4" s="267" t="s">
        <v>996</v>
      </c>
      <c r="E4" s="163" t="s">
        <v>353</v>
      </c>
      <c r="F4" s="161" t="s">
        <v>354</v>
      </c>
      <c r="G4" s="262" t="s">
        <v>997</v>
      </c>
      <c r="H4" s="161" t="s">
        <v>54</v>
      </c>
      <c r="I4" s="272">
        <v>0.99199999999999999</v>
      </c>
      <c r="J4" s="161" t="s">
        <v>998</v>
      </c>
      <c r="K4" s="273">
        <v>1075943.02</v>
      </c>
      <c r="L4" s="166">
        <v>753160</v>
      </c>
      <c r="M4" s="167">
        <f>K4-L4</f>
        <v>322783.02</v>
      </c>
      <c r="N4" s="274">
        <v>0.7</v>
      </c>
      <c r="O4" s="167">
        <v>0</v>
      </c>
      <c r="P4" s="167">
        <v>449803</v>
      </c>
      <c r="Q4" s="273">
        <v>303357</v>
      </c>
      <c r="R4" s="164"/>
      <c r="S4" s="164"/>
      <c r="T4" s="164"/>
      <c r="U4" s="164"/>
      <c r="V4" s="164"/>
      <c r="W4" s="164"/>
      <c r="X4" s="164"/>
      <c r="Y4" s="255" t="b">
        <f t="shared" ref="Y4" si="4">L4=SUM(O4:X4)</f>
        <v>1</v>
      </c>
      <c r="Z4" s="256">
        <f t="shared" ref="Z4" si="5">ROUND(L4/K4,4)</f>
        <v>0.7</v>
      </c>
      <c r="AA4" s="257" t="b">
        <f t="shared" ref="AA4" si="6">Z4=N4</f>
        <v>1</v>
      </c>
      <c r="AB4" s="257" t="b">
        <f t="shared" ref="AB4" si="7">K4=L4+M4</f>
        <v>1</v>
      </c>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row>
    <row r="5" spans="1:58" s="247" customFormat="1" ht="36" x14ac:dyDescent="0.2">
      <c r="A5" s="164">
        <v>3</v>
      </c>
      <c r="B5" s="161" t="s">
        <v>419</v>
      </c>
      <c r="C5" s="161" t="s">
        <v>50</v>
      </c>
      <c r="D5" s="267" t="s">
        <v>420</v>
      </c>
      <c r="E5" s="275" t="s">
        <v>311</v>
      </c>
      <c r="F5" s="161" t="s">
        <v>306</v>
      </c>
      <c r="G5" s="262" t="s">
        <v>421</v>
      </c>
      <c r="H5" s="161" t="s">
        <v>63</v>
      </c>
      <c r="I5" s="165">
        <v>0.64300000000000002</v>
      </c>
      <c r="J5" s="276" t="s">
        <v>422</v>
      </c>
      <c r="K5" s="170">
        <v>4141957.95</v>
      </c>
      <c r="L5" s="170">
        <v>2070978</v>
      </c>
      <c r="M5" s="168">
        <v>2070979.95</v>
      </c>
      <c r="N5" s="268">
        <v>0.5</v>
      </c>
      <c r="O5" s="167"/>
      <c r="P5" s="166"/>
      <c r="Q5" s="168">
        <v>517744</v>
      </c>
      <c r="R5" s="168">
        <v>1035489</v>
      </c>
      <c r="S5" s="168">
        <v>517745</v>
      </c>
      <c r="T5" s="168"/>
      <c r="U5" s="166"/>
      <c r="V5" s="270"/>
      <c r="W5" s="270"/>
      <c r="X5" s="270"/>
      <c r="Y5" s="255" t="b">
        <f t="shared" ref="Y5:Y67" si="8">L5=SUM(O5:X5)</f>
        <v>1</v>
      </c>
      <c r="Z5" s="256">
        <f t="shared" ref="Z5:Z67" si="9">ROUND(L5/K5,4)</f>
        <v>0.5</v>
      </c>
      <c r="AA5" s="257" t="b">
        <f t="shared" ref="AA5:AA67" si="10">Z5=N5</f>
        <v>1</v>
      </c>
      <c r="AB5" s="257" t="b">
        <f t="shared" ref="AB5:AB67" si="11">K5=L5+M5</f>
        <v>1</v>
      </c>
    </row>
    <row r="6" spans="1:58" s="247" customFormat="1" ht="36" x14ac:dyDescent="0.2">
      <c r="A6" s="164">
        <v>4</v>
      </c>
      <c r="B6" s="161" t="s">
        <v>423</v>
      </c>
      <c r="C6" s="161" t="s">
        <v>50</v>
      </c>
      <c r="D6" s="267" t="s">
        <v>424</v>
      </c>
      <c r="E6" s="275" t="s">
        <v>326</v>
      </c>
      <c r="F6" s="161" t="s">
        <v>322</v>
      </c>
      <c r="G6" s="262" t="s">
        <v>425</v>
      </c>
      <c r="H6" s="161" t="s">
        <v>54</v>
      </c>
      <c r="I6" s="165">
        <v>2.9</v>
      </c>
      <c r="J6" s="276" t="s">
        <v>426</v>
      </c>
      <c r="K6" s="170">
        <v>2643610.17</v>
      </c>
      <c r="L6" s="170">
        <v>1321805</v>
      </c>
      <c r="M6" s="168">
        <v>1321805.17</v>
      </c>
      <c r="N6" s="268">
        <v>0.5</v>
      </c>
      <c r="O6" s="167"/>
      <c r="P6" s="166"/>
      <c r="Q6" s="168">
        <v>660902</v>
      </c>
      <c r="R6" s="168">
        <v>660903</v>
      </c>
      <c r="S6" s="168"/>
      <c r="T6" s="168"/>
      <c r="U6" s="166"/>
      <c r="V6" s="270"/>
      <c r="W6" s="270"/>
      <c r="X6" s="270"/>
      <c r="Y6" s="255" t="b">
        <f t="shared" si="8"/>
        <v>1</v>
      </c>
      <c r="Z6" s="256">
        <f t="shared" si="9"/>
        <v>0.5</v>
      </c>
      <c r="AA6" s="257" t="b">
        <f t="shared" si="10"/>
        <v>1</v>
      </c>
      <c r="AB6" s="257" t="b">
        <f t="shared" si="11"/>
        <v>1</v>
      </c>
    </row>
    <row r="7" spans="1:58" s="247" customFormat="1" ht="108" x14ac:dyDescent="0.2">
      <c r="A7" s="164">
        <v>5</v>
      </c>
      <c r="B7" s="161" t="s">
        <v>427</v>
      </c>
      <c r="C7" s="161" t="s">
        <v>50</v>
      </c>
      <c r="D7" s="267" t="s">
        <v>428</v>
      </c>
      <c r="E7" s="275" t="s">
        <v>317</v>
      </c>
      <c r="F7" s="161" t="s">
        <v>313</v>
      </c>
      <c r="G7" s="262" t="s">
        <v>429</v>
      </c>
      <c r="H7" s="161" t="s">
        <v>63</v>
      </c>
      <c r="I7" s="165">
        <v>4.9820000000000002</v>
      </c>
      <c r="J7" s="276" t="s">
        <v>430</v>
      </c>
      <c r="K7" s="170">
        <v>8104208.2000000002</v>
      </c>
      <c r="L7" s="170">
        <v>4052104</v>
      </c>
      <c r="M7" s="168">
        <v>4052104.2</v>
      </c>
      <c r="N7" s="268">
        <v>0.5</v>
      </c>
      <c r="O7" s="167"/>
      <c r="P7" s="166"/>
      <c r="Q7" s="168">
        <v>1136873</v>
      </c>
      <c r="R7" s="168">
        <v>2915231</v>
      </c>
      <c r="S7" s="168"/>
      <c r="T7" s="168"/>
      <c r="U7" s="166"/>
      <c r="V7" s="270"/>
      <c r="W7" s="270"/>
      <c r="X7" s="270"/>
      <c r="Y7" s="255" t="b">
        <f t="shared" si="8"/>
        <v>1</v>
      </c>
      <c r="Z7" s="256">
        <f t="shared" si="9"/>
        <v>0.5</v>
      </c>
      <c r="AA7" s="257" t="b">
        <f t="shared" si="10"/>
        <v>1</v>
      </c>
      <c r="AB7" s="257" t="b">
        <f t="shared" si="11"/>
        <v>1</v>
      </c>
    </row>
    <row r="8" spans="1:58" s="247" customFormat="1" ht="36" x14ac:dyDescent="0.2">
      <c r="A8" s="164">
        <v>6</v>
      </c>
      <c r="B8" s="161" t="s">
        <v>431</v>
      </c>
      <c r="C8" s="161" t="s">
        <v>50</v>
      </c>
      <c r="D8" s="267" t="s">
        <v>432</v>
      </c>
      <c r="E8" s="275" t="s">
        <v>362</v>
      </c>
      <c r="F8" s="161" t="s">
        <v>361</v>
      </c>
      <c r="G8" s="262" t="s">
        <v>433</v>
      </c>
      <c r="H8" s="161" t="s">
        <v>63</v>
      </c>
      <c r="I8" s="165">
        <v>1.224</v>
      </c>
      <c r="J8" s="276" t="s">
        <v>434</v>
      </c>
      <c r="K8" s="170">
        <v>742936.79</v>
      </c>
      <c r="L8" s="170">
        <v>371468</v>
      </c>
      <c r="M8" s="168">
        <v>371468.79</v>
      </c>
      <c r="N8" s="268">
        <v>0.5</v>
      </c>
      <c r="O8" s="167"/>
      <c r="P8" s="166"/>
      <c r="Q8" s="168">
        <v>198089</v>
      </c>
      <c r="R8" s="168">
        <v>173379</v>
      </c>
      <c r="S8" s="168"/>
      <c r="T8" s="168"/>
      <c r="U8" s="166"/>
      <c r="V8" s="270"/>
      <c r="W8" s="270"/>
      <c r="X8" s="270"/>
      <c r="Y8" s="255" t="b">
        <f t="shared" si="8"/>
        <v>1</v>
      </c>
      <c r="Z8" s="256">
        <f t="shared" si="9"/>
        <v>0.5</v>
      </c>
      <c r="AA8" s="257" t="b">
        <f t="shared" si="10"/>
        <v>1</v>
      </c>
      <c r="AB8" s="257" t="b">
        <f t="shared" si="11"/>
        <v>1</v>
      </c>
    </row>
    <row r="9" spans="1:58" s="247" customFormat="1" ht="24" x14ac:dyDescent="0.2">
      <c r="A9" s="164">
        <v>7</v>
      </c>
      <c r="B9" s="161" t="s">
        <v>435</v>
      </c>
      <c r="C9" s="161" t="s">
        <v>50</v>
      </c>
      <c r="D9" s="267" t="s">
        <v>436</v>
      </c>
      <c r="E9" s="275" t="s">
        <v>350</v>
      </c>
      <c r="F9" s="161" t="s">
        <v>342</v>
      </c>
      <c r="G9" s="262" t="s">
        <v>437</v>
      </c>
      <c r="H9" s="161" t="s">
        <v>54</v>
      </c>
      <c r="I9" s="165">
        <v>2.9489999999999998</v>
      </c>
      <c r="J9" s="276" t="s">
        <v>438</v>
      </c>
      <c r="K9" s="170">
        <v>1977932.48</v>
      </c>
      <c r="L9" s="170">
        <v>988966</v>
      </c>
      <c r="M9" s="168">
        <v>988966.48</v>
      </c>
      <c r="N9" s="268">
        <v>0.5</v>
      </c>
      <c r="O9" s="167"/>
      <c r="P9" s="166"/>
      <c r="Q9" s="168">
        <v>18680</v>
      </c>
      <c r="R9" s="168">
        <f>+L9-Q9</f>
        <v>970286</v>
      </c>
      <c r="S9" s="168"/>
      <c r="T9" s="168"/>
      <c r="U9" s="166"/>
      <c r="V9" s="270"/>
      <c r="W9" s="270"/>
      <c r="X9" s="270"/>
      <c r="Y9" s="255" t="b">
        <f t="shared" si="8"/>
        <v>1</v>
      </c>
      <c r="Z9" s="256">
        <f t="shared" si="9"/>
        <v>0.5</v>
      </c>
      <c r="AA9" s="257" t="b">
        <f t="shared" si="10"/>
        <v>1</v>
      </c>
      <c r="AB9" s="257" t="b">
        <f t="shared" si="11"/>
        <v>1</v>
      </c>
    </row>
    <row r="10" spans="1:58" s="247" customFormat="1" ht="36" x14ac:dyDescent="0.2">
      <c r="A10" s="164">
        <v>8</v>
      </c>
      <c r="B10" s="161" t="s">
        <v>439</v>
      </c>
      <c r="C10" s="161" t="s">
        <v>50</v>
      </c>
      <c r="D10" s="267" t="s">
        <v>440</v>
      </c>
      <c r="E10" s="275" t="s">
        <v>401</v>
      </c>
      <c r="F10" s="161" t="s">
        <v>441</v>
      </c>
      <c r="G10" s="262" t="s">
        <v>442</v>
      </c>
      <c r="H10" s="161" t="s">
        <v>63</v>
      </c>
      <c r="I10" s="165">
        <v>1.3360000000000001</v>
      </c>
      <c r="J10" s="276" t="s">
        <v>443</v>
      </c>
      <c r="K10" s="170">
        <v>1713092.17</v>
      </c>
      <c r="L10" s="170">
        <v>856546</v>
      </c>
      <c r="M10" s="168">
        <v>856546.17</v>
      </c>
      <c r="N10" s="268">
        <v>0.5</v>
      </c>
      <c r="O10" s="167"/>
      <c r="P10" s="166"/>
      <c r="Q10" s="168">
        <v>428119</v>
      </c>
      <c r="R10" s="168">
        <v>428427</v>
      </c>
      <c r="S10" s="168"/>
      <c r="T10" s="168"/>
      <c r="U10" s="166"/>
      <c r="V10" s="270"/>
      <c r="W10" s="270"/>
      <c r="X10" s="270"/>
      <c r="Y10" s="255" t="b">
        <f t="shared" si="8"/>
        <v>1</v>
      </c>
      <c r="Z10" s="256">
        <f t="shared" si="9"/>
        <v>0.5</v>
      </c>
      <c r="AA10" s="257" t="b">
        <f t="shared" si="10"/>
        <v>1</v>
      </c>
      <c r="AB10" s="257" t="b">
        <f t="shared" si="11"/>
        <v>1</v>
      </c>
    </row>
    <row r="11" spans="1:58" s="247" customFormat="1" ht="36" x14ac:dyDescent="0.2">
      <c r="A11" s="164">
        <v>9</v>
      </c>
      <c r="B11" s="161" t="s">
        <v>444</v>
      </c>
      <c r="C11" s="161" t="s">
        <v>50</v>
      </c>
      <c r="D11" s="267" t="s">
        <v>445</v>
      </c>
      <c r="E11" s="275" t="s">
        <v>357</v>
      </c>
      <c r="F11" s="161" t="s">
        <v>354</v>
      </c>
      <c r="G11" s="262" t="s">
        <v>446</v>
      </c>
      <c r="H11" s="161" t="s">
        <v>63</v>
      </c>
      <c r="I11" s="165">
        <v>0.24399999999999999</v>
      </c>
      <c r="J11" s="276" t="s">
        <v>447</v>
      </c>
      <c r="K11" s="170">
        <v>1463941.6</v>
      </c>
      <c r="L11" s="170">
        <v>878364</v>
      </c>
      <c r="M11" s="168">
        <v>585577.6</v>
      </c>
      <c r="N11" s="268">
        <v>0.6</v>
      </c>
      <c r="O11" s="167"/>
      <c r="P11" s="166"/>
      <c r="Q11" s="168">
        <v>519333</v>
      </c>
      <c r="R11" s="168">
        <v>359031</v>
      </c>
      <c r="S11" s="168"/>
      <c r="T11" s="168"/>
      <c r="U11" s="166"/>
      <c r="V11" s="270"/>
      <c r="W11" s="270"/>
      <c r="X11" s="270"/>
      <c r="Y11" s="255" t="b">
        <f t="shared" si="8"/>
        <v>1</v>
      </c>
      <c r="Z11" s="256">
        <f t="shared" si="9"/>
        <v>0.6</v>
      </c>
      <c r="AA11" s="257" t="b">
        <f t="shared" si="10"/>
        <v>1</v>
      </c>
      <c r="AB11" s="257" t="b">
        <f t="shared" si="11"/>
        <v>1</v>
      </c>
    </row>
    <row r="12" spans="1:58" s="247" customFormat="1" ht="36" x14ac:dyDescent="0.2">
      <c r="A12" s="164">
        <v>10</v>
      </c>
      <c r="B12" s="161" t="s">
        <v>448</v>
      </c>
      <c r="C12" s="161" t="s">
        <v>50</v>
      </c>
      <c r="D12" s="267" t="s">
        <v>445</v>
      </c>
      <c r="E12" s="275" t="s">
        <v>357</v>
      </c>
      <c r="F12" s="161" t="s">
        <v>354</v>
      </c>
      <c r="G12" s="262" t="s">
        <v>449</v>
      </c>
      <c r="H12" s="161" t="s">
        <v>63</v>
      </c>
      <c r="I12" s="165">
        <v>8.4000000000000005E-2</v>
      </c>
      <c r="J12" s="276" t="s">
        <v>64</v>
      </c>
      <c r="K12" s="170">
        <v>367999.81</v>
      </c>
      <c r="L12" s="170">
        <v>220799</v>
      </c>
      <c r="M12" s="168">
        <f>K12-L12</f>
        <v>147200.81</v>
      </c>
      <c r="N12" s="268">
        <v>0.6</v>
      </c>
      <c r="O12" s="167"/>
      <c r="P12" s="166"/>
      <c r="Q12" s="168">
        <v>99116.799999999988</v>
      </c>
      <c r="R12" s="168">
        <v>121682.2</v>
      </c>
      <c r="S12" s="168"/>
      <c r="T12" s="168"/>
      <c r="U12" s="166"/>
      <c r="V12" s="270"/>
      <c r="W12" s="270"/>
      <c r="X12" s="270"/>
      <c r="Y12" s="255" t="b">
        <f t="shared" si="8"/>
        <v>1</v>
      </c>
      <c r="Z12" s="256">
        <f t="shared" si="9"/>
        <v>0.6</v>
      </c>
      <c r="AA12" s="257" t="b">
        <f t="shared" si="10"/>
        <v>1</v>
      </c>
      <c r="AB12" s="257" t="b">
        <f t="shared" si="11"/>
        <v>1</v>
      </c>
    </row>
    <row r="13" spans="1:58" s="247" customFormat="1" ht="24" x14ac:dyDescent="0.2">
      <c r="A13" s="164">
        <v>11</v>
      </c>
      <c r="B13" s="161" t="s">
        <v>450</v>
      </c>
      <c r="C13" s="161" t="s">
        <v>50</v>
      </c>
      <c r="D13" s="267" t="s">
        <v>451</v>
      </c>
      <c r="E13" s="275" t="s">
        <v>382</v>
      </c>
      <c r="F13" s="161" t="s">
        <v>381</v>
      </c>
      <c r="G13" s="262" t="s">
        <v>452</v>
      </c>
      <c r="H13" s="161" t="s">
        <v>54</v>
      </c>
      <c r="I13" s="165">
        <v>1.038</v>
      </c>
      <c r="J13" s="276" t="s">
        <v>453</v>
      </c>
      <c r="K13" s="170">
        <v>3309921.57</v>
      </c>
      <c r="L13" s="170">
        <v>1654960</v>
      </c>
      <c r="M13" s="168">
        <v>1654961.57</v>
      </c>
      <c r="N13" s="268">
        <v>0.5</v>
      </c>
      <c r="O13" s="167"/>
      <c r="P13" s="166"/>
      <c r="Q13" s="168">
        <v>737917</v>
      </c>
      <c r="R13" s="168">
        <v>917043</v>
      </c>
      <c r="S13" s="168"/>
      <c r="T13" s="168"/>
      <c r="U13" s="166"/>
      <c r="V13" s="270"/>
      <c r="W13" s="270"/>
      <c r="X13" s="270"/>
      <c r="Y13" s="255" t="b">
        <f t="shared" si="8"/>
        <v>1</v>
      </c>
      <c r="Z13" s="256">
        <f t="shared" si="9"/>
        <v>0.5</v>
      </c>
      <c r="AA13" s="257" t="b">
        <f t="shared" si="10"/>
        <v>1</v>
      </c>
      <c r="AB13" s="257" t="b">
        <f t="shared" si="11"/>
        <v>1</v>
      </c>
    </row>
    <row r="14" spans="1:58" s="247" customFormat="1" ht="36" x14ac:dyDescent="0.2">
      <c r="A14" s="164">
        <v>12</v>
      </c>
      <c r="B14" s="161" t="s">
        <v>454</v>
      </c>
      <c r="C14" s="161" t="s">
        <v>50</v>
      </c>
      <c r="D14" s="267" t="s">
        <v>455</v>
      </c>
      <c r="E14" s="275" t="s">
        <v>403</v>
      </c>
      <c r="F14" s="161" t="s">
        <v>402</v>
      </c>
      <c r="G14" s="262" t="s">
        <v>456</v>
      </c>
      <c r="H14" s="161" t="s">
        <v>63</v>
      </c>
      <c r="I14" s="165">
        <v>0.437</v>
      </c>
      <c r="J14" s="276" t="s">
        <v>457</v>
      </c>
      <c r="K14" s="170">
        <v>878636.37</v>
      </c>
      <c r="L14" s="170">
        <v>439318</v>
      </c>
      <c r="M14" s="168">
        <v>439318.37</v>
      </c>
      <c r="N14" s="268">
        <v>0.5</v>
      </c>
      <c r="O14" s="167"/>
      <c r="P14" s="166"/>
      <c r="Q14" s="168">
        <v>86928</v>
      </c>
      <c r="R14" s="168">
        <v>352390</v>
      </c>
      <c r="S14" s="168"/>
      <c r="T14" s="168"/>
      <c r="U14" s="166"/>
      <c r="V14" s="270"/>
      <c r="W14" s="270"/>
      <c r="X14" s="270"/>
      <c r="Y14" s="255" t="b">
        <f t="shared" si="8"/>
        <v>1</v>
      </c>
      <c r="Z14" s="256">
        <f t="shared" si="9"/>
        <v>0.5</v>
      </c>
      <c r="AA14" s="257" t="b">
        <f t="shared" si="10"/>
        <v>1</v>
      </c>
      <c r="AB14" s="257" t="b">
        <f t="shared" si="11"/>
        <v>1</v>
      </c>
    </row>
    <row r="15" spans="1:58" s="247" customFormat="1" ht="24" x14ac:dyDescent="0.2">
      <c r="A15" s="164">
        <v>13</v>
      </c>
      <c r="B15" s="161" t="s">
        <v>458</v>
      </c>
      <c r="C15" s="161" t="s">
        <v>50</v>
      </c>
      <c r="D15" s="267" t="s">
        <v>451</v>
      </c>
      <c r="E15" s="275" t="s">
        <v>382</v>
      </c>
      <c r="F15" s="161" t="s">
        <v>381</v>
      </c>
      <c r="G15" s="262" t="s">
        <v>459</v>
      </c>
      <c r="H15" s="161" t="s">
        <v>54</v>
      </c>
      <c r="I15" s="165">
        <v>8.6999999999999994E-2</v>
      </c>
      <c r="J15" s="276" t="s">
        <v>453</v>
      </c>
      <c r="K15" s="170">
        <v>403938.78</v>
      </c>
      <c r="L15" s="170">
        <v>201969</v>
      </c>
      <c r="M15" s="168">
        <v>201969.78</v>
      </c>
      <c r="N15" s="268">
        <v>0.5</v>
      </c>
      <c r="O15" s="167"/>
      <c r="P15" s="166"/>
      <c r="Q15" s="168">
        <v>100000</v>
      </c>
      <c r="R15" s="168">
        <v>101969</v>
      </c>
      <c r="S15" s="168"/>
      <c r="T15" s="168"/>
      <c r="U15" s="166"/>
      <c r="V15" s="270"/>
      <c r="W15" s="270"/>
      <c r="X15" s="270"/>
      <c r="Y15" s="255" t="b">
        <f t="shared" si="8"/>
        <v>1</v>
      </c>
      <c r="Z15" s="256">
        <f t="shared" si="9"/>
        <v>0.5</v>
      </c>
      <c r="AA15" s="257" t="b">
        <f t="shared" si="10"/>
        <v>1</v>
      </c>
      <c r="AB15" s="257" t="b">
        <f t="shared" si="11"/>
        <v>1</v>
      </c>
    </row>
    <row r="16" spans="1:58" s="247" customFormat="1" ht="24" x14ac:dyDescent="0.2">
      <c r="A16" s="164">
        <v>14</v>
      </c>
      <c r="B16" s="161" t="s">
        <v>460</v>
      </c>
      <c r="C16" s="161" t="s">
        <v>50</v>
      </c>
      <c r="D16" s="267" t="s">
        <v>461</v>
      </c>
      <c r="E16" s="275" t="s">
        <v>368</v>
      </c>
      <c r="F16" s="161" t="s">
        <v>366</v>
      </c>
      <c r="G16" s="262" t="s">
        <v>462</v>
      </c>
      <c r="H16" s="161" t="s">
        <v>54</v>
      </c>
      <c r="I16" s="165">
        <v>1.8</v>
      </c>
      <c r="J16" s="276" t="s">
        <v>100</v>
      </c>
      <c r="K16" s="170">
        <v>1649808.35</v>
      </c>
      <c r="L16" s="170">
        <v>824904</v>
      </c>
      <c r="M16" s="168">
        <v>824904.35</v>
      </c>
      <c r="N16" s="268">
        <v>0.5</v>
      </c>
      <c r="O16" s="167"/>
      <c r="P16" s="166"/>
      <c r="Q16" s="168">
        <v>193124</v>
      </c>
      <c r="R16" s="168">
        <v>631780</v>
      </c>
      <c r="S16" s="168"/>
      <c r="T16" s="168"/>
      <c r="U16" s="166"/>
      <c r="V16" s="270"/>
      <c r="W16" s="270"/>
      <c r="X16" s="270"/>
      <c r="Y16" s="255" t="b">
        <f t="shared" si="8"/>
        <v>1</v>
      </c>
      <c r="Z16" s="256">
        <f t="shared" si="9"/>
        <v>0.5</v>
      </c>
      <c r="AA16" s="257" t="b">
        <f t="shared" si="10"/>
        <v>1</v>
      </c>
      <c r="AB16" s="257" t="b">
        <f t="shared" si="11"/>
        <v>1</v>
      </c>
    </row>
    <row r="17" spans="1:28" ht="36" x14ac:dyDescent="0.2">
      <c r="A17" s="160">
        <v>15</v>
      </c>
      <c r="B17" s="151" t="s">
        <v>463</v>
      </c>
      <c r="C17" s="151" t="s">
        <v>102</v>
      </c>
      <c r="D17" s="218" t="s">
        <v>464</v>
      </c>
      <c r="E17" s="219" t="s">
        <v>287</v>
      </c>
      <c r="F17" s="151" t="s">
        <v>280</v>
      </c>
      <c r="G17" s="263" t="s">
        <v>465</v>
      </c>
      <c r="H17" s="151" t="s">
        <v>63</v>
      </c>
      <c r="I17" s="278">
        <v>2.6459999999999999</v>
      </c>
      <c r="J17" s="155" t="s">
        <v>154</v>
      </c>
      <c r="K17" s="246">
        <v>5031657.57</v>
      </c>
      <c r="L17" s="246">
        <v>2515828.7799999998</v>
      </c>
      <c r="M17" s="157">
        <f t="shared" ref="M17:M79" si="12">K17-L17</f>
        <v>2515828.7900000005</v>
      </c>
      <c r="N17" s="279">
        <v>0.5</v>
      </c>
      <c r="O17" s="245"/>
      <c r="P17" s="158"/>
      <c r="Q17" s="246"/>
      <c r="R17" s="246">
        <f>L17</f>
        <v>2515828.7799999998</v>
      </c>
      <c r="S17" s="280"/>
      <c r="T17" s="280"/>
      <c r="U17" s="220"/>
      <c r="V17" s="220"/>
      <c r="W17" s="220"/>
      <c r="X17" s="220"/>
      <c r="Y17" s="255" t="b">
        <f t="shared" si="8"/>
        <v>1</v>
      </c>
      <c r="Z17" s="256">
        <f t="shared" si="9"/>
        <v>0.5</v>
      </c>
      <c r="AA17" s="257" t="b">
        <f t="shared" si="10"/>
        <v>1</v>
      </c>
      <c r="AB17" s="257" t="b">
        <f t="shared" si="11"/>
        <v>1</v>
      </c>
    </row>
    <row r="18" spans="1:28" s="247" customFormat="1" ht="24" x14ac:dyDescent="0.2">
      <c r="A18" s="164">
        <v>16</v>
      </c>
      <c r="B18" s="161" t="s">
        <v>466</v>
      </c>
      <c r="C18" s="161" t="s">
        <v>144</v>
      </c>
      <c r="D18" s="267" t="s">
        <v>467</v>
      </c>
      <c r="E18" s="275" t="s">
        <v>411</v>
      </c>
      <c r="F18" s="161" t="s">
        <v>402</v>
      </c>
      <c r="G18" s="262" t="s">
        <v>468</v>
      </c>
      <c r="H18" s="161" t="s">
        <v>63</v>
      </c>
      <c r="I18" s="272">
        <v>2.8140000000000001</v>
      </c>
      <c r="J18" s="166" t="s">
        <v>952</v>
      </c>
      <c r="K18" s="170">
        <v>8072059.71</v>
      </c>
      <c r="L18" s="170">
        <v>4036029.85</v>
      </c>
      <c r="M18" s="168">
        <f t="shared" si="12"/>
        <v>4036029.86</v>
      </c>
      <c r="N18" s="268">
        <v>0.5</v>
      </c>
      <c r="O18" s="281"/>
      <c r="P18" s="169"/>
      <c r="Q18" s="170"/>
      <c r="R18" s="170">
        <v>2036029.85</v>
      </c>
      <c r="S18" s="170">
        <v>2000000</v>
      </c>
      <c r="T18" s="282"/>
      <c r="U18" s="283"/>
      <c r="V18" s="283"/>
      <c r="W18" s="283"/>
      <c r="X18" s="283"/>
      <c r="Y18" s="255" t="b">
        <f t="shared" si="8"/>
        <v>1</v>
      </c>
      <c r="Z18" s="256">
        <f t="shared" si="9"/>
        <v>0.5</v>
      </c>
      <c r="AA18" s="257" t="b">
        <f t="shared" si="10"/>
        <v>1</v>
      </c>
      <c r="AB18" s="257" t="b">
        <f t="shared" si="11"/>
        <v>1</v>
      </c>
    </row>
    <row r="19" spans="1:28" s="247" customFormat="1" ht="36" x14ac:dyDescent="0.2">
      <c r="A19" s="164">
        <v>17</v>
      </c>
      <c r="B19" s="161" t="s">
        <v>471</v>
      </c>
      <c r="C19" s="161" t="s">
        <v>144</v>
      </c>
      <c r="D19" s="267" t="s">
        <v>472</v>
      </c>
      <c r="E19" s="164" t="s">
        <v>271</v>
      </c>
      <c r="F19" s="161" t="s">
        <v>272</v>
      </c>
      <c r="G19" s="262" t="s">
        <v>473</v>
      </c>
      <c r="H19" s="161" t="s">
        <v>63</v>
      </c>
      <c r="I19" s="272">
        <v>1.377</v>
      </c>
      <c r="J19" s="166" t="s">
        <v>952</v>
      </c>
      <c r="K19" s="170">
        <v>12552638.25</v>
      </c>
      <c r="L19" s="170">
        <v>6276319.1200000001</v>
      </c>
      <c r="M19" s="168">
        <f t="shared" si="12"/>
        <v>6276319.1299999999</v>
      </c>
      <c r="N19" s="268">
        <v>0.5</v>
      </c>
      <c r="O19" s="281"/>
      <c r="P19" s="169"/>
      <c r="Q19" s="170"/>
      <c r="R19" s="170">
        <v>2500000</v>
      </c>
      <c r="S19" s="170">
        <v>3776319.12</v>
      </c>
      <c r="T19" s="282"/>
      <c r="U19" s="283"/>
      <c r="V19" s="283"/>
      <c r="W19" s="283"/>
      <c r="X19" s="283"/>
      <c r="Y19" s="255" t="b">
        <f t="shared" si="8"/>
        <v>1</v>
      </c>
      <c r="Z19" s="256">
        <f t="shared" si="9"/>
        <v>0.5</v>
      </c>
      <c r="AA19" s="257" t="b">
        <f t="shared" si="10"/>
        <v>1</v>
      </c>
      <c r="AB19" s="257" t="b">
        <f t="shared" si="11"/>
        <v>1</v>
      </c>
    </row>
    <row r="20" spans="1:28" ht="36" x14ac:dyDescent="0.2">
      <c r="A20" s="160">
        <v>18</v>
      </c>
      <c r="B20" s="151" t="s">
        <v>474</v>
      </c>
      <c r="C20" s="151" t="s">
        <v>102</v>
      </c>
      <c r="D20" s="218" t="s">
        <v>467</v>
      </c>
      <c r="E20" s="219" t="s">
        <v>411</v>
      </c>
      <c r="F20" s="151" t="s">
        <v>402</v>
      </c>
      <c r="G20" s="263" t="s">
        <v>475</v>
      </c>
      <c r="H20" s="151" t="s">
        <v>63</v>
      </c>
      <c r="I20" s="278">
        <v>1.2669999999999999</v>
      </c>
      <c r="J20" s="155" t="s">
        <v>207</v>
      </c>
      <c r="K20" s="246">
        <v>2934827.47</v>
      </c>
      <c r="L20" s="246">
        <v>1467413.73</v>
      </c>
      <c r="M20" s="157">
        <f t="shared" si="12"/>
        <v>1467413.7400000002</v>
      </c>
      <c r="N20" s="279">
        <v>0.5</v>
      </c>
      <c r="O20" s="245"/>
      <c r="P20" s="158"/>
      <c r="Q20" s="246"/>
      <c r="R20" s="246">
        <f>L20</f>
        <v>1467413.73</v>
      </c>
      <c r="S20" s="280"/>
      <c r="T20" s="280"/>
      <c r="U20" s="220"/>
      <c r="V20" s="220"/>
      <c r="W20" s="283"/>
      <c r="X20" s="283"/>
      <c r="Y20" s="255" t="b">
        <f t="shared" si="8"/>
        <v>1</v>
      </c>
      <c r="Z20" s="256">
        <f t="shared" si="9"/>
        <v>0.5</v>
      </c>
      <c r="AA20" s="257" t="b">
        <f t="shared" si="10"/>
        <v>1</v>
      </c>
      <c r="AB20" s="257" t="b">
        <f t="shared" si="11"/>
        <v>1</v>
      </c>
    </row>
    <row r="21" spans="1:28" ht="48" x14ac:dyDescent="0.2">
      <c r="A21" s="160">
        <v>19</v>
      </c>
      <c r="B21" s="151" t="s">
        <v>476</v>
      </c>
      <c r="C21" s="151" t="s">
        <v>102</v>
      </c>
      <c r="D21" s="218" t="s">
        <v>477</v>
      </c>
      <c r="E21" s="219" t="s">
        <v>300</v>
      </c>
      <c r="F21" s="151" t="s">
        <v>299</v>
      </c>
      <c r="G21" s="263" t="s">
        <v>478</v>
      </c>
      <c r="H21" s="151" t="s">
        <v>63</v>
      </c>
      <c r="I21" s="278">
        <v>0.52800000000000002</v>
      </c>
      <c r="J21" s="155" t="s">
        <v>154</v>
      </c>
      <c r="K21" s="246">
        <v>1447028.23</v>
      </c>
      <c r="L21" s="246">
        <v>723514.11</v>
      </c>
      <c r="M21" s="157">
        <f t="shared" si="12"/>
        <v>723514.12</v>
      </c>
      <c r="N21" s="279">
        <v>0.5</v>
      </c>
      <c r="O21" s="245"/>
      <c r="P21" s="158"/>
      <c r="Q21" s="246"/>
      <c r="R21" s="246">
        <f>L21</f>
        <v>723514.11</v>
      </c>
      <c r="S21" s="280"/>
      <c r="T21" s="280"/>
      <c r="U21" s="220"/>
      <c r="V21" s="220"/>
      <c r="W21" s="220"/>
      <c r="X21" s="220"/>
      <c r="Y21" s="255" t="b">
        <f t="shared" si="8"/>
        <v>1</v>
      </c>
      <c r="Z21" s="256">
        <f t="shared" si="9"/>
        <v>0.5</v>
      </c>
      <c r="AA21" s="257" t="b">
        <f t="shared" si="10"/>
        <v>1</v>
      </c>
      <c r="AB21" s="257" t="b">
        <f t="shared" si="11"/>
        <v>1</v>
      </c>
    </row>
    <row r="22" spans="1:28" s="247" customFormat="1" ht="36" x14ac:dyDescent="0.2">
      <c r="A22" s="164">
        <v>20</v>
      </c>
      <c r="B22" s="161" t="s">
        <v>469</v>
      </c>
      <c r="C22" s="161" t="s">
        <v>144</v>
      </c>
      <c r="D22" s="161" t="s">
        <v>451</v>
      </c>
      <c r="E22" s="275" t="s">
        <v>382</v>
      </c>
      <c r="F22" s="161" t="s">
        <v>381</v>
      </c>
      <c r="G22" s="292" t="s">
        <v>470</v>
      </c>
      <c r="H22" s="161" t="s">
        <v>63</v>
      </c>
      <c r="I22" s="272">
        <v>3.4820000000000002</v>
      </c>
      <c r="J22" s="166" t="s">
        <v>953</v>
      </c>
      <c r="K22" s="170">
        <v>9544666.9499999993</v>
      </c>
      <c r="L22" s="170">
        <v>5726800.1699999999</v>
      </c>
      <c r="M22" s="168">
        <f t="shared" si="12"/>
        <v>3817866.7799999993</v>
      </c>
      <c r="N22" s="268">
        <v>0.6</v>
      </c>
      <c r="O22" s="281"/>
      <c r="P22" s="169"/>
      <c r="Q22" s="170"/>
      <c r="R22" s="170">
        <v>1049372.71</v>
      </c>
      <c r="S22" s="170">
        <v>4677427.46</v>
      </c>
      <c r="T22" s="282"/>
      <c r="U22" s="283"/>
      <c r="V22" s="283"/>
      <c r="W22" s="283"/>
      <c r="X22" s="283"/>
      <c r="Y22" s="255" t="b">
        <f t="shared" si="8"/>
        <v>1</v>
      </c>
      <c r="Z22" s="256">
        <f t="shared" si="9"/>
        <v>0.6</v>
      </c>
      <c r="AA22" s="257" t="b">
        <f t="shared" si="10"/>
        <v>1</v>
      </c>
      <c r="AB22" s="257" t="b">
        <f t="shared" si="11"/>
        <v>1</v>
      </c>
    </row>
    <row r="23" spans="1:28" s="247" customFormat="1" ht="60" x14ac:dyDescent="0.2">
      <c r="A23" s="164">
        <v>21</v>
      </c>
      <c r="B23" s="161" t="s">
        <v>482</v>
      </c>
      <c r="C23" s="161" t="s">
        <v>144</v>
      </c>
      <c r="D23" s="267" t="s">
        <v>472</v>
      </c>
      <c r="E23" s="164" t="s">
        <v>271</v>
      </c>
      <c r="F23" s="161" t="s">
        <v>272</v>
      </c>
      <c r="G23" s="262" t="s">
        <v>483</v>
      </c>
      <c r="H23" s="161" t="s">
        <v>63</v>
      </c>
      <c r="I23" s="272">
        <v>1.204</v>
      </c>
      <c r="J23" s="166" t="s">
        <v>952</v>
      </c>
      <c r="K23" s="170">
        <v>9965556.8200000003</v>
      </c>
      <c r="L23" s="170">
        <f>ROUNDDOWN(K23*N23,2)</f>
        <v>5979334.0899999999</v>
      </c>
      <c r="M23" s="168">
        <f>K23-L23</f>
        <v>3986222.7300000004</v>
      </c>
      <c r="N23" s="268">
        <v>0.6</v>
      </c>
      <c r="O23" s="281"/>
      <c r="P23" s="169"/>
      <c r="Q23" s="170"/>
      <c r="R23" s="170">
        <f>L23-S23</f>
        <v>3146555.6799999997</v>
      </c>
      <c r="S23" s="170">
        <v>2832778.41</v>
      </c>
      <c r="T23" s="282"/>
      <c r="U23" s="283"/>
      <c r="V23" s="283"/>
      <c r="W23" s="283"/>
      <c r="X23" s="283"/>
      <c r="Y23" s="255" t="b">
        <f t="shared" si="8"/>
        <v>1</v>
      </c>
      <c r="Z23" s="256">
        <f t="shared" si="9"/>
        <v>0.6</v>
      </c>
      <c r="AA23" s="257" t="b">
        <f t="shared" si="10"/>
        <v>1</v>
      </c>
      <c r="AB23" s="257" t="b">
        <f t="shared" si="11"/>
        <v>1</v>
      </c>
    </row>
    <row r="24" spans="1:28" s="247" customFormat="1" ht="24" x14ac:dyDescent="0.2">
      <c r="A24" s="164">
        <v>22</v>
      </c>
      <c r="B24" s="161" t="s">
        <v>484</v>
      </c>
      <c r="C24" s="161" t="s">
        <v>144</v>
      </c>
      <c r="D24" s="267" t="s">
        <v>384</v>
      </c>
      <c r="E24" s="275" t="s">
        <v>385</v>
      </c>
      <c r="F24" s="161" t="s">
        <v>386</v>
      </c>
      <c r="G24" s="262" t="s">
        <v>485</v>
      </c>
      <c r="H24" s="161" t="s">
        <v>63</v>
      </c>
      <c r="I24" s="272">
        <v>0.497</v>
      </c>
      <c r="J24" s="166" t="s">
        <v>955</v>
      </c>
      <c r="K24" s="170">
        <v>2696136.43</v>
      </c>
      <c r="L24" s="170">
        <v>1348068.21</v>
      </c>
      <c r="M24" s="168">
        <f t="shared" si="12"/>
        <v>1348068.2200000002</v>
      </c>
      <c r="N24" s="268">
        <v>0.5</v>
      </c>
      <c r="O24" s="281"/>
      <c r="P24" s="169"/>
      <c r="Q24" s="170"/>
      <c r="R24" s="170">
        <v>673631.61</v>
      </c>
      <c r="S24" s="170">
        <v>674436.6</v>
      </c>
      <c r="T24" s="282"/>
      <c r="U24" s="283"/>
      <c r="V24" s="283"/>
      <c r="W24" s="283"/>
      <c r="X24" s="283"/>
      <c r="Y24" s="255" t="b">
        <f t="shared" si="8"/>
        <v>1</v>
      </c>
      <c r="Z24" s="256">
        <f t="shared" si="9"/>
        <v>0.5</v>
      </c>
      <c r="AA24" s="257" t="b">
        <f t="shared" si="10"/>
        <v>1</v>
      </c>
      <c r="AB24" s="257" t="b">
        <f t="shared" si="11"/>
        <v>1</v>
      </c>
    </row>
    <row r="25" spans="1:28" ht="24" x14ac:dyDescent="0.2">
      <c r="A25" s="160">
        <v>23</v>
      </c>
      <c r="B25" s="151" t="s">
        <v>479</v>
      </c>
      <c r="C25" s="151" t="s">
        <v>102</v>
      </c>
      <c r="D25" s="218" t="s">
        <v>480</v>
      </c>
      <c r="E25" s="219" t="s">
        <v>365</v>
      </c>
      <c r="F25" s="151" t="s">
        <v>366</v>
      </c>
      <c r="G25" s="263" t="s">
        <v>481</v>
      </c>
      <c r="H25" s="151" t="s">
        <v>63</v>
      </c>
      <c r="I25" s="278">
        <v>0.373</v>
      </c>
      <c r="J25" s="155" t="s">
        <v>954</v>
      </c>
      <c r="K25" s="246">
        <v>2838827.58</v>
      </c>
      <c r="L25" s="246">
        <v>1419413.79</v>
      </c>
      <c r="M25" s="157">
        <f t="shared" si="12"/>
        <v>1419413.79</v>
      </c>
      <c r="N25" s="279">
        <v>0.5</v>
      </c>
      <c r="O25" s="245"/>
      <c r="P25" s="158"/>
      <c r="Q25" s="246"/>
      <c r="R25" s="246">
        <v>1419413.79</v>
      </c>
      <c r="S25" s="280"/>
      <c r="T25" s="280"/>
      <c r="U25" s="220"/>
      <c r="V25" s="220"/>
      <c r="W25" s="283"/>
      <c r="X25" s="283"/>
      <c r="Y25" s="255" t="b">
        <f t="shared" si="8"/>
        <v>1</v>
      </c>
      <c r="Z25" s="256">
        <f t="shared" si="9"/>
        <v>0.5</v>
      </c>
      <c r="AA25" s="257" t="b">
        <f t="shared" si="10"/>
        <v>1</v>
      </c>
      <c r="AB25" s="257" t="b">
        <f t="shared" si="11"/>
        <v>1</v>
      </c>
    </row>
    <row r="26" spans="1:28" s="247" customFormat="1" ht="48" x14ac:dyDescent="0.2">
      <c r="A26" s="164">
        <v>24</v>
      </c>
      <c r="B26" s="161" t="s">
        <v>486</v>
      </c>
      <c r="C26" s="161" t="s">
        <v>144</v>
      </c>
      <c r="D26" s="267" t="s">
        <v>424</v>
      </c>
      <c r="E26" s="275" t="s">
        <v>326</v>
      </c>
      <c r="F26" s="161" t="s">
        <v>322</v>
      </c>
      <c r="G26" s="262" t="s">
        <v>487</v>
      </c>
      <c r="H26" s="161" t="s">
        <v>54</v>
      </c>
      <c r="I26" s="272">
        <v>2.758</v>
      </c>
      <c r="J26" s="166" t="s">
        <v>956</v>
      </c>
      <c r="K26" s="170">
        <v>3786418.96</v>
      </c>
      <c r="L26" s="170">
        <v>1893209.48</v>
      </c>
      <c r="M26" s="168">
        <f t="shared" si="12"/>
        <v>1893209.48</v>
      </c>
      <c r="N26" s="268">
        <v>0.5</v>
      </c>
      <c r="O26" s="281"/>
      <c r="P26" s="169"/>
      <c r="Q26" s="170"/>
      <c r="R26" s="170">
        <v>687535.96</v>
      </c>
      <c r="S26" s="170">
        <v>1205673.52</v>
      </c>
      <c r="T26" s="282"/>
      <c r="U26" s="283"/>
      <c r="V26" s="283"/>
      <c r="W26" s="283"/>
      <c r="X26" s="283"/>
      <c r="Y26" s="255" t="b">
        <f t="shared" si="8"/>
        <v>1</v>
      </c>
      <c r="Z26" s="256">
        <f t="shared" si="9"/>
        <v>0.5</v>
      </c>
      <c r="AA26" s="257" t="b">
        <f t="shared" si="10"/>
        <v>1</v>
      </c>
      <c r="AB26" s="257" t="b">
        <f t="shared" si="11"/>
        <v>1</v>
      </c>
    </row>
    <row r="27" spans="1:28" ht="36" x14ac:dyDescent="0.2">
      <c r="A27" s="160">
        <v>25</v>
      </c>
      <c r="B27" s="151" t="s">
        <v>488</v>
      </c>
      <c r="C27" s="151" t="s">
        <v>102</v>
      </c>
      <c r="D27" s="218" t="s">
        <v>489</v>
      </c>
      <c r="E27" s="219" t="s">
        <v>283</v>
      </c>
      <c r="F27" s="151" t="s">
        <v>280</v>
      </c>
      <c r="G27" s="263" t="s">
        <v>490</v>
      </c>
      <c r="H27" s="151" t="s">
        <v>54</v>
      </c>
      <c r="I27" s="278">
        <v>1.208</v>
      </c>
      <c r="J27" s="155" t="s">
        <v>957</v>
      </c>
      <c r="K27" s="246">
        <v>1430352.22</v>
      </c>
      <c r="L27" s="246">
        <v>715176.11</v>
      </c>
      <c r="M27" s="157">
        <f t="shared" si="12"/>
        <v>715176.11</v>
      </c>
      <c r="N27" s="279">
        <v>0.5</v>
      </c>
      <c r="O27" s="245"/>
      <c r="P27" s="158"/>
      <c r="Q27" s="246"/>
      <c r="R27" s="246">
        <v>715176.11</v>
      </c>
      <c r="S27" s="280"/>
      <c r="T27" s="280"/>
      <c r="U27" s="220"/>
      <c r="V27" s="220"/>
      <c r="W27" s="220"/>
      <c r="X27" s="220"/>
      <c r="Y27" s="255" t="b">
        <f t="shared" si="8"/>
        <v>1</v>
      </c>
      <c r="Z27" s="256">
        <f t="shared" si="9"/>
        <v>0.5</v>
      </c>
      <c r="AA27" s="257" t="b">
        <f t="shared" si="10"/>
        <v>1</v>
      </c>
      <c r="AB27" s="257" t="b">
        <f t="shared" si="11"/>
        <v>1</v>
      </c>
    </row>
    <row r="28" spans="1:28" ht="36" x14ac:dyDescent="0.2">
      <c r="A28" s="160">
        <v>26</v>
      </c>
      <c r="B28" s="151" t="s">
        <v>491</v>
      </c>
      <c r="C28" s="151" t="s">
        <v>102</v>
      </c>
      <c r="D28" s="218" t="s">
        <v>424</v>
      </c>
      <c r="E28" s="219" t="s">
        <v>326</v>
      </c>
      <c r="F28" s="151" t="s">
        <v>322</v>
      </c>
      <c r="G28" s="263" t="s">
        <v>492</v>
      </c>
      <c r="H28" s="151" t="s">
        <v>54</v>
      </c>
      <c r="I28" s="278">
        <v>0.90600000000000003</v>
      </c>
      <c r="J28" s="155" t="s">
        <v>958</v>
      </c>
      <c r="K28" s="246">
        <v>1525576.4</v>
      </c>
      <c r="L28" s="246">
        <v>762788.2</v>
      </c>
      <c r="M28" s="157">
        <f t="shared" si="12"/>
        <v>762788.2</v>
      </c>
      <c r="N28" s="279">
        <v>0.5</v>
      </c>
      <c r="O28" s="245"/>
      <c r="P28" s="158"/>
      <c r="Q28" s="246"/>
      <c r="R28" s="246">
        <f>L28</f>
        <v>762788.2</v>
      </c>
      <c r="S28" s="280"/>
      <c r="T28" s="280"/>
      <c r="U28" s="220"/>
      <c r="V28" s="220"/>
      <c r="W28" s="220"/>
      <c r="X28" s="220"/>
      <c r="Y28" s="255" t="b">
        <f t="shared" si="8"/>
        <v>1</v>
      </c>
      <c r="Z28" s="256">
        <f t="shared" si="9"/>
        <v>0.5</v>
      </c>
      <c r="AA28" s="257" t="b">
        <f t="shared" si="10"/>
        <v>1</v>
      </c>
      <c r="AB28" s="257" t="b">
        <f t="shared" si="11"/>
        <v>1</v>
      </c>
    </row>
    <row r="29" spans="1:28" ht="24" x14ac:dyDescent="0.2">
      <c r="A29" s="160">
        <v>27</v>
      </c>
      <c r="B29" s="151" t="s">
        <v>493</v>
      </c>
      <c r="C29" s="151" t="s">
        <v>102</v>
      </c>
      <c r="D29" s="218" t="s">
        <v>494</v>
      </c>
      <c r="E29" s="219" t="s">
        <v>330</v>
      </c>
      <c r="F29" s="151" t="s">
        <v>322</v>
      </c>
      <c r="G29" s="263" t="s">
        <v>495</v>
      </c>
      <c r="H29" s="151" t="s">
        <v>54</v>
      </c>
      <c r="I29" s="278">
        <v>0.77100000000000002</v>
      </c>
      <c r="J29" s="155" t="s">
        <v>957</v>
      </c>
      <c r="K29" s="246">
        <v>1340281.26</v>
      </c>
      <c r="L29" s="246">
        <v>804168.76</v>
      </c>
      <c r="M29" s="157">
        <f t="shared" si="12"/>
        <v>536112.5</v>
      </c>
      <c r="N29" s="279">
        <v>0.6</v>
      </c>
      <c r="O29" s="245"/>
      <c r="P29" s="158"/>
      <c r="Q29" s="246"/>
      <c r="R29" s="246">
        <f t="shared" ref="R29:R52" si="13">L29</f>
        <v>804168.76</v>
      </c>
      <c r="S29" s="280"/>
      <c r="T29" s="280"/>
      <c r="U29" s="220"/>
      <c r="V29" s="220"/>
      <c r="W29" s="220"/>
      <c r="X29" s="220"/>
      <c r="Y29" s="255" t="b">
        <f t="shared" si="8"/>
        <v>1</v>
      </c>
      <c r="Z29" s="256">
        <f t="shared" si="9"/>
        <v>0.6</v>
      </c>
      <c r="AA29" s="257" t="b">
        <f t="shared" si="10"/>
        <v>1</v>
      </c>
      <c r="AB29" s="257" t="b">
        <f t="shared" si="11"/>
        <v>1</v>
      </c>
    </row>
    <row r="30" spans="1:28" ht="36" x14ac:dyDescent="0.2">
      <c r="A30" s="160">
        <v>28</v>
      </c>
      <c r="B30" s="151" t="s">
        <v>496</v>
      </c>
      <c r="C30" s="151" t="s">
        <v>102</v>
      </c>
      <c r="D30" s="218" t="s">
        <v>497</v>
      </c>
      <c r="E30" s="219" t="s">
        <v>325</v>
      </c>
      <c r="F30" s="151" t="s">
        <v>322</v>
      </c>
      <c r="G30" s="263" t="s">
        <v>498</v>
      </c>
      <c r="H30" s="151" t="s">
        <v>63</v>
      </c>
      <c r="I30" s="278">
        <v>1.8149999999999999</v>
      </c>
      <c r="J30" s="155" t="s">
        <v>237</v>
      </c>
      <c r="K30" s="246">
        <v>3680380.83</v>
      </c>
      <c r="L30" s="246">
        <v>1840190.41</v>
      </c>
      <c r="M30" s="157">
        <f t="shared" si="12"/>
        <v>1840190.4200000002</v>
      </c>
      <c r="N30" s="279">
        <v>0.5</v>
      </c>
      <c r="O30" s="245"/>
      <c r="P30" s="158"/>
      <c r="Q30" s="246"/>
      <c r="R30" s="246">
        <f t="shared" si="13"/>
        <v>1840190.41</v>
      </c>
      <c r="S30" s="280"/>
      <c r="T30" s="280"/>
      <c r="U30" s="220"/>
      <c r="V30" s="220"/>
      <c r="W30" s="220"/>
      <c r="X30" s="220"/>
      <c r="Y30" s="255" t="b">
        <f t="shared" si="8"/>
        <v>1</v>
      </c>
      <c r="Z30" s="256">
        <f t="shared" si="9"/>
        <v>0.5</v>
      </c>
      <c r="AA30" s="257" t="b">
        <f t="shared" si="10"/>
        <v>1</v>
      </c>
      <c r="AB30" s="257" t="b">
        <f t="shared" si="11"/>
        <v>1</v>
      </c>
    </row>
    <row r="31" spans="1:28" ht="36" x14ac:dyDescent="0.2">
      <c r="A31" s="160">
        <v>29</v>
      </c>
      <c r="B31" s="151" t="s">
        <v>499</v>
      </c>
      <c r="C31" s="151" t="s">
        <v>102</v>
      </c>
      <c r="D31" s="151" t="s">
        <v>500</v>
      </c>
      <c r="E31" s="219" t="s">
        <v>404</v>
      </c>
      <c r="F31" s="151" t="s">
        <v>402</v>
      </c>
      <c r="G31" s="263" t="s">
        <v>501</v>
      </c>
      <c r="H31" s="151" t="s">
        <v>417</v>
      </c>
      <c r="I31" s="278">
        <v>1.31</v>
      </c>
      <c r="J31" s="155" t="s">
        <v>959</v>
      </c>
      <c r="K31" s="246">
        <v>509433.39</v>
      </c>
      <c r="L31" s="246">
        <v>254716.69</v>
      </c>
      <c r="M31" s="157">
        <f t="shared" si="12"/>
        <v>254716.7</v>
      </c>
      <c r="N31" s="279">
        <v>0.5</v>
      </c>
      <c r="O31" s="245"/>
      <c r="P31" s="158"/>
      <c r="Q31" s="246"/>
      <c r="R31" s="246">
        <f t="shared" si="13"/>
        <v>254716.69</v>
      </c>
      <c r="S31" s="280"/>
      <c r="T31" s="280"/>
      <c r="U31" s="220"/>
      <c r="V31" s="220"/>
      <c r="W31" s="220"/>
      <c r="X31" s="220"/>
      <c r="Y31" s="255" t="b">
        <f t="shared" si="8"/>
        <v>1</v>
      </c>
      <c r="Z31" s="256">
        <f t="shared" si="9"/>
        <v>0.5</v>
      </c>
      <c r="AA31" s="257" t="b">
        <f t="shared" si="10"/>
        <v>1</v>
      </c>
      <c r="AB31" s="257" t="b">
        <f t="shared" si="11"/>
        <v>1</v>
      </c>
    </row>
    <row r="32" spans="1:28" ht="24" x14ac:dyDescent="0.2">
      <c r="A32" s="160">
        <v>30</v>
      </c>
      <c r="B32" s="151" t="s">
        <v>502</v>
      </c>
      <c r="C32" s="151" t="s">
        <v>102</v>
      </c>
      <c r="D32" s="218" t="s">
        <v>503</v>
      </c>
      <c r="E32" s="219" t="s">
        <v>339</v>
      </c>
      <c r="F32" s="151" t="s">
        <v>337</v>
      </c>
      <c r="G32" s="263" t="s">
        <v>504</v>
      </c>
      <c r="H32" s="151" t="s">
        <v>54</v>
      </c>
      <c r="I32" s="278">
        <v>1.234</v>
      </c>
      <c r="J32" s="155" t="s">
        <v>167</v>
      </c>
      <c r="K32" s="246">
        <v>2436268.27</v>
      </c>
      <c r="L32" s="246">
        <v>1461760.96</v>
      </c>
      <c r="M32" s="157">
        <f t="shared" si="12"/>
        <v>974507.31</v>
      </c>
      <c r="N32" s="279">
        <v>0.6</v>
      </c>
      <c r="O32" s="245"/>
      <c r="P32" s="158"/>
      <c r="Q32" s="246"/>
      <c r="R32" s="246">
        <f t="shared" si="13"/>
        <v>1461760.96</v>
      </c>
      <c r="S32" s="280"/>
      <c r="T32" s="280"/>
      <c r="U32" s="220"/>
      <c r="V32" s="220"/>
      <c r="W32" s="220"/>
      <c r="X32" s="220"/>
      <c r="Y32" s="255" t="b">
        <f t="shared" si="8"/>
        <v>1</v>
      </c>
      <c r="Z32" s="256">
        <f t="shared" si="9"/>
        <v>0.6</v>
      </c>
      <c r="AA32" s="257" t="b">
        <f t="shared" si="10"/>
        <v>1</v>
      </c>
      <c r="AB32" s="257" t="b">
        <f t="shared" si="11"/>
        <v>1</v>
      </c>
    </row>
    <row r="33" spans="1:28" ht="84" x14ac:dyDescent="0.2">
      <c r="A33" s="160">
        <v>31</v>
      </c>
      <c r="B33" s="151" t="s">
        <v>505</v>
      </c>
      <c r="C33" s="151" t="s">
        <v>102</v>
      </c>
      <c r="D33" s="218" t="s">
        <v>440</v>
      </c>
      <c r="E33" s="219" t="s">
        <v>401</v>
      </c>
      <c r="F33" s="151" t="s">
        <v>399</v>
      </c>
      <c r="G33" s="263" t="s">
        <v>506</v>
      </c>
      <c r="H33" s="151" t="s">
        <v>63</v>
      </c>
      <c r="I33" s="278">
        <v>0.80400000000000005</v>
      </c>
      <c r="J33" s="155" t="s">
        <v>154</v>
      </c>
      <c r="K33" s="246">
        <v>2057617.41</v>
      </c>
      <c r="L33" s="246">
        <v>1028808.7</v>
      </c>
      <c r="M33" s="157">
        <f t="shared" si="12"/>
        <v>1028808.71</v>
      </c>
      <c r="N33" s="279">
        <v>0.5</v>
      </c>
      <c r="O33" s="245"/>
      <c r="P33" s="158"/>
      <c r="Q33" s="246"/>
      <c r="R33" s="246">
        <f t="shared" si="13"/>
        <v>1028808.7</v>
      </c>
      <c r="S33" s="280"/>
      <c r="T33" s="280"/>
      <c r="U33" s="220"/>
      <c r="V33" s="220"/>
      <c r="W33" s="220"/>
      <c r="X33" s="220"/>
      <c r="Y33" s="255" t="b">
        <f t="shared" si="8"/>
        <v>1</v>
      </c>
      <c r="Z33" s="256">
        <f t="shared" si="9"/>
        <v>0.5</v>
      </c>
      <c r="AA33" s="257" t="b">
        <f t="shared" si="10"/>
        <v>1</v>
      </c>
      <c r="AB33" s="257" t="b">
        <f t="shared" si="11"/>
        <v>1</v>
      </c>
    </row>
    <row r="34" spans="1:28" ht="36" x14ac:dyDescent="0.2">
      <c r="A34" s="160">
        <v>32</v>
      </c>
      <c r="B34" s="151" t="s">
        <v>507</v>
      </c>
      <c r="C34" s="151" t="s">
        <v>102</v>
      </c>
      <c r="D34" s="218" t="s">
        <v>508</v>
      </c>
      <c r="E34" s="329" t="s">
        <v>265</v>
      </c>
      <c r="F34" s="151" t="s">
        <v>262</v>
      </c>
      <c r="G34" s="263" t="s">
        <v>509</v>
      </c>
      <c r="H34" s="151" t="s">
        <v>54</v>
      </c>
      <c r="I34" s="278">
        <v>0.53200000000000003</v>
      </c>
      <c r="J34" s="155" t="s">
        <v>960</v>
      </c>
      <c r="K34" s="246">
        <v>2084161.36</v>
      </c>
      <c r="L34" s="246">
        <v>1042080.68</v>
      </c>
      <c r="M34" s="157">
        <f t="shared" si="12"/>
        <v>1042080.68</v>
      </c>
      <c r="N34" s="279">
        <v>0.5</v>
      </c>
      <c r="O34" s="245"/>
      <c r="P34" s="158"/>
      <c r="Q34" s="246"/>
      <c r="R34" s="246">
        <f t="shared" si="13"/>
        <v>1042080.68</v>
      </c>
      <c r="S34" s="280"/>
      <c r="T34" s="280"/>
      <c r="U34" s="220"/>
      <c r="V34" s="220"/>
      <c r="W34" s="220"/>
      <c r="X34" s="220"/>
      <c r="Y34" s="255" t="b">
        <f t="shared" si="8"/>
        <v>1</v>
      </c>
      <c r="Z34" s="256">
        <f t="shared" si="9"/>
        <v>0.5</v>
      </c>
      <c r="AA34" s="257" t="b">
        <f t="shared" si="10"/>
        <v>1</v>
      </c>
      <c r="AB34" s="257" t="b">
        <f t="shared" si="11"/>
        <v>1</v>
      </c>
    </row>
    <row r="35" spans="1:28" ht="36" x14ac:dyDescent="0.2">
      <c r="A35" s="160">
        <v>33</v>
      </c>
      <c r="B35" s="151" t="s">
        <v>510</v>
      </c>
      <c r="C35" s="151" t="s">
        <v>102</v>
      </c>
      <c r="D35" s="218" t="s">
        <v>511</v>
      </c>
      <c r="E35" s="219" t="s">
        <v>295</v>
      </c>
      <c r="F35" s="151" t="s">
        <v>294</v>
      </c>
      <c r="G35" s="263" t="s">
        <v>512</v>
      </c>
      <c r="H35" s="151" t="s">
        <v>54</v>
      </c>
      <c r="I35" s="278">
        <v>0.60599999999999998</v>
      </c>
      <c r="J35" s="155" t="s">
        <v>167</v>
      </c>
      <c r="K35" s="246">
        <v>751097.01</v>
      </c>
      <c r="L35" s="246">
        <v>375548.5</v>
      </c>
      <c r="M35" s="157">
        <f t="shared" si="12"/>
        <v>375548.51</v>
      </c>
      <c r="N35" s="279">
        <v>0.5</v>
      </c>
      <c r="O35" s="245"/>
      <c r="P35" s="158"/>
      <c r="Q35" s="246"/>
      <c r="R35" s="246">
        <f t="shared" si="13"/>
        <v>375548.5</v>
      </c>
      <c r="S35" s="280"/>
      <c r="T35" s="280"/>
      <c r="U35" s="220"/>
      <c r="V35" s="220"/>
      <c r="W35" s="220"/>
      <c r="X35" s="220"/>
      <c r="Y35" s="255" t="b">
        <f t="shared" si="8"/>
        <v>1</v>
      </c>
      <c r="Z35" s="256">
        <f t="shared" si="9"/>
        <v>0.5</v>
      </c>
      <c r="AA35" s="257" t="b">
        <f t="shared" si="10"/>
        <v>1</v>
      </c>
      <c r="AB35" s="257" t="b">
        <f t="shared" si="11"/>
        <v>1</v>
      </c>
    </row>
    <row r="36" spans="1:28" ht="48" x14ac:dyDescent="0.2">
      <c r="A36" s="160">
        <v>34</v>
      </c>
      <c r="B36" s="151" t="s">
        <v>513</v>
      </c>
      <c r="C36" s="151" t="s">
        <v>102</v>
      </c>
      <c r="D36" s="218" t="s">
        <v>514</v>
      </c>
      <c r="E36" s="219" t="s">
        <v>387</v>
      </c>
      <c r="F36" s="151" t="s">
        <v>386</v>
      </c>
      <c r="G36" s="263" t="s">
        <v>515</v>
      </c>
      <c r="H36" s="151" t="s">
        <v>63</v>
      </c>
      <c r="I36" s="278">
        <v>0.156</v>
      </c>
      <c r="J36" s="155" t="s">
        <v>157</v>
      </c>
      <c r="K36" s="246">
        <v>833774.01</v>
      </c>
      <c r="L36" s="246">
        <v>500264.41</v>
      </c>
      <c r="M36" s="157">
        <f t="shared" si="12"/>
        <v>333509.60000000003</v>
      </c>
      <c r="N36" s="279">
        <v>0.6</v>
      </c>
      <c r="O36" s="245"/>
      <c r="P36" s="158"/>
      <c r="Q36" s="246"/>
      <c r="R36" s="246">
        <f t="shared" si="13"/>
        <v>500264.41</v>
      </c>
      <c r="S36" s="280"/>
      <c r="T36" s="280"/>
      <c r="U36" s="220"/>
      <c r="V36" s="220"/>
      <c r="W36" s="220"/>
      <c r="X36" s="220"/>
      <c r="Y36" s="255" t="b">
        <f t="shared" si="8"/>
        <v>1</v>
      </c>
      <c r="Z36" s="256">
        <f t="shared" si="9"/>
        <v>0.6</v>
      </c>
      <c r="AA36" s="257" t="b">
        <f t="shared" si="10"/>
        <v>1</v>
      </c>
      <c r="AB36" s="257" t="b">
        <f t="shared" si="11"/>
        <v>1</v>
      </c>
    </row>
    <row r="37" spans="1:28" ht="36" x14ac:dyDescent="0.2">
      <c r="A37" s="160">
        <v>35</v>
      </c>
      <c r="B37" s="151" t="s">
        <v>516</v>
      </c>
      <c r="C37" s="151" t="s">
        <v>102</v>
      </c>
      <c r="D37" s="218" t="s">
        <v>517</v>
      </c>
      <c r="E37" s="219" t="s">
        <v>328</v>
      </c>
      <c r="F37" s="151" t="s">
        <v>322</v>
      </c>
      <c r="G37" s="263" t="s">
        <v>518</v>
      </c>
      <c r="H37" s="151" t="s">
        <v>54</v>
      </c>
      <c r="I37" s="278">
        <v>3.1040000000000001</v>
      </c>
      <c r="J37" s="221" t="s">
        <v>954</v>
      </c>
      <c r="K37" s="157">
        <v>2995885.67</v>
      </c>
      <c r="L37" s="246">
        <v>1497942.83</v>
      </c>
      <c r="M37" s="157">
        <f t="shared" si="12"/>
        <v>1497942.8399999999</v>
      </c>
      <c r="N37" s="279">
        <v>0.5</v>
      </c>
      <c r="O37" s="245"/>
      <c r="P37" s="158"/>
      <c r="Q37" s="246"/>
      <c r="R37" s="246">
        <f t="shared" si="13"/>
        <v>1497942.83</v>
      </c>
      <c r="S37" s="280"/>
      <c r="T37" s="280"/>
      <c r="U37" s="220"/>
      <c r="V37" s="220"/>
      <c r="W37" s="220"/>
      <c r="X37" s="220"/>
      <c r="Y37" s="255" t="b">
        <f t="shared" si="8"/>
        <v>1</v>
      </c>
      <c r="Z37" s="256">
        <f t="shared" si="9"/>
        <v>0.5</v>
      </c>
      <c r="AA37" s="257" t="b">
        <f t="shared" si="10"/>
        <v>1</v>
      </c>
      <c r="AB37" s="257" t="b">
        <f t="shared" si="11"/>
        <v>1</v>
      </c>
    </row>
    <row r="38" spans="1:28" ht="36" x14ac:dyDescent="0.2">
      <c r="A38" s="160">
        <v>36</v>
      </c>
      <c r="B38" s="151" t="s">
        <v>522</v>
      </c>
      <c r="C38" s="151" t="s">
        <v>102</v>
      </c>
      <c r="D38" s="218" t="s">
        <v>523</v>
      </c>
      <c r="E38" s="219" t="s">
        <v>406</v>
      </c>
      <c r="F38" s="151" t="s">
        <v>402</v>
      </c>
      <c r="G38" s="263" t="s">
        <v>524</v>
      </c>
      <c r="H38" s="151" t="s">
        <v>54</v>
      </c>
      <c r="I38" s="154">
        <v>0.98099999999999998</v>
      </c>
      <c r="J38" s="221" t="s">
        <v>961</v>
      </c>
      <c r="K38" s="246">
        <v>525735.03</v>
      </c>
      <c r="L38" s="246">
        <v>262867.51</v>
      </c>
      <c r="M38" s="157">
        <f t="shared" si="12"/>
        <v>262867.52</v>
      </c>
      <c r="N38" s="279">
        <v>0.5</v>
      </c>
      <c r="O38" s="245"/>
      <c r="P38" s="158"/>
      <c r="Q38" s="246"/>
      <c r="R38" s="246">
        <f t="shared" si="13"/>
        <v>262867.51</v>
      </c>
      <c r="S38" s="280"/>
      <c r="T38" s="280"/>
      <c r="U38" s="220"/>
      <c r="V38" s="220"/>
      <c r="W38" s="220"/>
      <c r="X38" s="220"/>
      <c r="Y38" s="255" t="b">
        <f t="shared" si="8"/>
        <v>1</v>
      </c>
      <c r="Z38" s="256">
        <f t="shared" si="9"/>
        <v>0.5</v>
      </c>
      <c r="AA38" s="257" t="b">
        <f t="shared" si="10"/>
        <v>1</v>
      </c>
      <c r="AB38" s="257" t="b">
        <f t="shared" si="11"/>
        <v>1</v>
      </c>
    </row>
    <row r="39" spans="1:28" ht="24" x14ac:dyDescent="0.2">
      <c r="A39" s="160">
        <v>37</v>
      </c>
      <c r="B39" s="151" t="s">
        <v>525</v>
      </c>
      <c r="C39" s="151" t="s">
        <v>526</v>
      </c>
      <c r="D39" s="218" t="s">
        <v>527</v>
      </c>
      <c r="E39" s="219" t="s">
        <v>332</v>
      </c>
      <c r="F39" s="151" t="s">
        <v>322</v>
      </c>
      <c r="G39" s="263" t="s">
        <v>528</v>
      </c>
      <c r="H39" s="151" t="s">
        <v>54</v>
      </c>
      <c r="I39" s="278">
        <v>0.77</v>
      </c>
      <c r="J39" s="155" t="s">
        <v>962</v>
      </c>
      <c r="K39" s="246">
        <v>977812.39</v>
      </c>
      <c r="L39" s="246">
        <v>488906.19</v>
      </c>
      <c r="M39" s="157">
        <f t="shared" si="12"/>
        <v>488906.2</v>
      </c>
      <c r="N39" s="279">
        <v>0.5</v>
      </c>
      <c r="O39" s="245"/>
      <c r="P39" s="158"/>
      <c r="Q39" s="246"/>
      <c r="R39" s="246">
        <f t="shared" si="13"/>
        <v>488906.19</v>
      </c>
      <c r="S39" s="280"/>
      <c r="T39" s="280"/>
      <c r="U39" s="220"/>
      <c r="V39" s="220"/>
      <c r="W39" s="220"/>
      <c r="X39" s="220"/>
      <c r="Y39" s="255" t="b">
        <f t="shared" si="8"/>
        <v>1</v>
      </c>
      <c r="Z39" s="256">
        <f t="shared" si="9"/>
        <v>0.5</v>
      </c>
      <c r="AA39" s="257" t="b">
        <f t="shared" si="10"/>
        <v>1</v>
      </c>
      <c r="AB39" s="257" t="b">
        <f t="shared" si="11"/>
        <v>1</v>
      </c>
    </row>
    <row r="40" spans="1:28" s="247" customFormat="1" ht="36" x14ac:dyDescent="0.2">
      <c r="A40" s="164">
        <v>38</v>
      </c>
      <c r="B40" s="161" t="s">
        <v>529</v>
      </c>
      <c r="C40" s="161" t="s">
        <v>144</v>
      </c>
      <c r="D40" s="267" t="s">
        <v>530</v>
      </c>
      <c r="E40" s="275" t="s">
        <v>318</v>
      </c>
      <c r="F40" s="161" t="s">
        <v>313</v>
      </c>
      <c r="G40" s="262" t="s">
        <v>531</v>
      </c>
      <c r="H40" s="161" t="s">
        <v>54</v>
      </c>
      <c r="I40" s="272">
        <v>0.78</v>
      </c>
      <c r="J40" s="166" t="s">
        <v>963</v>
      </c>
      <c r="K40" s="170">
        <v>3665004.45</v>
      </c>
      <c r="L40" s="170">
        <v>1832502.22</v>
      </c>
      <c r="M40" s="168">
        <f t="shared" si="12"/>
        <v>1832502.2300000002</v>
      </c>
      <c r="N40" s="268">
        <v>0.5</v>
      </c>
      <c r="O40" s="281"/>
      <c r="P40" s="169"/>
      <c r="Q40" s="170"/>
      <c r="R40" s="170">
        <v>900000</v>
      </c>
      <c r="S40" s="170">
        <v>932502.22</v>
      </c>
      <c r="T40" s="282"/>
      <c r="U40" s="283"/>
      <c r="V40" s="283"/>
      <c r="W40" s="283"/>
      <c r="X40" s="283"/>
      <c r="Y40" s="255" t="b">
        <f t="shared" si="8"/>
        <v>1</v>
      </c>
      <c r="Z40" s="256">
        <f t="shared" si="9"/>
        <v>0.5</v>
      </c>
      <c r="AA40" s="257" t="b">
        <f t="shared" si="10"/>
        <v>1</v>
      </c>
      <c r="AB40" s="257" t="b">
        <f t="shared" si="11"/>
        <v>1</v>
      </c>
    </row>
    <row r="41" spans="1:28" ht="36" x14ac:dyDescent="0.2">
      <c r="A41" s="160">
        <v>39</v>
      </c>
      <c r="B41" s="151" t="s">
        <v>532</v>
      </c>
      <c r="C41" s="151" t="s">
        <v>102</v>
      </c>
      <c r="D41" s="218" t="s">
        <v>461</v>
      </c>
      <c r="E41" s="219" t="s">
        <v>368</v>
      </c>
      <c r="F41" s="151" t="s">
        <v>366</v>
      </c>
      <c r="G41" s="263" t="s">
        <v>533</v>
      </c>
      <c r="H41" s="151" t="s">
        <v>54</v>
      </c>
      <c r="I41" s="278">
        <v>0.63600000000000001</v>
      </c>
      <c r="J41" s="155" t="s">
        <v>964</v>
      </c>
      <c r="K41" s="246">
        <v>609323.96</v>
      </c>
      <c r="L41" s="246">
        <v>304661.98</v>
      </c>
      <c r="M41" s="157">
        <f t="shared" si="12"/>
        <v>304661.98</v>
      </c>
      <c r="N41" s="279">
        <v>0.5</v>
      </c>
      <c r="O41" s="245"/>
      <c r="P41" s="158"/>
      <c r="Q41" s="246"/>
      <c r="R41" s="246">
        <f t="shared" si="13"/>
        <v>304661.98</v>
      </c>
      <c r="S41" s="280"/>
      <c r="T41" s="280"/>
      <c r="U41" s="220"/>
      <c r="V41" s="220"/>
      <c r="W41" s="220"/>
      <c r="X41" s="220"/>
      <c r="Y41" s="255" t="b">
        <f t="shared" si="8"/>
        <v>1</v>
      </c>
      <c r="Z41" s="256">
        <f t="shared" si="9"/>
        <v>0.5</v>
      </c>
      <c r="AA41" s="257" t="b">
        <f t="shared" si="10"/>
        <v>1</v>
      </c>
      <c r="AB41" s="257" t="b">
        <f t="shared" si="11"/>
        <v>1</v>
      </c>
    </row>
    <row r="42" spans="1:28" ht="36" x14ac:dyDescent="0.2">
      <c r="A42" s="160">
        <v>40</v>
      </c>
      <c r="B42" s="151" t="s">
        <v>574</v>
      </c>
      <c r="C42" s="151" t="s">
        <v>102</v>
      </c>
      <c r="D42" s="218" t="s">
        <v>575</v>
      </c>
      <c r="E42" s="219" t="s">
        <v>289</v>
      </c>
      <c r="F42" s="151" t="s">
        <v>288</v>
      </c>
      <c r="G42" s="263" t="s">
        <v>576</v>
      </c>
      <c r="H42" s="151" t="s">
        <v>54</v>
      </c>
      <c r="I42" s="278">
        <v>0.995</v>
      </c>
      <c r="J42" s="155" t="s">
        <v>154</v>
      </c>
      <c r="K42" s="246">
        <v>1384979.65</v>
      </c>
      <c r="L42" s="246">
        <v>692489.82</v>
      </c>
      <c r="M42" s="157">
        <f t="shared" si="12"/>
        <v>692489.83</v>
      </c>
      <c r="N42" s="279">
        <v>0.5</v>
      </c>
      <c r="O42" s="245"/>
      <c r="P42" s="158"/>
      <c r="Q42" s="246"/>
      <c r="R42" s="246">
        <f t="shared" si="13"/>
        <v>692489.82</v>
      </c>
      <c r="S42" s="280"/>
      <c r="T42" s="280"/>
      <c r="U42" s="220"/>
      <c r="V42" s="220"/>
      <c r="W42" s="220"/>
      <c r="X42" s="220"/>
      <c r="Y42" s="255" t="b">
        <f t="shared" si="8"/>
        <v>1</v>
      </c>
      <c r="Z42" s="256">
        <f t="shared" si="9"/>
        <v>0.5</v>
      </c>
      <c r="AA42" s="257" t="b">
        <f t="shared" si="10"/>
        <v>1</v>
      </c>
      <c r="AB42" s="257" t="b">
        <f t="shared" si="11"/>
        <v>1</v>
      </c>
    </row>
    <row r="43" spans="1:28" ht="60" x14ac:dyDescent="0.2">
      <c r="A43" s="160">
        <v>41</v>
      </c>
      <c r="B43" s="151" t="s">
        <v>534</v>
      </c>
      <c r="C43" s="151" t="s">
        <v>102</v>
      </c>
      <c r="D43" s="218" t="s">
        <v>535</v>
      </c>
      <c r="E43" s="219" t="s">
        <v>373</v>
      </c>
      <c r="F43" s="151" t="s">
        <v>366</v>
      </c>
      <c r="G43" s="263" t="s">
        <v>536</v>
      </c>
      <c r="H43" s="151" t="s">
        <v>54</v>
      </c>
      <c r="I43" s="278">
        <v>2.569</v>
      </c>
      <c r="J43" s="155" t="s">
        <v>112</v>
      </c>
      <c r="K43" s="246">
        <v>1743787.51</v>
      </c>
      <c r="L43" s="246">
        <v>871893.75</v>
      </c>
      <c r="M43" s="157">
        <f t="shared" si="12"/>
        <v>871893.76</v>
      </c>
      <c r="N43" s="279">
        <v>0.5</v>
      </c>
      <c r="O43" s="245"/>
      <c r="P43" s="158"/>
      <c r="Q43" s="246"/>
      <c r="R43" s="246">
        <f t="shared" si="13"/>
        <v>871893.75</v>
      </c>
      <c r="S43" s="280"/>
      <c r="T43" s="280"/>
      <c r="U43" s="220"/>
      <c r="V43" s="220"/>
      <c r="W43" s="220"/>
      <c r="X43" s="220"/>
      <c r="Y43" s="255" t="b">
        <f t="shared" si="8"/>
        <v>1</v>
      </c>
      <c r="Z43" s="256">
        <f t="shared" si="9"/>
        <v>0.5</v>
      </c>
      <c r="AA43" s="257" t="b">
        <f t="shared" si="10"/>
        <v>1</v>
      </c>
      <c r="AB43" s="257" t="b">
        <f t="shared" si="11"/>
        <v>1</v>
      </c>
    </row>
    <row r="44" spans="1:28" ht="60" x14ac:dyDescent="0.2">
      <c r="A44" s="160">
        <v>42</v>
      </c>
      <c r="B44" s="151" t="s">
        <v>537</v>
      </c>
      <c r="C44" s="151" t="s">
        <v>102</v>
      </c>
      <c r="D44" s="218" t="s">
        <v>538</v>
      </c>
      <c r="E44" s="219" t="s">
        <v>324</v>
      </c>
      <c r="F44" s="151" t="s">
        <v>322</v>
      </c>
      <c r="G44" s="263" t="s">
        <v>539</v>
      </c>
      <c r="H44" s="151" t="s">
        <v>54</v>
      </c>
      <c r="I44" s="278">
        <v>2.25</v>
      </c>
      <c r="J44" s="155" t="s">
        <v>965</v>
      </c>
      <c r="K44" s="246">
        <v>865391.95</v>
      </c>
      <c r="L44" s="246">
        <v>432695.97</v>
      </c>
      <c r="M44" s="157">
        <f t="shared" si="12"/>
        <v>432695.98</v>
      </c>
      <c r="N44" s="279">
        <v>0.5</v>
      </c>
      <c r="O44" s="245"/>
      <c r="P44" s="158"/>
      <c r="Q44" s="246"/>
      <c r="R44" s="246">
        <f t="shared" si="13"/>
        <v>432695.97</v>
      </c>
      <c r="S44" s="280"/>
      <c r="T44" s="280"/>
      <c r="U44" s="220"/>
      <c r="V44" s="220"/>
      <c r="W44" s="220"/>
      <c r="X44" s="220"/>
      <c r="Y44" s="255" t="b">
        <f t="shared" si="8"/>
        <v>1</v>
      </c>
      <c r="Z44" s="256">
        <f t="shared" si="9"/>
        <v>0.5</v>
      </c>
      <c r="AA44" s="257" t="b">
        <f t="shared" si="10"/>
        <v>1</v>
      </c>
      <c r="AB44" s="257" t="b">
        <f t="shared" si="11"/>
        <v>1</v>
      </c>
    </row>
    <row r="45" spans="1:28" ht="48" x14ac:dyDescent="0.2">
      <c r="A45" s="160">
        <v>43</v>
      </c>
      <c r="B45" s="151" t="s">
        <v>540</v>
      </c>
      <c r="C45" s="151" t="s">
        <v>102</v>
      </c>
      <c r="D45" s="218" t="s">
        <v>541</v>
      </c>
      <c r="E45" s="329" t="s">
        <v>338</v>
      </c>
      <c r="F45" s="151" t="s">
        <v>337</v>
      </c>
      <c r="G45" s="263" t="s">
        <v>542</v>
      </c>
      <c r="H45" s="151" t="s">
        <v>54</v>
      </c>
      <c r="I45" s="278">
        <v>0.98299999999999998</v>
      </c>
      <c r="J45" s="155" t="s">
        <v>167</v>
      </c>
      <c r="K45" s="246">
        <v>969910.38</v>
      </c>
      <c r="L45" s="246">
        <v>484955.19</v>
      </c>
      <c r="M45" s="157">
        <f t="shared" si="12"/>
        <v>484955.19</v>
      </c>
      <c r="N45" s="279">
        <v>0.5</v>
      </c>
      <c r="O45" s="245"/>
      <c r="P45" s="158"/>
      <c r="Q45" s="246"/>
      <c r="R45" s="246">
        <f t="shared" si="13"/>
        <v>484955.19</v>
      </c>
      <c r="S45" s="280"/>
      <c r="T45" s="280"/>
      <c r="U45" s="220"/>
      <c r="V45" s="220"/>
      <c r="W45" s="220"/>
      <c r="X45" s="220"/>
      <c r="Y45" s="255" t="b">
        <f t="shared" si="8"/>
        <v>1</v>
      </c>
      <c r="Z45" s="256">
        <f t="shared" si="9"/>
        <v>0.5</v>
      </c>
      <c r="AA45" s="257" t="b">
        <f t="shared" si="10"/>
        <v>1</v>
      </c>
      <c r="AB45" s="257" t="b">
        <f t="shared" si="11"/>
        <v>1</v>
      </c>
    </row>
    <row r="46" spans="1:28" ht="24" x14ac:dyDescent="0.2">
      <c r="A46" s="160">
        <v>44</v>
      </c>
      <c r="B46" s="151" t="s">
        <v>543</v>
      </c>
      <c r="C46" s="151" t="s">
        <v>102</v>
      </c>
      <c r="D46" s="218" t="s">
        <v>544</v>
      </c>
      <c r="E46" s="219" t="s">
        <v>356</v>
      </c>
      <c r="F46" s="151" t="s">
        <v>354</v>
      </c>
      <c r="G46" s="263" t="s">
        <v>545</v>
      </c>
      <c r="H46" s="151" t="s">
        <v>54</v>
      </c>
      <c r="I46" s="278">
        <v>4.5869999999999997</v>
      </c>
      <c r="J46" s="155" t="s">
        <v>958</v>
      </c>
      <c r="K46" s="246">
        <v>2985283.15</v>
      </c>
      <c r="L46" s="246">
        <v>1492641.57</v>
      </c>
      <c r="M46" s="157">
        <f t="shared" si="12"/>
        <v>1492641.5799999998</v>
      </c>
      <c r="N46" s="279">
        <v>0.5</v>
      </c>
      <c r="O46" s="245"/>
      <c r="P46" s="158"/>
      <c r="Q46" s="246"/>
      <c r="R46" s="246">
        <f t="shared" si="13"/>
        <v>1492641.57</v>
      </c>
      <c r="S46" s="280"/>
      <c r="T46" s="280"/>
      <c r="U46" s="220"/>
      <c r="V46" s="220"/>
      <c r="W46" s="220"/>
      <c r="X46" s="220"/>
      <c r="Y46" s="255" t="b">
        <f t="shared" si="8"/>
        <v>1</v>
      </c>
      <c r="Z46" s="256">
        <f t="shared" si="9"/>
        <v>0.5</v>
      </c>
      <c r="AA46" s="257" t="b">
        <f t="shared" si="10"/>
        <v>1</v>
      </c>
      <c r="AB46" s="257" t="b">
        <f t="shared" si="11"/>
        <v>1</v>
      </c>
    </row>
    <row r="47" spans="1:28" ht="24" x14ac:dyDescent="0.2">
      <c r="A47" s="160">
        <v>45</v>
      </c>
      <c r="B47" s="151" t="s">
        <v>546</v>
      </c>
      <c r="C47" s="151" t="s">
        <v>526</v>
      </c>
      <c r="D47" s="218" t="s">
        <v>527</v>
      </c>
      <c r="E47" s="219" t="s">
        <v>332</v>
      </c>
      <c r="F47" s="151" t="s">
        <v>322</v>
      </c>
      <c r="G47" s="263" t="s">
        <v>547</v>
      </c>
      <c r="H47" s="151" t="s">
        <v>54</v>
      </c>
      <c r="I47" s="278">
        <v>0.995</v>
      </c>
      <c r="J47" s="155" t="s">
        <v>962</v>
      </c>
      <c r="K47" s="246">
        <v>2940417.5</v>
      </c>
      <c r="L47" s="246">
        <v>1470208.75</v>
      </c>
      <c r="M47" s="157">
        <f t="shared" si="12"/>
        <v>1470208.75</v>
      </c>
      <c r="N47" s="279">
        <v>0.5</v>
      </c>
      <c r="O47" s="245"/>
      <c r="P47" s="158"/>
      <c r="Q47" s="246"/>
      <c r="R47" s="246">
        <f t="shared" si="13"/>
        <v>1470208.75</v>
      </c>
      <c r="S47" s="280"/>
      <c r="T47" s="280"/>
      <c r="U47" s="220"/>
      <c r="V47" s="220"/>
      <c r="W47" s="220"/>
      <c r="X47" s="220"/>
      <c r="Y47" s="255" t="b">
        <f t="shared" si="8"/>
        <v>1</v>
      </c>
      <c r="Z47" s="256">
        <f t="shared" si="9"/>
        <v>0.5</v>
      </c>
      <c r="AA47" s="257" t="b">
        <f t="shared" si="10"/>
        <v>1</v>
      </c>
      <c r="AB47" s="257" t="b">
        <f t="shared" si="11"/>
        <v>1</v>
      </c>
    </row>
    <row r="48" spans="1:28" ht="24" x14ac:dyDescent="0.2">
      <c r="A48" s="160">
        <v>46</v>
      </c>
      <c r="B48" s="151" t="s">
        <v>582</v>
      </c>
      <c r="C48" s="151" t="s">
        <v>102</v>
      </c>
      <c r="D48" s="218" t="s">
        <v>583</v>
      </c>
      <c r="E48" s="219" t="s">
        <v>282</v>
      </c>
      <c r="F48" s="151" t="s">
        <v>280</v>
      </c>
      <c r="G48" s="263" t="s">
        <v>584</v>
      </c>
      <c r="H48" s="151" t="s">
        <v>54</v>
      </c>
      <c r="I48" s="278">
        <v>0.90200000000000002</v>
      </c>
      <c r="J48" s="155" t="s">
        <v>961</v>
      </c>
      <c r="K48" s="246">
        <v>992341.57</v>
      </c>
      <c r="L48" s="246">
        <v>496170.78</v>
      </c>
      <c r="M48" s="157">
        <f t="shared" si="12"/>
        <v>496170.78999999992</v>
      </c>
      <c r="N48" s="279">
        <v>0.5</v>
      </c>
      <c r="O48" s="245"/>
      <c r="P48" s="158"/>
      <c r="Q48" s="246"/>
      <c r="R48" s="246">
        <f t="shared" si="13"/>
        <v>496170.78</v>
      </c>
      <c r="S48" s="280"/>
      <c r="T48" s="280"/>
      <c r="U48" s="220"/>
      <c r="V48" s="220"/>
      <c r="W48" s="220"/>
      <c r="X48" s="220"/>
      <c r="Y48" s="255" t="b">
        <f t="shared" si="8"/>
        <v>1</v>
      </c>
      <c r="Z48" s="256">
        <f t="shared" si="9"/>
        <v>0.5</v>
      </c>
      <c r="AA48" s="257" t="b">
        <f t="shared" si="10"/>
        <v>1</v>
      </c>
      <c r="AB48" s="257" t="b">
        <f t="shared" si="11"/>
        <v>1</v>
      </c>
    </row>
    <row r="49" spans="1:28" ht="24" x14ac:dyDescent="0.2">
      <c r="A49" s="160">
        <v>47</v>
      </c>
      <c r="B49" s="151" t="s">
        <v>766</v>
      </c>
      <c r="C49" s="151" t="s">
        <v>102</v>
      </c>
      <c r="D49" s="218" t="s">
        <v>695</v>
      </c>
      <c r="E49" s="219" t="s">
        <v>371</v>
      </c>
      <c r="F49" s="151" t="s">
        <v>366</v>
      </c>
      <c r="G49" s="263" t="s">
        <v>767</v>
      </c>
      <c r="H49" s="151" t="s">
        <v>63</v>
      </c>
      <c r="I49" s="278">
        <v>0.9</v>
      </c>
      <c r="J49" s="155" t="s">
        <v>199</v>
      </c>
      <c r="K49" s="246">
        <v>898968.97</v>
      </c>
      <c r="L49" s="246">
        <v>449484.48</v>
      </c>
      <c r="M49" s="157">
        <f t="shared" si="12"/>
        <v>449484.49</v>
      </c>
      <c r="N49" s="279">
        <v>0.5</v>
      </c>
      <c r="O49" s="245"/>
      <c r="P49" s="158"/>
      <c r="Q49" s="246"/>
      <c r="R49" s="246">
        <f t="shared" si="13"/>
        <v>449484.48</v>
      </c>
      <c r="S49" s="280"/>
      <c r="T49" s="280"/>
      <c r="U49" s="220"/>
      <c r="V49" s="220"/>
      <c r="W49" s="220"/>
      <c r="X49" s="220"/>
      <c r="Y49" s="255" t="b">
        <f t="shared" si="8"/>
        <v>1</v>
      </c>
      <c r="Z49" s="256">
        <f t="shared" si="9"/>
        <v>0.5</v>
      </c>
      <c r="AA49" s="257" t="b">
        <f t="shared" si="10"/>
        <v>1</v>
      </c>
      <c r="AB49" s="257" t="b">
        <f t="shared" si="11"/>
        <v>1</v>
      </c>
    </row>
    <row r="50" spans="1:28" ht="36" x14ac:dyDescent="0.2">
      <c r="A50" s="160">
        <v>48</v>
      </c>
      <c r="B50" s="151" t="s">
        <v>548</v>
      </c>
      <c r="C50" s="151" t="s">
        <v>102</v>
      </c>
      <c r="D50" s="218" t="s">
        <v>523</v>
      </c>
      <c r="E50" s="219" t="s">
        <v>406</v>
      </c>
      <c r="F50" s="151" t="s">
        <v>402</v>
      </c>
      <c r="G50" s="263" t="s">
        <v>549</v>
      </c>
      <c r="H50" s="151" t="s">
        <v>54</v>
      </c>
      <c r="I50" s="154">
        <v>0.76100000000000001</v>
      </c>
      <c r="J50" s="221" t="s">
        <v>959</v>
      </c>
      <c r="K50" s="246">
        <v>515737.36</v>
      </c>
      <c r="L50" s="246">
        <v>257868.68</v>
      </c>
      <c r="M50" s="157">
        <f t="shared" si="12"/>
        <v>257868.68</v>
      </c>
      <c r="N50" s="279">
        <v>0.5</v>
      </c>
      <c r="O50" s="245"/>
      <c r="P50" s="158"/>
      <c r="Q50" s="246"/>
      <c r="R50" s="246">
        <f t="shared" si="13"/>
        <v>257868.68</v>
      </c>
      <c r="S50" s="280"/>
      <c r="T50" s="280"/>
      <c r="U50" s="220"/>
      <c r="V50" s="220"/>
      <c r="W50" s="283"/>
      <c r="X50" s="283"/>
      <c r="Y50" s="255" t="b">
        <f t="shared" si="8"/>
        <v>1</v>
      </c>
      <c r="Z50" s="256">
        <f t="shared" si="9"/>
        <v>0.5</v>
      </c>
      <c r="AA50" s="257" t="b">
        <f t="shared" si="10"/>
        <v>1</v>
      </c>
      <c r="AB50" s="257" t="b">
        <f t="shared" si="11"/>
        <v>1</v>
      </c>
    </row>
    <row r="51" spans="1:28" ht="24" x14ac:dyDescent="0.2">
      <c r="A51" s="160">
        <v>49</v>
      </c>
      <c r="B51" s="151" t="s">
        <v>550</v>
      </c>
      <c r="C51" s="151" t="s">
        <v>102</v>
      </c>
      <c r="D51" s="218" t="s">
        <v>551</v>
      </c>
      <c r="E51" s="219" t="s">
        <v>391</v>
      </c>
      <c r="F51" s="151" t="s">
        <v>392</v>
      </c>
      <c r="G51" s="263" t="s">
        <v>552</v>
      </c>
      <c r="H51" s="151" t="s">
        <v>54</v>
      </c>
      <c r="I51" s="154">
        <v>0.35599999999999998</v>
      </c>
      <c r="J51" s="221" t="s">
        <v>126</v>
      </c>
      <c r="K51" s="246">
        <v>825916.6</v>
      </c>
      <c r="L51" s="246">
        <f>ROUNDDOWN(K51*N51,2)</f>
        <v>660733.28</v>
      </c>
      <c r="M51" s="157">
        <f>K51-L51</f>
        <v>165183.31999999995</v>
      </c>
      <c r="N51" s="279">
        <v>0.8</v>
      </c>
      <c r="O51" s="245"/>
      <c r="P51" s="158"/>
      <c r="Q51" s="246"/>
      <c r="R51" s="246">
        <f t="shared" si="13"/>
        <v>660733.28</v>
      </c>
      <c r="S51" s="280"/>
      <c r="T51" s="280"/>
      <c r="U51" s="220"/>
      <c r="V51" s="220"/>
      <c r="W51" s="220"/>
      <c r="X51" s="220"/>
      <c r="Y51" s="255" t="b">
        <f t="shared" si="8"/>
        <v>1</v>
      </c>
      <c r="Z51" s="256">
        <f t="shared" si="9"/>
        <v>0.8</v>
      </c>
      <c r="AA51" s="257" t="b">
        <f t="shared" si="10"/>
        <v>1</v>
      </c>
      <c r="AB51" s="257" t="b">
        <f t="shared" si="11"/>
        <v>1</v>
      </c>
    </row>
    <row r="52" spans="1:28" ht="36" x14ac:dyDescent="0.2">
      <c r="A52" s="160">
        <v>50</v>
      </c>
      <c r="B52" s="151" t="s">
        <v>553</v>
      </c>
      <c r="C52" s="151" t="s">
        <v>102</v>
      </c>
      <c r="D52" s="218" t="s">
        <v>554</v>
      </c>
      <c r="E52" s="219" t="s">
        <v>398</v>
      </c>
      <c r="F52" s="151" t="s">
        <v>392</v>
      </c>
      <c r="G52" s="263" t="s">
        <v>555</v>
      </c>
      <c r="H52" s="151" t="s">
        <v>54</v>
      </c>
      <c r="I52" s="278">
        <v>0.30399999999999999</v>
      </c>
      <c r="J52" s="155" t="s">
        <v>966</v>
      </c>
      <c r="K52" s="246">
        <v>501586.69</v>
      </c>
      <c r="L52" s="246">
        <v>250793.34</v>
      </c>
      <c r="M52" s="157">
        <f t="shared" si="12"/>
        <v>250793.35</v>
      </c>
      <c r="N52" s="279">
        <v>0.5</v>
      </c>
      <c r="O52" s="245"/>
      <c r="P52" s="158"/>
      <c r="Q52" s="246"/>
      <c r="R52" s="246">
        <f t="shared" si="13"/>
        <v>250793.34</v>
      </c>
      <c r="S52" s="280"/>
      <c r="T52" s="280"/>
      <c r="U52" s="220"/>
      <c r="V52" s="220"/>
      <c r="W52" s="220"/>
      <c r="X52" s="220"/>
      <c r="Y52" s="255" t="b">
        <f t="shared" si="8"/>
        <v>1</v>
      </c>
      <c r="Z52" s="256">
        <f t="shared" si="9"/>
        <v>0.5</v>
      </c>
      <c r="AA52" s="257" t="b">
        <f t="shared" si="10"/>
        <v>1</v>
      </c>
      <c r="AB52" s="257" t="b">
        <f t="shared" si="11"/>
        <v>1</v>
      </c>
    </row>
    <row r="53" spans="1:28" s="247" customFormat="1" ht="72" x14ac:dyDescent="0.2">
      <c r="A53" s="164">
        <v>51</v>
      </c>
      <c r="B53" s="161" t="s">
        <v>556</v>
      </c>
      <c r="C53" s="161" t="s">
        <v>144</v>
      </c>
      <c r="D53" s="267" t="s">
        <v>440</v>
      </c>
      <c r="E53" s="275" t="s">
        <v>401</v>
      </c>
      <c r="F53" s="161" t="s">
        <v>399</v>
      </c>
      <c r="G53" s="262" t="s">
        <v>557</v>
      </c>
      <c r="H53" s="161" t="s">
        <v>63</v>
      </c>
      <c r="I53" s="272">
        <v>2.6059999999999999</v>
      </c>
      <c r="J53" s="166" t="s">
        <v>967</v>
      </c>
      <c r="K53" s="170">
        <v>5462604.1299999999</v>
      </c>
      <c r="L53" s="170">
        <v>2731302.06</v>
      </c>
      <c r="M53" s="168">
        <f t="shared" si="12"/>
        <v>2731302.07</v>
      </c>
      <c r="N53" s="268">
        <v>0.5</v>
      </c>
      <c r="O53" s="281"/>
      <c r="P53" s="169"/>
      <c r="Q53" s="170"/>
      <c r="R53" s="170">
        <v>1365651.03</v>
      </c>
      <c r="S53" s="170">
        <v>1365651.03</v>
      </c>
      <c r="T53" s="282"/>
      <c r="U53" s="283"/>
      <c r="V53" s="283"/>
      <c r="W53" s="283"/>
      <c r="X53" s="283"/>
      <c r="Y53" s="255" t="b">
        <f t="shared" si="8"/>
        <v>1</v>
      </c>
      <c r="Z53" s="256">
        <f t="shared" si="9"/>
        <v>0.5</v>
      </c>
      <c r="AA53" s="257" t="b">
        <f t="shared" si="10"/>
        <v>1</v>
      </c>
      <c r="AB53" s="257" t="b">
        <f t="shared" si="11"/>
        <v>1</v>
      </c>
    </row>
    <row r="54" spans="1:28" ht="36" x14ac:dyDescent="0.2">
      <c r="A54" s="160">
        <v>52</v>
      </c>
      <c r="B54" s="151" t="s">
        <v>558</v>
      </c>
      <c r="C54" s="151" t="s">
        <v>102</v>
      </c>
      <c r="D54" s="218" t="s">
        <v>559</v>
      </c>
      <c r="E54" s="219" t="s">
        <v>279</v>
      </c>
      <c r="F54" s="151" t="s">
        <v>280</v>
      </c>
      <c r="G54" s="263" t="s">
        <v>560</v>
      </c>
      <c r="H54" s="151" t="s">
        <v>54</v>
      </c>
      <c r="I54" s="278">
        <v>0.11600000000000001</v>
      </c>
      <c r="J54" s="155" t="s">
        <v>957</v>
      </c>
      <c r="K54" s="246">
        <v>493088.59</v>
      </c>
      <c r="L54" s="246">
        <v>295853.15000000002</v>
      </c>
      <c r="M54" s="157">
        <f t="shared" si="12"/>
        <v>197235.44</v>
      </c>
      <c r="N54" s="279">
        <v>0.6</v>
      </c>
      <c r="O54" s="245"/>
      <c r="P54" s="158"/>
      <c r="Q54" s="246"/>
      <c r="R54" s="246">
        <v>295853.15000000002</v>
      </c>
      <c r="S54" s="280"/>
      <c r="T54" s="280"/>
      <c r="U54" s="220"/>
      <c r="V54" s="220"/>
      <c r="W54" s="220"/>
      <c r="X54" s="220"/>
      <c r="Y54" s="255" t="b">
        <f t="shared" si="8"/>
        <v>1</v>
      </c>
      <c r="Z54" s="256">
        <f t="shared" si="9"/>
        <v>0.6</v>
      </c>
      <c r="AA54" s="257" t="b">
        <f t="shared" si="10"/>
        <v>1</v>
      </c>
      <c r="AB54" s="257" t="b">
        <f t="shared" si="11"/>
        <v>1</v>
      </c>
    </row>
    <row r="55" spans="1:28" ht="36" x14ac:dyDescent="0.2">
      <c r="A55" s="160">
        <v>53</v>
      </c>
      <c r="B55" s="151" t="s">
        <v>561</v>
      </c>
      <c r="C55" s="151" t="s">
        <v>102</v>
      </c>
      <c r="D55" s="218" t="s">
        <v>384</v>
      </c>
      <c r="E55" s="219" t="s">
        <v>385</v>
      </c>
      <c r="F55" s="151" t="s">
        <v>386</v>
      </c>
      <c r="G55" s="263" t="s">
        <v>562</v>
      </c>
      <c r="H55" s="151" t="s">
        <v>63</v>
      </c>
      <c r="I55" s="278">
        <v>9.5000000000000001E-2</v>
      </c>
      <c r="J55" s="155" t="s">
        <v>154</v>
      </c>
      <c r="K55" s="246">
        <v>462078.76</v>
      </c>
      <c r="L55" s="246">
        <v>231039.38</v>
      </c>
      <c r="M55" s="157">
        <f t="shared" si="12"/>
        <v>231039.38</v>
      </c>
      <c r="N55" s="279">
        <v>0.5</v>
      </c>
      <c r="O55" s="245"/>
      <c r="P55" s="158"/>
      <c r="Q55" s="246"/>
      <c r="R55" s="246">
        <v>231039.38</v>
      </c>
      <c r="S55" s="280"/>
      <c r="T55" s="280"/>
      <c r="U55" s="220"/>
      <c r="V55" s="220"/>
      <c r="W55" s="220"/>
      <c r="X55" s="220"/>
      <c r="Y55" s="255" t="b">
        <f t="shared" si="8"/>
        <v>1</v>
      </c>
      <c r="Z55" s="256">
        <f t="shared" si="9"/>
        <v>0.5</v>
      </c>
      <c r="AA55" s="257" t="b">
        <f t="shared" si="10"/>
        <v>1</v>
      </c>
      <c r="AB55" s="257" t="b">
        <f t="shared" si="11"/>
        <v>1</v>
      </c>
    </row>
    <row r="56" spans="1:28" ht="36" x14ac:dyDescent="0.2">
      <c r="A56" s="160">
        <v>54</v>
      </c>
      <c r="B56" s="151" t="s">
        <v>647</v>
      </c>
      <c r="C56" s="151" t="s">
        <v>102</v>
      </c>
      <c r="D56" s="218" t="s">
        <v>538</v>
      </c>
      <c r="E56" s="219" t="s">
        <v>324</v>
      </c>
      <c r="F56" s="151" t="s">
        <v>322</v>
      </c>
      <c r="G56" s="263" t="s">
        <v>648</v>
      </c>
      <c r="H56" s="151" t="s">
        <v>54</v>
      </c>
      <c r="I56" s="278">
        <v>3.5339999999999998</v>
      </c>
      <c r="J56" s="155" t="s">
        <v>965</v>
      </c>
      <c r="K56" s="246">
        <v>1321047.3600000001</v>
      </c>
      <c r="L56" s="246">
        <v>660523.68000000005</v>
      </c>
      <c r="M56" s="157">
        <f t="shared" si="12"/>
        <v>660523.68000000005</v>
      </c>
      <c r="N56" s="279">
        <v>0.5</v>
      </c>
      <c r="O56" s="245"/>
      <c r="P56" s="158"/>
      <c r="Q56" s="246"/>
      <c r="R56" s="246">
        <v>660523.68000000005</v>
      </c>
      <c r="S56" s="280"/>
      <c r="T56" s="280"/>
      <c r="U56" s="220"/>
      <c r="V56" s="220"/>
      <c r="W56" s="220"/>
      <c r="X56" s="220"/>
      <c r="Y56" s="255" t="b">
        <f t="shared" si="8"/>
        <v>1</v>
      </c>
      <c r="Z56" s="256">
        <f t="shared" si="9"/>
        <v>0.5</v>
      </c>
      <c r="AA56" s="257" t="b">
        <f t="shared" si="10"/>
        <v>1</v>
      </c>
      <c r="AB56" s="257" t="b">
        <f t="shared" si="11"/>
        <v>1</v>
      </c>
    </row>
    <row r="57" spans="1:28" ht="48" x14ac:dyDescent="0.2">
      <c r="A57" s="160">
        <v>55</v>
      </c>
      <c r="B57" s="151" t="s">
        <v>563</v>
      </c>
      <c r="C57" s="151" t="s">
        <v>102</v>
      </c>
      <c r="D57" s="218" t="s">
        <v>420</v>
      </c>
      <c r="E57" s="219" t="s">
        <v>311</v>
      </c>
      <c r="F57" s="151" t="s">
        <v>306</v>
      </c>
      <c r="G57" s="263" t="s">
        <v>564</v>
      </c>
      <c r="H57" s="151" t="s">
        <v>54</v>
      </c>
      <c r="I57" s="278">
        <v>2.367</v>
      </c>
      <c r="J57" s="155" t="s">
        <v>109</v>
      </c>
      <c r="K57" s="246">
        <v>1426514.81</v>
      </c>
      <c r="L57" s="246">
        <v>713257.4</v>
      </c>
      <c r="M57" s="157">
        <f t="shared" si="12"/>
        <v>713257.41</v>
      </c>
      <c r="N57" s="279">
        <v>0.5</v>
      </c>
      <c r="O57" s="245"/>
      <c r="P57" s="158"/>
      <c r="Q57" s="246"/>
      <c r="R57" s="246">
        <v>713257.4</v>
      </c>
      <c r="S57" s="280"/>
      <c r="T57" s="280"/>
      <c r="U57" s="220"/>
      <c r="V57" s="220"/>
      <c r="W57" s="220"/>
      <c r="X57" s="220"/>
      <c r="Y57" s="255" t="b">
        <f t="shared" si="8"/>
        <v>1</v>
      </c>
      <c r="Z57" s="256">
        <f t="shared" si="9"/>
        <v>0.5</v>
      </c>
      <c r="AA57" s="257" t="b">
        <f t="shared" si="10"/>
        <v>1</v>
      </c>
      <c r="AB57" s="257" t="b">
        <f t="shared" si="11"/>
        <v>1</v>
      </c>
    </row>
    <row r="58" spans="1:28" ht="26.25" customHeight="1" x14ac:dyDescent="0.2">
      <c r="A58" s="160">
        <v>56</v>
      </c>
      <c r="B58" s="151" t="s">
        <v>565</v>
      </c>
      <c r="C58" s="151" t="s">
        <v>102</v>
      </c>
      <c r="D58" s="218" t="s">
        <v>566</v>
      </c>
      <c r="E58" s="219" t="s">
        <v>316</v>
      </c>
      <c r="F58" s="151" t="s">
        <v>313</v>
      </c>
      <c r="G58" s="263" t="s">
        <v>567</v>
      </c>
      <c r="H58" s="151" t="s">
        <v>54</v>
      </c>
      <c r="I58" s="278">
        <v>1.764</v>
      </c>
      <c r="J58" s="155" t="s">
        <v>154</v>
      </c>
      <c r="K58" s="246">
        <v>1645772.7</v>
      </c>
      <c r="L58" s="246">
        <v>822886.35</v>
      </c>
      <c r="M58" s="157">
        <f t="shared" si="12"/>
        <v>822886.35</v>
      </c>
      <c r="N58" s="279">
        <v>0.5</v>
      </c>
      <c r="O58" s="245"/>
      <c r="P58" s="158"/>
      <c r="Q58" s="246"/>
      <c r="R58" s="246">
        <v>822886.35</v>
      </c>
      <c r="S58" s="280"/>
      <c r="T58" s="280"/>
      <c r="U58" s="220"/>
      <c r="V58" s="220"/>
      <c r="W58" s="220"/>
      <c r="X58" s="220"/>
      <c r="Y58" s="255" t="b">
        <f t="shared" si="8"/>
        <v>1</v>
      </c>
      <c r="Z58" s="256">
        <f t="shared" si="9"/>
        <v>0.5</v>
      </c>
      <c r="AA58" s="257" t="b">
        <f t="shared" si="10"/>
        <v>1</v>
      </c>
      <c r="AB58" s="257" t="b">
        <f t="shared" si="11"/>
        <v>1</v>
      </c>
    </row>
    <row r="59" spans="1:28" ht="72" x14ac:dyDescent="0.2">
      <c r="A59" s="160">
        <v>57</v>
      </c>
      <c r="B59" s="151" t="s">
        <v>568</v>
      </c>
      <c r="C59" s="151" t="s">
        <v>102</v>
      </c>
      <c r="D59" s="218" t="s">
        <v>569</v>
      </c>
      <c r="E59" s="219" t="s">
        <v>286</v>
      </c>
      <c r="F59" s="151" t="s">
        <v>280</v>
      </c>
      <c r="G59" s="263" t="s">
        <v>570</v>
      </c>
      <c r="H59" s="151" t="s">
        <v>54</v>
      </c>
      <c r="I59" s="278">
        <v>1.4</v>
      </c>
      <c r="J59" s="155" t="s">
        <v>968</v>
      </c>
      <c r="K59" s="246">
        <v>1298842</v>
      </c>
      <c r="L59" s="246">
        <v>649421</v>
      </c>
      <c r="M59" s="157">
        <f t="shared" si="12"/>
        <v>649421</v>
      </c>
      <c r="N59" s="279">
        <v>0.5</v>
      </c>
      <c r="O59" s="245"/>
      <c r="P59" s="158"/>
      <c r="Q59" s="246"/>
      <c r="R59" s="246">
        <v>649421</v>
      </c>
      <c r="S59" s="280"/>
      <c r="T59" s="280"/>
      <c r="U59" s="220"/>
      <c r="V59" s="220"/>
      <c r="W59" s="220"/>
      <c r="X59" s="220"/>
      <c r="Y59" s="255" t="b">
        <f t="shared" si="8"/>
        <v>1</v>
      </c>
      <c r="Z59" s="256">
        <f t="shared" si="9"/>
        <v>0.5</v>
      </c>
      <c r="AA59" s="257" t="b">
        <f t="shared" si="10"/>
        <v>1</v>
      </c>
      <c r="AB59" s="257" t="b">
        <f t="shared" si="11"/>
        <v>1</v>
      </c>
    </row>
    <row r="60" spans="1:28" ht="60" x14ac:dyDescent="0.2">
      <c r="A60" s="160">
        <v>58</v>
      </c>
      <c r="B60" s="151" t="s">
        <v>571</v>
      </c>
      <c r="C60" s="151" t="s">
        <v>102</v>
      </c>
      <c r="D60" s="218" t="s">
        <v>572</v>
      </c>
      <c r="E60" s="219" t="s">
        <v>307</v>
      </c>
      <c r="F60" s="151" t="s">
        <v>306</v>
      </c>
      <c r="G60" s="263" t="s">
        <v>573</v>
      </c>
      <c r="H60" s="151" t="s">
        <v>54</v>
      </c>
      <c r="I60" s="278">
        <v>1.1819999999999999</v>
      </c>
      <c r="J60" s="155" t="s">
        <v>969</v>
      </c>
      <c r="K60" s="246">
        <v>782460.66</v>
      </c>
      <c r="L60" s="246">
        <v>391230.33</v>
      </c>
      <c r="M60" s="157">
        <f t="shared" si="12"/>
        <v>391230.33</v>
      </c>
      <c r="N60" s="279">
        <v>0.5</v>
      </c>
      <c r="O60" s="245"/>
      <c r="P60" s="158"/>
      <c r="Q60" s="246"/>
      <c r="R60" s="246">
        <v>391230.33</v>
      </c>
      <c r="S60" s="280"/>
      <c r="T60" s="280"/>
      <c r="U60" s="220"/>
      <c r="V60" s="220"/>
      <c r="W60" s="220"/>
      <c r="X60" s="220"/>
      <c r="Y60" s="255" t="b">
        <f t="shared" si="8"/>
        <v>1</v>
      </c>
      <c r="Z60" s="256">
        <f t="shared" si="9"/>
        <v>0.5</v>
      </c>
      <c r="AA60" s="257" t="b">
        <f t="shared" si="10"/>
        <v>1</v>
      </c>
      <c r="AB60" s="257" t="b">
        <f t="shared" si="11"/>
        <v>1</v>
      </c>
    </row>
    <row r="61" spans="1:28" ht="24" x14ac:dyDescent="0.2">
      <c r="A61" s="160">
        <v>59</v>
      </c>
      <c r="B61" s="151" t="s">
        <v>577</v>
      </c>
      <c r="C61" s="151" t="s">
        <v>102</v>
      </c>
      <c r="D61" s="218" t="s">
        <v>578</v>
      </c>
      <c r="E61" s="219" t="s">
        <v>284</v>
      </c>
      <c r="F61" s="151" t="s">
        <v>280</v>
      </c>
      <c r="G61" s="263" t="s">
        <v>579</v>
      </c>
      <c r="H61" s="151" t="s">
        <v>54</v>
      </c>
      <c r="I61" s="278">
        <v>0.995</v>
      </c>
      <c r="J61" s="155" t="s">
        <v>957</v>
      </c>
      <c r="K61" s="246">
        <v>980531.72</v>
      </c>
      <c r="L61" s="246">
        <v>490265.86</v>
      </c>
      <c r="M61" s="157">
        <f t="shared" si="12"/>
        <v>490265.86</v>
      </c>
      <c r="N61" s="279">
        <v>0.5</v>
      </c>
      <c r="O61" s="245"/>
      <c r="P61" s="158"/>
      <c r="Q61" s="246"/>
      <c r="R61" s="246">
        <v>490265.86</v>
      </c>
      <c r="S61" s="280"/>
      <c r="T61" s="280"/>
      <c r="U61" s="220"/>
      <c r="V61" s="220"/>
      <c r="W61" s="220"/>
      <c r="X61" s="220"/>
      <c r="Y61" s="255" t="b">
        <f t="shared" si="8"/>
        <v>1</v>
      </c>
      <c r="Z61" s="256">
        <f t="shared" si="9"/>
        <v>0.5</v>
      </c>
      <c r="AA61" s="257" t="b">
        <f t="shared" si="10"/>
        <v>1</v>
      </c>
      <c r="AB61" s="257" t="b">
        <f t="shared" si="11"/>
        <v>1</v>
      </c>
    </row>
    <row r="62" spans="1:28" ht="36" x14ac:dyDescent="0.2">
      <c r="A62" s="160">
        <v>60</v>
      </c>
      <c r="B62" s="151" t="s">
        <v>585</v>
      </c>
      <c r="C62" s="151" t="s">
        <v>102</v>
      </c>
      <c r="D62" s="218" t="s">
        <v>461</v>
      </c>
      <c r="E62" s="219" t="s">
        <v>368</v>
      </c>
      <c r="F62" s="151" t="s">
        <v>366</v>
      </c>
      <c r="G62" s="263" t="s">
        <v>586</v>
      </c>
      <c r="H62" s="151" t="s">
        <v>54</v>
      </c>
      <c r="I62" s="278">
        <v>0.89100000000000001</v>
      </c>
      <c r="J62" s="155" t="s">
        <v>970</v>
      </c>
      <c r="K62" s="246">
        <v>630804.38</v>
      </c>
      <c r="L62" s="246">
        <v>315402.19</v>
      </c>
      <c r="M62" s="157">
        <f t="shared" si="12"/>
        <v>315402.19</v>
      </c>
      <c r="N62" s="279">
        <v>0.5</v>
      </c>
      <c r="O62" s="245"/>
      <c r="P62" s="158"/>
      <c r="Q62" s="246"/>
      <c r="R62" s="246">
        <v>315402.19</v>
      </c>
      <c r="S62" s="280"/>
      <c r="T62" s="280"/>
      <c r="U62" s="220"/>
      <c r="V62" s="220"/>
      <c r="W62" s="220"/>
      <c r="X62" s="220"/>
      <c r="Y62" s="255" t="b">
        <f t="shared" si="8"/>
        <v>1</v>
      </c>
      <c r="Z62" s="256">
        <f t="shared" si="9"/>
        <v>0.5</v>
      </c>
      <c r="AA62" s="257" t="b">
        <f t="shared" si="10"/>
        <v>1</v>
      </c>
      <c r="AB62" s="257" t="b">
        <f t="shared" si="11"/>
        <v>1</v>
      </c>
    </row>
    <row r="63" spans="1:28" ht="24" x14ac:dyDescent="0.2">
      <c r="A63" s="160">
        <v>61</v>
      </c>
      <c r="B63" s="151" t="s">
        <v>587</v>
      </c>
      <c r="C63" s="151" t="s">
        <v>102</v>
      </c>
      <c r="D63" s="218" t="s">
        <v>588</v>
      </c>
      <c r="E63" s="219" t="s">
        <v>383</v>
      </c>
      <c r="F63" s="151" t="s">
        <v>381</v>
      </c>
      <c r="G63" s="263" t="s">
        <v>589</v>
      </c>
      <c r="H63" s="151" t="s">
        <v>417</v>
      </c>
      <c r="I63" s="278">
        <v>0.74299999999999999</v>
      </c>
      <c r="J63" s="155" t="s">
        <v>958</v>
      </c>
      <c r="K63" s="246">
        <v>562845.4</v>
      </c>
      <c r="L63" s="246">
        <v>281422.7</v>
      </c>
      <c r="M63" s="157">
        <f t="shared" si="12"/>
        <v>281422.7</v>
      </c>
      <c r="N63" s="279">
        <v>0.5</v>
      </c>
      <c r="O63" s="245"/>
      <c r="P63" s="158"/>
      <c r="Q63" s="246"/>
      <c r="R63" s="246">
        <v>281422.7</v>
      </c>
      <c r="S63" s="280"/>
      <c r="T63" s="280"/>
      <c r="U63" s="220"/>
      <c r="V63" s="220"/>
      <c r="W63" s="283"/>
      <c r="X63" s="283"/>
      <c r="Y63" s="255" t="b">
        <f t="shared" si="8"/>
        <v>1</v>
      </c>
      <c r="Z63" s="256">
        <f t="shared" si="9"/>
        <v>0.5</v>
      </c>
      <c r="AA63" s="257" t="b">
        <f t="shared" si="10"/>
        <v>1</v>
      </c>
      <c r="AB63" s="257" t="b">
        <f t="shared" si="11"/>
        <v>1</v>
      </c>
    </row>
    <row r="64" spans="1:28" ht="24" x14ac:dyDescent="0.2">
      <c r="A64" s="160">
        <v>62</v>
      </c>
      <c r="B64" s="151" t="s">
        <v>615</v>
      </c>
      <c r="C64" s="151" t="s">
        <v>102</v>
      </c>
      <c r="D64" s="218" t="s">
        <v>541</v>
      </c>
      <c r="E64" s="330" t="s">
        <v>338</v>
      </c>
      <c r="F64" s="151" t="s">
        <v>337</v>
      </c>
      <c r="G64" s="263" t="s">
        <v>616</v>
      </c>
      <c r="H64" s="151" t="s">
        <v>54</v>
      </c>
      <c r="I64" s="278">
        <v>0.58299999999999996</v>
      </c>
      <c r="J64" s="155" t="s">
        <v>167</v>
      </c>
      <c r="K64" s="246">
        <v>1195362.1599999999</v>
      </c>
      <c r="L64" s="246">
        <v>597681.07999999996</v>
      </c>
      <c r="M64" s="157">
        <f t="shared" si="12"/>
        <v>597681.07999999996</v>
      </c>
      <c r="N64" s="279">
        <v>0.5</v>
      </c>
      <c r="O64" s="245"/>
      <c r="P64" s="158"/>
      <c r="Q64" s="246"/>
      <c r="R64" s="246">
        <v>597681.07999999996</v>
      </c>
      <c r="S64" s="280"/>
      <c r="T64" s="280"/>
      <c r="U64" s="220"/>
      <c r="V64" s="220"/>
      <c r="W64" s="220"/>
      <c r="X64" s="220"/>
      <c r="Y64" s="255" t="b">
        <f t="shared" si="8"/>
        <v>1</v>
      </c>
      <c r="Z64" s="256">
        <f t="shared" si="9"/>
        <v>0.5</v>
      </c>
      <c r="AA64" s="257" t="b">
        <f t="shared" si="10"/>
        <v>1</v>
      </c>
      <c r="AB64" s="257" t="b">
        <f t="shared" si="11"/>
        <v>1</v>
      </c>
    </row>
    <row r="65" spans="1:28" s="247" customFormat="1" ht="36" x14ac:dyDescent="0.2">
      <c r="A65" s="160">
        <v>63</v>
      </c>
      <c r="B65" s="161" t="s">
        <v>590</v>
      </c>
      <c r="C65" s="161" t="s">
        <v>144</v>
      </c>
      <c r="D65" s="267" t="s">
        <v>420</v>
      </c>
      <c r="E65" s="275" t="s">
        <v>311</v>
      </c>
      <c r="F65" s="161" t="s">
        <v>306</v>
      </c>
      <c r="G65" s="262" t="s">
        <v>591</v>
      </c>
      <c r="H65" s="161" t="s">
        <v>63</v>
      </c>
      <c r="I65" s="272">
        <v>0.45</v>
      </c>
      <c r="J65" s="166" t="s">
        <v>971</v>
      </c>
      <c r="K65" s="170">
        <v>3278982.3</v>
      </c>
      <c r="L65" s="170">
        <v>1639491.15</v>
      </c>
      <c r="M65" s="168">
        <f t="shared" si="12"/>
        <v>1639491.15</v>
      </c>
      <c r="N65" s="268">
        <v>0.5</v>
      </c>
      <c r="O65" s="281"/>
      <c r="P65" s="169"/>
      <c r="Q65" s="170"/>
      <c r="R65" s="170">
        <v>409872.79</v>
      </c>
      <c r="S65" s="170">
        <v>819745.57</v>
      </c>
      <c r="T65" s="170">
        <v>409872.78999999992</v>
      </c>
      <c r="U65" s="283"/>
      <c r="V65" s="283"/>
      <c r="W65" s="283"/>
      <c r="X65" s="283"/>
      <c r="Y65" s="255" t="b">
        <f t="shared" si="8"/>
        <v>1</v>
      </c>
      <c r="Z65" s="256">
        <f t="shared" si="9"/>
        <v>0.5</v>
      </c>
      <c r="AA65" s="257" t="b">
        <f t="shared" si="10"/>
        <v>1</v>
      </c>
      <c r="AB65" s="257" t="b">
        <f t="shared" si="11"/>
        <v>1</v>
      </c>
    </row>
    <row r="66" spans="1:28" ht="36" x14ac:dyDescent="0.2">
      <c r="A66" s="160">
        <v>64</v>
      </c>
      <c r="B66" s="151" t="s">
        <v>682</v>
      </c>
      <c r="C66" s="151" t="s">
        <v>102</v>
      </c>
      <c r="D66" s="218" t="s">
        <v>683</v>
      </c>
      <c r="E66" s="219" t="s">
        <v>319</v>
      </c>
      <c r="F66" s="151" t="s">
        <v>313</v>
      </c>
      <c r="G66" s="263" t="s">
        <v>684</v>
      </c>
      <c r="H66" s="151" t="s">
        <v>54</v>
      </c>
      <c r="I66" s="278">
        <v>0.432</v>
      </c>
      <c r="J66" s="155" t="s">
        <v>978</v>
      </c>
      <c r="K66" s="246">
        <v>288516.47999999998</v>
      </c>
      <c r="L66" s="246">
        <v>144258.23999999999</v>
      </c>
      <c r="M66" s="157">
        <f t="shared" si="12"/>
        <v>144258.23999999999</v>
      </c>
      <c r="N66" s="279">
        <v>0.5</v>
      </c>
      <c r="O66" s="245"/>
      <c r="P66" s="158"/>
      <c r="Q66" s="246"/>
      <c r="R66" s="246">
        <v>144258.23999999999</v>
      </c>
      <c r="S66" s="280"/>
      <c r="T66" s="280"/>
      <c r="U66" s="220"/>
      <c r="V66" s="220"/>
      <c r="W66" s="220"/>
      <c r="X66" s="220"/>
      <c r="Y66" s="255" t="b">
        <f t="shared" si="8"/>
        <v>1</v>
      </c>
      <c r="Z66" s="256">
        <f t="shared" si="9"/>
        <v>0.5</v>
      </c>
      <c r="AA66" s="257" t="b">
        <f t="shared" si="10"/>
        <v>1</v>
      </c>
      <c r="AB66" s="257" t="b">
        <f t="shared" si="11"/>
        <v>1</v>
      </c>
    </row>
    <row r="67" spans="1:28" ht="36" x14ac:dyDescent="0.2">
      <c r="A67" s="160">
        <v>65</v>
      </c>
      <c r="B67" s="151" t="s">
        <v>592</v>
      </c>
      <c r="C67" s="151" t="s">
        <v>102</v>
      </c>
      <c r="D67" s="218" t="s">
        <v>593</v>
      </c>
      <c r="E67" s="219" t="s">
        <v>298</v>
      </c>
      <c r="F67" s="151" t="s">
        <v>299</v>
      </c>
      <c r="G67" s="263" t="s">
        <v>594</v>
      </c>
      <c r="H67" s="151" t="s">
        <v>54</v>
      </c>
      <c r="I67" s="278">
        <v>0.42</v>
      </c>
      <c r="J67" s="155" t="s">
        <v>154</v>
      </c>
      <c r="K67" s="246">
        <v>1100504.1399999999</v>
      </c>
      <c r="L67" s="246">
        <f>ROUNDDOWN(K67*N67,2)</f>
        <v>880403.31</v>
      </c>
      <c r="M67" s="157">
        <f>K67-L67</f>
        <v>220100.82999999984</v>
      </c>
      <c r="N67" s="279">
        <v>0.8</v>
      </c>
      <c r="O67" s="245"/>
      <c r="P67" s="158"/>
      <c r="Q67" s="246"/>
      <c r="R67" s="246">
        <f>L67</f>
        <v>880403.31</v>
      </c>
      <c r="S67" s="280"/>
      <c r="T67" s="280"/>
      <c r="U67" s="220"/>
      <c r="V67" s="220"/>
      <c r="W67" s="220"/>
      <c r="X67" s="220"/>
      <c r="Y67" s="255" t="b">
        <f t="shared" si="8"/>
        <v>1</v>
      </c>
      <c r="Z67" s="256">
        <f t="shared" si="9"/>
        <v>0.8</v>
      </c>
      <c r="AA67" s="257" t="b">
        <f t="shared" si="10"/>
        <v>1</v>
      </c>
      <c r="AB67" s="257" t="b">
        <f t="shared" si="11"/>
        <v>1</v>
      </c>
    </row>
    <row r="68" spans="1:28" ht="60" x14ac:dyDescent="0.2">
      <c r="A68" s="160">
        <v>66</v>
      </c>
      <c r="B68" s="151" t="s">
        <v>595</v>
      </c>
      <c r="C68" s="151" t="s">
        <v>102</v>
      </c>
      <c r="D68" s="218" t="s">
        <v>535</v>
      </c>
      <c r="E68" s="219" t="s">
        <v>373</v>
      </c>
      <c r="F68" s="151" t="s">
        <v>366</v>
      </c>
      <c r="G68" s="263" t="s">
        <v>596</v>
      </c>
      <c r="H68" s="151" t="s">
        <v>54</v>
      </c>
      <c r="I68" s="278">
        <v>1.5409999999999999</v>
      </c>
      <c r="J68" s="155" t="s">
        <v>112</v>
      </c>
      <c r="K68" s="246">
        <v>962022.25</v>
      </c>
      <c r="L68" s="246">
        <v>481011.12</v>
      </c>
      <c r="M68" s="157">
        <f t="shared" si="12"/>
        <v>481011.13</v>
      </c>
      <c r="N68" s="279">
        <v>0.5</v>
      </c>
      <c r="O68" s="245"/>
      <c r="P68" s="158"/>
      <c r="Q68" s="246"/>
      <c r="R68" s="246">
        <f>L68</f>
        <v>481011.12</v>
      </c>
      <c r="S68" s="280"/>
      <c r="T68" s="280"/>
      <c r="U68" s="220"/>
      <c r="V68" s="220"/>
      <c r="W68" s="220"/>
      <c r="X68" s="220"/>
      <c r="Y68" s="255" t="b">
        <f t="shared" ref="Y68:Y130" si="14">L68=SUM(O68:X68)</f>
        <v>1</v>
      </c>
      <c r="Z68" s="256">
        <f t="shared" ref="Z68:Z130" si="15">ROUND(L68/K68,4)</f>
        <v>0.5</v>
      </c>
      <c r="AA68" s="257" t="b">
        <f t="shared" ref="AA68:AA130" si="16">Z68=N68</f>
        <v>1</v>
      </c>
      <c r="AB68" s="257" t="b">
        <f t="shared" ref="AB68:AB130" si="17">K68=L68+M68</f>
        <v>1</v>
      </c>
    </row>
    <row r="69" spans="1:28" ht="24" x14ac:dyDescent="0.2">
      <c r="A69" s="160">
        <v>67</v>
      </c>
      <c r="B69" s="151" t="s">
        <v>597</v>
      </c>
      <c r="C69" s="151" t="s">
        <v>102</v>
      </c>
      <c r="D69" s="218" t="s">
        <v>598</v>
      </c>
      <c r="E69" s="219" t="s">
        <v>323</v>
      </c>
      <c r="F69" s="151" t="s">
        <v>322</v>
      </c>
      <c r="G69" s="263" t="s">
        <v>599</v>
      </c>
      <c r="H69" s="151" t="s">
        <v>54</v>
      </c>
      <c r="I69" s="278">
        <v>1.4550000000000001</v>
      </c>
      <c r="J69" s="155" t="s">
        <v>972</v>
      </c>
      <c r="K69" s="246">
        <v>1171671.6100000001</v>
      </c>
      <c r="L69" s="246">
        <v>585835.80000000005</v>
      </c>
      <c r="M69" s="157">
        <f t="shared" si="12"/>
        <v>585835.81000000006</v>
      </c>
      <c r="N69" s="279">
        <v>0.5</v>
      </c>
      <c r="O69" s="245"/>
      <c r="P69" s="158"/>
      <c r="Q69" s="246"/>
      <c r="R69" s="246">
        <f t="shared" ref="R69:R70" si="18">L69</f>
        <v>585835.80000000005</v>
      </c>
      <c r="S69" s="280"/>
      <c r="T69" s="280"/>
      <c r="U69" s="220"/>
      <c r="V69" s="220"/>
      <c r="W69" s="220"/>
      <c r="X69" s="220"/>
      <c r="Y69" s="255" t="b">
        <f t="shared" si="14"/>
        <v>1</v>
      </c>
      <c r="Z69" s="256">
        <f t="shared" si="15"/>
        <v>0.5</v>
      </c>
      <c r="AA69" s="257" t="b">
        <f t="shared" si="16"/>
        <v>1</v>
      </c>
      <c r="AB69" s="257" t="b">
        <f t="shared" si="17"/>
        <v>1</v>
      </c>
    </row>
    <row r="70" spans="1:28" ht="36" x14ac:dyDescent="0.2">
      <c r="A70" s="160">
        <v>68</v>
      </c>
      <c r="B70" s="151" t="s">
        <v>600</v>
      </c>
      <c r="C70" s="151" t="s">
        <v>102</v>
      </c>
      <c r="D70" s="218" t="s">
        <v>508</v>
      </c>
      <c r="E70" s="329" t="s">
        <v>265</v>
      </c>
      <c r="F70" s="151" t="s">
        <v>262</v>
      </c>
      <c r="G70" s="263" t="s">
        <v>601</v>
      </c>
      <c r="H70" s="151" t="s">
        <v>54</v>
      </c>
      <c r="I70" s="278">
        <v>0.81699999999999995</v>
      </c>
      <c r="J70" s="155" t="s">
        <v>960</v>
      </c>
      <c r="K70" s="246">
        <v>1157373.49</v>
      </c>
      <c r="L70" s="246">
        <v>578686.74</v>
      </c>
      <c r="M70" s="157">
        <f t="shared" si="12"/>
        <v>578686.75</v>
      </c>
      <c r="N70" s="279">
        <v>0.5</v>
      </c>
      <c r="O70" s="245"/>
      <c r="P70" s="158"/>
      <c r="Q70" s="246"/>
      <c r="R70" s="246">
        <f t="shared" si="18"/>
        <v>578686.74</v>
      </c>
      <c r="S70" s="280"/>
      <c r="T70" s="280"/>
      <c r="U70" s="220"/>
      <c r="V70" s="220"/>
      <c r="W70" s="220"/>
      <c r="X70" s="220"/>
      <c r="Y70" s="255" t="b">
        <f t="shared" si="14"/>
        <v>1</v>
      </c>
      <c r="Z70" s="256">
        <f t="shared" si="15"/>
        <v>0.5</v>
      </c>
      <c r="AA70" s="257" t="b">
        <f t="shared" si="16"/>
        <v>1</v>
      </c>
      <c r="AB70" s="257" t="b">
        <f t="shared" si="17"/>
        <v>1</v>
      </c>
    </row>
    <row r="71" spans="1:28" ht="36" x14ac:dyDescent="0.2">
      <c r="A71" s="160">
        <v>69</v>
      </c>
      <c r="B71" s="151" t="s">
        <v>602</v>
      </c>
      <c r="C71" s="151" t="s">
        <v>102</v>
      </c>
      <c r="D71" s="218" t="s">
        <v>603</v>
      </c>
      <c r="E71" s="219" t="s">
        <v>297</v>
      </c>
      <c r="F71" s="151" t="s">
        <v>294</v>
      </c>
      <c r="G71" s="263" t="s">
        <v>604</v>
      </c>
      <c r="H71" s="151" t="s">
        <v>54</v>
      </c>
      <c r="I71" s="278">
        <v>0.81200000000000006</v>
      </c>
      <c r="J71" s="155" t="s">
        <v>966</v>
      </c>
      <c r="K71" s="246">
        <v>664270.57999999996</v>
      </c>
      <c r="L71" s="246">
        <v>332135.28999999998</v>
      </c>
      <c r="M71" s="157">
        <f t="shared" si="12"/>
        <v>332135.28999999998</v>
      </c>
      <c r="N71" s="279">
        <v>0.5</v>
      </c>
      <c r="O71" s="245"/>
      <c r="P71" s="158"/>
      <c r="Q71" s="246"/>
      <c r="R71" s="246">
        <v>332135.28999999998</v>
      </c>
      <c r="S71" s="280"/>
      <c r="T71" s="280"/>
      <c r="U71" s="220"/>
      <c r="V71" s="220"/>
      <c r="W71" s="220"/>
      <c r="X71" s="220"/>
      <c r="Y71" s="255" t="b">
        <f t="shared" si="14"/>
        <v>1</v>
      </c>
      <c r="Z71" s="256">
        <f t="shared" si="15"/>
        <v>0.5</v>
      </c>
      <c r="AA71" s="257" t="b">
        <f t="shared" si="16"/>
        <v>1</v>
      </c>
      <c r="AB71" s="257" t="b">
        <f t="shared" si="17"/>
        <v>1</v>
      </c>
    </row>
    <row r="72" spans="1:28" ht="24" x14ac:dyDescent="0.2">
      <c r="A72" s="160">
        <v>70</v>
      </c>
      <c r="B72" s="151" t="s">
        <v>921</v>
      </c>
      <c r="C72" s="151" t="s">
        <v>102</v>
      </c>
      <c r="D72" s="218" t="s">
        <v>909</v>
      </c>
      <c r="E72" s="219" t="s">
        <v>285</v>
      </c>
      <c r="F72" s="151" t="s">
        <v>280</v>
      </c>
      <c r="G72" s="263" t="s">
        <v>922</v>
      </c>
      <c r="H72" s="151" t="s">
        <v>63</v>
      </c>
      <c r="I72" s="278">
        <v>0.43</v>
      </c>
      <c r="J72" s="155" t="s">
        <v>167</v>
      </c>
      <c r="K72" s="246">
        <v>340483.16</v>
      </c>
      <c r="L72" s="246">
        <v>170241.58</v>
      </c>
      <c r="M72" s="157">
        <f t="shared" si="12"/>
        <v>170241.58</v>
      </c>
      <c r="N72" s="279">
        <v>0.5</v>
      </c>
      <c r="O72" s="245"/>
      <c r="P72" s="158"/>
      <c r="Q72" s="246"/>
      <c r="R72" s="246">
        <v>170241.58</v>
      </c>
      <c r="S72" s="280"/>
      <c r="T72" s="280"/>
      <c r="U72" s="220"/>
      <c r="V72" s="220"/>
      <c r="W72" s="284"/>
      <c r="X72" s="284"/>
      <c r="Y72" s="255" t="b">
        <f t="shared" si="14"/>
        <v>1</v>
      </c>
      <c r="Z72" s="256">
        <f t="shared" si="15"/>
        <v>0.5</v>
      </c>
      <c r="AA72" s="257" t="b">
        <f t="shared" si="16"/>
        <v>1</v>
      </c>
      <c r="AB72" s="257" t="b">
        <f t="shared" si="17"/>
        <v>1</v>
      </c>
    </row>
    <row r="73" spans="1:28" ht="36" x14ac:dyDescent="0.2">
      <c r="A73" s="160">
        <v>71</v>
      </c>
      <c r="B73" s="151" t="s">
        <v>605</v>
      </c>
      <c r="C73" s="151" t="s">
        <v>102</v>
      </c>
      <c r="D73" s="218" t="s">
        <v>578</v>
      </c>
      <c r="E73" s="219" t="s">
        <v>284</v>
      </c>
      <c r="F73" s="151" t="s">
        <v>280</v>
      </c>
      <c r="G73" s="263" t="s">
        <v>606</v>
      </c>
      <c r="H73" s="151" t="s">
        <v>54</v>
      </c>
      <c r="I73" s="278">
        <v>0.36499999999999999</v>
      </c>
      <c r="J73" s="155" t="s">
        <v>957</v>
      </c>
      <c r="K73" s="246">
        <v>588095.65</v>
      </c>
      <c r="L73" s="246">
        <v>294047.82</v>
      </c>
      <c r="M73" s="157">
        <f t="shared" si="12"/>
        <v>294047.83</v>
      </c>
      <c r="N73" s="279">
        <v>0.5</v>
      </c>
      <c r="O73" s="245"/>
      <c r="P73" s="158"/>
      <c r="Q73" s="246"/>
      <c r="R73" s="246">
        <f>L73</f>
        <v>294047.82</v>
      </c>
      <c r="S73" s="280"/>
      <c r="T73" s="280"/>
      <c r="U73" s="220"/>
      <c r="V73" s="220"/>
      <c r="W73" s="220"/>
      <c r="X73" s="220"/>
      <c r="Y73" s="255" t="b">
        <f t="shared" si="14"/>
        <v>1</v>
      </c>
      <c r="Z73" s="256">
        <f t="shared" si="15"/>
        <v>0.5</v>
      </c>
      <c r="AA73" s="257" t="b">
        <f t="shared" si="16"/>
        <v>1</v>
      </c>
      <c r="AB73" s="257" t="b">
        <f t="shared" si="17"/>
        <v>1</v>
      </c>
    </row>
    <row r="74" spans="1:28" ht="36" x14ac:dyDescent="0.2">
      <c r="A74" s="160">
        <v>72</v>
      </c>
      <c r="B74" s="151" t="s">
        <v>607</v>
      </c>
      <c r="C74" s="151" t="s">
        <v>102</v>
      </c>
      <c r="D74" s="218" t="s">
        <v>608</v>
      </c>
      <c r="E74" s="219" t="s">
        <v>334</v>
      </c>
      <c r="F74" s="151" t="s">
        <v>322</v>
      </c>
      <c r="G74" s="263" t="s">
        <v>609</v>
      </c>
      <c r="H74" s="151" t="s">
        <v>63</v>
      </c>
      <c r="I74" s="278">
        <v>0.219</v>
      </c>
      <c r="J74" s="155" t="s">
        <v>973</v>
      </c>
      <c r="K74" s="246">
        <v>2407077.11</v>
      </c>
      <c r="L74" s="246">
        <v>1203538.55</v>
      </c>
      <c r="M74" s="157">
        <f t="shared" si="12"/>
        <v>1203538.5599999998</v>
      </c>
      <c r="N74" s="279">
        <v>0.5</v>
      </c>
      <c r="O74" s="245"/>
      <c r="P74" s="158"/>
      <c r="Q74" s="246"/>
      <c r="R74" s="246">
        <f>L74</f>
        <v>1203538.55</v>
      </c>
      <c r="S74" s="280"/>
      <c r="T74" s="280"/>
      <c r="U74" s="220"/>
      <c r="V74" s="220"/>
      <c r="W74" s="220"/>
      <c r="X74" s="220"/>
      <c r="Y74" s="255" t="b">
        <f t="shared" si="14"/>
        <v>1</v>
      </c>
      <c r="Z74" s="256">
        <f t="shared" si="15"/>
        <v>0.5</v>
      </c>
      <c r="AA74" s="257" t="b">
        <f t="shared" si="16"/>
        <v>1</v>
      </c>
      <c r="AB74" s="257" t="b">
        <f t="shared" si="17"/>
        <v>1</v>
      </c>
    </row>
    <row r="75" spans="1:28" ht="36" x14ac:dyDescent="0.2">
      <c r="A75" s="160">
        <v>73</v>
      </c>
      <c r="B75" s="151" t="s">
        <v>610</v>
      </c>
      <c r="C75" s="151" t="s">
        <v>102</v>
      </c>
      <c r="D75" s="218" t="s">
        <v>517</v>
      </c>
      <c r="E75" s="219" t="s">
        <v>328</v>
      </c>
      <c r="F75" s="151" t="s">
        <v>322</v>
      </c>
      <c r="G75" s="263" t="s">
        <v>611</v>
      </c>
      <c r="H75" s="151" t="s">
        <v>54</v>
      </c>
      <c r="I75" s="154">
        <v>1.746</v>
      </c>
      <c r="J75" s="221" t="s">
        <v>954</v>
      </c>
      <c r="K75" s="246">
        <v>1966198.88</v>
      </c>
      <c r="L75" s="246">
        <v>983099.44</v>
      </c>
      <c r="M75" s="157">
        <f t="shared" si="12"/>
        <v>983099.44</v>
      </c>
      <c r="N75" s="279">
        <v>0.5</v>
      </c>
      <c r="O75" s="245"/>
      <c r="P75" s="158"/>
      <c r="Q75" s="246"/>
      <c r="R75" s="246">
        <f t="shared" ref="R75:R137" si="19">L75</f>
        <v>983099.44</v>
      </c>
      <c r="S75" s="280"/>
      <c r="T75" s="280"/>
      <c r="U75" s="220"/>
      <c r="V75" s="220"/>
      <c r="W75" s="220"/>
      <c r="X75" s="220"/>
      <c r="Y75" s="255" t="b">
        <f t="shared" si="14"/>
        <v>1</v>
      </c>
      <c r="Z75" s="256">
        <f t="shared" si="15"/>
        <v>0.5</v>
      </c>
      <c r="AA75" s="257" t="b">
        <f t="shared" si="16"/>
        <v>1</v>
      </c>
      <c r="AB75" s="257" t="b">
        <f t="shared" si="17"/>
        <v>1</v>
      </c>
    </row>
    <row r="76" spans="1:28" ht="36" x14ac:dyDescent="0.2">
      <c r="A76" s="160">
        <v>74</v>
      </c>
      <c r="B76" s="285" t="s">
        <v>612</v>
      </c>
      <c r="C76" s="285" t="s">
        <v>102</v>
      </c>
      <c r="D76" s="286" t="s">
        <v>613</v>
      </c>
      <c r="E76" s="287" t="s">
        <v>351</v>
      </c>
      <c r="F76" s="285" t="s">
        <v>342</v>
      </c>
      <c r="G76" s="293" t="s">
        <v>614</v>
      </c>
      <c r="H76" s="285" t="s">
        <v>54</v>
      </c>
      <c r="I76" s="288">
        <v>0.63200000000000001</v>
      </c>
      <c r="J76" s="289" t="s">
        <v>974</v>
      </c>
      <c r="K76" s="290">
        <v>1028775.01</v>
      </c>
      <c r="L76" s="246">
        <v>514387.5</v>
      </c>
      <c r="M76" s="157">
        <f t="shared" si="12"/>
        <v>514387.51</v>
      </c>
      <c r="N76" s="279">
        <v>0.5</v>
      </c>
      <c r="O76" s="245"/>
      <c r="P76" s="158"/>
      <c r="Q76" s="290"/>
      <c r="R76" s="246">
        <f t="shared" si="19"/>
        <v>514387.5</v>
      </c>
      <c r="S76" s="291"/>
      <c r="T76" s="291"/>
      <c r="U76" s="284"/>
      <c r="V76" s="284"/>
      <c r="W76" s="220"/>
      <c r="X76" s="220"/>
      <c r="Y76" s="255" t="b">
        <f t="shared" si="14"/>
        <v>1</v>
      </c>
      <c r="Z76" s="256">
        <f t="shared" si="15"/>
        <v>0.5</v>
      </c>
      <c r="AA76" s="257" t="b">
        <f t="shared" si="16"/>
        <v>1</v>
      </c>
      <c r="AB76" s="257" t="b">
        <f t="shared" si="17"/>
        <v>1</v>
      </c>
    </row>
    <row r="77" spans="1:28" ht="36" x14ac:dyDescent="0.2">
      <c r="A77" s="160">
        <v>75</v>
      </c>
      <c r="B77" s="151" t="s">
        <v>617</v>
      </c>
      <c r="C77" s="151" t="s">
        <v>102</v>
      </c>
      <c r="D77" s="218" t="s">
        <v>618</v>
      </c>
      <c r="E77" s="219" t="s">
        <v>268</v>
      </c>
      <c r="F77" s="151" t="s">
        <v>262</v>
      </c>
      <c r="G77" s="263" t="s">
        <v>619</v>
      </c>
      <c r="H77" s="151" t="s">
        <v>63</v>
      </c>
      <c r="I77" s="278">
        <v>0.52710000000000001</v>
      </c>
      <c r="J77" s="155" t="s">
        <v>973</v>
      </c>
      <c r="K77" s="246">
        <v>2320388.5099999998</v>
      </c>
      <c r="L77" s="246">
        <v>1160194.25</v>
      </c>
      <c r="M77" s="157">
        <f t="shared" si="12"/>
        <v>1160194.2599999998</v>
      </c>
      <c r="N77" s="279">
        <v>0.5</v>
      </c>
      <c r="O77" s="245"/>
      <c r="P77" s="158"/>
      <c r="Q77" s="246"/>
      <c r="R77" s="246">
        <f t="shared" si="19"/>
        <v>1160194.25</v>
      </c>
      <c r="S77" s="280"/>
      <c r="T77" s="280"/>
      <c r="U77" s="220"/>
      <c r="V77" s="220"/>
      <c r="W77" s="220"/>
      <c r="X77" s="220"/>
      <c r="Y77" s="255" t="b">
        <f t="shared" si="14"/>
        <v>1</v>
      </c>
      <c r="Z77" s="256">
        <f t="shared" si="15"/>
        <v>0.5</v>
      </c>
      <c r="AA77" s="257" t="b">
        <f t="shared" si="16"/>
        <v>1</v>
      </c>
      <c r="AB77" s="257" t="b">
        <f t="shared" si="17"/>
        <v>1</v>
      </c>
    </row>
    <row r="78" spans="1:28" ht="24" x14ac:dyDescent="0.2">
      <c r="A78" s="160">
        <v>76</v>
      </c>
      <c r="B78" s="151" t="s">
        <v>892</v>
      </c>
      <c r="C78" s="151" t="s">
        <v>102</v>
      </c>
      <c r="D78" s="218" t="s">
        <v>554</v>
      </c>
      <c r="E78" s="219" t="s">
        <v>398</v>
      </c>
      <c r="F78" s="151" t="s">
        <v>392</v>
      </c>
      <c r="G78" s="263" t="s">
        <v>893</v>
      </c>
      <c r="H78" s="151" t="s">
        <v>54</v>
      </c>
      <c r="I78" s="278">
        <v>0.30099999999999999</v>
      </c>
      <c r="J78" s="155" t="s">
        <v>966</v>
      </c>
      <c r="K78" s="246">
        <v>150502.63</v>
      </c>
      <c r="L78" s="246">
        <v>75251.31</v>
      </c>
      <c r="M78" s="157">
        <f t="shared" si="12"/>
        <v>75251.320000000007</v>
      </c>
      <c r="N78" s="279">
        <v>0.5</v>
      </c>
      <c r="O78" s="245"/>
      <c r="P78" s="158"/>
      <c r="Q78" s="246"/>
      <c r="R78" s="246">
        <f t="shared" si="19"/>
        <v>75251.31</v>
      </c>
      <c r="S78" s="280"/>
      <c r="T78" s="280"/>
      <c r="U78" s="220"/>
      <c r="V78" s="220"/>
      <c r="W78" s="220"/>
      <c r="X78" s="220"/>
      <c r="Y78" s="255" t="b">
        <f t="shared" si="14"/>
        <v>1</v>
      </c>
      <c r="Z78" s="256">
        <f t="shared" si="15"/>
        <v>0.5</v>
      </c>
      <c r="AA78" s="257" t="b">
        <f t="shared" si="16"/>
        <v>1</v>
      </c>
      <c r="AB78" s="257" t="b">
        <f t="shared" si="17"/>
        <v>1</v>
      </c>
    </row>
    <row r="79" spans="1:28" ht="36" x14ac:dyDescent="0.2">
      <c r="A79" s="160">
        <v>77</v>
      </c>
      <c r="B79" s="151" t="s">
        <v>620</v>
      </c>
      <c r="C79" s="151" t="s">
        <v>102</v>
      </c>
      <c r="D79" s="218" t="s">
        <v>598</v>
      </c>
      <c r="E79" s="219" t="s">
        <v>323</v>
      </c>
      <c r="F79" s="151" t="s">
        <v>322</v>
      </c>
      <c r="G79" s="263" t="s">
        <v>621</v>
      </c>
      <c r="H79" s="151" t="s">
        <v>54</v>
      </c>
      <c r="I79" s="278">
        <v>1.2529999999999999</v>
      </c>
      <c r="J79" s="155" t="s">
        <v>972</v>
      </c>
      <c r="K79" s="246">
        <v>1498385.94</v>
      </c>
      <c r="L79" s="246">
        <v>749192.97</v>
      </c>
      <c r="M79" s="157">
        <f t="shared" si="12"/>
        <v>749192.97</v>
      </c>
      <c r="N79" s="279">
        <v>0.5</v>
      </c>
      <c r="O79" s="245"/>
      <c r="P79" s="158"/>
      <c r="Q79" s="246"/>
      <c r="R79" s="246">
        <f t="shared" si="19"/>
        <v>749192.97</v>
      </c>
      <c r="S79" s="280"/>
      <c r="T79" s="280"/>
      <c r="U79" s="220"/>
      <c r="V79" s="220"/>
      <c r="W79" s="220"/>
      <c r="X79" s="220"/>
      <c r="Y79" s="255" t="b">
        <f t="shared" si="14"/>
        <v>1</v>
      </c>
      <c r="Z79" s="256">
        <f t="shared" si="15"/>
        <v>0.5</v>
      </c>
      <c r="AA79" s="257" t="b">
        <f t="shared" si="16"/>
        <v>1</v>
      </c>
      <c r="AB79" s="257" t="b">
        <f t="shared" si="17"/>
        <v>1</v>
      </c>
    </row>
    <row r="80" spans="1:28" ht="36" x14ac:dyDescent="0.2">
      <c r="A80" s="160">
        <v>78</v>
      </c>
      <c r="B80" s="151" t="s">
        <v>622</v>
      </c>
      <c r="C80" s="151" t="s">
        <v>102</v>
      </c>
      <c r="D80" s="218" t="s">
        <v>623</v>
      </c>
      <c r="E80" s="331" t="s">
        <v>407</v>
      </c>
      <c r="F80" s="151" t="s">
        <v>402</v>
      </c>
      <c r="G80" s="263" t="s">
        <v>624</v>
      </c>
      <c r="H80" s="151" t="s">
        <v>63</v>
      </c>
      <c r="I80" s="154">
        <v>0.96199999999999997</v>
      </c>
      <c r="J80" s="221" t="s">
        <v>199</v>
      </c>
      <c r="K80" s="246">
        <v>765111.47</v>
      </c>
      <c r="L80" s="246">
        <v>382555.73</v>
      </c>
      <c r="M80" s="157">
        <f t="shared" ref="M80:M142" si="20">K80-L80</f>
        <v>382555.74</v>
      </c>
      <c r="N80" s="279">
        <v>0.5</v>
      </c>
      <c r="O80" s="245"/>
      <c r="P80" s="158"/>
      <c r="Q80" s="246"/>
      <c r="R80" s="246">
        <f t="shared" si="19"/>
        <v>382555.73</v>
      </c>
      <c r="S80" s="280"/>
      <c r="T80" s="280"/>
      <c r="U80" s="220"/>
      <c r="V80" s="220"/>
      <c r="W80" s="220"/>
      <c r="X80" s="220"/>
      <c r="Y80" s="255" t="b">
        <f t="shared" si="14"/>
        <v>1</v>
      </c>
      <c r="Z80" s="256">
        <f t="shared" si="15"/>
        <v>0.5</v>
      </c>
      <c r="AA80" s="257" t="b">
        <f t="shared" si="16"/>
        <v>1</v>
      </c>
      <c r="AB80" s="257" t="b">
        <f t="shared" si="17"/>
        <v>1</v>
      </c>
    </row>
    <row r="81" spans="1:28" ht="24" x14ac:dyDescent="0.2">
      <c r="A81" s="160">
        <v>79</v>
      </c>
      <c r="B81" s="151" t="s">
        <v>625</v>
      </c>
      <c r="C81" s="151" t="s">
        <v>102</v>
      </c>
      <c r="D81" s="218" t="s">
        <v>626</v>
      </c>
      <c r="E81" s="219" t="s">
        <v>331</v>
      </c>
      <c r="F81" s="151" t="s">
        <v>322</v>
      </c>
      <c r="G81" s="263" t="s">
        <v>627</v>
      </c>
      <c r="H81" s="151" t="s">
        <v>54</v>
      </c>
      <c r="I81" s="278">
        <v>0.95</v>
      </c>
      <c r="J81" s="155" t="s">
        <v>237</v>
      </c>
      <c r="K81" s="246">
        <v>1019775.37</v>
      </c>
      <c r="L81" s="246">
        <v>509887.68</v>
      </c>
      <c r="M81" s="157">
        <f t="shared" si="20"/>
        <v>509887.69</v>
      </c>
      <c r="N81" s="279">
        <v>0.5</v>
      </c>
      <c r="O81" s="245"/>
      <c r="P81" s="158"/>
      <c r="Q81" s="246"/>
      <c r="R81" s="246">
        <f t="shared" si="19"/>
        <v>509887.68</v>
      </c>
      <c r="S81" s="280"/>
      <c r="T81" s="280"/>
      <c r="U81" s="220"/>
      <c r="V81" s="220"/>
      <c r="W81" s="220"/>
      <c r="X81" s="220"/>
      <c r="Y81" s="255" t="b">
        <f t="shared" si="14"/>
        <v>1</v>
      </c>
      <c r="Z81" s="256">
        <f t="shared" si="15"/>
        <v>0.5</v>
      </c>
      <c r="AA81" s="257" t="b">
        <f t="shared" si="16"/>
        <v>1</v>
      </c>
      <c r="AB81" s="257" t="b">
        <f t="shared" si="17"/>
        <v>1</v>
      </c>
    </row>
    <row r="82" spans="1:28" ht="36" x14ac:dyDescent="0.2">
      <c r="A82" s="160">
        <v>80</v>
      </c>
      <c r="B82" s="151" t="s">
        <v>628</v>
      </c>
      <c r="C82" s="151" t="s">
        <v>102</v>
      </c>
      <c r="D82" s="218" t="s">
        <v>629</v>
      </c>
      <c r="E82" s="331" t="s">
        <v>310</v>
      </c>
      <c r="F82" s="151" t="s">
        <v>306</v>
      </c>
      <c r="G82" s="263" t="s">
        <v>630</v>
      </c>
      <c r="H82" s="151" t="s">
        <v>54</v>
      </c>
      <c r="I82" s="154">
        <v>0.93</v>
      </c>
      <c r="J82" s="221" t="s">
        <v>237</v>
      </c>
      <c r="K82" s="246">
        <v>831790.47</v>
      </c>
      <c r="L82" s="246">
        <v>415895.23</v>
      </c>
      <c r="M82" s="157">
        <f t="shared" si="20"/>
        <v>415895.24</v>
      </c>
      <c r="N82" s="279">
        <v>0.5</v>
      </c>
      <c r="O82" s="245"/>
      <c r="P82" s="158"/>
      <c r="Q82" s="246"/>
      <c r="R82" s="246">
        <f t="shared" si="19"/>
        <v>415895.23</v>
      </c>
      <c r="S82" s="280"/>
      <c r="T82" s="280"/>
      <c r="U82" s="220"/>
      <c r="V82" s="220"/>
      <c r="W82" s="220"/>
      <c r="X82" s="220"/>
      <c r="Y82" s="255" t="b">
        <f t="shared" si="14"/>
        <v>1</v>
      </c>
      <c r="Z82" s="256">
        <f t="shared" si="15"/>
        <v>0.5</v>
      </c>
      <c r="AA82" s="257" t="b">
        <f t="shared" si="16"/>
        <v>1</v>
      </c>
      <c r="AB82" s="257" t="b">
        <f t="shared" si="17"/>
        <v>1</v>
      </c>
    </row>
    <row r="83" spans="1:28" ht="24" x14ac:dyDescent="0.2">
      <c r="A83" s="160">
        <v>81</v>
      </c>
      <c r="B83" s="151" t="s">
        <v>631</v>
      </c>
      <c r="C83" s="151" t="s">
        <v>102</v>
      </c>
      <c r="D83" s="218" t="s">
        <v>632</v>
      </c>
      <c r="E83" s="219" t="s">
        <v>349</v>
      </c>
      <c r="F83" s="151" t="s">
        <v>342</v>
      </c>
      <c r="G83" s="263" t="s">
        <v>633</v>
      </c>
      <c r="H83" s="151" t="s">
        <v>54</v>
      </c>
      <c r="I83" s="278">
        <v>0.83599999999999997</v>
      </c>
      <c r="J83" s="155" t="s">
        <v>959</v>
      </c>
      <c r="K83" s="246">
        <v>1065198.44</v>
      </c>
      <c r="L83" s="246">
        <v>532599.22</v>
      </c>
      <c r="M83" s="157">
        <f t="shared" si="20"/>
        <v>532599.22</v>
      </c>
      <c r="N83" s="279">
        <v>0.5</v>
      </c>
      <c r="O83" s="245"/>
      <c r="P83" s="158"/>
      <c r="Q83" s="246"/>
      <c r="R83" s="246">
        <f t="shared" si="19"/>
        <v>532599.22</v>
      </c>
      <c r="S83" s="280"/>
      <c r="T83" s="280"/>
      <c r="U83" s="220"/>
      <c r="V83" s="220"/>
      <c r="W83" s="220"/>
      <c r="X83" s="220"/>
      <c r="Y83" s="255" t="b">
        <f t="shared" si="14"/>
        <v>1</v>
      </c>
      <c r="Z83" s="256">
        <f t="shared" si="15"/>
        <v>0.5</v>
      </c>
      <c r="AA83" s="257" t="b">
        <f t="shared" si="16"/>
        <v>1</v>
      </c>
      <c r="AB83" s="257" t="b">
        <f t="shared" si="17"/>
        <v>1</v>
      </c>
    </row>
    <row r="84" spans="1:28" ht="60" x14ac:dyDescent="0.2">
      <c r="A84" s="160">
        <v>82</v>
      </c>
      <c r="B84" s="151" t="s">
        <v>634</v>
      </c>
      <c r="C84" s="151" t="s">
        <v>102</v>
      </c>
      <c r="D84" s="218" t="s">
        <v>635</v>
      </c>
      <c r="E84" s="219" t="s">
        <v>309</v>
      </c>
      <c r="F84" s="151" t="s">
        <v>306</v>
      </c>
      <c r="G84" s="263" t="s">
        <v>636</v>
      </c>
      <c r="H84" s="151" t="s">
        <v>63</v>
      </c>
      <c r="I84" s="278">
        <v>0.77800000000000002</v>
      </c>
      <c r="J84" s="155" t="s">
        <v>126</v>
      </c>
      <c r="K84" s="246">
        <v>838231.19</v>
      </c>
      <c r="L84" s="246">
        <v>419115.59</v>
      </c>
      <c r="M84" s="157">
        <f t="shared" si="20"/>
        <v>419115.59999999992</v>
      </c>
      <c r="N84" s="279">
        <v>0.5</v>
      </c>
      <c r="O84" s="245"/>
      <c r="P84" s="158"/>
      <c r="Q84" s="246"/>
      <c r="R84" s="246">
        <f t="shared" si="19"/>
        <v>419115.59</v>
      </c>
      <c r="S84" s="280"/>
      <c r="T84" s="280"/>
      <c r="U84" s="220"/>
      <c r="V84" s="220"/>
      <c r="W84" s="220"/>
      <c r="X84" s="220"/>
      <c r="Y84" s="255" t="b">
        <f t="shared" si="14"/>
        <v>1</v>
      </c>
      <c r="Z84" s="256">
        <f t="shared" si="15"/>
        <v>0.5</v>
      </c>
      <c r="AA84" s="257" t="b">
        <f t="shared" si="16"/>
        <v>1</v>
      </c>
      <c r="AB84" s="257" t="b">
        <f t="shared" si="17"/>
        <v>1</v>
      </c>
    </row>
    <row r="85" spans="1:28" ht="24" x14ac:dyDescent="0.2">
      <c r="A85" s="160">
        <v>83</v>
      </c>
      <c r="B85" s="151" t="s">
        <v>637</v>
      </c>
      <c r="C85" s="151" t="s">
        <v>102</v>
      </c>
      <c r="D85" s="218" t="s">
        <v>428</v>
      </c>
      <c r="E85" s="219" t="s">
        <v>317</v>
      </c>
      <c r="F85" s="151" t="s">
        <v>313</v>
      </c>
      <c r="G85" s="263" t="s">
        <v>638</v>
      </c>
      <c r="H85" s="151" t="s">
        <v>63</v>
      </c>
      <c r="I85" s="278">
        <v>0.57199999999999995</v>
      </c>
      <c r="J85" s="155" t="s">
        <v>962</v>
      </c>
      <c r="K85" s="246">
        <v>1293822.8700000001</v>
      </c>
      <c r="L85" s="246">
        <v>646911.43000000005</v>
      </c>
      <c r="M85" s="157">
        <f t="shared" si="20"/>
        <v>646911.44000000006</v>
      </c>
      <c r="N85" s="279">
        <v>0.5</v>
      </c>
      <c r="O85" s="245"/>
      <c r="P85" s="158"/>
      <c r="Q85" s="246"/>
      <c r="R85" s="246">
        <f t="shared" si="19"/>
        <v>646911.43000000005</v>
      </c>
      <c r="S85" s="280"/>
      <c r="T85" s="280"/>
      <c r="U85" s="220"/>
      <c r="V85" s="220"/>
      <c r="W85" s="220"/>
      <c r="X85" s="220"/>
      <c r="Y85" s="255" t="b">
        <f t="shared" si="14"/>
        <v>1</v>
      </c>
      <c r="Z85" s="256">
        <f t="shared" si="15"/>
        <v>0.5</v>
      </c>
      <c r="AA85" s="257" t="b">
        <f t="shared" si="16"/>
        <v>1</v>
      </c>
      <c r="AB85" s="257" t="b">
        <f t="shared" si="17"/>
        <v>1</v>
      </c>
    </row>
    <row r="86" spans="1:28" ht="36" x14ac:dyDescent="0.2">
      <c r="A86" s="160">
        <v>84</v>
      </c>
      <c r="B86" s="151" t="s">
        <v>639</v>
      </c>
      <c r="C86" s="151" t="s">
        <v>102</v>
      </c>
      <c r="D86" s="218" t="s">
        <v>640</v>
      </c>
      <c r="E86" s="219" t="s">
        <v>390</v>
      </c>
      <c r="F86" s="151" t="s">
        <v>386</v>
      </c>
      <c r="G86" s="263" t="s">
        <v>641</v>
      </c>
      <c r="H86" s="151" t="s">
        <v>54</v>
      </c>
      <c r="I86" s="154">
        <v>0.56699999999999995</v>
      </c>
      <c r="J86" s="221" t="s">
        <v>975</v>
      </c>
      <c r="K86" s="246">
        <v>453268.76</v>
      </c>
      <c r="L86" s="246">
        <v>226634.38</v>
      </c>
      <c r="M86" s="157">
        <f t="shared" si="20"/>
        <v>226634.38</v>
      </c>
      <c r="N86" s="279">
        <v>0.5</v>
      </c>
      <c r="O86" s="245"/>
      <c r="P86" s="158"/>
      <c r="Q86" s="246"/>
      <c r="R86" s="246">
        <f t="shared" si="19"/>
        <v>226634.38</v>
      </c>
      <c r="S86" s="280"/>
      <c r="T86" s="280"/>
      <c r="U86" s="220"/>
      <c r="V86" s="220"/>
      <c r="W86" s="220"/>
      <c r="X86" s="220"/>
      <c r="Y86" s="255" t="b">
        <f t="shared" si="14"/>
        <v>1</v>
      </c>
      <c r="Z86" s="256">
        <f t="shared" si="15"/>
        <v>0.5</v>
      </c>
      <c r="AA86" s="257" t="b">
        <f t="shared" si="16"/>
        <v>1</v>
      </c>
      <c r="AB86" s="257" t="b">
        <f t="shared" si="17"/>
        <v>1</v>
      </c>
    </row>
    <row r="87" spans="1:28" ht="36" x14ac:dyDescent="0.2">
      <c r="A87" s="160">
        <v>85</v>
      </c>
      <c r="B87" s="151" t="s">
        <v>642</v>
      </c>
      <c r="C87" s="151" t="s">
        <v>102</v>
      </c>
      <c r="D87" s="218" t="s">
        <v>629</v>
      </c>
      <c r="E87" s="331" t="s">
        <v>310</v>
      </c>
      <c r="F87" s="151" t="s">
        <v>306</v>
      </c>
      <c r="G87" s="263" t="s">
        <v>643</v>
      </c>
      <c r="H87" s="151" t="s">
        <v>54</v>
      </c>
      <c r="I87" s="154">
        <v>0.51800000000000002</v>
      </c>
      <c r="J87" s="221" t="s">
        <v>237</v>
      </c>
      <c r="K87" s="246">
        <v>523909.49</v>
      </c>
      <c r="L87" s="246">
        <v>261954.74</v>
      </c>
      <c r="M87" s="157">
        <f t="shared" si="20"/>
        <v>261954.75</v>
      </c>
      <c r="N87" s="279">
        <v>0.5</v>
      </c>
      <c r="O87" s="245"/>
      <c r="P87" s="158"/>
      <c r="Q87" s="246"/>
      <c r="R87" s="246">
        <f t="shared" si="19"/>
        <v>261954.74</v>
      </c>
      <c r="S87" s="280"/>
      <c r="T87" s="280"/>
      <c r="U87" s="220"/>
      <c r="V87" s="220"/>
      <c r="W87" s="220"/>
      <c r="X87" s="220"/>
      <c r="Y87" s="255" t="b">
        <f t="shared" si="14"/>
        <v>1</v>
      </c>
      <c r="Z87" s="256">
        <f t="shared" si="15"/>
        <v>0.5</v>
      </c>
      <c r="AA87" s="257" t="b">
        <f t="shared" si="16"/>
        <v>1</v>
      </c>
      <c r="AB87" s="257" t="b">
        <f t="shared" si="17"/>
        <v>1</v>
      </c>
    </row>
    <row r="88" spans="1:28" ht="36" x14ac:dyDescent="0.2">
      <c r="A88" s="160">
        <v>86</v>
      </c>
      <c r="B88" s="151" t="s">
        <v>644</v>
      </c>
      <c r="C88" s="151" t="s">
        <v>102</v>
      </c>
      <c r="D88" s="218" t="s">
        <v>645</v>
      </c>
      <c r="E88" s="219" t="s">
        <v>335</v>
      </c>
      <c r="F88" s="151" t="s">
        <v>322</v>
      </c>
      <c r="G88" s="263" t="s">
        <v>646</v>
      </c>
      <c r="H88" s="151" t="s">
        <v>54</v>
      </c>
      <c r="I88" s="278">
        <v>0.31</v>
      </c>
      <c r="J88" s="155" t="s">
        <v>976</v>
      </c>
      <c r="K88" s="246">
        <v>1104317.71</v>
      </c>
      <c r="L88" s="246">
        <v>552158.85</v>
      </c>
      <c r="M88" s="157">
        <f t="shared" si="20"/>
        <v>552158.86</v>
      </c>
      <c r="N88" s="279">
        <v>0.5</v>
      </c>
      <c r="O88" s="245"/>
      <c r="P88" s="158"/>
      <c r="Q88" s="246"/>
      <c r="R88" s="246">
        <f t="shared" si="19"/>
        <v>552158.85</v>
      </c>
      <c r="S88" s="280"/>
      <c r="T88" s="280"/>
      <c r="U88" s="220"/>
      <c r="V88" s="220"/>
      <c r="W88" s="220"/>
      <c r="X88" s="220"/>
      <c r="Y88" s="255" t="b">
        <f t="shared" si="14"/>
        <v>1</v>
      </c>
      <c r="Z88" s="256">
        <f t="shared" si="15"/>
        <v>0.5</v>
      </c>
      <c r="AA88" s="257" t="b">
        <f t="shared" si="16"/>
        <v>1</v>
      </c>
      <c r="AB88" s="257" t="b">
        <f t="shared" si="17"/>
        <v>1</v>
      </c>
    </row>
    <row r="89" spans="1:28" ht="36" x14ac:dyDescent="0.2">
      <c r="A89" s="160">
        <v>87</v>
      </c>
      <c r="B89" s="151" t="s">
        <v>580</v>
      </c>
      <c r="C89" s="151" t="s">
        <v>102</v>
      </c>
      <c r="D89" s="151" t="s">
        <v>500</v>
      </c>
      <c r="E89" s="219" t="s">
        <v>404</v>
      </c>
      <c r="F89" s="151" t="s">
        <v>402</v>
      </c>
      <c r="G89" s="263" t="s">
        <v>581</v>
      </c>
      <c r="H89" s="151" t="s">
        <v>54</v>
      </c>
      <c r="I89" s="278">
        <v>0.91400000000000003</v>
      </c>
      <c r="J89" s="155" t="s">
        <v>954</v>
      </c>
      <c r="K89" s="246">
        <v>857910.77</v>
      </c>
      <c r="L89" s="246">
        <v>428955.38</v>
      </c>
      <c r="M89" s="157">
        <f t="shared" si="20"/>
        <v>428955.39</v>
      </c>
      <c r="N89" s="279">
        <v>0.5</v>
      </c>
      <c r="O89" s="245"/>
      <c r="P89" s="158"/>
      <c r="Q89" s="246"/>
      <c r="R89" s="246">
        <f t="shared" si="19"/>
        <v>428955.38</v>
      </c>
      <c r="S89" s="280"/>
      <c r="T89" s="280"/>
      <c r="U89" s="220"/>
      <c r="V89" s="220"/>
      <c r="W89" s="220"/>
      <c r="X89" s="220"/>
      <c r="Y89" s="255" t="b">
        <f t="shared" si="14"/>
        <v>1</v>
      </c>
      <c r="Z89" s="256">
        <f t="shared" si="15"/>
        <v>0.5</v>
      </c>
      <c r="AA89" s="257" t="b">
        <f t="shared" si="16"/>
        <v>1</v>
      </c>
      <c r="AB89" s="257" t="b">
        <f t="shared" si="17"/>
        <v>1</v>
      </c>
    </row>
    <row r="90" spans="1:28" ht="36" x14ac:dyDescent="0.2">
      <c r="A90" s="160">
        <v>88</v>
      </c>
      <c r="B90" s="151" t="s">
        <v>649</v>
      </c>
      <c r="C90" s="151" t="s">
        <v>102</v>
      </c>
      <c r="D90" s="218" t="s">
        <v>650</v>
      </c>
      <c r="E90" s="331" t="s">
        <v>291</v>
      </c>
      <c r="F90" s="151" t="s">
        <v>288</v>
      </c>
      <c r="G90" s="263" t="s">
        <v>651</v>
      </c>
      <c r="H90" s="151" t="s">
        <v>54</v>
      </c>
      <c r="I90" s="278">
        <v>0.88600000000000001</v>
      </c>
      <c r="J90" s="155" t="s">
        <v>966</v>
      </c>
      <c r="K90" s="246">
        <v>444377.56</v>
      </c>
      <c r="L90" s="246">
        <v>222188.78</v>
      </c>
      <c r="M90" s="157">
        <f t="shared" si="20"/>
        <v>222188.78</v>
      </c>
      <c r="N90" s="279">
        <v>0.5</v>
      </c>
      <c r="O90" s="245"/>
      <c r="P90" s="158"/>
      <c r="Q90" s="246"/>
      <c r="R90" s="246">
        <f t="shared" si="19"/>
        <v>222188.78</v>
      </c>
      <c r="S90" s="280"/>
      <c r="T90" s="280"/>
      <c r="U90" s="220"/>
      <c r="V90" s="220"/>
      <c r="W90" s="220"/>
      <c r="X90" s="220"/>
      <c r="Y90" s="255" t="b">
        <f t="shared" si="14"/>
        <v>1</v>
      </c>
      <c r="Z90" s="256">
        <f t="shared" si="15"/>
        <v>0.5</v>
      </c>
      <c r="AA90" s="257" t="b">
        <f t="shared" si="16"/>
        <v>1</v>
      </c>
      <c r="AB90" s="257" t="b">
        <f t="shared" si="17"/>
        <v>1</v>
      </c>
    </row>
    <row r="91" spans="1:28" ht="36" x14ac:dyDescent="0.2">
      <c r="A91" s="160">
        <v>89</v>
      </c>
      <c r="B91" s="151" t="s">
        <v>652</v>
      </c>
      <c r="C91" s="151" t="s">
        <v>102</v>
      </c>
      <c r="D91" s="218" t="s">
        <v>645</v>
      </c>
      <c r="E91" s="219" t="s">
        <v>335</v>
      </c>
      <c r="F91" s="151" t="s">
        <v>322</v>
      </c>
      <c r="G91" s="263" t="s">
        <v>653</v>
      </c>
      <c r="H91" s="151" t="s">
        <v>54</v>
      </c>
      <c r="I91" s="278">
        <v>0.71099999999999997</v>
      </c>
      <c r="J91" s="155" t="s">
        <v>976</v>
      </c>
      <c r="K91" s="246">
        <v>741329.01</v>
      </c>
      <c r="L91" s="246">
        <v>370664.5</v>
      </c>
      <c r="M91" s="157">
        <f t="shared" si="20"/>
        <v>370664.51</v>
      </c>
      <c r="N91" s="279">
        <v>0.5</v>
      </c>
      <c r="O91" s="245"/>
      <c r="P91" s="158"/>
      <c r="Q91" s="246"/>
      <c r="R91" s="246">
        <f t="shared" si="19"/>
        <v>370664.5</v>
      </c>
      <c r="S91" s="280"/>
      <c r="T91" s="280"/>
      <c r="U91" s="220"/>
      <c r="V91" s="220"/>
      <c r="W91" s="220"/>
      <c r="X91" s="220"/>
      <c r="Y91" s="255" t="b">
        <f t="shared" si="14"/>
        <v>1</v>
      </c>
      <c r="Z91" s="256">
        <f t="shared" si="15"/>
        <v>0.5</v>
      </c>
      <c r="AA91" s="257" t="b">
        <f t="shared" si="16"/>
        <v>1</v>
      </c>
      <c r="AB91" s="257" t="b">
        <f t="shared" si="17"/>
        <v>1</v>
      </c>
    </row>
    <row r="92" spans="1:28" ht="24" x14ac:dyDescent="0.2">
      <c r="A92" s="160">
        <v>90</v>
      </c>
      <c r="B92" s="151" t="s">
        <v>654</v>
      </c>
      <c r="C92" s="151" t="s">
        <v>102</v>
      </c>
      <c r="D92" s="218" t="s">
        <v>632</v>
      </c>
      <c r="E92" s="219" t="s">
        <v>349</v>
      </c>
      <c r="F92" s="151" t="s">
        <v>342</v>
      </c>
      <c r="G92" s="263" t="s">
        <v>655</v>
      </c>
      <c r="H92" s="151" t="s">
        <v>54</v>
      </c>
      <c r="I92" s="278">
        <v>0.66</v>
      </c>
      <c r="J92" s="155" t="s">
        <v>969</v>
      </c>
      <c r="K92" s="246">
        <v>236863.95</v>
      </c>
      <c r="L92" s="246">
        <v>118431.97</v>
      </c>
      <c r="M92" s="157">
        <f t="shared" si="20"/>
        <v>118431.98000000001</v>
      </c>
      <c r="N92" s="279">
        <v>0.5</v>
      </c>
      <c r="O92" s="245"/>
      <c r="P92" s="158"/>
      <c r="Q92" s="246"/>
      <c r="R92" s="246">
        <f t="shared" si="19"/>
        <v>118431.97</v>
      </c>
      <c r="S92" s="280"/>
      <c r="T92" s="280"/>
      <c r="U92" s="220"/>
      <c r="V92" s="220"/>
      <c r="W92" s="220"/>
      <c r="X92" s="220"/>
      <c r="Y92" s="255" t="b">
        <f t="shared" si="14"/>
        <v>1</v>
      </c>
      <c r="Z92" s="256">
        <f t="shared" si="15"/>
        <v>0.5</v>
      </c>
      <c r="AA92" s="257" t="b">
        <f t="shared" si="16"/>
        <v>1</v>
      </c>
      <c r="AB92" s="257" t="b">
        <f t="shared" si="17"/>
        <v>1</v>
      </c>
    </row>
    <row r="93" spans="1:28" ht="36" x14ac:dyDescent="0.2">
      <c r="A93" s="160">
        <v>91</v>
      </c>
      <c r="B93" s="151" t="s">
        <v>656</v>
      </c>
      <c r="C93" s="151" t="s">
        <v>102</v>
      </c>
      <c r="D93" s="218" t="s">
        <v>657</v>
      </c>
      <c r="E93" s="219" t="s">
        <v>333</v>
      </c>
      <c r="F93" s="151" t="s">
        <v>322</v>
      </c>
      <c r="G93" s="263" t="s">
        <v>658</v>
      </c>
      <c r="H93" s="151" t="s">
        <v>54</v>
      </c>
      <c r="I93" s="278">
        <v>0.54</v>
      </c>
      <c r="J93" s="155" t="s">
        <v>237</v>
      </c>
      <c r="K93" s="246">
        <v>368113.68</v>
      </c>
      <c r="L93" s="246">
        <v>184056.84</v>
      </c>
      <c r="M93" s="157">
        <f t="shared" si="20"/>
        <v>184056.84</v>
      </c>
      <c r="N93" s="279">
        <v>0.5</v>
      </c>
      <c r="O93" s="245"/>
      <c r="P93" s="158"/>
      <c r="Q93" s="246"/>
      <c r="R93" s="246">
        <f t="shared" si="19"/>
        <v>184056.84</v>
      </c>
      <c r="S93" s="280"/>
      <c r="T93" s="280"/>
      <c r="U93" s="220"/>
      <c r="V93" s="220"/>
      <c r="W93" s="220"/>
      <c r="X93" s="220"/>
      <c r="Y93" s="255" t="b">
        <f t="shared" si="14"/>
        <v>1</v>
      </c>
      <c r="Z93" s="256">
        <f t="shared" si="15"/>
        <v>0.5</v>
      </c>
      <c r="AA93" s="257" t="b">
        <f t="shared" si="16"/>
        <v>1</v>
      </c>
      <c r="AB93" s="257" t="b">
        <f t="shared" si="17"/>
        <v>1</v>
      </c>
    </row>
    <row r="94" spans="1:28" ht="24" x14ac:dyDescent="0.2">
      <c r="A94" s="160">
        <v>92</v>
      </c>
      <c r="B94" s="151" t="s">
        <v>659</v>
      </c>
      <c r="C94" s="151" t="s">
        <v>102</v>
      </c>
      <c r="D94" s="218" t="s">
        <v>660</v>
      </c>
      <c r="E94" s="329" t="s">
        <v>264</v>
      </c>
      <c r="F94" s="151" t="s">
        <v>262</v>
      </c>
      <c r="G94" s="263" t="s">
        <v>661</v>
      </c>
      <c r="H94" s="151" t="s">
        <v>63</v>
      </c>
      <c r="I94" s="278">
        <v>0.41799999999999998</v>
      </c>
      <c r="J94" s="155" t="s">
        <v>962</v>
      </c>
      <c r="K94" s="246">
        <v>585373.68000000005</v>
      </c>
      <c r="L94" s="246">
        <v>292686.84000000003</v>
      </c>
      <c r="M94" s="157">
        <f t="shared" si="20"/>
        <v>292686.84000000003</v>
      </c>
      <c r="N94" s="279">
        <v>0.5</v>
      </c>
      <c r="O94" s="245"/>
      <c r="P94" s="158"/>
      <c r="Q94" s="246"/>
      <c r="R94" s="246">
        <f t="shared" si="19"/>
        <v>292686.84000000003</v>
      </c>
      <c r="S94" s="280"/>
      <c r="T94" s="280"/>
      <c r="U94" s="220"/>
      <c r="V94" s="220"/>
      <c r="W94" s="220"/>
      <c r="X94" s="220"/>
      <c r="Y94" s="255" t="b">
        <f t="shared" si="14"/>
        <v>1</v>
      </c>
      <c r="Z94" s="256">
        <f t="shared" si="15"/>
        <v>0.5</v>
      </c>
      <c r="AA94" s="257" t="b">
        <f t="shared" si="16"/>
        <v>1</v>
      </c>
      <c r="AB94" s="257" t="b">
        <f t="shared" si="17"/>
        <v>1</v>
      </c>
    </row>
    <row r="95" spans="1:28" ht="36" x14ac:dyDescent="0.2">
      <c r="A95" s="160">
        <v>93</v>
      </c>
      <c r="B95" s="151" t="s">
        <v>665</v>
      </c>
      <c r="C95" s="151" t="s">
        <v>102</v>
      </c>
      <c r="D95" s="218" t="s">
        <v>666</v>
      </c>
      <c r="E95" s="219" t="s">
        <v>377</v>
      </c>
      <c r="F95" s="151" t="s">
        <v>374</v>
      </c>
      <c r="G95" s="263" t="s">
        <v>667</v>
      </c>
      <c r="H95" s="151" t="s">
        <v>54</v>
      </c>
      <c r="I95" s="278">
        <v>1.1459999999999999</v>
      </c>
      <c r="J95" s="155" t="s">
        <v>957</v>
      </c>
      <c r="K95" s="246">
        <v>1004757.47</v>
      </c>
      <c r="L95" s="246">
        <v>502378.73</v>
      </c>
      <c r="M95" s="157">
        <f t="shared" si="20"/>
        <v>502378.74</v>
      </c>
      <c r="N95" s="279">
        <v>0.5</v>
      </c>
      <c r="O95" s="245"/>
      <c r="P95" s="158"/>
      <c r="Q95" s="246"/>
      <c r="R95" s="246">
        <f t="shared" si="19"/>
        <v>502378.73</v>
      </c>
      <c r="S95" s="280"/>
      <c r="T95" s="280"/>
      <c r="U95" s="220"/>
      <c r="V95" s="220"/>
      <c r="W95" s="220"/>
      <c r="X95" s="220"/>
      <c r="Y95" s="255" t="b">
        <f t="shared" si="14"/>
        <v>1</v>
      </c>
      <c r="Z95" s="256">
        <f t="shared" si="15"/>
        <v>0.5</v>
      </c>
      <c r="AA95" s="257" t="b">
        <f t="shared" si="16"/>
        <v>1</v>
      </c>
      <c r="AB95" s="257" t="b">
        <f t="shared" si="17"/>
        <v>1</v>
      </c>
    </row>
    <row r="96" spans="1:28" ht="48" x14ac:dyDescent="0.2">
      <c r="A96" s="160">
        <v>94</v>
      </c>
      <c r="B96" s="151" t="s">
        <v>668</v>
      </c>
      <c r="C96" s="151" t="s">
        <v>102</v>
      </c>
      <c r="D96" s="218" t="s">
        <v>583</v>
      </c>
      <c r="E96" s="219" t="s">
        <v>282</v>
      </c>
      <c r="F96" s="151" t="s">
        <v>280</v>
      </c>
      <c r="G96" s="263" t="s">
        <v>669</v>
      </c>
      <c r="H96" s="151" t="s">
        <v>54</v>
      </c>
      <c r="I96" s="278">
        <v>0.95199999999999996</v>
      </c>
      <c r="J96" s="155" t="s">
        <v>961</v>
      </c>
      <c r="K96" s="246">
        <v>576352.91</v>
      </c>
      <c r="L96" s="246">
        <v>288176.45</v>
      </c>
      <c r="M96" s="157">
        <f t="shared" si="20"/>
        <v>288176.46000000002</v>
      </c>
      <c r="N96" s="279">
        <v>0.5</v>
      </c>
      <c r="O96" s="245"/>
      <c r="P96" s="158"/>
      <c r="Q96" s="246"/>
      <c r="R96" s="246">
        <f t="shared" si="19"/>
        <v>288176.45</v>
      </c>
      <c r="S96" s="280"/>
      <c r="T96" s="280"/>
      <c r="U96" s="220"/>
      <c r="V96" s="220"/>
      <c r="W96" s="220"/>
      <c r="X96" s="220"/>
      <c r="Y96" s="255" t="b">
        <f t="shared" si="14"/>
        <v>1</v>
      </c>
      <c r="Z96" s="256">
        <f t="shared" si="15"/>
        <v>0.5</v>
      </c>
      <c r="AA96" s="257" t="b">
        <f t="shared" si="16"/>
        <v>1</v>
      </c>
      <c r="AB96" s="257" t="b">
        <f t="shared" si="17"/>
        <v>1</v>
      </c>
    </row>
    <row r="97" spans="1:28" ht="36" x14ac:dyDescent="0.2">
      <c r="A97" s="160">
        <v>95</v>
      </c>
      <c r="B97" s="151" t="s">
        <v>670</v>
      </c>
      <c r="C97" s="151" t="s">
        <v>102</v>
      </c>
      <c r="D97" s="218" t="s">
        <v>671</v>
      </c>
      <c r="E97" s="219" t="s">
        <v>358</v>
      </c>
      <c r="F97" s="151" t="s">
        <v>354</v>
      </c>
      <c r="G97" s="263" t="s">
        <v>672</v>
      </c>
      <c r="H97" s="151" t="s">
        <v>54</v>
      </c>
      <c r="I97" s="278">
        <v>0.92200000000000004</v>
      </c>
      <c r="J97" s="155" t="s">
        <v>977</v>
      </c>
      <c r="K97" s="246">
        <v>569223.79</v>
      </c>
      <c r="L97" s="246">
        <v>341534.27</v>
      </c>
      <c r="M97" s="157">
        <f t="shared" si="20"/>
        <v>227689.52000000002</v>
      </c>
      <c r="N97" s="279">
        <v>0.6</v>
      </c>
      <c r="O97" s="245"/>
      <c r="P97" s="158"/>
      <c r="Q97" s="246"/>
      <c r="R97" s="246">
        <f t="shared" si="19"/>
        <v>341534.27</v>
      </c>
      <c r="S97" s="280"/>
      <c r="T97" s="280"/>
      <c r="U97" s="220"/>
      <c r="V97" s="220"/>
      <c r="W97" s="220"/>
      <c r="X97" s="220"/>
      <c r="Y97" s="255" t="b">
        <f t="shared" si="14"/>
        <v>1</v>
      </c>
      <c r="Z97" s="256">
        <f t="shared" si="15"/>
        <v>0.6</v>
      </c>
      <c r="AA97" s="257" t="b">
        <f t="shared" si="16"/>
        <v>1</v>
      </c>
      <c r="AB97" s="257" t="b">
        <f t="shared" si="17"/>
        <v>1</v>
      </c>
    </row>
    <row r="98" spans="1:28" ht="24" x14ac:dyDescent="0.2">
      <c r="A98" s="160">
        <v>96</v>
      </c>
      <c r="B98" s="151" t="s">
        <v>673</v>
      </c>
      <c r="C98" s="151" t="s">
        <v>102</v>
      </c>
      <c r="D98" s="218" t="s">
        <v>494</v>
      </c>
      <c r="E98" s="219" t="s">
        <v>330</v>
      </c>
      <c r="F98" s="151" t="s">
        <v>322</v>
      </c>
      <c r="G98" s="263" t="s">
        <v>674</v>
      </c>
      <c r="H98" s="151" t="s">
        <v>54</v>
      </c>
      <c r="I98" s="278">
        <v>0.84499999999999997</v>
      </c>
      <c r="J98" s="155" t="s">
        <v>957</v>
      </c>
      <c r="K98" s="246">
        <v>1477856.22</v>
      </c>
      <c r="L98" s="246">
        <v>886713.73</v>
      </c>
      <c r="M98" s="157">
        <f t="shared" si="20"/>
        <v>591142.49</v>
      </c>
      <c r="N98" s="279">
        <v>0.6</v>
      </c>
      <c r="O98" s="245"/>
      <c r="P98" s="158"/>
      <c r="Q98" s="246"/>
      <c r="R98" s="246">
        <f t="shared" si="19"/>
        <v>886713.73</v>
      </c>
      <c r="S98" s="280"/>
      <c r="T98" s="280"/>
      <c r="U98" s="220"/>
      <c r="V98" s="220"/>
      <c r="W98" s="220"/>
      <c r="X98" s="220"/>
      <c r="Y98" s="255" t="b">
        <f t="shared" si="14"/>
        <v>1</v>
      </c>
      <c r="Z98" s="256">
        <f t="shared" si="15"/>
        <v>0.6</v>
      </c>
      <c r="AA98" s="257" t="b">
        <f t="shared" si="16"/>
        <v>1</v>
      </c>
      <c r="AB98" s="257" t="b">
        <f t="shared" si="17"/>
        <v>1</v>
      </c>
    </row>
    <row r="99" spans="1:28" ht="36" x14ac:dyDescent="0.2">
      <c r="A99" s="160">
        <v>97</v>
      </c>
      <c r="B99" s="151" t="s">
        <v>675</v>
      </c>
      <c r="C99" s="151" t="s">
        <v>102</v>
      </c>
      <c r="D99" s="218" t="s">
        <v>613</v>
      </c>
      <c r="E99" s="219" t="s">
        <v>351</v>
      </c>
      <c r="F99" s="151" t="s">
        <v>342</v>
      </c>
      <c r="G99" s="263" t="s">
        <v>676</v>
      </c>
      <c r="H99" s="151" t="s">
        <v>54</v>
      </c>
      <c r="I99" s="278">
        <v>0.84499999999999997</v>
      </c>
      <c r="J99" s="155" t="s">
        <v>974</v>
      </c>
      <c r="K99" s="246">
        <v>797930.61</v>
      </c>
      <c r="L99" s="246">
        <v>398965.3</v>
      </c>
      <c r="M99" s="157">
        <f t="shared" si="20"/>
        <v>398965.31</v>
      </c>
      <c r="N99" s="279">
        <v>0.5</v>
      </c>
      <c r="O99" s="245"/>
      <c r="P99" s="158"/>
      <c r="Q99" s="246"/>
      <c r="R99" s="246">
        <f t="shared" si="19"/>
        <v>398965.3</v>
      </c>
      <c r="S99" s="280"/>
      <c r="T99" s="280"/>
      <c r="U99" s="220"/>
      <c r="V99" s="220"/>
      <c r="W99" s="220"/>
      <c r="X99" s="220"/>
      <c r="Y99" s="255" t="b">
        <f t="shared" si="14"/>
        <v>1</v>
      </c>
      <c r="Z99" s="256">
        <f t="shared" si="15"/>
        <v>0.5</v>
      </c>
      <c r="AA99" s="257" t="b">
        <f t="shared" si="16"/>
        <v>1</v>
      </c>
      <c r="AB99" s="257" t="b">
        <f t="shared" si="17"/>
        <v>1</v>
      </c>
    </row>
    <row r="100" spans="1:28" ht="48" x14ac:dyDescent="0.2">
      <c r="A100" s="160">
        <v>98</v>
      </c>
      <c r="B100" s="151" t="s">
        <v>677</v>
      </c>
      <c r="C100" s="151" t="s">
        <v>102</v>
      </c>
      <c r="D100" s="218" t="s">
        <v>678</v>
      </c>
      <c r="E100" s="219" t="s">
        <v>296</v>
      </c>
      <c r="F100" s="151" t="s">
        <v>294</v>
      </c>
      <c r="G100" s="263" t="s">
        <v>679</v>
      </c>
      <c r="H100" s="151" t="s">
        <v>54</v>
      </c>
      <c r="I100" s="278">
        <v>0.75800000000000001</v>
      </c>
      <c r="J100" s="155" t="s">
        <v>199</v>
      </c>
      <c r="K100" s="246">
        <v>631969.66</v>
      </c>
      <c r="L100" s="246">
        <f>ROUNDDOWN(K100*N100,2)</f>
        <v>505575.72</v>
      </c>
      <c r="M100" s="157">
        <f t="shared" si="20"/>
        <v>126393.94000000006</v>
      </c>
      <c r="N100" s="279">
        <v>0.8</v>
      </c>
      <c r="O100" s="245"/>
      <c r="P100" s="158"/>
      <c r="Q100" s="246"/>
      <c r="R100" s="246">
        <f t="shared" si="19"/>
        <v>505575.72</v>
      </c>
      <c r="S100" s="280"/>
      <c r="T100" s="280"/>
      <c r="U100" s="220"/>
      <c r="V100" s="220"/>
      <c r="W100" s="220"/>
      <c r="X100" s="220"/>
      <c r="Y100" s="255" t="b">
        <f t="shared" si="14"/>
        <v>1</v>
      </c>
      <c r="Z100" s="256">
        <f t="shared" si="15"/>
        <v>0.8</v>
      </c>
      <c r="AA100" s="257" t="b">
        <f t="shared" si="16"/>
        <v>1</v>
      </c>
      <c r="AB100" s="257" t="b">
        <f t="shared" si="17"/>
        <v>1</v>
      </c>
    </row>
    <row r="101" spans="1:28" ht="24" x14ac:dyDescent="0.2">
      <c r="A101" s="160">
        <v>99</v>
      </c>
      <c r="B101" s="151" t="s">
        <v>685</v>
      </c>
      <c r="C101" s="151" t="s">
        <v>102</v>
      </c>
      <c r="D101" s="218" t="s">
        <v>686</v>
      </c>
      <c r="E101" s="219" t="s">
        <v>346</v>
      </c>
      <c r="F101" s="151" t="s">
        <v>342</v>
      </c>
      <c r="G101" s="263" t="s">
        <v>687</v>
      </c>
      <c r="H101" s="151" t="s">
        <v>417</v>
      </c>
      <c r="I101" s="278">
        <v>1.8149999999999999</v>
      </c>
      <c r="J101" s="155" t="s">
        <v>969</v>
      </c>
      <c r="K101" s="246">
        <v>1203201</v>
      </c>
      <c r="L101" s="246">
        <v>601600.5</v>
      </c>
      <c r="M101" s="157">
        <f t="shared" si="20"/>
        <v>601600.5</v>
      </c>
      <c r="N101" s="279">
        <v>0.5</v>
      </c>
      <c r="O101" s="245"/>
      <c r="P101" s="158"/>
      <c r="Q101" s="246"/>
      <c r="R101" s="246">
        <f t="shared" si="19"/>
        <v>601600.5</v>
      </c>
      <c r="S101" s="280"/>
      <c r="T101" s="280"/>
      <c r="U101" s="220"/>
      <c r="V101" s="220"/>
      <c r="W101" s="220"/>
      <c r="X101" s="220"/>
      <c r="Y101" s="255" t="b">
        <f t="shared" si="14"/>
        <v>1</v>
      </c>
      <c r="Z101" s="256">
        <f t="shared" si="15"/>
        <v>0.5</v>
      </c>
      <c r="AA101" s="257" t="b">
        <f t="shared" si="16"/>
        <v>1</v>
      </c>
      <c r="AB101" s="257" t="b">
        <f t="shared" si="17"/>
        <v>1</v>
      </c>
    </row>
    <row r="102" spans="1:28" ht="36" x14ac:dyDescent="0.2">
      <c r="A102" s="160">
        <v>100</v>
      </c>
      <c r="B102" s="151" t="s">
        <v>688</v>
      </c>
      <c r="C102" s="151" t="s">
        <v>102</v>
      </c>
      <c r="D102" s="218" t="s">
        <v>689</v>
      </c>
      <c r="E102" s="219" t="s">
        <v>269</v>
      </c>
      <c r="F102" s="151" t="s">
        <v>262</v>
      </c>
      <c r="G102" s="263" t="s">
        <v>690</v>
      </c>
      <c r="H102" s="151" t="s">
        <v>63</v>
      </c>
      <c r="I102" s="278">
        <v>1.6120000000000001</v>
      </c>
      <c r="J102" s="155" t="s">
        <v>979</v>
      </c>
      <c r="K102" s="246">
        <v>1325150.73</v>
      </c>
      <c r="L102" s="246">
        <v>662575.35999999999</v>
      </c>
      <c r="M102" s="157">
        <f t="shared" si="20"/>
        <v>662575.37</v>
      </c>
      <c r="N102" s="279">
        <v>0.5</v>
      </c>
      <c r="O102" s="245"/>
      <c r="P102" s="158"/>
      <c r="Q102" s="246"/>
      <c r="R102" s="246">
        <f t="shared" si="19"/>
        <v>662575.35999999999</v>
      </c>
      <c r="S102" s="280"/>
      <c r="T102" s="280"/>
      <c r="U102" s="220"/>
      <c r="V102" s="220"/>
      <c r="W102" s="220"/>
      <c r="X102" s="220"/>
      <c r="Y102" s="255" t="b">
        <f t="shared" si="14"/>
        <v>1</v>
      </c>
      <c r="Z102" s="256">
        <f t="shared" si="15"/>
        <v>0.5</v>
      </c>
      <c r="AA102" s="257" t="b">
        <f t="shared" si="16"/>
        <v>1</v>
      </c>
      <c r="AB102" s="257" t="b">
        <f t="shared" si="17"/>
        <v>1</v>
      </c>
    </row>
    <row r="103" spans="1:28" ht="24" x14ac:dyDescent="0.2">
      <c r="A103" s="160">
        <v>101</v>
      </c>
      <c r="B103" s="151" t="s">
        <v>874</v>
      </c>
      <c r="C103" s="151" t="s">
        <v>102</v>
      </c>
      <c r="D103" s="218" t="s">
        <v>875</v>
      </c>
      <c r="E103" s="219" t="s">
        <v>270</v>
      </c>
      <c r="F103" s="151" t="s">
        <v>262</v>
      </c>
      <c r="G103" s="263" t="s">
        <v>876</v>
      </c>
      <c r="H103" s="151" t="s">
        <v>54</v>
      </c>
      <c r="I103" s="278">
        <v>1.4901</v>
      </c>
      <c r="J103" s="155" t="s">
        <v>109</v>
      </c>
      <c r="K103" s="246">
        <v>1810767.16</v>
      </c>
      <c r="L103" s="246">
        <v>905383.58</v>
      </c>
      <c r="M103" s="157">
        <f t="shared" si="20"/>
        <v>905383.58</v>
      </c>
      <c r="N103" s="279">
        <v>0.5</v>
      </c>
      <c r="O103" s="245"/>
      <c r="P103" s="158"/>
      <c r="Q103" s="246"/>
      <c r="R103" s="246">
        <f t="shared" si="19"/>
        <v>905383.58</v>
      </c>
      <c r="S103" s="280"/>
      <c r="T103" s="280"/>
      <c r="U103" s="220"/>
      <c r="V103" s="220"/>
      <c r="W103" s="220"/>
      <c r="X103" s="220"/>
      <c r="Y103" s="255" t="b">
        <f t="shared" si="14"/>
        <v>1</v>
      </c>
      <c r="Z103" s="256">
        <f t="shared" si="15"/>
        <v>0.5</v>
      </c>
      <c r="AA103" s="257" t="b">
        <f t="shared" si="16"/>
        <v>1</v>
      </c>
      <c r="AB103" s="257" t="b">
        <f t="shared" si="17"/>
        <v>1</v>
      </c>
    </row>
    <row r="104" spans="1:28" ht="24" x14ac:dyDescent="0.2">
      <c r="A104" s="160">
        <v>102</v>
      </c>
      <c r="B104" s="151" t="s">
        <v>691</v>
      </c>
      <c r="C104" s="151" t="s">
        <v>102</v>
      </c>
      <c r="D104" s="218" t="s">
        <v>692</v>
      </c>
      <c r="E104" s="219" t="s">
        <v>344</v>
      </c>
      <c r="F104" s="151" t="s">
        <v>342</v>
      </c>
      <c r="G104" s="263" t="s">
        <v>693</v>
      </c>
      <c r="H104" s="151" t="s">
        <v>417</v>
      </c>
      <c r="I104" s="278">
        <v>1.3240000000000001</v>
      </c>
      <c r="J104" s="155" t="s">
        <v>980</v>
      </c>
      <c r="K104" s="246">
        <v>443601.03</v>
      </c>
      <c r="L104" s="246">
        <v>221800.51</v>
      </c>
      <c r="M104" s="157">
        <f t="shared" si="20"/>
        <v>221800.52000000002</v>
      </c>
      <c r="N104" s="279">
        <v>0.5</v>
      </c>
      <c r="O104" s="245"/>
      <c r="P104" s="158"/>
      <c r="Q104" s="246"/>
      <c r="R104" s="246">
        <f t="shared" si="19"/>
        <v>221800.51</v>
      </c>
      <c r="S104" s="280"/>
      <c r="T104" s="280"/>
      <c r="U104" s="220"/>
      <c r="V104" s="220"/>
      <c r="W104" s="220"/>
      <c r="X104" s="220"/>
      <c r="Y104" s="255" t="b">
        <f t="shared" si="14"/>
        <v>1</v>
      </c>
      <c r="Z104" s="256">
        <f t="shared" si="15"/>
        <v>0.5</v>
      </c>
      <c r="AA104" s="257" t="b">
        <f t="shared" si="16"/>
        <v>1</v>
      </c>
      <c r="AB104" s="257" t="b">
        <f t="shared" si="17"/>
        <v>1</v>
      </c>
    </row>
    <row r="105" spans="1:28" ht="24" x14ac:dyDescent="0.2">
      <c r="A105" s="160">
        <v>103</v>
      </c>
      <c r="B105" s="151" t="s">
        <v>882</v>
      </c>
      <c r="C105" s="151" t="s">
        <v>102</v>
      </c>
      <c r="D105" s="218" t="s">
        <v>618</v>
      </c>
      <c r="E105" s="219" t="s">
        <v>268</v>
      </c>
      <c r="F105" s="151" t="s">
        <v>262</v>
      </c>
      <c r="G105" s="263" t="s">
        <v>883</v>
      </c>
      <c r="H105" s="151" t="s">
        <v>63</v>
      </c>
      <c r="I105" s="278">
        <v>1.1519999999999999</v>
      </c>
      <c r="J105" s="155" t="s">
        <v>207</v>
      </c>
      <c r="K105" s="246">
        <v>1509306.58</v>
      </c>
      <c r="L105" s="246">
        <v>754653.29</v>
      </c>
      <c r="M105" s="157">
        <f t="shared" si="20"/>
        <v>754653.29</v>
      </c>
      <c r="N105" s="279">
        <v>0.5</v>
      </c>
      <c r="O105" s="245"/>
      <c r="P105" s="158"/>
      <c r="Q105" s="246"/>
      <c r="R105" s="246">
        <f t="shared" si="19"/>
        <v>754653.29</v>
      </c>
      <c r="S105" s="280"/>
      <c r="T105" s="280"/>
      <c r="U105" s="220"/>
      <c r="V105" s="220"/>
      <c r="W105" s="220"/>
      <c r="X105" s="220"/>
      <c r="Y105" s="255" t="b">
        <f t="shared" si="14"/>
        <v>1</v>
      </c>
      <c r="Z105" s="256">
        <f t="shared" si="15"/>
        <v>0.5</v>
      </c>
      <c r="AA105" s="257" t="b">
        <f t="shared" si="16"/>
        <v>1</v>
      </c>
      <c r="AB105" s="257" t="b">
        <f t="shared" si="17"/>
        <v>1</v>
      </c>
    </row>
    <row r="106" spans="1:28" ht="24" x14ac:dyDescent="0.2">
      <c r="A106" s="160">
        <v>104</v>
      </c>
      <c r="B106" s="151" t="s">
        <v>694</v>
      </c>
      <c r="C106" s="151" t="s">
        <v>102</v>
      </c>
      <c r="D106" s="218" t="s">
        <v>695</v>
      </c>
      <c r="E106" s="219" t="s">
        <v>371</v>
      </c>
      <c r="F106" s="151" t="s">
        <v>366</v>
      </c>
      <c r="G106" s="263" t="s">
        <v>696</v>
      </c>
      <c r="H106" s="151" t="s">
        <v>54</v>
      </c>
      <c r="I106" s="278">
        <v>0.79700000000000004</v>
      </c>
      <c r="J106" s="155" t="s">
        <v>981</v>
      </c>
      <c r="K106" s="246">
        <v>764908.17</v>
      </c>
      <c r="L106" s="246">
        <v>382454.08</v>
      </c>
      <c r="M106" s="157">
        <f t="shared" si="20"/>
        <v>382454.09</v>
      </c>
      <c r="N106" s="279">
        <v>0.5</v>
      </c>
      <c r="O106" s="245"/>
      <c r="P106" s="158"/>
      <c r="Q106" s="246"/>
      <c r="R106" s="246">
        <f t="shared" si="19"/>
        <v>382454.08</v>
      </c>
      <c r="S106" s="280"/>
      <c r="T106" s="280"/>
      <c r="U106" s="220"/>
      <c r="V106" s="220"/>
      <c r="W106" s="220"/>
      <c r="X106" s="220"/>
      <c r="Y106" s="255" t="b">
        <f t="shared" si="14"/>
        <v>1</v>
      </c>
      <c r="Z106" s="256">
        <f t="shared" si="15"/>
        <v>0.5</v>
      </c>
      <c r="AA106" s="257" t="b">
        <f t="shared" si="16"/>
        <v>1</v>
      </c>
      <c r="AB106" s="257" t="b">
        <f t="shared" si="17"/>
        <v>1</v>
      </c>
    </row>
    <row r="107" spans="1:28" ht="36" x14ac:dyDescent="0.2">
      <c r="A107" s="160">
        <v>105</v>
      </c>
      <c r="B107" s="151" t="s">
        <v>697</v>
      </c>
      <c r="C107" s="151" t="s">
        <v>102</v>
      </c>
      <c r="D107" s="218" t="s">
        <v>698</v>
      </c>
      <c r="E107" s="219" t="s">
        <v>378</v>
      </c>
      <c r="F107" s="151" t="s">
        <v>374</v>
      </c>
      <c r="G107" s="263" t="s">
        <v>699</v>
      </c>
      <c r="H107" s="151" t="s">
        <v>54</v>
      </c>
      <c r="I107" s="278">
        <v>0.76700000000000002</v>
      </c>
      <c r="J107" s="155" t="s">
        <v>167</v>
      </c>
      <c r="K107" s="246">
        <v>848373</v>
      </c>
      <c r="L107" s="246">
        <v>424186.5</v>
      </c>
      <c r="M107" s="157">
        <f t="shared" si="20"/>
        <v>424186.5</v>
      </c>
      <c r="N107" s="279">
        <v>0.5</v>
      </c>
      <c r="O107" s="245"/>
      <c r="P107" s="158"/>
      <c r="Q107" s="246"/>
      <c r="R107" s="246">
        <f t="shared" si="19"/>
        <v>424186.5</v>
      </c>
      <c r="S107" s="280"/>
      <c r="T107" s="280"/>
      <c r="U107" s="220"/>
      <c r="V107" s="220"/>
      <c r="W107" s="220"/>
      <c r="X107" s="220"/>
      <c r="Y107" s="255" t="b">
        <f t="shared" si="14"/>
        <v>1</v>
      </c>
      <c r="Z107" s="256">
        <f t="shared" si="15"/>
        <v>0.5</v>
      </c>
      <c r="AA107" s="257" t="b">
        <f t="shared" si="16"/>
        <v>1</v>
      </c>
      <c r="AB107" s="257" t="b">
        <f t="shared" si="17"/>
        <v>1</v>
      </c>
    </row>
    <row r="108" spans="1:28" ht="48" x14ac:dyDescent="0.2">
      <c r="A108" s="160">
        <v>106</v>
      </c>
      <c r="B108" s="151" t="s">
        <v>680</v>
      </c>
      <c r="C108" s="151" t="s">
        <v>102</v>
      </c>
      <c r="D108" s="218" t="s">
        <v>511</v>
      </c>
      <c r="E108" s="219" t="s">
        <v>295</v>
      </c>
      <c r="F108" s="151" t="s">
        <v>294</v>
      </c>
      <c r="G108" s="263" t="s">
        <v>681</v>
      </c>
      <c r="H108" s="151" t="s">
        <v>54</v>
      </c>
      <c r="I108" s="278">
        <v>0.60299999999999998</v>
      </c>
      <c r="J108" s="155" t="s">
        <v>167</v>
      </c>
      <c r="K108" s="246">
        <v>493602.76</v>
      </c>
      <c r="L108" s="246">
        <v>246801.38</v>
      </c>
      <c r="M108" s="157">
        <f t="shared" si="20"/>
        <v>246801.38</v>
      </c>
      <c r="N108" s="279">
        <v>0.5</v>
      </c>
      <c r="O108" s="245"/>
      <c r="P108" s="158"/>
      <c r="Q108" s="246"/>
      <c r="R108" s="246">
        <f t="shared" si="19"/>
        <v>246801.38</v>
      </c>
      <c r="S108" s="280"/>
      <c r="T108" s="280"/>
      <c r="U108" s="220"/>
      <c r="V108" s="220"/>
      <c r="W108" s="220"/>
      <c r="X108" s="220"/>
      <c r="Y108" s="255" t="b">
        <f t="shared" si="14"/>
        <v>1</v>
      </c>
      <c r="Z108" s="256">
        <f t="shared" si="15"/>
        <v>0.5</v>
      </c>
      <c r="AA108" s="257" t="b">
        <f t="shared" si="16"/>
        <v>1</v>
      </c>
      <c r="AB108" s="257" t="b">
        <f t="shared" si="17"/>
        <v>1</v>
      </c>
    </row>
    <row r="109" spans="1:28" ht="36" x14ac:dyDescent="0.2">
      <c r="A109" s="160">
        <v>107</v>
      </c>
      <c r="B109" s="151" t="s">
        <v>700</v>
      </c>
      <c r="C109" s="151" t="s">
        <v>102</v>
      </c>
      <c r="D109" s="218" t="s">
        <v>701</v>
      </c>
      <c r="E109" s="219" t="s">
        <v>375</v>
      </c>
      <c r="F109" s="151" t="s">
        <v>374</v>
      </c>
      <c r="G109" s="263" t="s">
        <v>702</v>
      </c>
      <c r="H109" s="151" t="s">
        <v>54</v>
      </c>
      <c r="I109" s="278">
        <v>0.55900000000000005</v>
      </c>
      <c r="J109" s="155" t="s">
        <v>957</v>
      </c>
      <c r="K109" s="246">
        <v>363630.55</v>
      </c>
      <c r="L109" s="246">
        <v>181815.27</v>
      </c>
      <c r="M109" s="157">
        <f t="shared" si="20"/>
        <v>181815.28</v>
      </c>
      <c r="N109" s="279">
        <v>0.5</v>
      </c>
      <c r="O109" s="245"/>
      <c r="P109" s="158"/>
      <c r="Q109" s="246"/>
      <c r="R109" s="246">
        <f t="shared" si="19"/>
        <v>181815.27</v>
      </c>
      <c r="S109" s="280"/>
      <c r="T109" s="280"/>
      <c r="U109" s="220"/>
      <c r="V109" s="220"/>
      <c r="W109" s="220"/>
      <c r="X109" s="220"/>
      <c r="Y109" s="255" t="b">
        <f t="shared" si="14"/>
        <v>1</v>
      </c>
      <c r="Z109" s="256">
        <f t="shared" si="15"/>
        <v>0.5</v>
      </c>
      <c r="AA109" s="257" t="b">
        <f t="shared" si="16"/>
        <v>1</v>
      </c>
      <c r="AB109" s="257" t="b">
        <f t="shared" si="17"/>
        <v>1</v>
      </c>
    </row>
    <row r="110" spans="1:28" ht="24" x14ac:dyDescent="0.2">
      <c r="A110" s="160">
        <v>108</v>
      </c>
      <c r="B110" s="151" t="s">
        <v>703</v>
      </c>
      <c r="C110" s="151" t="s">
        <v>102</v>
      </c>
      <c r="D110" s="218" t="s">
        <v>704</v>
      </c>
      <c r="E110" s="219" t="s">
        <v>343</v>
      </c>
      <c r="F110" s="151" t="s">
        <v>342</v>
      </c>
      <c r="G110" s="263" t="s">
        <v>705</v>
      </c>
      <c r="H110" s="151" t="s">
        <v>54</v>
      </c>
      <c r="I110" s="154">
        <v>0.4</v>
      </c>
      <c r="J110" s="221" t="s">
        <v>157</v>
      </c>
      <c r="K110" s="246">
        <v>644489.51</v>
      </c>
      <c r="L110" s="246">
        <v>322244.75</v>
      </c>
      <c r="M110" s="157">
        <f t="shared" si="20"/>
        <v>322244.76</v>
      </c>
      <c r="N110" s="279">
        <v>0.5</v>
      </c>
      <c r="O110" s="245"/>
      <c r="P110" s="158"/>
      <c r="Q110" s="246"/>
      <c r="R110" s="246">
        <f t="shared" si="19"/>
        <v>322244.75</v>
      </c>
      <c r="S110" s="280"/>
      <c r="T110" s="280"/>
      <c r="U110" s="220"/>
      <c r="V110" s="220"/>
      <c r="W110" s="220"/>
      <c r="X110" s="220"/>
      <c r="Y110" s="255" t="b">
        <f t="shared" si="14"/>
        <v>1</v>
      </c>
      <c r="Z110" s="256">
        <f t="shared" si="15"/>
        <v>0.5</v>
      </c>
      <c r="AA110" s="257" t="b">
        <f t="shared" si="16"/>
        <v>1</v>
      </c>
      <c r="AB110" s="257" t="b">
        <f t="shared" si="17"/>
        <v>1</v>
      </c>
    </row>
    <row r="111" spans="1:28" ht="24" x14ac:dyDescent="0.2">
      <c r="A111" s="160">
        <v>109</v>
      </c>
      <c r="B111" s="151" t="s">
        <v>706</v>
      </c>
      <c r="C111" s="151" t="s">
        <v>102</v>
      </c>
      <c r="D111" s="218" t="s">
        <v>707</v>
      </c>
      <c r="E111" s="219" t="s">
        <v>277</v>
      </c>
      <c r="F111" s="151" t="s">
        <v>272</v>
      </c>
      <c r="G111" s="263" t="s">
        <v>708</v>
      </c>
      <c r="H111" s="151" t="s">
        <v>63</v>
      </c>
      <c r="I111" s="278">
        <v>0.39</v>
      </c>
      <c r="J111" s="155" t="s">
        <v>154</v>
      </c>
      <c r="K111" s="246">
        <v>1602603.06</v>
      </c>
      <c r="L111" s="246">
        <v>801301.53</v>
      </c>
      <c r="M111" s="157">
        <f t="shared" si="20"/>
        <v>801301.53</v>
      </c>
      <c r="N111" s="279">
        <v>0.5</v>
      </c>
      <c r="O111" s="245"/>
      <c r="P111" s="158"/>
      <c r="Q111" s="246"/>
      <c r="R111" s="246">
        <f t="shared" si="19"/>
        <v>801301.53</v>
      </c>
      <c r="S111" s="280"/>
      <c r="T111" s="280"/>
      <c r="U111" s="220"/>
      <c r="V111" s="220"/>
      <c r="W111" s="220"/>
      <c r="X111" s="220"/>
      <c r="Y111" s="255" t="b">
        <f t="shared" si="14"/>
        <v>1</v>
      </c>
      <c r="Z111" s="256">
        <f t="shared" si="15"/>
        <v>0.5</v>
      </c>
      <c r="AA111" s="257" t="b">
        <f t="shared" si="16"/>
        <v>1</v>
      </c>
      <c r="AB111" s="257" t="b">
        <f t="shared" si="17"/>
        <v>1</v>
      </c>
    </row>
    <row r="112" spans="1:28" ht="24" x14ac:dyDescent="0.2">
      <c r="A112" s="160">
        <v>110</v>
      </c>
      <c r="B112" s="151" t="s">
        <v>709</v>
      </c>
      <c r="C112" s="151" t="s">
        <v>102</v>
      </c>
      <c r="D112" s="151" t="s">
        <v>710</v>
      </c>
      <c r="E112" s="329" t="s">
        <v>290</v>
      </c>
      <c r="F112" s="151" t="s">
        <v>288</v>
      </c>
      <c r="G112" s="263" t="s">
        <v>711</v>
      </c>
      <c r="H112" s="151" t="s">
        <v>54</v>
      </c>
      <c r="I112" s="154">
        <v>1.3939999999999999</v>
      </c>
      <c r="J112" s="221" t="s">
        <v>167</v>
      </c>
      <c r="K112" s="246">
        <v>1951663.75</v>
      </c>
      <c r="L112" s="246">
        <v>975831.87</v>
      </c>
      <c r="M112" s="157">
        <f t="shared" si="20"/>
        <v>975831.88</v>
      </c>
      <c r="N112" s="279">
        <v>0.5</v>
      </c>
      <c r="O112" s="245"/>
      <c r="P112" s="158"/>
      <c r="Q112" s="246"/>
      <c r="R112" s="246">
        <f t="shared" si="19"/>
        <v>975831.87</v>
      </c>
      <c r="S112" s="280"/>
      <c r="T112" s="280"/>
      <c r="U112" s="220"/>
      <c r="V112" s="220"/>
      <c r="W112" s="220"/>
      <c r="X112" s="220"/>
      <c r="Y112" s="255" t="b">
        <f t="shared" si="14"/>
        <v>1</v>
      </c>
      <c r="Z112" s="256">
        <f t="shared" si="15"/>
        <v>0.5</v>
      </c>
      <c r="AA112" s="257" t="b">
        <f t="shared" si="16"/>
        <v>1</v>
      </c>
      <c r="AB112" s="257" t="b">
        <f t="shared" si="17"/>
        <v>1</v>
      </c>
    </row>
    <row r="113" spans="1:28" ht="36" x14ac:dyDescent="0.2">
      <c r="A113" s="160">
        <v>111</v>
      </c>
      <c r="B113" s="151" t="s">
        <v>712</v>
      </c>
      <c r="C113" s="151" t="s">
        <v>102</v>
      </c>
      <c r="D113" s="151" t="s">
        <v>713</v>
      </c>
      <c r="E113" s="219" t="s">
        <v>275</v>
      </c>
      <c r="F113" s="151" t="s">
        <v>272</v>
      </c>
      <c r="G113" s="263" t="s">
        <v>714</v>
      </c>
      <c r="H113" s="151" t="s">
        <v>54</v>
      </c>
      <c r="I113" s="278">
        <v>1.3</v>
      </c>
      <c r="J113" s="155" t="s">
        <v>180</v>
      </c>
      <c r="K113" s="246">
        <v>831036.77</v>
      </c>
      <c r="L113" s="246">
        <v>415518.38</v>
      </c>
      <c r="M113" s="157">
        <f t="shared" si="20"/>
        <v>415518.39</v>
      </c>
      <c r="N113" s="279">
        <v>0.5</v>
      </c>
      <c r="O113" s="245"/>
      <c r="P113" s="158"/>
      <c r="Q113" s="246"/>
      <c r="R113" s="246">
        <f t="shared" si="19"/>
        <v>415518.38</v>
      </c>
      <c r="S113" s="280"/>
      <c r="T113" s="280"/>
      <c r="U113" s="220"/>
      <c r="V113" s="220"/>
      <c r="W113" s="220"/>
      <c r="X113" s="220"/>
      <c r="Y113" s="255" t="b">
        <f t="shared" si="14"/>
        <v>1</v>
      </c>
      <c r="Z113" s="256">
        <f t="shared" si="15"/>
        <v>0.5</v>
      </c>
      <c r="AA113" s="257" t="b">
        <f t="shared" si="16"/>
        <v>1</v>
      </c>
      <c r="AB113" s="257" t="b">
        <f t="shared" si="17"/>
        <v>1</v>
      </c>
    </row>
    <row r="114" spans="1:28" ht="36" x14ac:dyDescent="0.2">
      <c r="A114" s="160">
        <v>112</v>
      </c>
      <c r="B114" s="151" t="s">
        <v>717</v>
      </c>
      <c r="C114" s="151" t="s">
        <v>102</v>
      </c>
      <c r="D114" s="151" t="s">
        <v>718</v>
      </c>
      <c r="E114" s="219" t="s">
        <v>315</v>
      </c>
      <c r="F114" s="151" t="s">
        <v>313</v>
      </c>
      <c r="G114" s="263" t="s">
        <v>719</v>
      </c>
      <c r="H114" s="151" t="s">
        <v>54</v>
      </c>
      <c r="I114" s="278">
        <v>0.55700000000000005</v>
      </c>
      <c r="J114" s="155" t="s">
        <v>982</v>
      </c>
      <c r="K114" s="246">
        <v>536498.96</v>
      </c>
      <c r="L114" s="246">
        <v>268249.48</v>
      </c>
      <c r="M114" s="157">
        <f t="shared" si="20"/>
        <v>268249.48</v>
      </c>
      <c r="N114" s="279">
        <v>0.5</v>
      </c>
      <c r="O114" s="245"/>
      <c r="P114" s="158"/>
      <c r="Q114" s="246"/>
      <c r="R114" s="246">
        <f t="shared" si="19"/>
        <v>268249.48</v>
      </c>
      <c r="S114" s="280"/>
      <c r="T114" s="280"/>
      <c r="U114" s="220"/>
      <c r="V114" s="220"/>
      <c r="W114" s="220"/>
      <c r="X114" s="220"/>
      <c r="Y114" s="255" t="b">
        <f t="shared" si="14"/>
        <v>1</v>
      </c>
      <c r="Z114" s="256">
        <f t="shared" si="15"/>
        <v>0.5</v>
      </c>
      <c r="AA114" s="257" t="b">
        <f t="shared" si="16"/>
        <v>1</v>
      </c>
      <c r="AB114" s="257" t="b">
        <f t="shared" si="17"/>
        <v>1</v>
      </c>
    </row>
    <row r="115" spans="1:28" ht="24" x14ac:dyDescent="0.2">
      <c r="A115" s="160">
        <v>113</v>
      </c>
      <c r="B115" s="151" t="s">
        <v>720</v>
      </c>
      <c r="C115" s="151" t="s">
        <v>102</v>
      </c>
      <c r="D115" s="218" t="s">
        <v>588</v>
      </c>
      <c r="E115" s="219" t="s">
        <v>383</v>
      </c>
      <c r="F115" s="151" t="s">
        <v>381</v>
      </c>
      <c r="G115" s="263" t="s">
        <v>721</v>
      </c>
      <c r="H115" s="151" t="s">
        <v>417</v>
      </c>
      <c r="I115" s="278">
        <v>0.55000000000000004</v>
      </c>
      <c r="J115" s="155" t="s">
        <v>958</v>
      </c>
      <c r="K115" s="246">
        <v>1304675.83</v>
      </c>
      <c r="L115" s="246">
        <v>652337.91</v>
      </c>
      <c r="M115" s="157">
        <f t="shared" si="20"/>
        <v>652337.92000000004</v>
      </c>
      <c r="N115" s="279">
        <v>0.5</v>
      </c>
      <c r="O115" s="245"/>
      <c r="P115" s="158"/>
      <c r="Q115" s="246"/>
      <c r="R115" s="246">
        <f t="shared" si="19"/>
        <v>652337.91</v>
      </c>
      <c r="S115" s="280"/>
      <c r="T115" s="280"/>
      <c r="U115" s="220"/>
      <c r="V115" s="220"/>
      <c r="W115" s="220"/>
      <c r="X115" s="220"/>
      <c r="Y115" s="255" t="b">
        <f t="shared" si="14"/>
        <v>1</v>
      </c>
      <c r="Z115" s="256">
        <f t="shared" si="15"/>
        <v>0.5</v>
      </c>
      <c r="AA115" s="257" t="b">
        <f t="shared" si="16"/>
        <v>1</v>
      </c>
      <c r="AB115" s="257" t="b">
        <f t="shared" si="17"/>
        <v>1</v>
      </c>
    </row>
    <row r="116" spans="1:28" ht="36" x14ac:dyDescent="0.2">
      <c r="A116" s="160">
        <v>114</v>
      </c>
      <c r="B116" s="151" t="s">
        <v>939</v>
      </c>
      <c r="C116" s="151" t="s">
        <v>102</v>
      </c>
      <c r="D116" s="218" t="s">
        <v>940</v>
      </c>
      <c r="E116" s="219" t="s">
        <v>372</v>
      </c>
      <c r="F116" s="151" t="s">
        <v>366</v>
      </c>
      <c r="G116" s="263" t="s">
        <v>941</v>
      </c>
      <c r="H116" s="151" t="s">
        <v>54</v>
      </c>
      <c r="I116" s="278">
        <v>0.192</v>
      </c>
      <c r="J116" s="155" t="s">
        <v>157</v>
      </c>
      <c r="K116" s="246">
        <v>532647.61</v>
      </c>
      <c r="L116" s="246">
        <v>266323.8</v>
      </c>
      <c r="M116" s="157">
        <f t="shared" si="20"/>
        <v>266323.81</v>
      </c>
      <c r="N116" s="279">
        <v>0.5</v>
      </c>
      <c r="O116" s="245"/>
      <c r="P116" s="158"/>
      <c r="Q116" s="246"/>
      <c r="R116" s="246">
        <f t="shared" si="19"/>
        <v>266323.8</v>
      </c>
      <c r="S116" s="280"/>
      <c r="T116" s="280"/>
      <c r="U116" s="220"/>
      <c r="V116" s="220"/>
      <c r="W116" s="220"/>
      <c r="X116" s="220"/>
      <c r="Y116" s="255" t="b">
        <f t="shared" si="14"/>
        <v>1</v>
      </c>
      <c r="Z116" s="256">
        <f t="shared" si="15"/>
        <v>0.5</v>
      </c>
      <c r="AA116" s="257" t="b">
        <f t="shared" si="16"/>
        <v>1</v>
      </c>
      <c r="AB116" s="257" t="b">
        <f t="shared" si="17"/>
        <v>1</v>
      </c>
    </row>
    <row r="117" spans="1:28" ht="24" x14ac:dyDescent="0.2">
      <c r="A117" s="160">
        <v>115</v>
      </c>
      <c r="B117" s="151" t="s">
        <v>722</v>
      </c>
      <c r="C117" s="151" t="s">
        <v>102</v>
      </c>
      <c r="D117" s="218" t="s">
        <v>723</v>
      </c>
      <c r="E117" s="219" t="s">
        <v>345</v>
      </c>
      <c r="F117" s="151" t="s">
        <v>342</v>
      </c>
      <c r="G117" s="263" t="s">
        <v>724</v>
      </c>
      <c r="H117" s="151" t="s">
        <v>417</v>
      </c>
      <c r="I117" s="278">
        <v>1.768</v>
      </c>
      <c r="J117" s="155" t="s">
        <v>983</v>
      </c>
      <c r="K117" s="246">
        <v>910824.46</v>
      </c>
      <c r="L117" s="246">
        <v>455412.23</v>
      </c>
      <c r="M117" s="157">
        <f t="shared" si="20"/>
        <v>455412.23</v>
      </c>
      <c r="N117" s="279">
        <v>0.5</v>
      </c>
      <c r="O117" s="245"/>
      <c r="P117" s="158"/>
      <c r="Q117" s="246"/>
      <c r="R117" s="246">
        <f t="shared" si="19"/>
        <v>455412.23</v>
      </c>
      <c r="S117" s="280"/>
      <c r="T117" s="280"/>
      <c r="U117" s="220"/>
      <c r="V117" s="220"/>
      <c r="W117" s="220"/>
      <c r="X117" s="220"/>
      <c r="Y117" s="255" t="b">
        <f t="shared" si="14"/>
        <v>1</v>
      </c>
      <c r="Z117" s="256">
        <f t="shared" si="15"/>
        <v>0.5</v>
      </c>
      <c r="AA117" s="257" t="b">
        <f t="shared" si="16"/>
        <v>1</v>
      </c>
      <c r="AB117" s="257" t="b">
        <f t="shared" si="17"/>
        <v>1</v>
      </c>
    </row>
    <row r="118" spans="1:28" ht="36" x14ac:dyDescent="0.2">
      <c r="A118" s="160">
        <v>116</v>
      </c>
      <c r="B118" s="151" t="s">
        <v>725</v>
      </c>
      <c r="C118" s="151" t="s">
        <v>102</v>
      </c>
      <c r="D118" s="218" t="s">
        <v>514</v>
      </c>
      <c r="E118" s="219" t="s">
        <v>387</v>
      </c>
      <c r="F118" s="151" t="s">
        <v>386</v>
      </c>
      <c r="G118" s="263" t="s">
        <v>726</v>
      </c>
      <c r="H118" s="151" t="s">
        <v>54</v>
      </c>
      <c r="I118" s="278">
        <v>0.995</v>
      </c>
      <c r="J118" s="155" t="s">
        <v>957</v>
      </c>
      <c r="K118" s="246">
        <v>928824.26</v>
      </c>
      <c r="L118" s="246">
        <v>557294.56000000006</v>
      </c>
      <c r="M118" s="157">
        <f t="shared" si="20"/>
        <v>371529.69999999995</v>
      </c>
      <c r="N118" s="279">
        <v>0.6</v>
      </c>
      <c r="O118" s="245"/>
      <c r="P118" s="158"/>
      <c r="Q118" s="246"/>
      <c r="R118" s="246">
        <f t="shared" si="19"/>
        <v>557294.56000000006</v>
      </c>
      <c r="S118" s="280"/>
      <c r="T118" s="280"/>
      <c r="U118" s="220"/>
      <c r="V118" s="220"/>
      <c r="W118" s="220"/>
      <c r="X118" s="220"/>
      <c r="Y118" s="255" t="b">
        <f t="shared" si="14"/>
        <v>1</v>
      </c>
      <c r="Z118" s="256">
        <f t="shared" si="15"/>
        <v>0.6</v>
      </c>
      <c r="AA118" s="257" t="b">
        <f t="shared" si="16"/>
        <v>1</v>
      </c>
      <c r="AB118" s="257" t="b">
        <f t="shared" si="17"/>
        <v>1</v>
      </c>
    </row>
    <row r="119" spans="1:28" ht="24" x14ac:dyDescent="0.2">
      <c r="A119" s="160">
        <v>117</v>
      </c>
      <c r="B119" s="151" t="s">
        <v>727</v>
      </c>
      <c r="C119" s="151" t="s">
        <v>102</v>
      </c>
      <c r="D119" s="218" t="s">
        <v>728</v>
      </c>
      <c r="E119" s="219" t="s">
        <v>340</v>
      </c>
      <c r="F119" s="151" t="s">
        <v>337</v>
      </c>
      <c r="G119" s="263" t="s">
        <v>729</v>
      </c>
      <c r="H119" s="151" t="s">
        <v>54</v>
      </c>
      <c r="I119" s="154">
        <v>0.99</v>
      </c>
      <c r="J119" s="221" t="s">
        <v>237</v>
      </c>
      <c r="K119" s="246">
        <v>520225.7</v>
      </c>
      <c r="L119" s="246">
        <v>260112.85</v>
      </c>
      <c r="M119" s="157">
        <f t="shared" si="20"/>
        <v>260112.85</v>
      </c>
      <c r="N119" s="279">
        <v>0.5</v>
      </c>
      <c r="O119" s="245"/>
      <c r="P119" s="158"/>
      <c r="Q119" s="246"/>
      <c r="R119" s="246">
        <f t="shared" si="19"/>
        <v>260112.85</v>
      </c>
      <c r="S119" s="280"/>
      <c r="T119" s="280"/>
      <c r="U119" s="220"/>
      <c r="V119" s="220"/>
      <c r="W119" s="220"/>
      <c r="X119" s="220"/>
      <c r="Y119" s="255" t="b">
        <f t="shared" si="14"/>
        <v>1</v>
      </c>
      <c r="Z119" s="256">
        <f t="shared" si="15"/>
        <v>0.5</v>
      </c>
      <c r="AA119" s="257" t="b">
        <f t="shared" si="16"/>
        <v>1</v>
      </c>
      <c r="AB119" s="257" t="b">
        <f t="shared" si="17"/>
        <v>1</v>
      </c>
    </row>
    <row r="120" spans="1:28" ht="24" x14ac:dyDescent="0.2">
      <c r="A120" s="160">
        <v>118</v>
      </c>
      <c r="B120" s="151" t="s">
        <v>730</v>
      </c>
      <c r="C120" s="151" t="s">
        <v>102</v>
      </c>
      <c r="D120" s="218" t="s">
        <v>731</v>
      </c>
      <c r="E120" s="219" t="s">
        <v>281</v>
      </c>
      <c r="F120" s="151" t="s">
        <v>280</v>
      </c>
      <c r="G120" s="263" t="s">
        <v>732</v>
      </c>
      <c r="H120" s="151" t="s">
        <v>54</v>
      </c>
      <c r="I120" s="278">
        <v>0.81</v>
      </c>
      <c r="J120" s="155" t="s">
        <v>126</v>
      </c>
      <c r="K120" s="246">
        <v>428856.13</v>
      </c>
      <c r="L120" s="246">
        <v>214428.06</v>
      </c>
      <c r="M120" s="157">
        <f t="shared" si="20"/>
        <v>214428.07</v>
      </c>
      <c r="N120" s="279">
        <v>0.5</v>
      </c>
      <c r="O120" s="245"/>
      <c r="P120" s="158"/>
      <c r="Q120" s="246"/>
      <c r="R120" s="246">
        <f t="shared" si="19"/>
        <v>214428.06</v>
      </c>
      <c r="S120" s="280"/>
      <c r="T120" s="280"/>
      <c r="U120" s="220"/>
      <c r="V120" s="220"/>
      <c r="W120" s="220"/>
      <c r="X120" s="220"/>
      <c r="Y120" s="255" t="b">
        <f t="shared" si="14"/>
        <v>1</v>
      </c>
      <c r="Z120" s="256">
        <f t="shared" si="15"/>
        <v>0.5</v>
      </c>
      <c r="AA120" s="257" t="b">
        <f t="shared" si="16"/>
        <v>1</v>
      </c>
      <c r="AB120" s="257" t="b">
        <f t="shared" si="17"/>
        <v>1</v>
      </c>
    </row>
    <row r="121" spans="1:28" ht="48" x14ac:dyDescent="0.2">
      <c r="A121" s="160">
        <v>119</v>
      </c>
      <c r="B121" s="151" t="s">
        <v>733</v>
      </c>
      <c r="C121" s="151" t="s">
        <v>102</v>
      </c>
      <c r="D121" s="218" t="s">
        <v>734</v>
      </c>
      <c r="E121" s="219" t="s">
        <v>329</v>
      </c>
      <c r="F121" s="151" t="s">
        <v>322</v>
      </c>
      <c r="G121" s="263" t="s">
        <v>735</v>
      </c>
      <c r="H121" s="151" t="s">
        <v>54</v>
      </c>
      <c r="I121" s="278">
        <v>0.65300000000000002</v>
      </c>
      <c r="J121" s="155" t="s">
        <v>972</v>
      </c>
      <c r="K121" s="246">
        <v>713960.39</v>
      </c>
      <c r="L121" s="246">
        <v>356980.19</v>
      </c>
      <c r="M121" s="157">
        <f t="shared" si="20"/>
        <v>356980.2</v>
      </c>
      <c r="N121" s="279">
        <v>0.5</v>
      </c>
      <c r="O121" s="245"/>
      <c r="P121" s="158"/>
      <c r="Q121" s="246"/>
      <c r="R121" s="246">
        <f t="shared" si="19"/>
        <v>356980.19</v>
      </c>
      <c r="S121" s="280"/>
      <c r="T121" s="280"/>
      <c r="U121" s="220"/>
      <c r="V121" s="220"/>
      <c r="W121" s="220"/>
      <c r="X121" s="220"/>
      <c r="Y121" s="255" t="b">
        <f t="shared" si="14"/>
        <v>1</v>
      </c>
      <c r="Z121" s="256">
        <f t="shared" si="15"/>
        <v>0.5</v>
      </c>
      <c r="AA121" s="257" t="b">
        <f t="shared" si="16"/>
        <v>1</v>
      </c>
      <c r="AB121" s="257" t="b">
        <f t="shared" si="17"/>
        <v>1</v>
      </c>
    </row>
    <row r="122" spans="1:28" ht="24" x14ac:dyDescent="0.2">
      <c r="A122" s="160">
        <v>120</v>
      </c>
      <c r="B122" s="151" t="s">
        <v>736</v>
      </c>
      <c r="C122" s="151" t="s">
        <v>102</v>
      </c>
      <c r="D122" s="218" t="s">
        <v>692</v>
      </c>
      <c r="E122" s="219" t="s">
        <v>344</v>
      </c>
      <c r="F122" s="151" t="s">
        <v>342</v>
      </c>
      <c r="G122" s="263" t="s">
        <v>737</v>
      </c>
      <c r="H122" s="151" t="s">
        <v>54</v>
      </c>
      <c r="I122" s="278">
        <v>0.44</v>
      </c>
      <c r="J122" s="155" t="s">
        <v>966</v>
      </c>
      <c r="K122" s="246">
        <v>400828.31</v>
      </c>
      <c r="L122" s="246">
        <v>200414.15</v>
      </c>
      <c r="M122" s="157">
        <f t="shared" si="20"/>
        <v>200414.16</v>
      </c>
      <c r="N122" s="279">
        <v>0.5</v>
      </c>
      <c r="O122" s="245"/>
      <c r="P122" s="158"/>
      <c r="Q122" s="246"/>
      <c r="R122" s="246">
        <f t="shared" si="19"/>
        <v>200414.15</v>
      </c>
      <c r="S122" s="280"/>
      <c r="T122" s="280"/>
      <c r="U122" s="220"/>
      <c r="V122" s="220"/>
      <c r="W122" s="220"/>
      <c r="X122" s="220"/>
      <c r="Y122" s="255" t="b">
        <f t="shared" si="14"/>
        <v>1</v>
      </c>
      <c r="Z122" s="256">
        <f t="shared" si="15"/>
        <v>0.5</v>
      </c>
      <c r="AA122" s="257" t="b">
        <f t="shared" si="16"/>
        <v>1</v>
      </c>
      <c r="AB122" s="257" t="b">
        <f t="shared" si="17"/>
        <v>1</v>
      </c>
    </row>
    <row r="123" spans="1:28" ht="36" x14ac:dyDescent="0.2">
      <c r="A123" s="160">
        <v>121</v>
      </c>
      <c r="B123" s="151" t="s">
        <v>738</v>
      </c>
      <c r="C123" s="151" t="s">
        <v>102</v>
      </c>
      <c r="D123" s="218" t="s">
        <v>739</v>
      </c>
      <c r="E123" s="219" t="s">
        <v>400</v>
      </c>
      <c r="F123" s="151" t="s">
        <v>399</v>
      </c>
      <c r="G123" s="263" t="s">
        <v>740</v>
      </c>
      <c r="H123" s="151" t="s">
        <v>63</v>
      </c>
      <c r="I123" s="154">
        <v>0.32500000000000001</v>
      </c>
      <c r="J123" s="221" t="s">
        <v>966</v>
      </c>
      <c r="K123" s="246">
        <v>872509.14</v>
      </c>
      <c r="L123" s="246">
        <v>436254.57</v>
      </c>
      <c r="M123" s="157">
        <f t="shared" si="20"/>
        <v>436254.57</v>
      </c>
      <c r="N123" s="279">
        <v>0.5</v>
      </c>
      <c r="O123" s="245"/>
      <c r="P123" s="158"/>
      <c r="Q123" s="246"/>
      <c r="R123" s="246">
        <f t="shared" si="19"/>
        <v>436254.57</v>
      </c>
      <c r="S123" s="280"/>
      <c r="T123" s="280"/>
      <c r="U123" s="220"/>
      <c r="V123" s="220"/>
      <c r="W123" s="220"/>
      <c r="X123" s="220"/>
      <c r="Y123" s="255" t="b">
        <f t="shared" si="14"/>
        <v>1</v>
      </c>
      <c r="Z123" s="256">
        <f t="shared" si="15"/>
        <v>0.5</v>
      </c>
      <c r="AA123" s="257" t="b">
        <f t="shared" si="16"/>
        <v>1</v>
      </c>
      <c r="AB123" s="257" t="b">
        <f t="shared" si="17"/>
        <v>1</v>
      </c>
    </row>
    <row r="124" spans="1:28" ht="36" x14ac:dyDescent="0.2">
      <c r="A124" s="160">
        <v>122</v>
      </c>
      <c r="B124" s="151" t="s">
        <v>741</v>
      </c>
      <c r="C124" s="151" t="s">
        <v>102</v>
      </c>
      <c r="D124" s="218" t="s">
        <v>742</v>
      </c>
      <c r="E124" s="219" t="s">
        <v>305</v>
      </c>
      <c r="F124" s="151" t="s">
        <v>306</v>
      </c>
      <c r="G124" s="263" t="s">
        <v>743</v>
      </c>
      <c r="H124" s="151" t="s">
        <v>63</v>
      </c>
      <c r="I124" s="278">
        <v>0.2</v>
      </c>
      <c r="J124" s="155" t="s">
        <v>984</v>
      </c>
      <c r="K124" s="246">
        <v>1089519.52</v>
      </c>
      <c r="L124" s="246">
        <v>653711.71</v>
      </c>
      <c r="M124" s="157">
        <f t="shared" si="20"/>
        <v>435807.81000000006</v>
      </c>
      <c r="N124" s="279">
        <v>0.6</v>
      </c>
      <c r="O124" s="245"/>
      <c r="P124" s="158"/>
      <c r="Q124" s="246"/>
      <c r="R124" s="246">
        <f t="shared" si="19"/>
        <v>653711.71</v>
      </c>
      <c r="S124" s="280"/>
      <c r="T124" s="280"/>
      <c r="U124" s="220"/>
      <c r="V124" s="220"/>
      <c r="W124" s="220"/>
      <c r="X124" s="220"/>
      <c r="Y124" s="255" t="b">
        <f t="shared" si="14"/>
        <v>1</v>
      </c>
      <c r="Z124" s="256">
        <f t="shared" si="15"/>
        <v>0.6</v>
      </c>
      <c r="AA124" s="257" t="b">
        <f t="shared" si="16"/>
        <v>1</v>
      </c>
      <c r="AB124" s="257" t="b">
        <f t="shared" si="17"/>
        <v>1</v>
      </c>
    </row>
    <row r="125" spans="1:28" ht="24" x14ac:dyDescent="0.2">
      <c r="A125" s="160">
        <v>123</v>
      </c>
      <c r="B125" s="151" t="s">
        <v>744</v>
      </c>
      <c r="C125" s="151" t="s">
        <v>102</v>
      </c>
      <c r="D125" s="218" t="s">
        <v>745</v>
      </c>
      <c r="E125" s="219" t="s">
        <v>266</v>
      </c>
      <c r="F125" s="151" t="s">
        <v>262</v>
      </c>
      <c r="G125" s="263" t="s">
        <v>746</v>
      </c>
      <c r="H125" s="151" t="s">
        <v>417</v>
      </c>
      <c r="I125" s="278">
        <v>1.5489999999999999</v>
      </c>
      <c r="J125" s="155" t="s">
        <v>985</v>
      </c>
      <c r="K125" s="246">
        <v>1181617.96</v>
      </c>
      <c r="L125" s="246">
        <v>590808.98</v>
      </c>
      <c r="M125" s="157">
        <f t="shared" si="20"/>
        <v>590808.98</v>
      </c>
      <c r="N125" s="279">
        <v>0.5</v>
      </c>
      <c r="O125" s="245"/>
      <c r="P125" s="158"/>
      <c r="Q125" s="246"/>
      <c r="R125" s="246">
        <f t="shared" si="19"/>
        <v>590808.98</v>
      </c>
      <c r="S125" s="280"/>
      <c r="T125" s="280"/>
      <c r="U125" s="220"/>
      <c r="V125" s="220"/>
      <c r="W125" s="220"/>
      <c r="X125" s="220"/>
      <c r="Y125" s="255" t="b">
        <f t="shared" si="14"/>
        <v>1</v>
      </c>
      <c r="Z125" s="256">
        <f t="shared" si="15"/>
        <v>0.5</v>
      </c>
      <c r="AA125" s="257" t="b">
        <f t="shared" si="16"/>
        <v>1</v>
      </c>
      <c r="AB125" s="257" t="b">
        <f t="shared" si="17"/>
        <v>1</v>
      </c>
    </row>
    <row r="126" spans="1:28" ht="36" x14ac:dyDescent="0.2">
      <c r="A126" s="160">
        <v>124</v>
      </c>
      <c r="B126" s="151" t="s">
        <v>662</v>
      </c>
      <c r="C126" s="151" t="s">
        <v>102</v>
      </c>
      <c r="D126" s="218" t="s">
        <v>663</v>
      </c>
      <c r="E126" s="219" t="s">
        <v>367</v>
      </c>
      <c r="F126" s="151" t="s">
        <v>366</v>
      </c>
      <c r="G126" s="263" t="s">
        <v>664</v>
      </c>
      <c r="H126" s="151" t="s">
        <v>54</v>
      </c>
      <c r="I126" s="278">
        <v>1.413</v>
      </c>
      <c r="J126" s="155" t="s">
        <v>972</v>
      </c>
      <c r="K126" s="246">
        <v>879561.17</v>
      </c>
      <c r="L126" s="246">
        <v>439780.58</v>
      </c>
      <c r="M126" s="157">
        <f t="shared" si="20"/>
        <v>439780.59</v>
      </c>
      <c r="N126" s="279">
        <v>0.5</v>
      </c>
      <c r="O126" s="245"/>
      <c r="P126" s="158"/>
      <c r="Q126" s="246"/>
      <c r="R126" s="246">
        <f t="shared" si="19"/>
        <v>439780.58</v>
      </c>
      <c r="S126" s="280"/>
      <c r="T126" s="280"/>
      <c r="U126" s="220"/>
      <c r="V126" s="220"/>
      <c r="W126" s="220"/>
      <c r="X126" s="220"/>
      <c r="Y126" s="255" t="b">
        <f t="shared" si="14"/>
        <v>1</v>
      </c>
      <c r="Z126" s="256">
        <f t="shared" si="15"/>
        <v>0.5</v>
      </c>
      <c r="AA126" s="257" t="b">
        <f t="shared" si="16"/>
        <v>1</v>
      </c>
      <c r="AB126" s="257" t="b">
        <f t="shared" si="17"/>
        <v>1</v>
      </c>
    </row>
    <row r="127" spans="1:28" ht="36" x14ac:dyDescent="0.2">
      <c r="A127" s="160">
        <v>125</v>
      </c>
      <c r="B127" s="151" t="s">
        <v>747</v>
      </c>
      <c r="C127" s="151" t="s">
        <v>102</v>
      </c>
      <c r="D127" s="151" t="s">
        <v>718</v>
      </c>
      <c r="E127" s="219" t="s">
        <v>315</v>
      </c>
      <c r="F127" s="151" t="s">
        <v>313</v>
      </c>
      <c r="G127" s="263" t="s">
        <v>748</v>
      </c>
      <c r="H127" s="151" t="s">
        <v>54</v>
      </c>
      <c r="I127" s="278">
        <v>0.98</v>
      </c>
      <c r="J127" s="155" t="s">
        <v>982</v>
      </c>
      <c r="K127" s="246">
        <v>844327.54</v>
      </c>
      <c r="L127" s="246">
        <v>422163.77</v>
      </c>
      <c r="M127" s="157">
        <f t="shared" si="20"/>
        <v>422163.77</v>
      </c>
      <c r="N127" s="279">
        <v>0.5</v>
      </c>
      <c r="O127" s="245"/>
      <c r="P127" s="158"/>
      <c r="Q127" s="246"/>
      <c r="R127" s="246">
        <f t="shared" si="19"/>
        <v>422163.77</v>
      </c>
      <c r="S127" s="280"/>
      <c r="T127" s="280"/>
      <c r="U127" s="220"/>
      <c r="V127" s="220"/>
      <c r="W127" s="220"/>
      <c r="X127" s="220"/>
      <c r="Y127" s="255" t="b">
        <f t="shared" si="14"/>
        <v>1</v>
      </c>
      <c r="Z127" s="256">
        <f t="shared" si="15"/>
        <v>0.5</v>
      </c>
      <c r="AA127" s="257" t="b">
        <f t="shared" si="16"/>
        <v>1</v>
      </c>
      <c r="AB127" s="257" t="b">
        <f t="shared" si="17"/>
        <v>1</v>
      </c>
    </row>
    <row r="128" spans="1:28" ht="48" x14ac:dyDescent="0.2">
      <c r="A128" s="160">
        <v>126</v>
      </c>
      <c r="B128" s="151" t="s">
        <v>749</v>
      </c>
      <c r="C128" s="151" t="s">
        <v>102</v>
      </c>
      <c r="D128" s="218" t="s">
        <v>683</v>
      </c>
      <c r="E128" s="219" t="s">
        <v>319</v>
      </c>
      <c r="F128" s="151" t="s">
        <v>313</v>
      </c>
      <c r="G128" s="263" t="s">
        <v>750</v>
      </c>
      <c r="H128" s="151" t="s">
        <v>54</v>
      </c>
      <c r="I128" s="278">
        <v>0.79500000000000004</v>
      </c>
      <c r="J128" s="155" t="s">
        <v>978</v>
      </c>
      <c r="K128" s="246">
        <v>460413.23</v>
      </c>
      <c r="L128" s="246">
        <v>230206.61</v>
      </c>
      <c r="M128" s="157">
        <f t="shared" si="20"/>
        <v>230206.62</v>
      </c>
      <c r="N128" s="279">
        <v>0.5</v>
      </c>
      <c r="O128" s="245"/>
      <c r="P128" s="158"/>
      <c r="Q128" s="246"/>
      <c r="R128" s="246">
        <f t="shared" si="19"/>
        <v>230206.61</v>
      </c>
      <c r="S128" s="280"/>
      <c r="T128" s="280"/>
      <c r="U128" s="220"/>
      <c r="V128" s="220"/>
      <c r="W128" s="220"/>
      <c r="X128" s="220"/>
      <c r="Y128" s="255" t="b">
        <f t="shared" si="14"/>
        <v>1</v>
      </c>
      <c r="Z128" s="256">
        <f t="shared" si="15"/>
        <v>0.5</v>
      </c>
      <c r="AA128" s="257" t="b">
        <f t="shared" si="16"/>
        <v>1</v>
      </c>
      <c r="AB128" s="257" t="b">
        <f t="shared" si="17"/>
        <v>1</v>
      </c>
    </row>
    <row r="129" spans="1:28" ht="24" x14ac:dyDescent="0.2">
      <c r="A129" s="160">
        <v>127</v>
      </c>
      <c r="B129" s="151" t="s">
        <v>751</v>
      </c>
      <c r="C129" s="151" t="s">
        <v>102</v>
      </c>
      <c r="D129" s="218" t="s">
        <v>752</v>
      </c>
      <c r="E129" s="219" t="s">
        <v>369</v>
      </c>
      <c r="F129" s="151" t="s">
        <v>366</v>
      </c>
      <c r="G129" s="263" t="s">
        <v>753</v>
      </c>
      <c r="H129" s="151" t="s">
        <v>54</v>
      </c>
      <c r="I129" s="278">
        <v>0.66500000000000004</v>
      </c>
      <c r="J129" s="155" t="s">
        <v>986</v>
      </c>
      <c r="K129" s="246">
        <v>1182381.6100000001</v>
      </c>
      <c r="L129" s="246">
        <v>591190.80000000005</v>
      </c>
      <c r="M129" s="157">
        <f t="shared" si="20"/>
        <v>591190.81000000006</v>
      </c>
      <c r="N129" s="279">
        <v>0.5</v>
      </c>
      <c r="O129" s="245"/>
      <c r="P129" s="158"/>
      <c r="Q129" s="246"/>
      <c r="R129" s="246">
        <f t="shared" si="19"/>
        <v>591190.80000000005</v>
      </c>
      <c r="S129" s="280"/>
      <c r="T129" s="280"/>
      <c r="U129" s="220"/>
      <c r="V129" s="220"/>
      <c r="W129" s="220"/>
      <c r="X129" s="220"/>
      <c r="Y129" s="255" t="b">
        <f t="shared" si="14"/>
        <v>1</v>
      </c>
      <c r="Z129" s="256">
        <f t="shared" si="15"/>
        <v>0.5</v>
      </c>
      <c r="AA129" s="257" t="b">
        <f t="shared" si="16"/>
        <v>1</v>
      </c>
      <c r="AB129" s="257" t="b">
        <f t="shared" si="17"/>
        <v>1</v>
      </c>
    </row>
    <row r="130" spans="1:28" ht="24" x14ac:dyDescent="0.2">
      <c r="A130" s="160">
        <v>128</v>
      </c>
      <c r="B130" s="151" t="s">
        <v>754</v>
      </c>
      <c r="C130" s="151" t="s">
        <v>102</v>
      </c>
      <c r="D130" s="218" t="s">
        <v>415</v>
      </c>
      <c r="E130" s="219" t="s">
        <v>347</v>
      </c>
      <c r="F130" s="151" t="s">
        <v>342</v>
      </c>
      <c r="G130" s="263" t="s">
        <v>755</v>
      </c>
      <c r="H130" s="151" t="s">
        <v>54</v>
      </c>
      <c r="I130" s="278">
        <v>0.53900000000000003</v>
      </c>
      <c r="J130" s="155" t="s">
        <v>962</v>
      </c>
      <c r="K130" s="246">
        <v>295116.11</v>
      </c>
      <c r="L130" s="246">
        <v>147558.04999999999</v>
      </c>
      <c r="M130" s="157">
        <f t="shared" si="20"/>
        <v>147558.06</v>
      </c>
      <c r="N130" s="279">
        <v>0.5</v>
      </c>
      <c r="O130" s="245"/>
      <c r="P130" s="158"/>
      <c r="Q130" s="246"/>
      <c r="R130" s="246">
        <f t="shared" si="19"/>
        <v>147558.04999999999</v>
      </c>
      <c r="S130" s="280"/>
      <c r="T130" s="280"/>
      <c r="U130" s="220"/>
      <c r="V130" s="220"/>
      <c r="W130" s="220"/>
      <c r="X130" s="220"/>
      <c r="Y130" s="255" t="b">
        <f t="shared" si="14"/>
        <v>1</v>
      </c>
      <c r="Z130" s="256">
        <f t="shared" si="15"/>
        <v>0.5</v>
      </c>
      <c r="AA130" s="257" t="b">
        <f t="shared" si="16"/>
        <v>1</v>
      </c>
      <c r="AB130" s="257" t="b">
        <f t="shared" si="17"/>
        <v>1</v>
      </c>
    </row>
    <row r="131" spans="1:28" ht="36" x14ac:dyDescent="0.2">
      <c r="A131" s="160">
        <v>129</v>
      </c>
      <c r="B131" s="151" t="s">
        <v>756</v>
      </c>
      <c r="C131" s="151" t="s">
        <v>102</v>
      </c>
      <c r="D131" s="218" t="s">
        <v>757</v>
      </c>
      <c r="E131" s="219" t="s">
        <v>321</v>
      </c>
      <c r="F131" s="151" t="s">
        <v>313</v>
      </c>
      <c r="G131" s="263" t="s">
        <v>758</v>
      </c>
      <c r="H131" s="151" t="s">
        <v>54</v>
      </c>
      <c r="I131" s="154">
        <v>0.29499999999999998</v>
      </c>
      <c r="J131" s="221" t="s">
        <v>972</v>
      </c>
      <c r="K131" s="246">
        <v>451388.1</v>
      </c>
      <c r="L131" s="246">
        <v>225694.05</v>
      </c>
      <c r="M131" s="157">
        <f t="shared" si="20"/>
        <v>225694.05</v>
      </c>
      <c r="N131" s="279">
        <v>0.5</v>
      </c>
      <c r="O131" s="245"/>
      <c r="P131" s="158"/>
      <c r="Q131" s="246"/>
      <c r="R131" s="246">
        <f t="shared" si="19"/>
        <v>225694.05</v>
      </c>
      <c r="S131" s="280"/>
      <c r="T131" s="280"/>
      <c r="U131" s="220"/>
      <c r="V131" s="220"/>
      <c r="W131" s="220"/>
      <c r="X131" s="220"/>
      <c r="Y131" s="255" t="b">
        <f t="shared" ref="Y131:Y172" si="21">L131=SUM(O131:X131)</f>
        <v>1</v>
      </c>
      <c r="Z131" s="256">
        <f t="shared" ref="Z131:Z172" si="22">ROUND(L131/K131,4)</f>
        <v>0.5</v>
      </c>
      <c r="AA131" s="257" t="b">
        <f t="shared" ref="AA131:AA172" si="23">Z131=N131</f>
        <v>1</v>
      </c>
      <c r="AB131" s="257" t="b">
        <f t="shared" ref="AB131:AB172" si="24">K131=L131+M131</f>
        <v>1</v>
      </c>
    </row>
    <row r="132" spans="1:28" ht="24" x14ac:dyDescent="0.2">
      <c r="A132" s="160">
        <v>130</v>
      </c>
      <c r="B132" s="151" t="s">
        <v>759</v>
      </c>
      <c r="C132" s="151" t="s">
        <v>102</v>
      </c>
      <c r="D132" s="218" t="s">
        <v>704</v>
      </c>
      <c r="E132" s="219" t="s">
        <v>343</v>
      </c>
      <c r="F132" s="151" t="s">
        <v>342</v>
      </c>
      <c r="G132" s="263" t="s">
        <v>760</v>
      </c>
      <c r="H132" s="151" t="s">
        <v>54</v>
      </c>
      <c r="I132" s="154">
        <v>0.14799999999999999</v>
      </c>
      <c r="J132" s="221" t="s">
        <v>157</v>
      </c>
      <c r="K132" s="246">
        <v>511033.27</v>
      </c>
      <c r="L132" s="246">
        <v>255516.63</v>
      </c>
      <c r="M132" s="157">
        <f t="shared" si="20"/>
        <v>255516.64</v>
      </c>
      <c r="N132" s="279">
        <v>0.5</v>
      </c>
      <c r="O132" s="245"/>
      <c r="P132" s="158"/>
      <c r="Q132" s="246"/>
      <c r="R132" s="246">
        <f t="shared" si="19"/>
        <v>255516.63</v>
      </c>
      <c r="S132" s="280"/>
      <c r="T132" s="280"/>
      <c r="U132" s="220"/>
      <c r="V132" s="220"/>
      <c r="W132" s="220"/>
      <c r="X132" s="220"/>
      <c r="Y132" s="255" t="b">
        <f t="shared" si="21"/>
        <v>1</v>
      </c>
      <c r="Z132" s="256">
        <f t="shared" si="22"/>
        <v>0.5</v>
      </c>
      <c r="AA132" s="257" t="b">
        <f t="shared" si="23"/>
        <v>1</v>
      </c>
      <c r="AB132" s="257" t="b">
        <f t="shared" si="24"/>
        <v>1</v>
      </c>
    </row>
    <row r="133" spans="1:28" ht="24" x14ac:dyDescent="0.2">
      <c r="A133" s="160">
        <v>131</v>
      </c>
      <c r="B133" s="151" t="s">
        <v>832</v>
      </c>
      <c r="C133" s="151" t="s">
        <v>102</v>
      </c>
      <c r="D133" s="218" t="s">
        <v>742</v>
      </c>
      <c r="E133" s="219" t="s">
        <v>305</v>
      </c>
      <c r="F133" s="151" t="s">
        <v>306</v>
      </c>
      <c r="G133" s="263" t="s">
        <v>833</v>
      </c>
      <c r="H133" s="151" t="s">
        <v>63</v>
      </c>
      <c r="I133" s="278">
        <v>0.13100000000000001</v>
      </c>
      <c r="J133" s="155" t="s">
        <v>984</v>
      </c>
      <c r="K133" s="246">
        <v>705394.83</v>
      </c>
      <c r="L133" s="246">
        <v>423236.9</v>
      </c>
      <c r="M133" s="157">
        <f t="shared" si="20"/>
        <v>282157.92999999993</v>
      </c>
      <c r="N133" s="279">
        <v>0.6</v>
      </c>
      <c r="O133" s="245"/>
      <c r="P133" s="158"/>
      <c r="Q133" s="246"/>
      <c r="R133" s="246">
        <f t="shared" si="19"/>
        <v>423236.9</v>
      </c>
      <c r="S133" s="280"/>
      <c r="T133" s="280"/>
      <c r="U133" s="220"/>
      <c r="V133" s="220"/>
      <c r="W133" s="220"/>
      <c r="X133" s="220"/>
      <c r="Y133" s="255" t="b">
        <f t="shared" si="21"/>
        <v>1</v>
      </c>
      <c r="Z133" s="256">
        <f t="shared" si="22"/>
        <v>0.6</v>
      </c>
      <c r="AA133" s="257" t="b">
        <f t="shared" si="23"/>
        <v>1</v>
      </c>
      <c r="AB133" s="257" t="b">
        <f t="shared" si="24"/>
        <v>1</v>
      </c>
    </row>
    <row r="134" spans="1:28" ht="24" x14ac:dyDescent="0.2">
      <c r="A134" s="160">
        <v>132</v>
      </c>
      <c r="B134" s="151" t="s">
        <v>761</v>
      </c>
      <c r="C134" s="151" t="s">
        <v>102</v>
      </c>
      <c r="D134" s="218" t="s">
        <v>762</v>
      </c>
      <c r="E134" s="219" t="s">
        <v>276</v>
      </c>
      <c r="F134" s="151" t="s">
        <v>272</v>
      </c>
      <c r="G134" s="263" t="s">
        <v>763</v>
      </c>
      <c r="H134" s="151" t="s">
        <v>63</v>
      </c>
      <c r="I134" s="278">
        <v>1.355</v>
      </c>
      <c r="J134" s="155" t="s">
        <v>126</v>
      </c>
      <c r="K134" s="246">
        <v>2061235.76</v>
      </c>
      <c r="L134" s="246">
        <f>ROUNDDOWN(K134*N134,2)</f>
        <v>1442865.03</v>
      </c>
      <c r="M134" s="157">
        <f t="shared" si="20"/>
        <v>618370.73</v>
      </c>
      <c r="N134" s="279">
        <v>0.7</v>
      </c>
      <c r="O134" s="245"/>
      <c r="P134" s="158"/>
      <c r="Q134" s="246"/>
      <c r="R134" s="246">
        <f t="shared" si="19"/>
        <v>1442865.03</v>
      </c>
      <c r="S134" s="280"/>
      <c r="T134" s="280"/>
      <c r="U134" s="220"/>
      <c r="V134" s="220"/>
      <c r="W134" s="220"/>
      <c r="X134" s="220"/>
      <c r="Y134" s="255" t="b">
        <f t="shared" si="21"/>
        <v>1</v>
      </c>
      <c r="Z134" s="256">
        <f t="shared" si="22"/>
        <v>0.7</v>
      </c>
      <c r="AA134" s="257" t="b">
        <f t="shared" si="23"/>
        <v>1</v>
      </c>
      <c r="AB134" s="257" t="b">
        <f t="shared" si="24"/>
        <v>1</v>
      </c>
    </row>
    <row r="135" spans="1:28" ht="36" x14ac:dyDescent="0.2">
      <c r="A135" s="160">
        <v>133</v>
      </c>
      <c r="B135" s="151" t="s">
        <v>764</v>
      </c>
      <c r="C135" s="151" t="s">
        <v>102</v>
      </c>
      <c r="D135" s="218" t="s">
        <v>671</v>
      </c>
      <c r="E135" s="219" t="s">
        <v>358</v>
      </c>
      <c r="F135" s="151" t="s">
        <v>354</v>
      </c>
      <c r="G135" s="263" t="s">
        <v>765</v>
      </c>
      <c r="H135" s="151" t="s">
        <v>54</v>
      </c>
      <c r="I135" s="278">
        <v>0.99</v>
      </c>
      <c r="J135" s="155" t="s">
        <v>977</v>
      </c>
      <c r="K135" s="246">
        <v>499368.4</v>
      </c>
      <c r="L135" s="246">
        <v>299621.03999999998</v>
      </c>
      <c r="M135" s="157">
        <f t="shared" si="20"/>
        <v>199747.36000000004</v>
      </c>
      <c r="N135" s="279">
        <v>0.6</v>
      </c>
      <c r="O135" s="245"/>
      <c r="P135" s="158"/>
      <c r="Q135" s="246"/>
      <c r="R135" s="246">
        <f t="shared" si="19"/>
        <v>299621.03999999998</v>
      </c>
      <c r="S135" s="280"/>
      <c r="T135" s="280"/>
      <c r="U135" s="220"/>
      <c r="V135" s="220"/>
      <c r="W135" s="220"/>
      <c r="X135" s="220"/>
      <c r="Y135" s="255" t="b">
        <f t="shared" si="21"/>
        <v>1</v>
      </c>
      <c r="Z135" s="256">
        <f t="shared" si="22"/>
        <v>0.6</v>
      </c>
      <c r="AA135" s="257" t="b">
        <f t="shared" si="23"/>
        <v>1</v>
      </c>
      <c r="AB135" s="257" t="b">
        <f t="shared" si="24"/>
        <v>1</v>
      </c>
    </row>
    <row r="136" spans="1:28" ht="36" x14ac:dyDescent="0.2">
      <c r="A136" s="160">
        <v>134</v>
      </c>
      <c r="B136" s="151" t="s">
        <v>768</v>
      </c>
      <c r="C136" s="151" t="s">
        <v>102</v>
      </c>
      <c r="D136" s="218" t="s">
        <v>657</v>
      </c>
      <c r="E136" s="219" t="s">
        <v>333</v>
      </c>
      <c r="F136" s="151" t="s">
        <v>322</v>
      </c>
      <c r="G136" s="263" t="s">
        <v>769</v>
      </c>
      <c r="H136" s="151" t="s">
        <v>54</v>
      </c>
      <c r="I136" s="278">
        <v>0.77</v>
      </c>
      <c r="J136" s="155" t="s">
        <v>237</v>
      </c>
      <c r="K136" s="246">
        <v>515939.81</v>
      </c>
      <c r="L136" s="246">
        <v>257969.9</v>
      </c>
      <c r="M136" s="157">
        <f t="shared" si="20"/>
        <v>257969.91</v>
      </c>
      <c r="N136" s="279">
        <v>0.5</v>
      </c>
      <c r="O136" s="245"/>
      <c r="P136" s="158"/>
      <c r="Q136" s="246"/>
      <c r="R136" s="246">
        <f t="shared" si="19"/>
        <v>257969.9</v>
      </c>
      <c r="S136" s="280"/>
      <c r="T136" s="280"/>
      <c r="U136" s="220"/>
      <c r="V136" s="220"/>
      <c r="W136" s="220"/>
      <c r="X136" s="220"/>
      <c r="Y136" s="255" t="b">
        <f t="shared" si="21"/>
        <v>1</v>
      </c>
      <c r="Z136" s="256">
        <f t="shared" si="22"/>
        <v>0.5</v>
      </c>
      <c r="AA136" s="257" t="b">
        <f t="shared" si="23"/>
        <v>1</v>
      </c>
      <c r="AB136" s="257" t="b">
        <f t="shared" si="24"/>
        <v>1</v>
      </c>
    </row>
    <row r="137" spans="1:28" ht="36" x14ac:dyDescent="0.2">
      <c r="A137" s="160">
        <v>135</v>
      </c>
      <c r="B137" s="151" t="s">
        <v>770</v>
      </c>
      <c r="C137" s="151" t="s">
        <v>102</v>
      </c>
      <c r="D137" s="218" t="s">
        <v>771</v>
      </c>
      <c r="E137" s="219" t="s">
        <v>278</v>
      </c>
      <c r="F137" s="151" t="s">
        <v>272</v>
      </c>
      <c r="G137" s="264" t="s">
        <v>772</v>
      </c>
      <c r="H137" s="151" t="s">
        <v>417</v>
      </c>
      <c r="I137" s="154">
        <v>0.71</v>
      </c>
      <c r="J137" s="221" t="s">
        <v>957</v>
      </c>
      <c r="K137" s="246">
        <v>413375.01</v>
      </c>
      <c r="L137" s="246">
        <v>206687.5</v>
      </c>
      <c r="M137" s="157">
        <f t="shared" si="20"/>
        <v>206687.51</v>
      </c>
      <c r="N137" s="279">
        <v>0.5</v>
      </c>
      <c r="O137" s="245"/>
      <c r="P137" s="158"/>
      <c r="Q137" s="246"/>
      <c r="R137" s="246">
        <f t="shared" si="19"/>
        <v>206687.5</v>
      </c>
      <c r="S137" s="280"/>
      <c r="T137" s="280"/>
      <c r="U137" s="220"/>
      <c r="V137" s="220"/>
      <c r="W137" s="220"/>
      <c r="X137" s="220"/>
      <c r="Y137" s="255" t="b">
        <f t="shared" si="21"/>
        <v>1</v>
      </c>
      <c r="Z137" s="256">
        <f t="shared" si="22"/>
        <v>0.5</v>
      </c>
      <c r="AA137" s="257" t="b">
        <f t="shared" si="23"/>
        <v>1</v>
      </c>
      <c r="AB137" s="257" t="b">
        <f t="shared" si="24"/>
        <v>1</v>
      </c>
    </row>
    <row r="138" spans="1:28" ht="36" x14ac:dyDescent="0.2">
      <c r="A138" s="160">
        <v>136</v>
      </c>
      <c r="B138" s="151" t="s">
        <v>773</v>
      </c>
      <c r="C138" s="151" t="s">
        <v>102</v>
      </c>
      <c r="D138" s="218" t="s">
        <v>774</v>
      </c>
      <c r="E138" s="219" t="s">
        <v>409</v>
      </c>
      <c r="F138" s="151" t="s">
        <v>402</v>
      </c>
      <c r="G138" s="263" t="s">
        <v>775</v>
      </c>
      <c r="H138" s="151" t="s">
        <v>54</v>
      </c>
      <c r="I138" s="278">
        <v>0.56599999999999995</v>
      </c>
      <c r="J138" s="155" t="s">
        <v>960</v>
      </c>
      <c r="K138" s="246">
        <v>430843.79</v>
      </c>
      <c r="L138" s="246">
        <v>215421.89</v>
      </c>
      <c r="M138" s="157">
        <f t="shared" si="20"/>
        <v>215421.89999999997</v>
      </c>
      <c r="N138" s="279">
        <v>0.5</v>
      </c>
      <c r="O138" s="245"/>
      <c r="P138" s="158"/>
      <c r="Q138" s="246"/>
      <c r="R138" s="246">
        <f t="shared" ref="R138:R167" si="25">L138</f>
        <v>215421.89</v>
      </c>
      <c r="S138" s="280"/>
      <c r="T138" s="280"/>
      <c r="U138" s="220"/>
      <c r="V138" s="220"/>
      <c r="W138" s="220"/>
      <c r="X138" s="220"/>
      <c r="Y138" s="255" t="b">
        <f t="shared" si="21"/>
        <v>1</v>
      </c>
      <c r="Z138" s="256">
        <f t="shared" si="22"/>
        <v>0.5</v>
      </c>
      <c r="AA138" s="257" t="b">
        <f t="shared" si="23"/>
        <v>1</v>
      </c>
      <c r="AB138" s="257" t="b">
        <f t="shared" si="24"/>
        <v>1</v>
      </c>
    </row>
    <row r="139" spans="1:28" ht="36" x14ac:dyDescent="0.2">
      <c r="A139" s="160">
        <v>137</v>
      </c>
      <c r="B139" s="151" t="s">
        <v>776</v>
      </c>
      <c r="C139" s="151" t="s">
        <v>102</v>
      </c>
      <c r="D139" s="218" t="s">
        <v>777</v>
      </c>
      <c r="E139" s="219" t="s">
        <v>388</v>
      </c>
      <c r="F139" s="151" t="s">
        <v>386</v>
      </c>
      <c r="G139" s="263" t="s">
        <v>778</v>
      </c>
      <c r="H139" s="151" t="s">
        <v>54</v>
      </c>
      <c r="I139" s="278">
        <v>0.503</v>
      </c>
      <c r="J139" s="155" t="s">
        <v>207</v>
      </c>
      <c r="K139" s="246">
        <v>288894.46999999997</v>
      </c>
      <c r="L139" s="246">
        <v>144447.23000000001</v>
      </c>
      <c r="M139" s="157">
        <f t="shared" si="20"/>
        <v>144447.23999999996</v>
      </c>
      <c r="N139" s="279">
        <v>0.5</v>
      </c>
      <c r="O139" s="245"/>
      <c r="P139" s="158"/>
      <c r="Q139" s="246"/>
      <c r="R139" s="246">
        <f t="shared" si="25"/>
        <v>144447.23000000001</v>
      </c>
      <c r="S139" s="280"/>
      <c r="T139" s="280"/>
      <c r="U139" s="220"/>
      <c r="V139" s="220"/>
      <c r="W139" s="220"/>
      <c r="X139" s="220"/>
      <c r="Y139" s="255" t="b">
        <f t="shared" si="21"/>
        <v>1</v>
      </c>
      <c r="Z139" s="256">
        <f t="shared" si="22"/>
        <v>0.5</v>
      </c>
      <c r="AA139" s="257" t="b">
        <f t="shared" si="23"/>
        <v>1</v>
      </c>
      <c r="AB139" s="257" t="b">
        <f t="shared" si="24"/>
        <v>1</v>
      </c>
    </row>
    <row r="140" spans="1:28" ht="24" x14ac:dyDescent="0.2">
      <c r="A140" s="160">
        <v>138</v>
      </c>
      <c r="B140" s="151" t="s">
        <v>779</v>
      </c>
      <c r="C140" s="151" t="s">
        <v>102</v>
      </c>
      <c r="D140" s="218" t="s">
        <v>780</v>
      </c>
      <c r="E140" s="219" t="s">
        <v>379</v>
      </c>
      <c r="F140" s="151" t="s">
        <v>374</v>
      </c>
      <c r="G140" s="263" t="s">
        <v>781</v>
      </c>
      <c r="H140" s="151" t="s">
        <v>417</v>
      </c>
      <c r="I140" s="278">
        <v>0.47099999999999997</v>
      </c>
      <c r="J140" s="155" t="s">
        <v>157</v>
      </c>
      <c r="K140" s="246">
        <v>309610.7</v>
      </c>
      <c r="L140" s="246">
        <v>154805.35</v>
      </c>
      <c r="M140" s="157">
        <f t="shared" si="20"/>
        <v>154805.35</v>
      </c>
      <c r="N140" s="279">
        <v>0.5</v>
      </c>
      <c r="O140" s="245"/>
      <c r="P140" s="158"/>
      <c r="Q140" s="246"/>
      <c r="R140" s="246">
        <f t="shared" si="25"/>
        <v>154805.35</v>
      </c>
      <c r="S140" s="280"/>
      <c r="T140" s="280"/>
      <c r="U140" s="220"/>
      <c r="V140" s="220"/>
      <c r="W140" s="220"/>
      <c r="X140" s="220"/>
      <c r="Y140" s="255" t="b">
        <f t="shared" si="21"/>
        <v>1</v>
      </c>
      <c r="Z140" s="256">
        <f t="shared" si="22"/>
        <v>0.5</v>
      </c>
      <c r="AA140" s="257" t="b">
        <f t="shared" si="23"/>
        <v>1</v>
      </c>
      <c r="AB140" s="257" t="b">
        <f t="shared" si="24"/>
        <v>1</v>
      </c>
    </row>
    <row r="141" spans="1:28" ht="36" x14ac:dyDescent="0.2">
      <c r="A141" s="160">
        <v>139</v>
      </c>
      <c r="B141" s="151" t="s">
        <v>782</v>
      </c>
      <c r="C141" s="151" t="s">
        <v>102</v>
      </c>
      <c r="D141" s="218" t="s">
        <v>783</v>
      </c>
      <c r="E141" s="219" t="s">
        <v>304</v>
      </c>
      <c r="F141" s="151" t="s">
        <v>299</v>
      </c>
      <c r="G141" s="263" t="s">
        <v>784</v>
      </c>
      <c r="H141" s="151" t="s">
        <v>54</v>
      </c>
      <c r="I141" s="278">
        <v>0.44</v>
      </c>
      <c r="J141" s="155" t="s">
        <v>199</v>
      </c>
      <c r="K141" s="246">
        <v>988996.59</v>
      </c>
      <c r="L141" s="246">
        <v>494498.29</v>
      </c>
      <c r="M141" s="157">
        <f t="shared" si="20"/>
        <v>494498.3</v>
      </c>
      <c r="N141" s="279">
        <v>0.5</v>
      </c>
      <c r="O141" s="245"/>
      <c r="P141" s="158"/>
      <c r="Q141" s="246"/>
      <c r="R141" s="246">
        <f t="shared" si="25"/>
        <v>494498.29</v>
      </c>
      <c r="S141" s="280"/>
      <c r="T141" s="280"/>
      <c r="U141" s="220"/>
      <c r="V141" s="220"/>
      <c r="W141" s="220"/>
      <c r="X141" s="220"/>
      <c r="Y141" s="255" t="b">
        <f t="shared" si="21"/>
        <v>1</v>
      </c>
      <c r="Z141" s="256">
        <f t="shared" si="22"/>
        <v>0.5</v>
      </c>
      <c r="AA141" s="257" t="b">
        <f t="shared" si="23"/>
        <v>1</v>
      </c>
      <c r="AB141" s="257" t="b">
        <f t="shared" si="24"/>
        <v>1</v>
      </c>
    </row>
    <row r="142" spans="1:28" ht="36" x14ac:dyDescent="0.2">
      <c r="A142" s="160">
        <v>140</v>
      </c>
      <c r="B142" s="151" t="s">
        <v>785</v>
      </c>
      <c r="C142" s="151" t="s">
        <v>102</v>
      </c>
      <c r="D142" s="218" t="s">
        <v>786</v>
      </c>
      <c r="E142" s="331" t="s">
        <v>274</v>
      </c>
      <c r="F142" s="151" t="s">
        <v>272</v>
      </c>
      <c r="G142" s="263" t="s">
        <v>787</v>
      </c>
      <c r="H142" s="151" t="s">
        <v>417</v>
      </c>
      <c r="I142" s="154">
        <v>0.25800000000000001</v>
      </c>
      <c r="J142" s="221" t="s">
        <v>980</v>
      </c>
      <c r="K142" s="246">
        <v>194357.69</v>
      </c>
      <c r="L142" s="246">
        <v>97178.84</v>
      </c>
      <c r="M142" s="157">
        <f t="shared" si="20"/>
        <v>97178.85</v>
      </c>
      <c r="N142" s="279">
        <v>0.5</v>
      </c>
      <c r="O142" s="245"/>
      <c r="P142" s="158"/>
      <c r="Q142" s="246"/>
      <c r="R142" s="246">
        <f t="shared" si="25"/>
        <v>97178.84</v>
      </c>
      <c r="S142" s="280"/>
      <c r="T142" s="280"/>
      <c r="U142" s="220"/>
      <c r="V142" s="220"/>
      <c r="W142" s="220"/>
      <c r="X142" s="220"/>
      <c r="Y142" s="255" t="b">
        <f t="shared" si="21"/>
        <v>1</v>
      </c>
      <c r="Z142" s="256">
        <f t="shared" si="22"/>
        <v>0.5</v>
      </c>
      <c r="AA142" s="257" t="b">
        <f t="shared" si="23"/>
        <v>1</v>
      </c>
      <c r="AB142" s="257" t="b">
        <f t="shared" si="24"/>
        <v>1</v>
      </c>
    </row>
    <row r="143" spans="1:28" ht="24" x14ac:dyDescent="0.2">
      <c r="A143" s="160">
        <v>141</v>
      </c>
      <c r="B143" s="151" t="s">
        <v>788</v>
      </c>
      <c r="C143" s="151" t="s">
        <v>102</v>
      </c>
      <c r="D143" s="218" t="s">
        <v>701</v>
      </c>
      <c r="E143" s="219" t="s">
        <v>375</v>
      </c>
      <c r="F143" s="151" t="s">
        <v>374</v>
      </c>
      <c r="G143" s="263" t="s">
        <v>789</v>
      </c>
      <c r="H143" s="151" t="s">
        <v>54</v>
      </c>
      <c r="I143" s="278">
        <v>0.19500000000000001</v>
      </c>
      <c r="J143" s="155" t="s">
        <v>987</v>
      </c>
      <c r="K143" s="246">
        <v>491890.38</v>
      </c>
      <c r="L143" s="246">
        <v>245945.19</v>
      </c>
      <c r="M143" s="157">
        <f t="shared" ref="M143:M172" si="26">K143-L143</f>
        <v>245945.19</v>
      </c>
      <c r="N143" s="279">
        <v>0.5</v>
      </c>
      <c r="O143" s="245"/>
      <c r="P143" s="158"/>
      <c r="Q143" s="246"/>
      <c r="R143" s="246">
        <f t="shared" si="25"/>
        <v>245945.19</v>
      </c>
      <c r="S143" s="280"/>
      <c r="T143" s="280"/>
      <c r="U143" s="220"/>
      <c r="V143" s="220"/>
      <c r="W143" s="220"/>
      <c r="X143" s="220"/>
      <c r="Y143" s="255" t="b">
        <f t="shared" si="21"/>
        <v>1</v>
      </c>
      <c r="Z143" s="256">
        <f t="shared" si="22"/>
        <v>0.5</v>
      </c>
      <c r="AA143" s="257" t="b">
        <f t="shared" si="23"/>
        <v>1</v>
      </c>
      <c r="AB143" s="257" t="b">
        <f t="shared" si="24"/>
        <v>1</v>
      </c>
    </row>
    <row r="144" spans="1:28" ht="36" x14ac:dyDescent="0.2">
      <c r="A144" s="160">
        <v>142</v>
      </c>
      <c r="B144" s="151" t="s">
        <v>790</v>
      </c>
      <c r="C144" s="151" t="s">
        <v>102</v>
      </c>
      <c r="D144" s="218" t="s">
        <v>791</v>
      </c>
      <c r="E144" s="219" t="s">
        <v>293</v>
      </c>
      <c r="F144" s="151" t="s">
        <v>288</v>
      </c>
      <c r="G144" s="263" t="s">
        <v>792</v>
      </c>
      <c r="H144" s="151" t="s">
        <v>417</v>
      </c>
      <c r="I144" s="278">
        <v>3.0640000000000001</v>
      </c>
      <c r="J144" s="155" t="s">
        <v>980</v>
      </c>
      <c r="K144" s="246">
        <v>2647497.0499999998</v>
      </c>
      <c r="L144" s="246">
        <v>1323748.52</v>
      </c>
      <c r="M144" s="157">
        <f t="shared" si="26"/>
        <v>1323748.5299999998</v>
      </c>
      <c r="N144" s="279">
        <v>0.5</v>
      </c>
      <c r="O144" s="245"/>
      <c r="P144" s="158"/>
      <c r="Q144" s="246"/>
      <c r="R144" s="246">
        <f t="shared" si="25"/>
        <v>1323748.52</v>
      </c>
      <c r="S144" s="280"/>
      <c r="T144" s="280"/>
      <c r="U144" s="220"/>
      <c r="V144" s="220"/>
      <c r="W144" s="220"/>
      <c r="X144" s="220"/>
      <c r="Y144" s="255" t="b">
        <f t="shared" si="21"/>
        <v>1</v>
      </c>
      <c r="Z144" s="256">
        <f t="shared" si="22"/>
        <v>0.5</v>
      </c>
      <c r="AA144" s="257" t="b">
        <f t="shared" si="23"/>
        <v>1</v>
      </c>
      <c r="AB144" s="257" t="b">
        <f t="shared" si="24"/>
        <v>1</v>
      </c>
    </row>
    <row r="145" spans="1:28" ht="24" x14ac:dyDescent="0.2">
      <c r="A145" s="160">
        <v>143</v>
      </c>
      <c r="B145" s="151" t="s">
        <v>793</v>
      </c>
      <c r="C145" s="151" t="s">
        <v>102</v>
      </c>
      <c r="D145" s="218" t="s">
        <v>791</v>
      </c>
      <c r="E145" s="219" t="s">
        <v>293</v>
      </c>
      <c r="F145" s="151" t="s">
        <v>288</v>
      </c>
      <c r="G145" s="263" t="s">
        <v>794</v>
      </c>
      <c r="H145" s="151" t="s">
        <v>417</v>
      </c>
      <c r="I145" s="278">
        <v>2.4950000000000001</v>
      </c>
      <c r="J145" s="155" t="s">
        <v>980</v>
      </c>
      <c r="K145" s="246">
        <v>2085843.62</v>
      </c>
      <c r="L145" s="246">
        <v>1042921.81</v>
      </c>
      <c r="M145" s="157">
        <f t="shared" si="26"/>
        <v>1042921.81</v>
      </c>
      <c r="N145" s="279">
        <v>0.5</v>
      </c>
      <c r="O145" s="245"/>
      <c r="P145" s="158"/>
      <c r="Q145" s="246"/>
      <c r="R145" s="246">
        <f t="shared" si="25"/>
        <v>1042921.81</v>
      </c>
      <c r="S145" s="280"/>
      <c r="T145" s="280"/>
      <c r="U145" s="220"/>
      <c r="V145" s="220"/>
      <c r="W145" s="220"/>
      <c r="X145" s="220"/>
      <c r="Y145" s="255" t="b">
        <f t="shared" si="21"/>
        <v>1</v>
      </c>
      <c r="Z145" s="256">
        <f t="shared" si="22"/>
        <v>0.5</v>
      </c>
      <c r="AA145" s="257" t="b">
        <f t="shared" si="23"/>
        <v>1</v>
      </c>
      <c r="AB145" s="257" t="b">
        <f t="shared" si="24"/>
        <v>1</v>
      </c>
    </row>
    <row r="146" spans="1:28" ht="36" x14ac:dyDescent="0.2">
      <c r="A146" s="160">
        <v>144</v>
      </c>
      <c r="B146" s="151" t="s">
        <v>795</v>
      </c>
      <c r="C146" s="151" t="s">
        <v>102</v>
      </c>
      <c r="D146" s="218" t="s">
        <v>796</v>
      </c>
      <c r="E146" s="219" t="s">
        <v>327</v>
      </c>
      <c r="F146" s="151" t="s">
        <v>322</v>
      </c>
      <c r="G146" s="263" t="s">
        <v>797</v>
      </c>
      <c r="H146" s="151" t="s">
        <v>54</v>
      </c>
      <c r="I146" s="278">
        <v>1.6359999999999999</v>
      </c>
      <c r="J146" s="155" t="s">
        <v>237</v>
      </c>
      <c r="K146" s="246">
        <v>1621403.27</v>
      </c>
      <c r="L146" s="246">
        <v>810701.63</v>
      </c>
      <c r="M146" s="157">
        <f t="shared" si="26"/>
        <v>810701.64</v>
      </c>
      <c r="N146" s="279">
        <v>0.5</v>
      </c>
      <c r="O146" s="245"/>
      <c r="P146" s="158"/>
      <c r="Q146" s="246"/>
      <c r="R146" s="246">
        <f t="shared" si="25"/>
        <v>810701.63</v>
      </c>
      <c r="S146" s="280"/>
      <c r="T146" s="280"/>
      <c r="U146" s="220"/>
      <c r="V146" s="220"/>
      <c r="W146" s="220"/>
      <c r="X146" s="220"/>
      <c r="Y146" s="255" t="b">
        <f t="shared" si="21"/>
        <v>1</v>
      </c>
      <c r="Z146" s="256">
        <f t="shared" si="22"/>
        <v>0.5</v>
      </c>
      <c r="AA146" s="257" t="b">
        <f t="shared" si="23"/>
        <v>1</v>
      </c>
      <c r="AB146" s="257" t="b">
        <f t="shared" si="24"/>
        <v>1</v>
      </c>
    </row>
    <row r="147" spans="1:28" ht="36" x14ac:dyDescent="0.2">
      <c r="A147" s="160">
        <v>145</v>
      </c>
      <c r="B147" s="151" t="s">
        <v>839</v>
      </c>
      <c r="C147" s="151" t="s">
        <v>102</v>
      </c>
      <c r="D147" s="218" t="s">
        <v>835</v>
      </c>
      <c r="E147" s="219" t="s">
        <v>348</v>
      </c>
      <c r="F147" s="151" t="s">
        <v>342</v>
      </c>
      <c r="G147" s="263" t="s">
        <v>840</v>
      </c>
      <c r="H147" s="151" t="s">
        <v>54</v>
      </c>
      <c r="I147" s="278">
        <v>1.333</v>
      </c>
      <c r="J147" s="155" t="s">
        <v>962</v>
      </c>
      <c r="K147" s="246">
        <v>1166665.1499999999</v>
      </c>
      <c r="L147" s="246">
        <v>583332.56999999995</v>
      </c>
      <c r="M147" s="157">
        <f t="shared" si="26"/>
        <v>583332.57999999996</v>
      </c>
      <c r="N147" s="279">
        <v>0.5</v>
      </c>
      <c r="O147" s="245"/>
      <c r="P147" s="158"/>
      <c r="Q147" s="246"/>
      <c r="R147" s="246">
        <f t="shared" si="25"/>
        <v>583332.56999999995</v>
      </c>
      <c r="S147" s="280"/>
      <c r="T147" s="280"/>
      <c r="U147" s="220"/>
      <c r="V147" s="220"/>
      <c r="W147" s="220"/>
      <c r="X147" s="220"/>
      <c r="Y147" s="255" t="b">
        <f t="shared" si="21"/>
        <v>1</v>
      </c>
      <c r="Z147" s="256">
        <f t="shared" si="22"/>
        <v>0.5</v>
      </c>
      <c r="AA147" s="257" t="b">
        <f t="shared" si="23"/>
        <v>1</v>
      </c>
      <c r="AB147" s="257" t="b">
        <f t="shared" si="24"/>
        <v>1</v>
      </c>
    </row>
    <row r="148" spans="1:28" ht="36" x14ac:dyDescent="0.2">
      <c r="A148" s="160">
        <v>146</v>
      </c>
      <c r="B148" s="151" t="s">
        <v>862</v>
      </c>
      <c r="C148" s="151" t="s">
        <v>102</v>
      </c>
      <c r="D148" s="218" t="s">
        <v>863</v>
      </c>
      <c r="E148" s="219" t="s">
        <v>263</v>
      </c>
      <c r="F148" s="151" t="s">
        <v>262</v>
      </c>
      <c r="G148" s="263" t="s">
        <v>864</v>
      </c>
      <c r="H148" s="151" t="s">
        <v>54</v>
      </c>
      <c r="I148" s="278">
        <v>1.139</v>
      </c>
      <c r="J148" s="155" t="s">
        <v>989</v>
      </c>
      <c r="K148" s="246">
        <v>588972.69999999995</v>
      </c>
      <c r="L148" s="246">
        <v>353383.62</v>
      </c>
      <c r="M148" s="157">
        <f t="shared" si="26"/>
        <v>235589.07999999996</v>
      </c>
      <c r="N148" s="279">
        <v>0.6</v>
      </c>
      <c r="O148" s="245"/>
      <c r="P148" s="158"/>
      <c r="Q148" s="246"/>
      <c r="R148" s="246">
        <f t="shared" si="25"/>
        <v>353383.62</v>
      </c>
      <c r="S148" s="280"/>
      <c r="T148" s="280"/>
      <c r="U148" s="220"/>
      <c r="V148" s="220"/>
      <c r="W148" s="220"/>
      <c r="X148" s="220"/>
      <c r="Y148" s="255" t="b">
        <f t="shared" si="21"/>
        <v>1</v>
      </c>
      <c r="Z148" s="256">
        <f t="shared" si="22"/>
        <v>0.6</v>
      </c>
      <c r="AA148" s="257" t="b">
        <f t="shared" si="23"/>
        <v>1</v>
      </c>
      <c r="AB148" s="257" t="b">
        <f t="shared" si="24"/>
        <v>1</v>
      </c>
    </row>
    <row r="149" spans="1:28" ht="36" x14ac:dyDescent="0.2">
      <c r="A149" s="160">
        <v>147</v>
      </c>
      <c r="B149" s="151" t="s">
        <v>798</v>
      </c>
      <c r="C149" s="151" t="s">
        <v>102</v>
      </c>
      <c r="D149" s="218" t="s">
        <v>799</v>
      </c>
      <c r="E149" s="219" t="s">
        <v>312</v>
      </c>
      <c r="F149" s="151" t="s">
        <v>313</v>
      </c>
      <c r="G149" s="263" t="s">
        <v>800</v>
      </c>
      <c r="H149" s="151" t="s">
        <v>54</v>
      </c>
      <c r="I149" s="278">
        <v>1.089</v>
      </c>
      <c r="J149" s="155" t="s">
        <v>157</v>
      </c>
      <c r="K149" s="246">
        <v>2413279.73</v>
      </c>
      <c r="L149" s="246">
        <v>1206639.8600000001</v>
      </c>
      <c r="M149" s="157">
        <f t="shared" si="26"/>
        <v>1206639.8699999999</v>
      </c>
      <c r="N149" s="279">
        <v>0.5</v>
      </c>
      <c r="O149" s="245"/>
      <c r="P149" s="158"/>
      <c r="Q149" s="246"/>
      <c r="R149" s="246">
        <f t="shared" si="25"/>
        <v>1206639.8600000001</v>
      </c>
      <c r="S149" s="280"/>
      <c r="T149" s="280"/>
      <c r="U149" s="220"/>
      <c r="V149" s="220"/>
      <c r="W149" s="220"/>
      <c r="X149" s="220"/>
      <c r="Y149" s="255" t="b">
        <f t="shared" si="21"/>
        <v>1</v>
      </c>
      <c r="Z149" s="256">
        <f t="shared" si="22"/>
        <v>0.5</v>
      </c>
      <c r="AA149" s="257" t="b">
        <f t="shared" si="23"/>
        <v>1</v>
      </c>
      <c r="AB149" s="257" t="b">
        <f t="shared" si="24"/>
        <v>1</v>
      </c>
    </row>
    <row r="150" spans="1:28" ht="24" x14ac:dyDescent="0.2">
      <c r="A150" s="160">
        <v>148</v>
      </c>
      <c r="B150" s="151" t="s">
        <v>801</v>
      </c>
      <c r="C150" s="151" t="s">
        <v>102</v>
      </c>
      <c r="D150" s="218" t="s">
        <v>802</v>
      </c>
      <c r="E150" s="219" t="s">
        <v>364</v>
      </c>
      <c r="F150" s="151" t="s">
        <v>361</v>
      </c>
      <c r="G150" s="263" t="s">
        <v>803</v>
      </c>
      <c r="H150" s="151" t="s">
        <v>54</v>
      </c>
      <c r="I150" s="278">
        <v>0.995</v>
      </c>
      <c r="J150" s="155" t="s">
        <v>984</v>
      </c>
      <c r="K150" s="246">
        <v>512401.14</v>
      </c>
      <c r="L150" s="246">
        <f>ROUNDDOWN(K150*N150,2)</f>
        <v>358680.79</v>
      </c>
      <c r="M150" s="157">
        <f>K150-L150</f>
        <v>153720.35000000003</v>
      </c>
      <c r="N150" s="279">
        <v>0.7</v>
      </c>
      <c r="O150" s="245"/>
      <c r="P150" s="158"/>
      <c r="Q150" s="246"/>
      <c r="R150" s="246">
        <f>L150</f>
        <v>358680.79</v>
      </c>
      <c r="S150" s="280"/>
      <c r="T150" s="280"/>
      <c r="U150" s="220"/>
      <c r="V150" s="220"/>
      <c r="W150" s="220"/>
      <c r="X150" s="220"/>
      <c r="Y150" s="255" t="b">
        <f t="shared" si="21"/>
        <v>1</v>
      </c>
      <c r="Z150" s="256">
        <f t="shared" si="22"/>
        <v>0.7</v>
      </c>
      <c r="AA150" s="257" t="b">
        <f t="shared" si="23"/>
        <v>1</v>
      </c>
      <c r="AB150" s="257" t="b">
        <f t="shared" si="24"/>
        <v>1</v>
      </c>
    </row>
    <row r="151" spans="1:28" ht="36" x14ac:dyDescent="0.2">
      <c r="A151" s="160">
        <v>149</v>
      </c>
      <c r="B151" s="151" t="s">
        <v>841</v>
      </c>
      <c r="C151" s="151" t="s">
        <v>102</v>
      </c>
      <c r="D151" s="218" t="s">
        <v>575</v>
      </c>
      <c r="E151" s="219" t="s">
        <v>289</v>
      </c>
      <c r="F151" s="151" t="s">
        <v>288</v>
      </c>
      <c r="G151" s="263" t="s">
        <v>842</v>
      </c>
      <c r="H151" s="151" t="s">
        <v>417</v>
      </c>
      <c r="I151" s="278">
        <v>0.99</v>
      </c>
      <c r="J151" s="155" t="s">
        <v>154</v>
      </c>
      <c r="K151" s="246">
        <v>355185</v>
      </c>
      <c r="L151" s="246">
        <v>177592.5</v>
      </c>
      <c r="M151" s="157">
        <f t="shared" si="26"/>
        <v>177592.5</v>
      </c>
      <c r="N151" s="279">
        <v>0.5</v>
      </c>
      <c r="O151" s="245"/>
      <c r="P151" s="158"/>
      <c r="Q151" s="246"/>
      <c r="R151" s="246">
        <f t="shared" si="25"/>
        <v>177592.5</v>
      </c>
      <c r="S151" s="280"/>
      <c r="T151" s="280"/>
      <c r="U151" s="220"/>
      <c r="V151" s="220"/>
      <c r="W151" s="220"/>
      <c r="X151" s="220"/>
      <c r="Y151" s="255" t="b">
        <f t="shared" si="21"/>
        <v>1</v>
      </c>
      <c r="Z151" s="256">
        <f t="shared" si="22"/>
        <v>0.5</v>
      </c>
      <c r="AA151" s="257" t="b">
        <f t="shared" si="23"/>
        <v>1</v>
      </c>
      <c r="AB151" s="257" t="b">
        <f t="shared" si="24"/>
        <v>1</v>
      </c>
    </row>
    <row r="152" spans="1:28" ht="36" x14ac:dyDescent="0.2">
      <c r="A152" s="160">
        <v>150</v>
      </c>
      <c r="B152" s="151" t="s">
        <v>843</v>
      </c>
      <c r="C152" s="151" t="s">
        <v>102</v>
      </c>
      <c r="D152" s="218" t="s">
        <v>780</v>
      </c>
      <c r="E152" s="219" t="s">
        <v>379</v>
      </c>
      <c r="F152" s="151" t="s">
        <v>374</v>
      </c>
      <c r="G152" s="263" t="s">
        <v>844</v>
      </c>
      <c r="H152" s="151" t="s">
        <v>417</v>
      </c>
      <c r="I152" s="278">
        <v>0.99</v>
      </c>
      <c r="J152" s="155" t="s">
        <v>157</v>
      </c>
      <c r="K152" s="246">
        <v>621788.80000000005</v>
      </c>
      <c r="L152" s="246">
        <v>310894.40000000002</v>
      </c>
      <c r="M152" s="157">
        <f t="shared" si="26"/>
        <v>310894.40000000002</v>
      </c>
      <c r="N152" s="279">
        <v>0.5</v>
      </c>
      <c r="O152" s="245"/>
      <c r="P152" s="158"/>
      <c r="Q152" s="246"/>
      <c r="R152" s="246">
        <f t="shared" si="25"/>
        <v>310894.40000000002</v>
      </c>
      <c r="S152" s="280"/>
      <c r="T152" s="280"/>
      <c r="U152" s="220"/>
      <c r="V152" s="220"/>
      <c r="W152" s="220"/>
      <c r="X152" s="220"/>
      <c r="Y152" s="255" t="b">
        <f t="shared" si="21"/>
        <v>1</v>
      </c>
      <c r="Z152" s="256">
        <f t="shared" si="22"/>
        <v>0.5</v>
      </c>
      <c r="AA152" s="257" t="b">
        <f t="shared" si="23"/>
        <v>1</v>
      </c>
      <c r="AB152" s="257" t="b">
        <f t="shared" si="24"/>
        <v>1</v>
      </c>
    </row>
    <row r="153" spans="1:28" ht="24" x14ac:dyDescent="0.2">
      <c r="A153" s="160">
        <v>151</v>
      </c>
      <c r="B153" s="151" t="s">
        <v>807</v>
      </c>
      <c r="C153" s="151" t="s">
        <v>102</v>
      </c>
      <c r="D153" s="218" t="s">
        <v>593</v>
      </c>
      <c r="E153" s="219" t="s">
        <v>298</v>
      </c>
      <c r="F153" s="151" t="s">
        <v>299</v>
      </c>
      <c r="G153" s="263" t="s">
        <v>808</v>
      </c>
      <c r="H153" s="151" t="s">
        <v>54</v>
      </c>
      <c r="I153" s="278">
        <v>0.7</v>
      </c>
      <c r="J153" s="155" t="s">
        <v>154</v>
      </c>
      <c r="K153" s="246">
        <v>1340802.96</v>
      </c>
      <c r="L153" s="246">
        <f>ROUNDDOWN(K153*N153,2)</f>
        <v>938562.07</v>
      </c>
      <c r="M153" s="157">
        <f>K153-L153</f>
        <v>402240.89</v>
      </c>
      <c r="N153" s="279">
        <v>0.7</v>
      </c>
      <c r="O153" s="245"/>
      <c r="P153" s="158"/>
      <c r="Q153" s="246"/>
      <c r="R153" s="246">
        <f>L153</f>
        <v>938562.07</v>
      </c>
      <c r="S153" s="280"/>
      <c r="T153" s="280"/>
      <c r="U153" s="220"/>
      <c r="V153" s="220"/>
      <c r="W153" s="220"/>
      <c r="X153" s="220"/>
      <c r="Y153" s="255" t="b">
        <f t="shared" si="21"/>
        <v>1</v>
      </c>
      <c r="Z153" s="256">
        <f t="shared" si="22"/>
        <v>0.7</v>
      </c>
      <c r="AA153" s="257" t="b">
        <f t="shared" si="23"/>
        <v>1</v>
      </c>
      <c r="AB153" s="257" t="b">
        <f t="shared" si="24"/>
        <v>1</v>
      </c>
    </row>
    <row r="154" spans="1:28" ht="24" x14ac:dyDescent="0.2">
      <c r="A154" s="160">
        <v>152</v>
      </c>
      <c r="B154" s="151" t="s">
        <v>809</v>
      </c>
      <c r="C154" s="151" t="s">
        <v>102</v>
      </c>
      <c r="D154" s="218" t="s">
        <v>810</v>
      </c>
      <c r="E154" s="331" t="s">
        <v>303</v>
      </c>
      <c r="F154" s="151" t="s">
        <v>299</v>
      </c>
      <c r="G154" s="263" t="s">
        <v>811</v>
      </c>
      <c r="H154" s="160" t="s">
        <v>63</v>
      </c>
      <c r="I154" s="278">
        <v>0.67500000000000004</v>
      </c>
      <c r="J154" s="155" t="s">
        <v>980</v>
      </c>
      <c r="K154" s="246">
        <v>798152.49</v>
      </c>
      <c r="L154" s="246">
        <v>399076.24</v>
      </c>
      <c r="M154" s="157">
        <f t="shared" si="26"/>
        <v>399076.25</v>
      </c>
      <c r="N154" s="279">
        <v>0.5</v>
      </c>
      <c r="O154" s="245"/>
      <c r="P154" s="158"/>
      <c r="Q154" s="246"/>
      <c r="R154" s="246">
        <f t="shared" si="25"/>
        <v>399076.24</v>
      </c>
      <c r="S154" s="280"/>
      <c r="T154" s="280"/>
      <c r="U154" s="220"/>
      <c r="V154" s="220"/>
      <c r="W154" s="220"/>
      <c r="X154" s="220"/>
      <c r="Y154" s="255" t="b">
        <f t="shared" si="21"/>
        <v>1</v>
      </c>
      <c r="Z154" s="256">
        <f t="shared" si="22"/>
        <v>0.5</v>
      </c>
      <c r="AA154" s="257" t="b">
        <f t="shared" si="23"/>
        <v>1</v>
      </c>
      <c r="AB154" s="257" t="b">
        <f t="shared" si="24"/>
        <v>1</v>
      </c>
    </row>
    <row r="155" spans="1:28" ht="24" x14ac:dyDescent="0.2">
      <c r="A155" s="160">
        <v>153</v>
      </c>
      <c r="B155" s="151" t="s">
        <v>946</v>
      </c>
      <c r="C155" s="151" t="s">
        <v>102</v>
      </c>
      <c r="D155" s="218" t="s">
        <v>947</v>
      </c>
      <c r="E155" s="219" t="s">
        <v>320</v>
      </c>
      <c r="F155" s="151" t="s">
        <v>313</v>
      </c>
      <c r="G155" s="263" t="s">
        <v>948</v>
      </c>
      <c r="H155" s="151" t="s">
        <v>54</v>
      </c>
      <c r="I155" s="154">
        <v>0.61699999999999999</v>
      </c>
      <c r="J155" s="221" t="s">
        <v>966</v>
      </c>
      <c r="K155" s="246">
        <v>452470.21</v>
      </c>
      <c r="L155" s="246">
        <v>226235.1</v>
      </c>
      <c r="M155" s="157">
        <f t="shared" si="26"/>
        <v>226235.11000000002</v>
      </c>
      <c r="N155" s="279">
        <v>0.5</v>
      </c>
      <c r="O155" s="245"/>
      <c r="P155" s="158"/>
      <c r="Q155" s="246"/>
      <c r="R155" s="246">
        <f t="shared" si="25"/>
        <v>226235.1</v>
      </c>
      <c r="S155" s="280"/>
      <c r="T155" s="280"/>
      <c r="U155" s="220"/>
      <c r="V155" s="220"/>
      <c r="W155" s="220"/>
      <c r="X155" s="220"/>
      <c r="Y155" s="255" t="b">
        <f t="shared" si="21"/>
        <v>1</v>
      </c>
      <c r="Z155" s="256">
        <f t="shared" si="22"/>
        <v>0.5</v>
      </c>
      <c r="AA155" s="257" t="b">
        <f t="shared" si="23"/>
        <v>1</v>
      </c>
      <c r="AB155" s="257" t="b">
        <f t="shared" si="24"/>
        <v>1</v>
      </c>
    </row>
    <row r="156" spans="1:28" ht="36" x14ac:dyDescent="0.2">
      <c r="A156" s="160">
        <v>154</v>
      </c>
      <c r="B156" s="151" t="s">
        <v>897</v>
      </c>
      <c r="C156" s="151" t="s">
        <v>102</v>
      </c>
      <c r="D156" s="218" t="s">
        <v>898</v>
      </c>
      <c r="E156" s="219" t="s">
        <v>352</v>
      </c>
      <c r="F156" s="151" t="s">
        <v>342</v>
      </c>
      <c r="G156" s="263" t="s">
        <v>899</v>
      </c>
      <c r="H156" s="151" t="s">
        <v>417</v>
      </c>
      <c r="I156" s="278">
        <v>0.58599999999999997</v>
      </c>
      <c r="J156" s="155" t="s">
        <v>991</v>
      </c>
      <c r="K156" s="246">
        <v>207284.57</v>
      </c>
      <c r="L156" s="246">
        <v>103642.28</v>
      </c>
      <c r="M156" s="157">
        <f t="shared" si="26"/>
        <v>103642.29000000001</v>
      </c>
      <c r="N156" s="279">
        <v>0.5</v>
      </c>
      <c r="O156" s="245"/>
      <c r="P156" s="158"/>
      <c r="Q156" s="246"/>
      <c r="R156" s="246">
        <f t="shared" si="25"/>
        <v>103642.28</v>
      </c>
      <c r="S156" s="280"/>
      <c r="T156" s="280"/>
      <c r="U156" s="220"/>
      <c r="V156" s="220"/>
      <c r="W156" s="220"/>
      <c r="X156" s="220"/>
      <c r="Y156" s="255" t="b">
        <f t="shared" si="21"/>
        <v>1</v>
      </c>
      <c r="Z156" s="256">
        <f t="shared" si="22"/>
        <v>0.5</v>
      </c>
      <c r="AA156" s="257" t="b">
        <f t="shared" si="23"/>
        <v>1</v>
      </c>
      <c r="AB156" s="257" t="b">
        <f t="shared" si="24"/>
        <v>1</v>
      </c>
    </row>
    <row r="157" spans="1:28" ht="36" x14ac:dyDescent="0.2">
      <c r="A157" s="160">
        <v>155</v>
      </c>
      <c r="B157" s="151" t="s">
        <v>817</v>
      </c>
      <c r="C157" s="151" t="s">
        <v>102</v>
      </c>
      <c r="D157" s="218" t="s">
        <v>818</v>
      </c>
      <c r="E157" s="219" t="s">
        <v>359</v>
      </c>
      <c r="F157" s="151" t="s">
        <v>354</v>
      </c>
      <c r="G157" s="263" t="s">
        <v>819</v>
      </c>
      <c r="H157" s="151" t="s">
        <v>54</v>
      </c>
      <c r="I157" s="278">
        <v>0.48099999999999998</v>
      </c>
      <c r="J157" s="155" t="s">
        <v>954</v>
      </c>
      <c r="K157" s="246">
        <v>245856.26</v>
      </c>
      <c r="L157" s="246">
        <v>122928.13</v>
      </c>
      <c r="M157" s="157">
        <f t="shared" si="26"/>
        <v>122928.13</v>
      </c>
      <c r="N157" s="279">
        <v>0.5</v>
      </c>
      <c r="O157" s="245"/>
      <c r="P157" s="158"/>
      <c r="Q157" s="246"/>
      <c r="R157" s="246">
        <f t="shared" si="25"/>
        <v>122928.13</v>
      </c>
      <c r="S157" s="280"/>
      <c r="T157" s="280"/>
      <c r="U157" s="220"/>
      <c r="V157" s="220"/>
      <c r="W157" s="220"/>
      <c r="X157" s="220"/>
      <c r="Y157" s="255" t="b">
        <f t="shared" si="21"/>
        <v>1</v>
      </c>
      <c r="Z157" s="256">
        <f t="shared" si="22"/>
        <v>0.5</v>
      </c>
      <c r="AA157" s="257" t="b">
        <f t="shared" si="23"/>
        <v>1</v>
      </c>
      <c r="AB157" s="257" t="b">
        <f t="shared" si="24"/>
        <v>1</v>
      </c>
    </row>
    <row r="158" spans="1:28" ht="36" x14ac:dyDescent="0.2">
      <c r="A158" s="160">
        <v>156</v>
      </c>
      <c r="B158" s="151" t="s">
        <v>902</v>
      </c>
      <c r="C158" s="151" t="s">
        <v>102</v>
      </c>
      <c r="D158" s="218" t="s">
        <v>903</v>
      </c>
      <c r="E158" s="219" t="s">
        <v>341</v>
      </c>
      <c r="F158" s="151" t="s">
        <v>342</v>
      </c>
      <c r="G158" s="263" t="s">
        <v>904</v>
      </c>
      <c r="H158" s="151" t="s">
        <v>417</v>
      </c>
      <c r="I158" s="278">
        <v>0.44800000000000001</v>
      </c>
      <c r="J158" s="155" t="s">
        <v>167</v>
      </c>
      <c r="K158" s="246">
        <v>478117.8</v>
      </c>
      <c r="L158" s="246">
        <v>239058.9</v>
      </c>
      <c r="M158" s="157">
        <f t="shared" si="26"/>
        <v>239058.9</v>
      </c>
      <c r="N158" s="279">
        <v>0.5</v>
      </c>
      <c r="O158" s="245"/>
      <c r="P158" s="158"/>
      <c r="Q158" s="246"/>
      <c r="R158" s="246">
        <f t="shared" si="25"/>
        <v>239058.9</v>
      </c>
      <c r="S158" s="280"/>
      <c r="T158" s="280"/>
      <c r="U158" s="220"/>
      <c r="V158" s="220"/>
      <c r="W158" s="220"/>
      <c r="X158" s="220"/>
      <c r="Y158" s="255" t="b">
        <f t="shared" si="21"/>
        <v>1</v>
      </c>
      <c r="Z158" s="256">
        <f t="shared" si="22"/>
        <v>0.5</v>
      </c>
      <c r="AA158" s="257" t="b">
        <f t="shared" si="23"/>
        <v>1</v>
      </c>
      <c r="AB158" s="257" t="b">
        <f t="shared" si="24"/>
        <v>1</v>
      </c>
    </row>
    <row r="159" spans="1:28" ht="24" x14ac:dyDescent="0.2">
      <c r="A159" s="160">
        <v>157</v>
      </c>
      <c r="B159" s="151" t="s">
        <v>820</v>
      </c>
      <c r="C159" s="151" t="s">
        <v>102</v>
      </c>
      <c r="D159" s="218" t="s">
        <v>821</v>
      </c>
      <c r="E159" s="219" t="s">
        <v>408</v>
      </c>
      <c r="F159" s="151" t="s">
        <v>402</v>
      </c>
      <c r="G159" s="263" t="s">
        <v>822</v>
      </c>
      <c r="H159" s="151" t="s">
        <v>54</v>
      </c>
      <c r="I159" s="278">
        <v>0.41899999999999998</v>
      </c>
      <c r="J159" s="155" t="s">
        <v>199</v>
      </c>
      <c r="K159" s="246">
        <v>289573.95</v>
      </c>
      <c r="L159" s="246">
        <v>144786.97</v>
      </c>
      <c r="M159" s="157">
        <f t="shared" si="26"/>
        <v>144786.98000000001</v>
      </c>
      <c r="N159" s="279">
        <v>0.5</v>
      </c>
      <c r="O159" s="245"/>
      <c r="P159" s="158"/>
      <c r="Q159" s="246"/>
      <c r="R159" s="246">
        <f t="shared" si="25"/>
        <v>144786.97</v>
      </c>
      <c r="S159" s="280"/>
      <c r="T159" s="280"/>
      <c r="U159" s="220"/>
      <c r="V159" s="220"/>
      <c r="W159" s="220"/>
      <c r="X159" s="220"/>
      <c r="Y159" s="255" t="b">
        <f t="shared" si="21"/>
        <v>1</v>
      </c>
      <c r="Z159" s="256">
        <f t="shared" si="22"/>
        <v>0.5</v>
      </c>
      <c r="AA159" s="257" t="b">
        <f t="shared" si="23"/>
        <v>1</v>
      </c>
      <c r="AB159" s="257" t="b">
        <f t="shared" si="24"/>
        <v>1</v>
      </c>
    </row>
    <row r="160" spans="1:28" ht="24" x14ac:dyDescent="0.2">
      <c r="A160" s="160">
        <v>158</v>
      </c>
      <c r="B160" s="151" t="s">
        <v>823</v>
      </c>
      <c r="C160" s="151" t="s">
        <v>102</v>
      </c>
      <c r="D160" s="218" t="s">
        <v>824</v>
      </c>
      <c r="E160" s="219" t="s">
        <v>380</v>
      </c>
      <c r="F160" s="151" t="s">
        <v>374</v>
      </c>
      <c r="G160" s="263" t="s">
        <v>825</v>
      </c>
      <c r="H160" s="151" t="s">
        <v>54</v>
      </c>
      <c r="I160" s="278">
        <v>0.33800000000000002</v>
      </c>
      <c r="J160" s="155" t="s">
        <v>954</v>
      </c>
      <c r="K160" s="246">
        <v>630576.94999999995</v>
      </c>
      <c r="L160" s="246">
        <v>315288.46999999997</v>
      </c>
      <c r="M160" s="157">
        <f t="shared" si="26"/>
        <v>315288.48</v>
      </c>
      <c r="N160" s="279">
        <v>0.5</v>
      </c>
      <c r="O160" s="245"/>
      <c r="P160" s="158"/>
      <c r="Q160" s="246"/>
      <c r="R160" s="246">
        <f t="shared" si="25"/>
        <v>315288.46999999997</v>
      </c>
      <c r="S160" s="280"/>
      <c r="T160" s="280"/>
      <c r="U160" s="220"/>
      <c r="V160" s="220"/>
      <c r="W160" s="220"/>
      <c r="X160" s="220"/>
      <c r="Y160" s="255" t="b">
        <f t="shared" si="21"/>
        <v>1</v>
      </c>
      <c r="Z160" s="256">
        <f t="shared" si="22"/>
        <v>0.5</v>
      </c>
      <c r="AA160" s="257" t="b">
        <f t="shared" si="23"/>
        <v>1</v>
      </c>
      <c r="AB160" s="257" t="b">
        <f t="shared" si="24"/>
        <v>1</v>
      </c>
    </row>
    <row r="161" spans="1:28" ht="36" x14ac:dyDescent="0.2">
      <c r="A161" s="160">
        <v>159</v>
      </c>
      <c r="B161" s="151" t="s">
        <v>853</v>
      </c>
      <c r="C161" s="151" t="s">
        <v>102</v>
      </c>
      <c r="D161" s="218" t="s">
        <v>854</v>
      </c>
      <c r="E161" s="219" t="s">
        <v>396</v>
      </c>
      <c r="F161" s="151" t="s">
        <v>392</v>
      </c>
      <c r="G161" s="263" t="s">
        <v>855</v>
      </c>
      <c r="H161" s="151" t="s">
        <v>54</v>
      </c>
      <c r="I161" s="278">
        <v>0.28999999999999998</v>
      </c>
      <c r="J161" s="155" t="s">
        <v>959</v>
      </c>
      <c r="K161" s="246">
        <v>484116.18</v>
      </c>
      <c r="L161" s="246">
        <f>ROUNDDOWN(K161*N161,2)</f>
        <v>387292.94</v>
      </c>
      <c r="M161" s="157">
        <f>K161-L161</f>
        <v>96823.239999999991</v>
      </c>
      <c r="N161" s="279">
        <v>0.8</v>
      </c>
      <c r="O161" s="245"/>
      <c r="P161" s="158"/>
      <c r="Q161" s="246"/>
      <c r="R161" s="246">
        <f>L161</f>
        <v>387292.94</v>
      </c>
      <c r="S161" s="280"/>
      <c r="T161" s="280"/>
      <c r="U161" s="220"/>
      <c r="V161" s="220"/>
      <c r="W161" s="220"/>
      <c r="X161" s="220"/>
      <c r="Y161" s="255" t="b">
        <f t="shared" si="21"/>
        <v>1</v>
      </c>
      <c r="Z161" s="256">
        <f t="shared" si="22"/>
        <v>0.8</v>
      </c>
      <c r="AA161" s="257" t="b">
        <f t="shared" si="23"/>
        <v>1</v>
      </c>
      <c r="AB161" s="257" t="b">
        <f t="shared" si="24"/>
        <v>1</v>
      </c>
    </row>
    <row r="162" spans="1:28" ht="36" x14ac:dyDescent="0.2">
      <c r="A162" s="160">
        <v>160</v>
      </c>
      <c r="B162" s="151" t="s">
        <v>826</v>
      </c>
      <c r="C162" s="151" t="s">
        <v>102</v>
      </c>
      <c r="D162" s="218" t="s">
        <v>827</v>
      </c>
      <c r="E162" s="219" t="s">
        <v>394</v>
      </c>
      <c r="F162" s="151" t="s">
        <v>392</v>
      </c>
      <c r="G162" s="263" t="s">
        <v>828</v>
      </c>
      <c r="H162" s="151" t="s">
        <v>54</v>
      </c>
      <c r="I162" s="278">
        <v>0.27</v>
      </c>
      <c r="J162" s="155" t="s">
        <v>237</v>
      </c>
      <c r="K162" s="246">
        <v>255402.57</v>
      </c>
      <c r="L162" s="246">
        <f>ROUNDDOWN(K162*N162,2)</f>
        <v>204322.05</v>
      </c>
      <c r="M162" s="157">
        <f>K162-L162</f>
        <v>51080.520000000019</v>
      </c>
      <c r="N162" s="279">
        <v>0.8</v>
      </c>
      <c r="O162" s="245"/>
      <c r="P162" s="158"/>
      <c r="Q162" s="246"/>
      <c r="R162" s="246">
        <f t="shared" si="25"/>
        <v>204322.05</v>
      </c>
      <c r="S162" s="280"/>
      <c r="T162" s="280"/>
      <c r="U162" s="220"/>
      <c r="V162" s="220"/>
      <c r="W162" s="220"/>
      <c r="X162" s="220"/>
      <c r="Y162" s="255" t="b">
        <f t="shared" si="21"/>
        <v>1</v>
      </c>
      <c r="Z162" s="256">
        <f t="shared" si="22"/>
        <v>0.8</v>
      </c>
      <c r="AA162" s="257" t="b">
        <f t="shared" si="23"/>
        <v>1</v>
      </c>
      <c r="AB162" s="257" t="b">
        <f t="shared" si="24"/>
        <v>1</v>
      </c>
    </row>
    <row r="163" spans="1:28" ht="24" x14ac:dyDescent="0.2">
      <c r="A163" s="160">
        <v>161</v>
      </c>
      <c r="B163" s="151" t="s">
        <v>829</v>
      </c>
      <c r="C163" s="151" t="s">
        <v>102</v>
      </c>
      <c r="D163" s="218" t="s">
        <v>830</v>
      </c>
      <c r="E163" s="219" t="s">
        <v>301</v>
      </c>
      <c r="F163" s="151" t="s">
        <v>299</v>
      </c>
      <c r="G163" s="263" t="s">
        <v>831</v>
      </c>
      <c r="H163" s="151" t="s">
        <v>417</v>
      </c>
      <c r="I163" s="278">
        <v>0.182</v>
      </c>
      <c r="J163" s="155" t="s">
        <v>988</v>
      </c>
      <c r="K163" s="246">
        <v>182223.77</v>
      </c>
      <c r="L163" s="246">
        <v>91111.88</v>
      </c>
      <c r="M163" s="157">
        <f t="shared" si="26"/>
        <v>91111.889999999985</v>
      </c>
      <c r="N163" s="279">
        <v>0.5</v>
      </c>
      <c r="O163" s="245"/>
      <c r="P163" s="158"/>
      <c r="Q163" s="246"/>
      <c r="R163" s="246">
        <f t="shared" si="25"/>
        <v>91111.88</v>
      </c>
      <c r="S163" s="280"/>
      <c r="T163" s="280"/>
      <c r="U163" s="220"/>
      <c r="V163" s="220"/>
      <c r="W163" s="220"/>
      <c r="X163" s="220"/>
      <c r="Y163" s="255" t="b">
        <f t="shared" si="21"/>
        <v>1</v>
      </c>
      <c r="Z163" s="256">
        <f t="shared" si="22"/>
        <v>0.5</v>
      </c>
      <c r="AA163" s="257" t="b">
        <f t="shared" si="23"/>
        <v>1</v>
      </c>
      <c r="AB163" s="257" t="b">
        <f t="shared" si="24"/>
        <v>1</v>
      </c>
    </row>
    <row r="164" spans="1:28" ht="36" x14ac:dyDescent="0.2">
      <c r="A164" s="160">
        <v>162</v>
      </c>
      <c r="B164" s="151" t="s">
        <v>834</v>
      </c>
      <c r="C164" s="151" t="s">
        <v>102</v>
      </c>
      <c r="D164" s="218" t="s">
        <v>835</v>
      </c>
      <c r="E164" s="219" t="s">
        <v>348</v>
      </c>
      <c r="F164" s="151" t="s">
        <v>342</v>
      </c>
      <c r="G164" s="263" t="s">
        <v>836</v>
      </c>
      <c r="H164" s="151" t="s">
        <v>54</v>
      </c>
      <c r="I164" s="278">
        <v>2.2000000000000002</v>
      </c>
      <c r="J164" s="155" t="s">
        <v>962</v>
      </c>
      <c r="K164" s="246">
        <v>1160390.17</v>
      </c>
      <c r="L164" s="246">
        <v>580195.07999999996</v>
      </c>
      <c r="M164" s="157">
        <f t="shared" si="26"/>
        <v>580195.09</v>
      </c>
      <c r="N164" s="279">
        <v>0.5</v>
      </c>
      <c r="O164" s="245"/>
      <c r="P164" s="158"/>
      <c r="Q164" s="246"/>
      <c r="R164" s="246">
        <f t="shared" si="25"/>
        <v>580195.07999999996</v>
      </c>
      <c r="S164" s="280"/>
      <c r="T164" s="280"/>
      <c r="U164" s="220"/>
      <c r="V164" s="220"/>
      <c r="W164" s="220"/>
      <c r="X164" s="220"/>
      <c r="Y164" s="255" t="b">
        <f t="shared" si="21"/>
        <v>1</v>
      </c>
      <c r="Z164" s="256">
        <f t="shared" si="22"/>
        <v>0.5</v>
      </c>
      <c r="AA164" s="257" t="b">
        <f t="shared" si="23"/>
        <v>1</v>
      </c>
      <c r="AB164" s="257" t="b">
        <f t="shared" si="24"/>
        <v>1</v>
      </c>
    </row>
    <row r="165" spans="1:28" ht="36" x14ac:dyDescent="0.2">
      <c r="A165" s="160">
        <v>163</v>
      </c>
      <c r="B165" s="151" t="s">
        <v>856</v>
      </c>
      <c r="C165" s="151" t="s">
        <v>102</v>
      </c>
      <c r="D165" s="218" t="s">
        <v>796</v>
      </c>
      <c r="E165" s="219" t="s">
        <v>327</v>
      </c>
      <c r="F165" s="151" t="s">
        <v>322</v>
      </c>
      <c r="G165" s="263" t="s">
        <v>857</v>
      </c>
      <c r="H165" s="151" t="s">
        <v>417</v>
      </c>
      <c r="I165" s="278">
        <v>2.0979999999999999</v>
      </c>
      <c r="J165" s="155" t="s">
        <v>972</v>
      </c>
      <c r="K165" s="246">
        <v>2074388.42</v>
      </c>
      <c r="L165" s="246">
        <v>1037194.21</v>
      </c>
      <c r="M165" s="157">
        <f t="shared" si="26"/>
        <v>1037194.21</v>
      </c>
      <c r="N165" s="279">
        <v>0.5</v>
      </c>
      <c r="O165" s="245"/>
      <c r="P165" s="158"/>
      <c r="Q165" s="246"/>
      <c r="R165" s="246">
        <f t="shared" si="25"/>
        <v>1037194.21</v>
      </c>
      <c r="S165" s="280"/>
      <c r="T165" s="280"/>
      <c r="U165" s="220"/>
      <c r="V165" s="220"/>
      <c r="W165" s="220"/>
      <c r="X165" s="220"/>
      <c r="Y165" s="255" t="b">
        <f t="shared" si="21"/>
        <v>1</v>
      </c>
      <c r="Z165" s="256">
        <f t="shared" si="22"/>
        <v>0.5</v>
      </c>
      <c r="AA165" s="257" t="b">
        <f t="shared" si="23"/>
        <v>1</v>
      </c>
      <c r="AB165" s="257" t="b">
        <f t="shared" si="24"/>
        <v>1</v>
      </c>
    </row>
    <row r="166" spans="1:28" ht="24" x14ac:dyDescent="0.2">
      <c r="A166" s="160">
        <v>164</v>
      </c>
      <c r="B166" s="151" t="s">
        <v>837</v>
      </c>
      <c r="C166" s="151" t="s">
        <v>102</v>
      </c>
      <c r="D166" s="218" t="s">
        <v>686</v>
      </c>
      <c r="E166" s="219" t="s">
        <v>346</v>
      </c>
      <c r="F166" s="151" t="s">
        <v>342</v>
      </c>
      <c r="G166" s="263" t="s">
        <v>838</v>
      </c>
      <c r="H166" s="151" t="s">
        <v>417</v>
      </c>
      <c r="I166" s="278">
        <v>1.6890000000000001</v>
      </c>
      <c r="J166" s="155" t="s">
        <v>980</v>
      </c>
      <c r="K166" s="246">
        <v>1041601</v>
      </c>
      <c r="L166" s="246">
        <v>520800.5</v>
      </c>
      <c r="M166" s="157">
        <f t="shared" si="26"/>
        <v>520800.5</v>
      </c>
      <c r="N166" s="279">
        <v>0.5</v>
      </c>
      <c r="O166" s="245"/>
      <c r="P166" s="158"/>
      <c r="Q166" s="246"/>
      <c r="R166" s="246">
        <f t="shared" si="25"/>
        <v>520800.5</v>
      </c>
      <c r="S166" s="280"/>
      <c r="T166" s="280"/>
      <c r="U166" s="220"/>
      <c r="V166" s="220"/>
      <c r="W166" s="220"/>
      <c r="X166" s="220"/>
      <c r="Y166" s="255" t="b">
        <f t="shared" si="21"/>
        <v>1</v>
      </c>
      <c r="Z166" s="256">
        <f t="shared" si="22"/>
        <v>0.5</v>
      </c>
      <c r="AA166" s="257" t="b">
        <f t="shared" si="23"/>
        <v>1</v>
      </c>
      <c r="AB166" s="257" t="b">
        <f t="shared" si="24"/>
        <v>1</v>
      </c>
    </row>
    <row r="167" spans="1:28" ht="36" x14ac:dyDescent="0.2">
      <c r="A167" s="160">
        <v>165</v>
      </c>
      <c r="B167" s="151" t="s">
        <v>858</v>
      </c>
      <c r="C167" s="151" t="s">
        <v>102</v>
      </c>
      <c r="D167" s="218" t="s">
        <v>477</v>
      </c>
      <c r="E167" s="219" t="s">
        <v>300</v>
      </c>
      <c r="F167" s="151" t="s">
        <v>299</v>
      </c>
      <c r="G167" s="263" t="s">
        <v>859</v>
      </c>
      <c r="H167" s="151" t="s">
        <v>417</v>
      </c>
      <c r="I167" s="278">
        <v>1.47</v>
      </c>
      <c r="J167" s="155" t="s">
        <v>157</v>
      </c>
      <c r="K167" s="246">
        <v>899845.29</v>
      </c>
      <c r="L167" s="246">
        <v>449922.64</v>
      </c>
      <c r="M167" s="157">
        <f t="shared" si="26"/>
        <v>449922.65</v>
      </c>
      <c r="N167" s="279">
        <v>0.5</v>
      </c>
      <c r="O167" s="245"/>
      <c r="P167" s="158"/>
      <c r="Q167" s="246"/>
      <c r="R167" s="246">
        <f t="shared" si="25"/>
        <v>449922.64</v>
      </c>
      <c r="S167" s="280"/>
      <c r="T167" s="280"/>
      <c r="U167" s="220"/>
      <c r="V167" s="220"/>
      <c r="W167" s="220"/>
      <c r="X167" s="220"/>
      <c r="Y167" s="255" t="b">
        <f t="shared" si="21"/>
        <v>1</v>
      </c>
      <c r="Z167" s="256">
        <f t="shared" si="22"/>
        <v>0.5</v>
      </c>
      <c r="AA167" s="257" t="b">
        <f t="shared" si="23"/>
        <v>1</v>
      </c>
      <c r="AB167" s="257" t="b">
        <f t="shared" si="24"/>
        <v>1</v>
      </c>
    </row>
    <row r="168" spans="1:28" ht="24" x14ac:dyDescent="0.2">
      <c r="A168" s="160">
        <v>166</v>
      </c>
      <c r="B168" s="151" t="s">
        <v>845</v>
      </c>
      <c r="C168" s="151" t="s">
        <v>102</v>
      </c>
      <c r="D168" s="218" t="s">
        <v>846</v>
      </c>
      <c r="E168" s="219" t="s">
        <v>363</v>
      </c>
      <c r="F168" s="151" t="s">
        <v>361</v>
      </c>
      <c r="G168" s="263" t="s">
        <v>847</v>
      </c>
      <c r="H168" s="151" t="s">
        <v>54</v>
      </c>
      <c r="I168" s="278">
        <v>0.52600000000000002</v>
      </c>
      <c r="J168" s="155" t="s">
        <v>985</v>
      </c>
      <c r="K168" s="246">
        <v>521354.65</v>
      </c>
      <c r="L168" s="246">
        <f>ROUNDDOWN(K168*N168,2)</f>
        <v>312812.78999999998</v>
      </c>
      <c r="M168" s="157">
        <f>K168-L168</f>
        <v>208541.86000000004</v>
      </c>
      <c r="N168" s="279">
        <v>0.6</v>
      </c>
      <c r="O168" s="245"/>
      <c r="P168" s="158"/>
      <c r="Q168" s="158"/>
      <c r="R168" s="246">
        <f>L168</f>
        <v>312812.78999999998</v>
      </c>
      <c r="S168" s="220"/>
      <c r="T168" s="220"/>
      <c r="U168" s="332"/>
      <c r="V168" s="332"/>
      <c r="W168" s="332"/>
      <c r="X168" s="332"/>
      <c r="Y168" s="255" t="b">
        <f t="shared" si="21"/>
        <v>1</v>
      </c>
      <c r="Z168" s="256">
        <f t="shared" si="22"/>
        <v>0.6</v>
      </c>
      <c r="AA168" s="257" t="b">
        <f t="shared" si="23"/>
        <v>1</v>
      </c>
      <c r="AB168" s="257" t="b">
        <f t="shared" si="24"/>
        <v>1</v>
      </c>
    </row>
    <row r="169" spans="1:28" ht="30" customHeight="1" x14ac:dyDescent="0.2">
      <c r="A169" s="160">
        <v>167</v>
      </c>
      <c r="B169" s="151"/>
      <c r="C169" s="151" t="s">
        <v>102</v>
      </c>
      <c r="D169" s="218" t="s">
        <v>1000</v>
      </c>
      <c r="E169" s="219">
        <v>615011</v>
      </c>
      <c r="F169" s="151" t="s">
        <v>374</v>
      </c>
      <c r="G169" s="263" t="s">
        <v>999</v>
      </c>
      <c r="H169" s="151" t="s">
        <v>63</v>
      </c>
      <c r="I169" s="278">
        <v>0.996</v>
      </c>
      <c r="J169" s="155" t="s">
        <v>982</v>
      </c>
      <c r="K169" s="246">
        <v>3501905.53</v>
      </c>
      <c r="L169" s="246">
        <f>ROUNDDOWN(K169*N169,2)</f>
        <v>2451333.87</v>
      </c>
      <c r="M169" s="157">
        <f>K169-L169</f>
        <v>1050571.6599999997</v>
      </c>
      <c r="N169" s="279">
        <v>0.7</v>
      </c>
      <c r="O169" s="245"/>
      <c r="P169" s="158"/>
      <c r="Q169" s="246"/>
      <c r="R169" s="246">
        <f>L169</f>
        <v>2451333.87</v>
      </c>
      <c r="S169" s="280"/>
      <c r="T169" s="280"/>
      <c r="U169" s="220"/>
      <c r="V169" s="220"/>
      <c r="W169" s="220"/>
      <c r="X169" s="220"/>
      <c r="Y169" s="255" t="b">
        <f t="shared" si="21"/>
        <v>1</v>
      </c>
      <c r="Z169" s="256">
        <f t="shared" si="22"/>
        <v>0.7</v>
      </c>
      <c r="AA169" s="257" t="b">
        <f t="shared" si="23"/>
        <v>1</v>
      </c>
      <c r="AB169" s="257" t="b">
        <f t="shared" si="24"/>
        <v>1</v>
      </c>
    </row>
    <row r="170" spans="1:28" ht="36" x14ac:dyDescent="0.2">
      <c r="A170" s="160">
        <v>168</v>
      </c>
      <c r="B170" s="151" t="s">
        <v>886</v>
      </c>
      <c r="C170" s="151" t="s">
        <v>102</v>
      </c>
      <c r="D170" s="218" t="s">
        <v>887</v>
      </c>
      <c r="E170" s="219" t="s">
        <v>273</v>
      </c>
      <c r="F170" s="151" t="s">
        <v>272</v>
      </c>
      <c r="G170" s="263" t="s">
        <v>888</v>
      </c>
      <c r="H170" s="151" t="s">
        <v>63</v>
      </c>
      <c r="I170" s="278">
        <v>0.71899999999999997</v>
      </c>
      <c r="J170" s="155" t="s">
        <v>167</v>
      </c>
      <c r="K170" s="246">
        <v>1457310.75</v>
      </c>
      <c r="L170" s="246">
        <v>728655.37</v>
      </c>
      <c r="M170" s="157">
        <f t="shared" ref="M170" si="27">K170-L170</f>
        <v>728655.38</v>
      </c>
      <c r="N170" s="279">
        <v>0.5</v>
      </c>
      <c r="O170" s="245"/>
      <c r="P170" s="158"/>
      <c r="Q170" s="158"/>
      <c r="R170" s="246">
        <f t="shared" ref="R170" si="28">L170</f>
        <v>728655.37</v>
      </c>
      <c r="S170" s="220"/>
      <c r="T170" s="220"/>
      <c r="U170" s="332"/>
      <c r="V170" s="332"/>
      <c r="W170" s="332"/>
      <c r="X170" s="332"/>
      <c r="Y170" s="255" t="b">
        <f t="shared" si="21"/>
        <v>1</v>
      </c>
      <c r="Z170" s="256">
        <f t="shared" si="22"/>
        <v>0.5</v>
      </c>
      <c r="AA170" s="257" t="b">
        <f t="shared" si="23"/>
        <v>1</v>
      </c>
      <c r="AB170" s="257" t="b">
        <f t="shared" si="24"/>
        <v>1</v>
      </c>
    </row>
    <row r="171" spans="1:28" ht="47.25" customHeight="1" x14ac:dyDescent="0.2">
      <c r="A171" s="160">
        <v>169</v>
      </c>
      <c r="B171" s="151"/>
      <c r="C171" s="151" t="s">
        <v>102</v>
      </c>
      <c r="D171" s="218" t="s">
        <v>678</v>
      </c>
      <c r="E171" s="219" t="s">
        <v>296</v>
      </c>
      <c r="F171" s="151" t="s">
        <v>294</v>
      </c>
      <c r="G171" s="263" t="s">
        <v>1001</v>
      </c>
      <c r="H171" s="151" t="s">
        <v>54</v>
      </c>
      <c r="I171" s="278">
        <v>0.217</v>
      </c>
      <c r="J171" s="155" t="s">
        <v>207</v>
      </c>
      <c r="K171" s="246">
        <v>1536115.5</v>
      </c>
      <c r="L171" s="246">
        <f>ROUNDDOWN(K171*N171,2)</f>
        <v>1228892.3999999999</v>
      </c>
      <c r="M171" s="157">
        <f>K171-L171</f>
        <v>307223.10000000009</v>
      </c>
      <c r="N171" s="279">
        <v>0.8</v>
      </c>
      <c r="O171" s="245"/>
      <c r="P171" s="158"/>
      <c r="Q171" s="158"/>
      <c r="R171" s="246">
        <f>L171</f>
        <v>1228892.3999999999</v>
      </c>
      <c r="S171" s="220"/>
      <c r="T171" s="220"/>
      <c r="U171" s="332"/>
      <c r="V171" s="332"/>
      <c r="W171" s="332"/>
      <c r="X171" s="332"/>
      <c r="Y171" s="255" t="b">
        <f t="shared" ref="Y171" si="29">L171=SUM(O171:X171)</f>
        <v>1</v>
      </c>
      <c r="Z171" s="256">
        <f t="shared" ref="Z171" si="30">ROUND(L171/K171,4)</f>
        <v>0.8</v>
      </c>
      <c r="AA171" s="257" t="b">
        <f t="shared" ref="AA171" si="31">Z171=N171</f>
        <v>1</v>
      </c>
      <c r="AB171" s="257" t="b">
        <f t="shared" ref="AB171" si="32">K171=L171+M171</f>
        <v>1</v>
      </c>
    </row>
    <row r="172" spans="1:28" ht="24" x14ac:dyDescent="0.2">
      <c r="A172" s="333" t="s">
        <v>1003</v>
      </c>
      <c r="B172" s="151" t="s">
        <v>860</v>
      </c>
      <c r="C172" s="151" t="s">
        <v>102</v>
      </c>
      <c r="D172" s="218" t="s">
        <v>608</v>
      </c>
      <c r="E172" s="219" t="s">
        <v>334</v>
      </c>
      <c r="F172" s="151" t="s">
        <v>322</v>
      </c>
      <c r="G172" s="263" t="s">
        <v>861</v>
      </c>
      <c r="H172" s="151" t="s">
        <v>54</v>
      </c>
      <c r="I172" s="278">
        <v>1.393</v>
      </c>
      <c r="J172" s="155" t="s">
        <v>973</v>
      </c>
      <c r="K172" s="246">
        <v>2504497.4</v>
      </c>
      <c r="L172" s="246">
        <v>203736.32000000001</v>
      </c>
      <c r="M172" s="157">
        <f t="shared" si="26"/>
        <v>2300761.08</v>
      </c>
      <c r="N172" s="279">
        <v>0.5</v>
      </c>
      <c r="O172" s="245"/>
      <c r="P172" s="158"/>
      <c r="Q172" s="246"/>
      <c r="R172" s="246">
        <v>203736.32000000001</v>
      </c>
      <c r="S172" s="280"/>
      <c r="T172" s="280"/>
      <c r="U172" s="220"/>
      <c r="V172" s="220"/>
      <c r="W172" s="220"/>
      <c r="X172" s="220"/>
      <c r="Y172" s="255" t="b">
        <f t="shared" si="21"/>
        <v>1</v>
      </c>
      <c r="Z172" s="256">
        <f t="shared" si="22"/>
        <v>8.1299999999999997E-2</v>
      </c>
      <c r="AA172" s="257" t="b">
        <f t="shared" si="23"/>
        <v>0</v>
      </c>
      <c r="AB172" s="257" t="b">
        <f t="shared" si="24"/>
        <v>1</v>
      </c>
    </row>
    <row r="173" spans="1:28" ht="12" x14ac:dyDescent="0.2">
      <c r="A173" s="365" t="s">
        <v>45</v>
      </c>
      <c r="B173" s="365"/>
      <c r="C173" s="365"/>
      <c r="D173" s="365"/>
      <c r="E173" s="365"/>
      <c r="F173" s="365"/>
      <c r="G173" s="365"/>
      <c r="H173" s="365"/>
      <c r="I173" s="184">
        <f>SUM(I3:I172)</f>
        <v>178.33220000000003</v>
      </c>
      <c r="J173" s="185" t="s">
        <v>14</v>
      </c>
      <c r="K173" s="186">
        <f>SUM(K3:K172)</f>
        <v>246349297.93000001</v>
      </c>
      <c r="L173" s="188">
        <f>SUM(L3:L172)</f>
        <v>128634741.74999999</v>
      </c>
      <c r="M173" s="188">
        <f>SUM(M3:M172)</f>
        <v>117714556.17999998</v>
      </c>
      <c r="N173" s="187" t="s">
        <v>14</v>
      </c>
      <c r="O173" s="188">
        <f t="shared" ref="O173:X173" si="33">SUM(O3:O172)</f>
        <v>0</v>
      </c>
      <c r="P173" s="188">
        <f t="shared" si="33"/>
        <v>508376</v>
      </c>
      <c r="Q173" s="189">
        <f t="shared" si="33"/>
        <v>5162587.8</v>
      </c>
      <c r="R173" s="189">
        <f t="shared" si="33"/>
        <v>103751626.22999997</v>
      </c>
      <c r="S173" s="189">
        <f t="shared" si="33"/>
        <v>18802278.93</v>
      </c>
      <c r="T173" s="189">
        <f t="shared" si="33"/>
        <v>409872.78999999992</v>
      </c>
      <c r="U173" s="189">
        <f t="shared" si="33"/>
        <v>0</v>
      </c>
      <c r="V173" s="189">
        <f t="shared" si="33"/>
        <v>0</v>
      </c>
      <c r="W173" s="189">
        <f t="shared" si="33"/>
        <v>0</v>
      </c>
      <c r="X173" s="189">
        <f t="shared" si="33"/>
        <v>0</v>
      </c>
      <c r="Y173" s="175" t="b">
        <f t="shared" ref="Y173:Y175" si="34">L173=SUM(O173:X173)</f>
        <v>1</v>
      </c>
      <c r="Z173" s="234">
        <f t="shared" ref="Z173:Z175" si="35">ROUND(L173/K173,4)</f>
        <v>0.5222</v>
      </c>
      <c r="AA173" s="235" t="s">
        <v>14</v>
      </c>
      <c r="AB173" s="235" t="b">
        <f t="shared" ref="AB173:AB175" si="36">K173=L173+M173</f>
        <v>1</v>
      </c>
    </row>
    <row r="174" spans="1:28" ht="12" x14ac:dyDescent="0.2">
      <c r="A174" s="365" t="s">
        <v>38</v>
      </c>
      <c r="B174" s="365"/>
      <c r="C174" s="365"/>
      <c r="D174" s="365"/>
      <c r="E174" s="365"/>
      <c r="F174" s="365"/>
      <c r="G174" s="365"/>
      <c r="H174" s="365"/>
      <c r="I174" s="184">
        <f>SUMIF($C$3:$C$172,"K",I3:I172)</f>
        <v>22.574000000000002</v>
      </c>
      <c r="J174" s="185" t="s">
        <v>14</v>
      </c>
      <c r="K174" s="186">
        <f>SUMIF($C$3:$C$172,"K",K3:K172)</f>
        <v>29247295.800000004</v>
      </c>
      <c r="L174" s="188">
        <f>SUMIF($C$3:$C$172,"K",L3:L172)</f>
        <v>15099362</v>
      </c>
      <c r="M174" s="188">
        <f>SUMIF($C$3:$C$172,"K",M3:M172)</f>
        <v>14147933.799999999</v>
      </c>
      <c r="N174" s="187" t="s">
        <v>14</v>
      </c>
      <c r="O174" s="188">
        <f t="shared" ref="O174:X174" si="37">SUMIF($C$3:$C$172,"K",O3:O172)</f>
        <v>0</v>
      </c>
      <c r="P174" s="188">
        <f t="shared" si="37"/>
        <v>508376</v>
      </c>
      <c r="Q174" s="189">
        <f t="shared" si="37"/>
        <v>5162587.8</v>
      </c>
      <c r="R174" s="189">
        <f t="shared" si="37"/>
        <v>8910653.1999999993</v>
      </c>
      <c r="S174" s="189">
        <f t="shared" si="37"/>
        <v>517745</v>
      </c>
      <c r="T174" s="189">
        <f t="shared" si="37"/>
        <v>0</v>
      </c>
      <c r="U174" s="189">
        <f t="shared" si="37"/>
        <v>0</v>
      </c>
      <c r="V174" s="189">
        <f t="shared" si="37"/>
        <v>0</v>
      </c>
      <c r="W174" s="189">
        <f t="shared" si="37"/>
        <v>0</v>
      </c>
      <c r="X174" s="189">
        <f t="shared" si="37"/>
        <v>0</v>
      </c>
      <c r="Y174" s="175" t="b">
        <f t="shared" ref="Y174" si="38">L174=SUM(O174:X174)</f>
        <v>1</v>
      </c>
      <c r="Z174" s="234">
        <f t="shared" ref="Z174" si="39">ROUND(L174/K174,4)</f>
        <v>0.51629999999999998</v>
      </c>
      <c r="AA174" s="235" t="s">
        <v>14</v>
      </c>
      <c r="AB174" s="235" t="b">
        <f t="shared" ref="AB174" si="40">K174=L174+M174</f>
        <v>1</v>
      </c>
    </row>
    <row r="175" spans="1:28" ht="12" x14ac:dyDescent="0.2">
      <c r="A175" s="365" t="s">
        <v>39</v>
      </c>
      <c r="B175" s="365"/>
      <c r="C175" s="365"/>
      <c r="D175" s="365"/>
      <c r="E175" s="365"/>
      <c r="F175" s="365"/>
      <c r="G175" s="365"/>
      <c r="H175" s="365"/>
      <c r="I175" s="184">
        <f>SUMIF($C$3:$C$172,"N",I3:I172)</f>
        <v>138.02519999999998</v>
      </c>
      <c r="J175" s="185" t="s">
        <v>14</v>
      </c>
      <c r="K175" s="186">
        <f>SUMIF($C$3:$C$172,"N",K3:K172)</f>
        <v>154159704.24000001</v>
      </c>
      <c r="L175" s="188">
        <f>SUMIF($C$3:$C$172,"N",L3:L172)</f>
        <v>80113208.459999979</v>
      </c>
      <c r="M175" s="188">
        <f>SUMIF($C$3:$C$172,"N",M3:M172)</f>
        <v>74046495.779999986</v>
      </c>
      <c r="N175" s="187" t="s">
        <v>14</v>
      </c>
      <c r="O175" s="188">
        <f t="shared" ref="O175:X175" si="41">SUMIF($C$3:$C$172,"N",O3:O172)</f>
        <v>0</v>
      </c>
      <c r="P175" s="188">
        <f t="shared" si="41"/>
        <v>0</v>
      </c>
      <c r="Q175" s="189">
        <f t="shared" si="41"/>
        <v>0</v>
      </c>
      <c r="R175" s="189">
        <f t="shared" si="41"/>
        <v>80113208.459999979</v>
      </c>
      <c r="S175" s="189">
        <f t="shared" si="41"/>
        <v>0</v>
      </c>
      <c r="T175" s="189">
        <f t="shared" si="41"/>
        <v>0</v>
      </c>
      <c r="U175" s="189">
        <f t="shared" si="41"/>
        <v>0</v>
      </c>
      <c r="V175" s="189">
        <f t="shared" si="41"/>
        <v>0</v>
      </c>
      <c r="W175" s="189">
        <f t="shared" si="41"/>
        <v>0</v>
      </c>
      <c r="X175" s="189">
        <f t="shared" si="41"/>
        <v>0</v>
      </c>
      <c r="Y175" s="175" t="b">
        <f t="shared" si="34"/>
        <v>1</v>
      </c>
      <c r="Z175" s="234">
        <f t="shared" si="35"/>
        <v>0.51970000000000005</v>
      </c>
      <c r="AA175" s="235" t="s">
        <v>14</v>
      </c>
      <c r="AB175" s="235" t="b">
        <f t="shared" si="36"/>
        <v>1</v>
      </c>
    </row>
    <row r="176" spans="1:28" ht="12" x14ac:dyDescent="0.2">
      <c r="A176" s="369" t="s">
        <v>40</v>
      </c>
      <c r="B176" s="369"/>
      <c r="C176" s="369"/>
      <c r="D176" s="369"/>
      <c r="E176" s="369"/>
      <c r="F176" s="369"/>
      <c r="G176" s="369"/>
      <c r="H176" s="369"/>
      <c r="I176" s="190">
        <f>SUMIF($C$3:$C$172,"W",I3:I172)</f>
        <v>15.968</v>
      </c>
      <c r="J176" s="261" t="s">
        <v>14</v>
      </c>
      <c r="K176" s="191">
        <f>SUMIF($C$3:$C$172,"W",K3:K172)</f>
        <v>59024068.000000007</v>
      </c>
      <c r="L176" s="193">
        <f>SUMIF($C$3:$C$172,"W",L3:L172)</f>
        <v>31463056.349999998</v>
      </c>
      <c r="M176" s="193">
        <f>SUMIF($C$3:$C$172,"W",M3:M172)</f>
        <v>27561011.649999999</v>
      </c>
      <c r="N176" s="192" t="s">
        <v>14</v>
      </c>
      <c r="O176" s="193">
        <f t="shared" ref="O176:X176" si="42">SUMIF($C$3:$C$172,"W",O3:O172)</f>
        <v>0</v>
      </c>
      <c r="P176" s="193">
        <f t="shared" si="42"/>
        <v>0</v>
      </c>
      <c r="Q176" s="194">
        <f t="shared" si="42"/>
        <v>0</v>
      </c>
      <c r="R176" s="194">
        <f t="shared" si="42"/>
        <v>12768649.629999997</v>
      </c>
      <c r="S176" s="194">
        <f t="shared" si="42"/>
        <v>18284533.93</v>
      </c>
      <c r="T176" s="194">
        <f t="shared" si="42"/>
        <v>409872.78999999992</v>
      </c>
      <c r="U176" s="194">
        <f t="shared" si="42"/>
        <v>0</v>
      </c>
      <c r="V176" s="194">
        <f t="shared" si="42"/>
        <v>0</v>
      </c>
      <c r="W176" s="194">
        <f t="shared" si="42"/>
        <v>0</v>
      </c>
      <c r="X176" s="194">
        <f t="shared" si="42"/>
        <v>0</v>
      </c>
      <c r="Y176" s="175" t="b">
        <f t="shared" ref="Y176" si="43">L176=SUM(O176:X176)</f>
        <v>1</v>
      </c>
      <c r="Z176" s="234">
        <f t="shared" ref="Z176" si="44">ROUND(L176/K176,4)</f>
        <v>0.53310000000000002</v>
      </c>
      <c r="AA176" s="235" t="s">
        <v>14</v>
      </c>
      <c r="AB176" s="235" t="b">
        <f t="shared" ref="AB176" si="45">K176=L176+M176</f>
        <v>1</v>
      </c>
    </row>
    <row r="177" spans="1:18" x14ac:dyDescent="0.2">
      <c r="A177" s="236"/>
      <c r="K177" s="241"/>
    </row>
    <row r="178" spans="1:18" x14ac:dyDescent="0.2">
      <c r="A178" s="238" t="s">
        <v>25</v>
      </c>
      <c r="R178" s="244"/>
    </row>
    <row r="179" spans="1:18" x14ac:dyDescent="0.2">
      <c r="A179" s="239" t="s">
        <v>26</v>
      </c>
      <c r="R179" s="244"/>
    </row>
    <row r="180" spans="1:18" x14ac:dyDescent="0.2">
      <c r="A180" s="238" t="s">
        <v>43</v>
      </c>
      <c r="R180" s="244"/>
    </row>
    <row r="181" spans="1:18" x14ac:dyDescent="0.2">
      <c r="A181" s="31" t="s">
        <v>48</v>
      </c>
      <c r="R181" s="244"/>
    </row>
    <row r="182" spans="1:18" x14ac:dyDescent="0.2">
      <c r="R182" s="244"/>
    </row>
    <row r="185" spans="1:18" x14ac:dyDescent="0.2">
      <c r="B185" s="222"/>
    </row>
  </sheetData>
  <mergeCells count="19">
    <mergeCell ref="O1:X1"/>
    <mergeCell ref="L1:L2"/>
    <mergeCell ref="M1:M2"/>
    <mergeCell ref="A173:H173"/>
    <mergeCell ref="H1:H2"/>
    <mergeCell ref="I1:I2"/>
    <mergeCell ref="J1:J2"/>
    <mergeCell ref="K1:K2"/>
    <mergeCell ref="A1:A2"/>
    <mergeCell ref="B1:B2"/>
    <mergeCell ref="C1:C2"/>
    <mergeCell ref="F1:F2"/>
    <mergeCell ref="G1:G2"/>
    <mergeCell ref="D1:D2"/>
    <mergeCell ref="A176:H176"/>
    <mergeCell ref="A175:H175"/>
    <mergeCell ref="E1:E2"/>
    <mergeCell ref="A174:H174"/>
    <mergeCell ref="N1:N2"/>
  </mergeCells>
  <conditionalFormatting sqref="Y3:AB174">
    <cfRule type="cellIs" dxfId="42" priority="21" operator="equal">
      <formula>FALSE</formula>
    </cfRule>
  </conditionalFormatting>
  <conditionalFormatting sqref="Y3:AA174">
    <cfRule type="containsText" dxfId="41" priority="19" operator="containsText" text="fałsz">
      <formula>NOT(ISERROR(SEARCH("fałsz",Y3)))</formula>
    </cfRule>
  </conditionalFormatting>
  <conditionalFormatting sqref="Z176:AA176">
    <cfRule type="cellIs" dxfId="40" priority="16" operator="equal">
      <formula>FALSE</formula>
    </cfRule>
  </conditionalFormatting>
  <conditionalFormatting sqref="Y176:AA176">
    <cfRule type="containsText" dxfId="39" priority="14" operator="containsText" text="fałsz">
      <formula>NOT(ISERROR(SEARCH("fałsz",Y176)))</formula>
    </cfRule>
  </conditionalFormatting>
  <conditionalFormatting sqref="Y176">
    <cfRule type="cellIs" dxfId="38" priority="15" operator="equal">
      <formula>FALSE</formula>
    </cfRule>
  </conditionalFormatting>
  <conditionalFormatting sqref="AB176">
    <cfRule type="cellIs" dxfId="37" priority="13" operator="equal">
      <formula>FALSE</formula>
    </cfRule>
  </conditionalFormatting>
  <conditionalFormatting sqref="AB176">
    <cfRule type="cellIs" dxfId="36" priority="12" operator="equal">
      <formula>FALSE</formula>
    </cfRule>
  </conditionalFormatting>
  <conditionalFormatting sqref="Z175:AA175">
    <cfRule type="cellIs" dxfId="35" priority="11" operator="equal">
      <formula>FALSE</formula>
    </cfRule>
  </conditionalFormatting>
  <conditionalFormatting sqref="Y175">
    <cfRule type="cellIs" dxfId="34" priority="10" operator="equal">
      <formula>FALSE</formula>
    </cfRule>
  </conditionalFormatting>
  <conditionalFormatting sqref="Y175:AA175">
    <cfRule type="containsText" dxfId="33" priority="9" operator="containsText" text="fałsz">
      <formula>NOT(ISERROR(SEARCH("fałsz",Y175)))</formula>
    </cfRule>
  </conditionalFormatting>
  <conditionalFormatting sqref="AB175">
    <cfRule type="cellIs" dxfId="32" priority="8" operator="equal">
      <formula>FALSE</formula>
    </cfRule>
  </conditionalFormatting>
  <conditionalFormatting sqref="AB175">
    <cfRule type="cellIs" dxfId="31" priority="7" operator="equal">
      <formula>FALSE</formula>
    </cfRule>
  </conditionalFormatting>
  <dataValidations count="3">
    <dataValidation type="list" allowBlank="1" showInputMessage="1" showErrorMessage="1" sqref="D3">
      <formula1>"N,W"</formula1>
    </dataValidation>
    <dataValidation type="list" allowBlank="1" showInputMessage="1" showErrorMessage="1" sqref="WVP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H3:H172">
      <formula1>"B,P,R"</formula1>
    </dataValidation>
    <dataValidation type="list" allowBlank="1" showInputMessage="1" showErrorMessage="1" sqref="WVK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C3:C172">
      <formula1>"N,K,W"</formula1>
    </dataValidation>
  </dataValidations>
  <pageMargins left="0.23622047244094491" right="0.23622047244094491" top="0.74803149606299213" bottom="0.74803149606299213" header="0.31496062992125984" footer="0.31496062992125984"/>
  <pageSetup paperSize="8" scale="51" fitToHeight="0" orientation="landscape" r:id="rId1"/>
  <headerFooter>
    <oddHeader>&amp;LWojewództwo &amp;KFF0000LUBELSKIE&amp;K01+000 - zadania gminne lista podstawowa</oddHeader>
    <oddFooter>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8"/>
  <sheetViews>
    <sheetView showGridLines="0" view="pageBreakPreview" zoomScale="85" zoomScaleNormal="78" zoomScaleSheetLayoutView="85" workbookViewId="0">
      <selection sqref="A1:A2"/>
    </sheetView>
  </sheetViews>
  <sheetFormatPr defaultColWidth="9.140625" defaultRowHeight="12" x14ac:dyDescent="0.25"/>
  <cols>
    <col min="1" max="5" width="15.7109375" style="204" customWidth="1"/>
    <col min="6" max="6" width="52.7109375" style="204" customWidth="1"/>
    <col min="7" max="9" width="15.7109375" style="204" customWidth="1"/>
    <col min="10" max="10" width="15.7109375" style="215" customWidth="1"/>
    <col min="11" max="12" width="15.7109375" style="204" customWidth="1"/>
    <col min="13" max="13" width="15.7109375" style="205" customWidth="1"/>
    <col min="14" max="27" width="15.7109375" style="204" customWidth="1"/>
    <col min="28" max="16384" width="9.140625" style="204"/>
  </cols>
  <sheetData>
    <row r="1" spans="1:28" x14ac:dyDescent="0.25">
      <c r="A1" s="365" t="s">
        <v>4</v>
      </c>
      <c r="B1" s="365" t="s">
        <v>5</v>
      </c>
      <c r="C1" s="365" t="s">
        <v>46</v>
      </c>
      <c r="D1" s="365" t="s">
        <v>6</v>
      </c>
      <c r="E1" s="365" t="s">
        <v>33</v>
      </c>
      <c r="F1" s="365" t="s">
        <v>7</v>
      </c>
      <c r="G1" s="365" t="s">
        <v>27</v>
      </c>
      <c r="H1" s="365" t="s">
        <v>8</v>
      </c>
      <c r="I1" s="365" t="s">
        <v>24</v>
      </c>
      <c r="J1" s="366" t="s">
        <v>9</v>
      </c>
      <c r="K1" s="365" t="s">
        <v>10</v>
      </c>
      <c r="L1" s="365" t="s">
        <v>13</v>
      </c>
      <c r="M1" s="365" t="s">
        <v>11</v>
      </c>
      <c r="N1" s="365" t="s">
        <v>12</v>
      </c>
      <c r="O1" s="365"/>
      <c r="P1" s="365"/>
      <c r="Q1" s="365"/>
      <c r="R1" s="365"/>
      <c r="S1" s="365"/>
      <c r="T1" s="365"/>
      <c r="U1" s="365"/>
      <c r="V1" s="365"/>
      <c r="W1" s="365"/>
    </row>
    <row r="2" spans="1:28" x14ac:dyDescent="0.25">
      <c r="A2" s="365"/>
      <c r="B2" s="365"/>
      <c r="C2" s="365"/>
      <c r="D2" s="365"/>
      <c r="E2" s="365"/>
      <c r="F2" s="365"/>
      <c r="G2" s="365"/>
      <c r="H2" s="365"/>
      <c r="I2" s="365"/>
      <c r="J2" s="366"/>
      <c r="K2" s="365"/>
      <c r="L2" s="365"/>
      <c r="M2" s="365"/>
      <c r="N2" s="224">
        <v>2019</v>
      </c>
      <c r="O2" s="224">
        <v>2020</v>
      </c>
      <c r="P2" s="224">
        <v>2021</v>
      </c>
      <c r="Q2" s="224">
        <v>2022</v>
      </c>
      <c r="R2" s="224">
        <v>2023</v>
      </c>
      <c r="S2" s="224">
        <v>2024</v>
      </c>
      <c r="T2" s="224">
        <v>2025</v>
      </c>
      <c r="U2" s="224">
        <v>2026</v>
      </c>
      <c r="V2" s="224">
        <v>2027</v>
      </c>
      <c r="W2" s="224">
        <v>2028</v>
      </c>
      <c r="X2" s="205" t="s">
        <v>29</v>
      </c>
      <c r="Y2" s="205" t="s">
        <v>30</v>
      </c>
      <c r="Z2" s="205" t="s">
        <v>31</v>
      </c>
      <c r="AA2" s="206" t="s">
        <v>32</v>
      </c>
    </row>
    <row r="3" spans="1:28" s="210" customFormat="1" ht="24" x14ac:dyDescent="0.25">
      <c r="A3" s="183">
        <v>1</v>
      </c>
      <c r="B3" s="151" t="s">
        <v>212</v>
      </c>
      <c r="C3" s="151" t="s">
        <v>102</v>
      </c>
      <c r="D3" s="159" t="s">
        <v>51</v>
      </c>
      <c r="E3" s="153" t="s">
        <v>52</v>
      </c>
      <c r="F3" s="263" t="s">
        <v>213</v>
      </c>
      <c r="G3" s="160" t="s">
        <v>54</v>
      </c>
      <c r="H3" s="154">
        <v>13.265000000000001</v>
      </c>
      <c r="I3" s="155" t="s">
        <v>126</v>
      </c>
      <c r="J3" s="156">
        <v>27849710.460000001</v>
      </c>
      <c r="K3" s="253">
        <f t="shared" ref="K3:K20" si="0">ROUND(J3*M3,2)</f>
        <v>13924855.23</v>
      </c>
      <c r="L3" s="171">
        <f t="shared" ref="L3:L20" si="1">J3-K3</f>
        <v>13924855.23</v>
      </c>
      <c r="M3" s="279">
        <v>0.5</v>
      </c>
      <c r="N3" s="156"/>
      <c r="O3" s="156"/>
      <c r="P3" s="156"/>
      <c r="Q3" s="246">
        <f>K3</f>
        <v>13924855.23</v>
      </c>
      <c r="R3" s="246"/>
      <c r="S3" s="156"/>
      <c r="T3" s="156"/>
      <c r="U3" s="260"/>
      <c r="V3" s="43"/>
      <c r="W3" s="43"/>
      <c r="X3" s="205" t="b">
        <f t="shared" ref="X3" si="2">K3=SUM(N3:W3)</f>
        <v>1</v>
      </c>
      <c r="Y3" s="207">
        <f t="shared" ref="Y3" si="3">ROUND(K3/J3,4)</f>
        <v>0.5</v>
      </c>
      <c r="Z3" s="208" t="b">
        <f t="shared" ref="Z3" si="4">Y3=M3</f>
        <v>1</v>
      </c>
      <c r="AA3" s="208" t="b">
        <f t="shared" ref="AA3" si="5">J3=K3+L3</f>
        <v>1</v>
      </c>
      <c r="AB3" s="209"/>
    </row>
    <row r="4" spans="1:28" s="210" customFormat="1" ht="24" x14ac:dyDescent="0.25">
      <c r="A4" s="182">
        <v>2</v>
      </c>
      <c r="B4" s="161" t="s">
        <v>214</v>
      </c>
      <c r="C4" s="161" t="s">
        <v>144</v>
      </c>
      <c r="D4" s="162" t="s">
        <v>89</v>
      </c>
      <c r="E4" s="226" t="s">
        <v>90</v>
      </c>
      <c r="F4" s="262" t="s">
        <v>215</v>
      </c>
      <c r="G4" s="164" t="s">
        <v>54</v>
      </c>
      <c r="H4" s="165">
        <v>12.669</v>
      </c>
      <c r="I4" s="166" t="s">
        <v>146</v>
      </c>
      <c r="J4" s="167">
        <v>23403111.460000001</v>
      </c>
      <c r="K4" s="254">
        <f t="shared" si="0"/>
        <v>14041866.880000001</v>
      </c>
      <c r="L4" s="172">
        <f t="shared" si="1"/>
        <v>9361244.5800000001</v>
      </c>
      <c r="M4" s="268">
        <v>0.6</v>
      </c>
      <c r="N4" s="156"/>
      <c r="O4" s="167"/>
      <c r="P4" s="167"/>
      <c r="Q4" s="170">
        <v>7020933.3399999999</v>
      </c>
      <c r="R4" s="170">
        <f>K4-Q4</f>
        <v>7020933.540000001</v>
      </c>
      <c r="S4" s="167"/>
      <c r="T4" s="167"/>
      <c r="U4" s="260"/>
      <c r="V4" s="43"/>
      <c r="W4" s="43"/>
      <c r="X4" s="205" t="b">
        <f t="shared" ref="X4:X20" si="6">K4=SUM(N4:W4)</f>
        <v>1</v>
      </c>
      <c r="Y4" s="207">
        <f t="shared" ref="Y4:Y20" si="7">ROUND(K4/J4,4)</f>
        <v>0.6</v>
      </c>
      <c r="Z4" s="208" t="b">
        <f t="shared" ref="Z4:Z20" si="8">Y4=M4</f>
        <v>1</v>
      </c>
      <c r="AA4" s="208" t="b">
        <f t="shared" ref="AA4:AA20" si="9">J4=K4+L4</f>
        <v>1</v>
      </c>
      <c r="AB4" s="209"/>
    </row>
    <row r="5" spans="1:28" s="210" customFormat="1" ht="24" x14ac:dyDescent="0.25">
      <c r="A5" s="183">
        <v>3</v>
      </c>
      <c r="B5" s="151" t="s">
        <v>216</v>
      </c>
      <c r="C5" s="151" t="s">
        <v>102</v>
      </c>
      <c r="D5" s="159" t="s">
        <v>152</v>
      </c>
      <c r="E5" s="226" t="s">
        <v>258</v>
      </c>
      <c r="F5" s="263" t="s">
        <v>217</v>
      </c>
      <c r="G5" s="160" t="s">
        <v>54</v>
      </c>
      <c r="H5" s="154">
        <v>4.4829999999999997</v>
      </c>
      <c r="I5" s="155" t="s">
        <v>154</v>
      </c>
      <c r="J5" s="156">
        <v>15968437.67</v>
      </c>
      <c r="K5" s="253">
        <f t="shared" si="0"/>
        <v>9581062.5999999996</v>
      </c>
      <c r="L5" s="171">
        <f t="shared" si="1"/>
        <v>6387375.0700000003</v>
      </c>
      <c r="M5" s="279">
        <v>0.6</v>
      </c>
      <c r="N5" s="156"/>
      <c r="O5" s="156"/>
      <c r="P5" s="156"/>
      <c r="Q5" s="246">
        <f t="shared" ref="Q5:Q12" si="10">K5</f>
        <v>9581062.5999999996</v>
      </c>
      <c r="R5" s="246"/>
      <c r="S5" s="156"/>
      <c r="T5" s="156"/>
      <c r="U5" s="260"/>
      <c r="V5" s="43"/>
      <c r="W5" s="43"/>
      <c r="X5" s="205" t="b">
        <f t="shared" si="6"/>
        <v>1</v>
      </c>
      <c r="Y5" s="207">
        <f t="shared" si="7"/>
        <v>0.6</v>
      </c>
      <c r="Z5" s="208" t="b">
        <f t="shared" si="8"/>
        <v>1</v>
      </c>
      <c r="AA5" s="208" t="b">
        <f t="shared" si="9"/>
        <v>1</v>
      </c>
      <c r="AB5" s="209"/>
    </row>
    <row r="6" spans="1:28" s="210" customFormat="1" ht="24" x14ac:dyDescent="0.25">
      <c r="A6" s="183">
        <v>4</v>
      </c>
      <c r="B6" s="151" t="s">
        <v>218</v>
      </c>
      <c r="C6" s="151" t="s">
        <v>102</v>
      </c>
      <c r="D6" s="159" t="s">
        <v>116</v>
      </c>
      <c r="E6" s="153" t="s">
        <v>117</v>
      </c>
      <c r="F6" s="263" t="s">
        <v>219</v>
      </c>
      <c r="G6" s="160" t="s">
        <v>63</v>
      </c>
      <c r="H6" s="154">
        <v>5.19</v>
      </c>
      <c r="I6" s="155" t="s">
        <v>119</v>
      </c>
      <c r="J6" s="156">
        <v>8021098.5099999998</v>
      </c>
      <c r="K6" s="253">
        <f t="shared" si="0"/>
        <v>4812659.1100000003</v>
      </c>
      <c r="L6" s="171">
        <f t="shared" si="1"/>
        <v>3208439.3999999994</v>
      </c>
      <c r="M6" s="279">
        <v>0.6</v>
      </c>
      <c r="N6" s="156"/>
      <c r="O6" s="156"/>
      <c r="P6" s="156"/>
      <c r="Q6" s="246">
        <f t="shared" si="10"/>
        <v>4812659.1100000003</v>
      </c>
      <c r="R6" s="246"/>
      <c r="S6" s="156"/>
      <c r="T6" s="156"/>
      <c r="U6" s="260"/>
      <c r="V6" s="43"/>
      <c r="W6" s="43"/>
      <c r="X6" s="205" t="b">
        <f t="shared" si="6"/>
        <v>1</v>
      </c>
      <c r="Y6" s="207">
        <f t="shared" si="7"/>
        <v>0.6</v>
      </c>
      <c r="Z6" s="208" t="b">
        <f t="shared" si="8"/>
        <v>1</v>
      </c>
      <c r="AA6" s="208" t="b">
        <f t="shared" si="9"/>
        <v>1</v>
      </c>
      <c r="AB6" s="209"/>
    </row>
    <row r="7" spans="1:28" s="210" customFormat="1" ht="24" x14ac:dyDescent="0.25">
      <c r="A7" s="183">
        <v>5</v>
      </c>
      <c r="B7" s="151" t="s">
        <v>224</v>
      </c>
      <c r="C7" s="151" t="s">
        <v>102</v>
      </c>
      <c r="D7" s="159" t="s">
        <v>225</v>
      </c>
      <c r="E7" s="153" t="s">
        <v>226</v>
      </c>
      <c r="F7" s="263" t="s">
        <v>227</v>
      </c>
      <c r="G7" s="160" t="s">
        <v>54</v>
      </c>
      <c r="H7" s="154">
        <v>1.288</v>
      </c>
      <c r="I7" s="155" t="s">
        <v>228</v>
      </c>
      <c r="J7" s="156">
        <v>5597573.4699999997</v>
      </c>
      <c r="K7" s="253">
        <f t="shared" si="0"/>
        <v>3358544.08</v>
      </c>
      <c r="L7" s="171">
        <f t="shared" si="1"/>
        <v>2239029.3899999997</v>
      </c>
      <c r="M7" s="279">
        <v>0.6</v>
      </c>
      <c r="N7" s="156"/>
      <c r="O7" s="156"/>
      <c r="P7" s="156"/>
      <c r="Q7" s="246">
        <f t="shared" si="10"/>
        <v>3358544.08</v>
      </c>
      <c r="R7" s="246"/>
      <c r="S7" s="156"/>
      <c r="T7" s="156"/>
      <c r="U7" s="260"/>
      <c r="V7" s="43"/>
      <c r="W7" s="43"/>
      <c r="X7" s="205" t="b">
        <f t="shared" si="6"/>
        <v>1</v>
      </c>
      <c r="Y7" s="207">
        <f t="shared" si="7"/>
        <v>0.6</v>
      </c>
      <c r="Z7" s="208" t="b">
        <f t="shared" si="8"/>
        <v>1</v>
      </c>
      <c r="AA7" s="208" t="b">
        <f t="shared" si="9"/>
        <v>1</v>
      </c>
      <c r="AB7" s="209"/>
    </row>
    <row r="8" spans="1:28" s="210" customFormat="1" ht="24" x14ac:dyDescent="0.25">
      <c r="A8" s="183">
        <v>6</v>
      </c>
      <c r="B8" s="151" t="s">
        <v>231</v>
      </c>
      <c r="C8" s="151" t="s">
        <v>102</v>
      </c>
      <c r="D8" s="152" t="s">
        <v>186</v>
      </c>
      <c r="E8" s="153" t="s">
        <v>187</v>
      </c>
      <c r="F8" s="263" t="s">
        <v>232</v>
      </c>
      <c r="G8" s="160" t="s">
        <v>54</v>
      </c>
      <c r="H8" s="154">
        <v>2.91</v>
      </c>
      <c r="I8" s="155" t="s">
        <v>109</v>
      </c>
      <c r="J8" s="156">
        <v>7484669.29</v>
      </c>
      <c r="K8" s="253">
        <f t="shared" si="0"/>
        <v>4490801.57</v>
      </c>
      <c r="L8" s="171">
        <f t="shared" si="1"/>
        <v>2993867.7199999997</v>
      </c>
      <c r="M8" s="279">
        <v>0.6</v>
      </c>
      <c r="N8" s="156"/>
      <c r="O8" s="156"/>
      <c r="P8" s="156"/>
      <c r="Q8" s="246">
        <f t="shared" si="10"/>
        <v>4490801.57</v>
      </c>
      <c r="R8" s="246"/>
      <c r="S8" s="156"/>
      <c r="T8" s="156"/>
      <c r="U8" s="260"/>
      <c r="V8" s="43"/>
      <c r="W8" s="43"/>
      <c r="X8" s="205" t="b">
        <f t="shared" si="6"/>
        <v>1</v>
      </c>
      <c r="Y8" s="207">
        <f t="shared" si="7"/>
        <v>0.6</v>
      </c>
      <c r="Z8" s="208" t="b">
        <f t="shared" si="8"/>
        <v>1</v>
      </c>
      <c r="AA8" s="208" t="b">
        <f t="shared" si="9"/>
        <v>1</v>
      </c>
      <c r="AB8" s="209"/>
    </row>
    <row r="9" spans="1:28" s="210" customFormat="1" ht="24" x14ac:dyDescent="0.25">
      <c r="A9" s="183">
        <v>7</v>
      </c>
      <c r="B9" s="151" t="s">
        <v>233</v>
      </c>
      <c r="C9" s="151" t="s">
        <v>102</v>
      </c>
      <c r="D9" s="152" t="s">
        <v>204</v>
      </c>
      <c r="E9" s="153" t="s">
        <v>205</v>
      </c>
      <c r="F9" s="263" t="s">
        <v>234</v>
      </c>
      <c r="G9" s="151" t="s">
        <v>54</v>
      </c>
      <c r="H9" s="154">
        <v>1.9239999999999999</v>
      </c>
      <c r="I9" s="155" t="s">
        <v>207</v>
      </c>
      <c r="J9" s="156">
        <v>2896416.84</v>
      </c>
      <c r="K9" s="253">
        <f t="shared" si="0"/>
        <v>1737850.1</v>
      </c>
      <c r="L9" s="171">
        <f t="shared" si="1"/>
        <v>1158566.7399999998</v>
      </c>
      <c r="M9" s="279">
        <v>0.6</v>
      </c>
      <c r="N9" s="156"/>
      <c r="O9" s="158"/>
      <c r="P9" s="158"/>
      <c r="Q9" s="246">
        <f t="shared" si="10"/>
        <v>1737850.1</v>
      </c>
      <c r="R9" s="246"/>
      <c r="S9" s="158"/>
      <c r="T9" s="158"/>
      <c r="U9" s="260"/>
      <c r="V9" s="43"/>
      <c r="W9" s="43"/>
      <c r="X9" s="205" t="b">
        <f t="shared" si="6"/>
        <v>1</v>
      </c>
      <c r="Y9" s="207">
        <f t="shared" si="7"/>
        <v>0.6</v>
      </c>
      <c r="Z9" s="208" t="b">
        <f t="shared" si="8"/>
        <v>1</v>
      </c>
      <c r="AA9" s="208" t="b">
        <f t="shared" si="9"/>
        <v>1</v>
      </c>
      <c r="AB9" s="209"/>
    </row>
    <row r="10" spans="1:28" s="210" customFormat="1" ht="24" x14ac:dyDescent="0.25">
      <c r="A10" s="183">
        <v>8</v>
      </c>
      <c r="B10" s="151" t="s">
        <v>235</v>
      </c>
      <c r="C10" s="151" t="s">
        <v>102</v>
      </c>
      <c r="D10" s="159" t="s">
        <v>197</v>
      </c>
      <c r="E10" s="226" t="s">
        <v>261</v>
      </c>
      <c r="F10" s="265" t="s">
        <v>236</v>
      </c>
      <c r="G10" s="160" t="s">
        <v>54</v>
      </c>
      <c r="H10" s="154">
        <v>2.63</v>
      </c>
      <c r="I10" s="155" t="s">
        <v>237</v>
      </c>
      <c r="J10" s="156">
        <v>3017135.97</v>
      </c>
      <c r="K10" s="253">
        <v>1508567.98</v>
      </c>
      <c r="L10" s="171">
        <f t="shared" si="1"/>
        <v>1508567.9900000002</v>
      </c>
      <c r="M10" s="279">
        <v>0.5</v>
      </c>
      <c r="N10" s="156"/>
      <c r="O10" s="156"/>
      <c r="P10" s="156"/>
      <c r="Q10" s="246">
        <f t="shared" si="10"/>
        <v>1508567.98</v>
      </c>
      <c r="R10" s="246"/>
      <c r="S10" s="156"/>
      <c r="T10" s="156"/>
      <c r="U10" s="260"/>
      <c r="V10" s="43"/>
      <c r="W10" s="43"/>
      <c r="X10" s="205" t="b">
        <f t="shared" si="6"/>
        <v>1</v>
      </c>
      <c r="Y10" s="207">
        <f t="shared" si="7"/>
        <v>0.5</v>
      </c>
      <c r="Z10" s="208" t="b">
        <f t="shared" si="8"/>
        <v>1</v>
      </c>
      <c r="AA10" s="208" t="b">
        <f t="shared" si="9"/>
        <v>1</v>
      </c>
      <c r="AB10" s="209"/>
    </row>
    <row r="11" spans="1:28" s="210" customFormat="1" ht="24" x14ac:dyDescent="0.25">
      <c r="A11" s="183">
        <v>9</v>
      </c>
      <c r="B11" s="151" t="s">
        <v>238</v>
      </c>
      <c r="C11" s="151" t="s">
        <v>102</v>
      </c>
      <c r="D11" s="152" t="s">
        <v>57</v>
      </c>
      <c r="E11" s="153" t="s">
        <v>58</v>
      </c>
      <c r="F11" s="263" t="s">
        <v>239</v>
      </c>
      <c r="G11" s="151" t="s">
        <v>54</v>
      </c>
      <c r="H11" s="154">
        <v>0.74099999999999999</v>
      </c>
      <c r="I11" s="155" t="s">
        <v>104</v>
      </c>
      <c r="J11" s="156">
        <v>3198438.37</v>
      </c>
      <c r="K11" s="253">
        <f t="shared" si="0"/>
        <v>1919063.02</v>
      </c>
      <c r="L11" s="171">
        <f t="shared" si="1"/>
        <v>1279375.3500000001</v>
      </c>
      <c r="M11" s="279">
        <v>0.6</v>
      </c>
      <c r="N11" s="156"/>
      <c r="O11" s="158"/>
      <c r="P11" s="158"/>
      <c r="Q11" s="246">
        <f t="shared" si="10"/>
        <v>1919063.02</v>
      </c>
      <c r="R11" s="246"/>
      <c r="S11" s="158"/>
      <c r="T11" s="158"/>
      <c r="U11" s="260"/>
      <c r="V11" s="43"/>
      <c r="W11" s="43"/>
      <c r="X11" s="205" t="b">
        <f t="shared" si="6"/>
        <v>1</v>
      </c>
      <c r="Y11" s="207">
        <f t="shared" si="7"/>
        <v>0.6</v>
      </c>
      <c r="Z11" s="208" t="b">
        <f t="shared" si="8"/>
        <v>1</v>
      </c>
      <c r="AA11" s="208" t="b">
        <f t="shared" si="9"/>
        <v>1</v>
      </c>
      <c r="AB11" s="209"/>
    </row>
    <row r="12" spans="1:28" s="210" customFormat="1" ht="24" x14ac:dyDescent="0.25">
      <c r="A12" s="183">
        <v>10</v>
      </c>
      <c r="B12" s="151" t="s">
        <v>240</v>
      </c>
      <c r="C12" s="151" t="s">
        <v>102</v>
      </c>
      <c r="D12" s="152" t="s">
        <v>178</v>
      </c>
      <c r="E12" s="153" t="s">
        <v>107</v>
      </c>
      <c r="F12" s="263" t="s">
        <v>241</v>
      </c>
      <c r="G12" s="160" t="s">
        <v>54</v>
      </c>
      <c r="H12" s="154">
        <v>10.01</v>
      </c>
      <c r="I12" s="155" t="s">
        <v>180</v>
      </c>
      <c r="J12" s="156">
        <v>17154934.890000001</v>
      </c>
      <c r="K12" s="253">
        <f t="shared" si="0"/>
        <v>10292960.93</v>
      </c>
      <c r="L12" s="171">
        <f t="shared" si="1"/>
        <v>6861973.9600000009</v>
      </c>
      <c r="M12" s="279">
        <v>0.6</v>
      </c>
      <c r="N12" s="156"/>
      <c r="O12" s="156"/>
      <c r="P12" s="156"/>
      <c r="Q12" s="246">
        <f t="shared" si="10"/>
        <v>10292960.93</v>
      </c>
      <c r="R12" s="246"/>
      <c r="S12" s="156"/>
      <c r="T12" s="156"/>
      <c r="U12" s="260"/>
      <c r="V12" s="43"/>
      <c r="W12" s="43"/>
      <c r="X12" s="205" t="b">
        <f t="shared" si="6"/>
        <v>1</v>
      </c>
      <c r="Y12" s="207">
        <f t="shared" si="7"/>
        <v>0.6</v>
      </c>
      <c r="Z12" s="208" t="b">
        <f t="shared" si="8"/>
        <v>1</v>
      </c>
      <c r="AA12" s="208" t="b">
        <f t="shared" si="9"/>
        <v>1</v>
      </c>
      <c r="AB12" s="209"/>
    </row>
    <row r="13" spans="1:28" s="210" customFormat="1" ht="24" x14ac:dyDescent="0.25">
      <c r="A13" s="182">
        <v>11</v>
      </c>
      <c r="B13" s="161" t="s">
        <v>242</v>
      </c>
      <c r="C13" s="161" t="s">
        <v>144</v>
      </c>
      <c r="D13" s="162" t="s">
        <v>66</v>
      </c>
      <c r="E13" s="163" t="s">
        <v>67</v>
      </c>
      <c r="F13" s="262" t="s">
        <v>243</v>
      </c>
      <c r="G13" s="164" t="s">
        <v>54</v>
      </c>
      <c r="H13" s="165">
        <v>3.9969999999999999</v>
      </c>
      <c r="I13" s="166" t="s">
        <v>195</v>
      </c>
      <c r="J13" s="167">
        <v>5110551.54</v>
      </c>
      <c r="K13" s="254">
        <f t="shared" si="0"/>
        <v>2555275.77</v>
      </c>
      <c r="L13" s="172">
        <f t="shared" si="1"/>
        <v>2555275.77</v>
      </c>
      <c r="M13" s="268">
        <v>0.5</v>
      </c>
      <c r="N13" s="156"/>
      <c r="O13" s="167"/>
      <c r="P13" s="167"/>
      <c r="Q13" s="170">
        <v>624928.43999999994</v>
      </c>
      <c r="R13" s="170">
        <f>K13-Q13</f>
        <v>1930347.33</v>
      </c>
      <c r="S13" s="167"/>
      <c r="T13" s="167"/>
      <c r="U13" s="260"/>
      <c r="V13" s="43"/>
      <c r="W13" s="43"/>
      <c r="X13" s="205" t="b">
        <f t="shared" si="6"/>
        <v>1</v>
      </c>
      <c r="Y13" s="207">
        <f t="shared" si="7"/>
        <v>0.5</v>
      </c>
      <c r="Z13" s="208" t="b">
        <f t="shared" si="8"/>
        <v>1</v>
      </c>
      <c r="AA13" s="208" t="b">
        <f t="shared" si="9"/>
        <v>1</v>
      </c>
      <c r="AB13" s="209"/>
    </row>
    <row r="14" spans="1:28" s="210" customFormat="1" ht="24" x14ac:dyDescent="0.25">
      <c r="A14" s="182">
        <v>12</v>
      </c>
      <c r="B14" s="161" t="s">
        <v>244</v>
      </c>
      <c r="C14" s="161" t="s">
        <v>144</v>
      </c>
      <c r="D14" s="173" t="s">
        <v>204</v>
      </c>
      <c r="E14" s="163" t="s">
        <v>205</v>
      </c>
      <c r="F14" s="262" t="s">
        <v>245</v>
      </c>
      <c r="G14" s="161" t="s">
        <v>54</v>
      </c>
      <c r="H14" s="165">
        <v>5.4119999999999999</v>
      </c>
      <c r="I14" s="166" t="s">
        <v>246</v>
      </c>
      <c r="J14" s="167">
        <v>6974196.25</v>
      </c>
      <c r="K14" s="254">
        <f t="shared" si="0"/>
        <v>4184517.75</v>
      </c>
      <c r="L14" s="172">
        <f t="shared" si="1"/>
        <v>2789678.5</v>
      </c>
      <c r="M14" s="268">
        <v>0.6</v>
      </c>
      <c r="N14" s="156"/>
      <c r="O14" s="169"/>
      <c r="P14" s="169"/>
      <c r="Q14" s="170">
        <v>2092258.88</v>
      </c>
      <c r="R14" s="170">
        <f>K14-Q14</f>
        <v>2092258.87</v>
      </c>
      <c r="S14" s="169"/>
      <c r="T14" s="169"/>
      <c r="U14" s="260"/>
      <c r="V14" s="43"/>
      <c r="W14" s="43"/>
      <c r="X14" s="205" t="b">
        <f t="shared" si="6"/>
        <v>1</v>
      </c>
      <c r="Y14" s="207">
        <f t="shared" si="7"/>
        <v>0.6</v>
      </c>
      <c r="Z14" s="208" t="b">
        <f t="shared" si="8"/>
        <v>1</v>
      </c>
      <c r="AA14" s="208" t="b">
        <f t="shared" si="9"/>
        <v>1</v>
      </c>
      <c r="AB14" s="209"/>
    </row>
    <row r="15" spans="1:28" s="210" customFormat="1" ht="36" x14ac:dyDescent="0.25">
      <c r="A15" s="182">
        <v>13</v>
      </c>
      <c r="B15" s="161" t="s">
        <v>220</v>
      </c>
      <c r="C15" s="161" t="s">
        <v>144</v>
      </c>
      <c r="D15" s="162" t="s">
        <v>81</v>
      </c>
      <c r="E15" s="227" t="s">
        <v>82</v>
      </c>
      <c r="F15" s="262" t="s">
        <v>221</v>
      </c>
      <c r="G15" s="164" t="s">
        <v>54</v>
      </c>
      <c r="H15" s="165">
        <v>3.242</v>
      </c>
      <c r="I15" s="166" t="s">
        <v>162</v>
      </c>
      <c r="J15" s="167">
        <v>3684890.89</v>
      </c>
      <c r="K15" s="254">
        <v>1842445.44</v>
      </c>
      <c r="L15" s="172">
        <f t="shared" si="1"/>
        <v>1842445.4500000002</v>
      </c>
      <c r="M15" s="268">
        <v>0.5</v>
      </c>
      <c r="N15" s="156"/>
      <c r="O15" s="167"/>
      <c r="P15" s="167"/>
      <c r="Q15" s="170">
        <v>1105467.27</v>
      </c>
      <c r="R15" s="170">
        <f>K15-Q15</f>
        <v>736978.16999999993</v>
      </c>
      <c r="S15" s="167"/>
      <c r="T15" s="167"/>
      <c r="U15" s="260"/>
      <c r="V15" s="43"/>
      <c r="W15" s="43"/>
      <c r="X15" s="205" t="b">
        <f t="shared" si="6"/>
        <v>1</v>
      </c>
      <c r="Y15" s="207">
        <f t="shared" si="7"/>
        <v>0.5</v>
      </c>
      <c r="Z15" s="208" t="b">
        <f t="shared" si="8"/>
        <v>1</v>
      </c>
      <c r="AA15" s="208" t="b">
        <f t="shared" si="9"/>
        <v>1</v>
      </c>
      <c r="AB15" s="209"/>
    </row>
    <row r="16" spans="1:28" s="210" customFormat="1" ht="48" x14ac:dyDescent="0.25">
      <c r="A16" s="183">
        <v>14</v>
      </c>
      <c r="B16" s="151" t="s">
        <v>247</v>
      </c>
      <c r="C16" s="151" t="s">
        <v>102</v>
      </c>
      <c r="D16" s="159" t="s">
        <v>76</v>
      </c>
      <c r="E16" s="153" t="s">
        <v>77</v>
      </c>
      <c r="F16" s="263" t="s">
        <v>248</v>
      </c>
      <c r="G16" s="160" t="s">
        <v>54</v>
      </c>
      <c r="H16" s="154">
        <v>6.1470000000000002</v>
      </c>
      <c r="I16" s="155" t="s">
        <v>137</v>
      </c>
      <c r="J16" s="156">
        <v>9246090.6099999994</v>
      </c>
      <c r="K16" s="253">
        <f t="shared" si="0"/>
        <v>5547654.3700000001</v>
      </c>
      <c r="L16" s="171">
        <f t="shared" si="1"/>
        <v>3698436.2399999993</v>
      </c>
      <c r="M16" s="279">
        <v>0.6</v>
      </c>
      <c r="N16" s="156"/>
      <c r="O16" s="156"/>
      <c r="P16" s="156"/>
      <c r="Q16" s="246">
        <f t="shared" ref="Q16:Q20" si="11">K16</f>
        <v>5547654.3700000001</v>
      </c>
      <c r="R16" s="246"/>
      <c r="S16" s="156"/>
      <c r="T16" s="156"/>
      <c r="U16" s="260"/>
      <c r="V16" s="43"/>
      <c r="W16" s="43"/>
      <c r="X16" s="205" t="b">
        <f t="shared" si="6"/>
        <v>1</v>
      </c>
      <c r="Y16" s="207">
        <f t="shared" si="7"/>
        <v>0.6</v>
      </c>
      <c r="Z16" s="208" t="b">
        <f t="shared" si="8"/>
        <v>1</v>
      </c>
      <c r="AA16" s="208" t="b">
        <f t="shared" si="9"/>
        <v>1</v>
      </c>
      <c r="AB16" s="209"/>
    </row>
    <row r="17" spans="1:28" s="210" customFormat="1" ht="24" x14ac:dyDescent="0.25">
      <c r="A17" s="183">
        <v>15</v>
      </c>
      <c r="B17" s="151" t="s">
        <v>254</v>
      </c>
      <c r="C17" s="151" t="s">
        <v>102</v>
      </c>
      <c r="D17" s="159" t="s">
        <v>197</v>
      </c>
      <c r="E17" s="226" t="s">
        <v>261</v>
      </c>
      <c r="F17" s="265" t="s">
        <v>255</v>
      </c>
      <c r="G17" s="160" t="s">
        <v>54</v>
      </c>
      <c r="H17" s="154">
        <v>3.7650000000000001</v>
      </c>
      <c r="I17" s="155" t="s">
        <v>199</v>
      </c>
      <c r="J17" s="156">
        <v>4352932.08</v>
      </c>
      <c r="K17" s="253">
        <f t="shared" si="0"/>
        <v>2176466.04</v>
      </c>
      <c r="L17" s="171">
        <f t="shared" si="1"/>
        <v>2176466.04</v>
      </c>
      <c r="M17" s="279">
        <v>0.5</v>
      </c>
      <c r="N17" s="156"/>
      <c r="O17" s="156"/>
      <c r="P17" s="156"/>
      <c r="Q17" s="246">
        <f t="shared" si="11"/>
        <v>2176466.04</v>
      </c>
      <c r="R17" s="246"/>
      <c r="S17" s="156"/>
      <c r="T17" s="156"/>
      <c r="U17" s="260"/>
      <c r="V17" s="43"/>
      <c r="W17" s="43"/>
      <c r="X17" s="205" t="b">
        <f t="shared" si="6"/>
        <v>1</v>
      </c>
      <c r="Y17" s="207">
        <f t="shared" si="7"/>
        <v>0.5</v>
      </c>
      <c r="Z17" s="208" t="b">
        <f t="shared" si="8"/>
        <v>1</v>
      </c>
      <c r="AA17" s="208" t="b">
        <f t="shared" si="9"/>
        <v>1</v>
      </c>
      <c r="AB17" s="209"/>
    </row>
    <row r="18" spans="1:28" s="210" customFormat="1" ht="48" x14ac:dyDescent="0.25">
      <c r="A18" s="183">
        <v>16</v>
      </c>
      <c r="B18" s="151" t="s">
        <v>249</v>
      </c>
      <c r="C18" s="151" t="s">
        <v>102</v>
      </c>
      <c r="D18" s="159" t="s">
        <v>81</v>
      </c>
      <c r="E18" s="226" t="s">
        <v>82</v>
      </c>
      <c r="F18" s="263" t="s">
        <v>994</v>
      </c>
      <c r="G18" s="160" t="s">
        <v>54</v>
      </c>
      <c r="H18" s="154">
        <v>3.2919999999999998</v>
      </c>
      <c r="I18" s="155" t="s">
        <v>207</v>
      </c>
      <c r="J18" s="156">
        <v>3659553.67</v>
      </c>
      <c r="K18" s="253">
        <v>1829776.83</v>
      </c>
      <c r="L18" s="171">
        <f t="shared" si="1"/>
        <v>1829776.8399999999</v>
      </c>
      <c r="M18" s="279">
        <v>0.5</v>
      </c>
      <c r="N18" s="156"/>
      <c r="O18" s="156"/>
      <c r="P18" s="156"/>
      <c r="Q18" s="246">
        <f t="shared" si="11"/>
        <v>1829776.83</v>
      </c>
      <c r="R18" s="246"/>
      <c r="S18" s="156"/>
      <c r="T18" s="156"/>
      <c r="U18" s="260"/>
      <c r="V18" s="43"/>
      <c r="W18" s="43"/>
      <c r="X18" s="205" t="b">
        <f t="shared" si="6"/>
        <v>1</v>
      </c>
      <c r="Y18" s="207">
        <f t="shared" si="7"/>
        <v>0.5</v>
      </c>
      <c r="Z18" s="208" t="b">
        <f t="shared" si="8"/>
        <v>1</v>
      </c>
      <c r="AA18" s="208" t="b">
        <f t="shared" si="9"/>
        <v>1</v>
      </c>
      <c r="AB18" s="209"/>
    </row>
    <row r="19" spans="1:28" s="210" customFormat="1" ht="36" x14ac:dyDescent="0.25">
      <c r="A19" s="183">
        <v>17</v>
      </c>
      <c r="B19" s="151" t="s">
        <v>250</v>
      </c>
      <c r="C19" s="151" t="s">
        <v>102</v>
      </c>
      <c r="D19" s="159" t="s">
        <v>71</v>
      </c>
      <c r="E19" s="153" t="s">
        <v>72</v>
      </c>
      <c r="F19" s="263" t="s">
        <v>251</v>
      </c>
      <c r="G19" s="160" t="s">
        <v>63</v>
      </c>
      <c r="H19" s="154">
        <v>3.1190000000000002</v>
      </c>
      <c r="I19" s="155" t="s">
        <v>126</v>
      </c>
      <c r="J19" s="156">
        <v>5786896.9900000002</v>
      </c>
      <c r="K19" s="253">
        <v>2893448.49</v>
      </c>
      <c r="L19" s="171">
        <f t="shared" si="1"/>
        <v>2893448.5</v>
      </c>
      <c r="M19" s="279">
        <v>0.5</v>
      </c>
      <c r="N19" s="156"/>
      <c r="O19" s="156"/>
      <c r="P19" s="156"/>
      <c r="Q19" s="246">
        <f t="shared" si="11"/>
        <v>2893448.49</v>
      </c>
      <c r="R19" s="246"/>
      <c r="S19" s="156"/>
      <c r="T19" s="156"/>
      <c r="U19" s="260"/>
      <c r="V19" s="43"/>
      <c r="W19" s="43"/>
      <c r="X19" s="205" t="b">
        <f t="shared" si="6"/>
        <v>1</v>
      </c>
      <c r="Y19" s="207">
        <f t="shared" si="7"/>
        <v>0.5</v>
      </c>
      <c r="Z19" s="208" t="b">
        <f t="shared" si="8"/>
        <v>1</v>
      </c>
      <c r="AA19" s="208" t="b">
        <f t="shared" si="9"/>
        <v>1</v>
      </c>
      <c r="AB19" s="209"/>
    </row>
    <row r="20" spans="1:28" s="210" customFormat="1" ht="24" x14ac:dyDescent="0.25">
      <c r="A20" s="183">
        <v>18</v>
      </c>
      <c r="B20" s="151" t="s">
        <v>252</v>
      </c>
      <c r="C20" s="151" t="s">
        <v>102</v>
      </c>
      <c r="D20" s="152" t="s">
        <v>171</v>
      </c>
      <c r="E20" s="153" t="s">
        <v>172</v>
      </c>
      <c r="F20" s="263" t="s">
        <v>253</v>
      </c>
      <c r="G20" s="151" t="s">
        <v>63</v>
      </c>
      <c r="H20" s="154">
        <v>2.44</v>
      </c>
      <c r="I20" s="155" t="s">
        <v>154</v>
      </c>
      <c r="J20" s="156">
        <v>5270972.96</v>
      </c>
      <c r="K20" s="253">
        <f t="shared" si="0"/>
        <v>2635486.48</v>
      </c>
      <c r="L20" s="171">
        <f t="shared" si="1"/>
        <v>2635486.48</v>
      </c>
      <c r="M20" s="279">
        <v>0.5</v>
      </c>
      <c r="N20" s="156"/>
      <c r="O20" s="158"/>
      <c r="P20" s="158"/>
      <c r="Q20" s="246">
        <f t="shared" si="11"/>
        <v>2635486.48</v>
      </c>
      <c r="R20" s="246"/>
      <c r="S20" s="158"/>
      <c r="T20" s="158"/>
      <c r="U20" s="260"/>
      <c r="V20" s="43"/>
      <c r="W20" s="43"/>
      <c r="X20" s="205" t="b">
        <f t="shared" si="6"/>
        <v>1</v>
      </c>
      <c r="Y20" s="207">
        <f t="shared" si="7"/>
        <v>0.5</v>
      </c>
      <c r="Z20" s="208" t="b">
        <f t="shared" si="8"/>
        <v>1</v>
      </c>
      <c r="AA20" s="208" t="b">
        <f t="shared" si="9"/>
        <v>1</v>
      </c>
      <c r="AB20" s="209"/>
    </row>
    <row r="21" spans="1:28" x14ac:dyDescent="0.25">
      <c r="A21" s="365" t="s">
        <v>45</v>
      </c>
      <c r="B21" s="365"/>
      <c r="C21" s="365"/>
      <c r="D21" s="365"/>
      <c r="E21" s="365"/>
      <c r="F21" s="365"/>
      <c r="G21" s="365"/>
      <c r="H21" s="184">
        <f>SUM(H3:H20)</f>
        <v>86.524000000000001</v>
      </c>
      <c r="I21" s="185" t="s">
        <v>14</v>
      </c>
      <c r="J21" s="186">
        <f>SUM(J3:J20)</f>
        <v>158677611.92000005</v>
      </c>
      <c r="K21" s="188">
        <f>SUM(K3:K20)</f>
        <v>89333302.670000002</v>
      </c>
      <c r="L21" s="188">
        <f>SUM(L3:L20)</f>
        <v>69344309.250000015</v>
      </c>
      <c r="M21" s="187" t="s">
        <v>14</v>
      </c>
      <c r="N21" s="211">
        <f t="shared" ref="N21:W21" si="12">SUM(N3:N20)</f>
        <v>0</v>
      </c>
      <c r="O21" s="211">
        <f t="shared" si="12"/>
        <v>0</v>
      </c>
      <c r="P21" s="211">
        <f t="shared" si="12"/>
        <v>0</v>
      </c>
      <c r="Q21" s="211">
        <f t="shared" si="12"/>
        <v>77552784.760000005</v>
      </c>
      <c r="R21" s="211">
        <f t="shared" si="12"/>
        <v>11780517.910000002</v>
      </c>
      <c r="S21" s="211">
        <f t="shared" si="12"/>
        <v>0</v>
      </c>
      <c r="T21" s="211">
        <f t="shared" si="12"/>
        <v>0</v>
      </c>
      <c r="U21" s="211">
        <f t="shared" si="12"/>
        <v>0</v>
      </c>
      <c r="V21" s="211">
        <f t="shared" si="12"/>
        <v>0</v>
      </c>
      <c r="W21" s="211">
        <f t="shared" si="12"/>
        <v>0</v>
      </c>
      <c r="X21" s="205" t="b">
        <f t="shared" ref="X21" si="13">K21=SUM(N21:W21)</f>
        <v>1</v>
      </c>
      <c r="Y21" s="207">
        <f t="shared" ref="Y21" si="14">ROUND(K21/J21,4)</f>
        <v>0.56299999999999994</v>
      </c>
      <c r="Z21" s="208" t="s">
        <v>14</v>
      </c>
      <c r="AA21" s="208" t="b">
        <f t="shared" ref="AA21" si="15">J21=K21+L21</f>
        <v>1</v>
      </c>
      <c r="AB21" s="212"/>
    </row>
    <row r="22" spans="1:28" x14ac:dyDescent="0.25">
      <c r="A22" s="365" t="s">
        <v>39</v>
      </c>
      <c r="B22" s="365"/>
      <c r="C22" s="365"/>
      <c r="D22" s="365"/>
      <c r="E22" s="365"/>
      <c r="F22" s="365"/>
      <c r="G22" s="365"/>
      <c r="H22" s="184">
        <f>SUMIF($C$3:$C$20,"N",H3:H20)</f>
        <v>61.204000000000001</v>
      </c>
      <c r="I22" s="185" t="s">
        <v>14</v>
      </c>
      <c r="J22" s="186">
        <f>SUMIF($C$3:$C$20,"N",J3:J20)</f>
        <v>119504861.77999999</v>
      </c>
      <c r="K22" s="188">
        <f>SUMIF($C$3:$C$20,"N",K3:K20)</f>
        <v>66709196.829999991</v>
      </c>
      <c r="L22" s="188">
        <f>SUMIF($C$3:$C$20,"N",L3:L20)</f>
        <v>52795664.949999996</v>
      </c>
      <c r="M22" s="187" t="s">
        <v>14</v>
      </c>
      <c r="N22" s="211">
        <f t="shared" ref="N22:W22" si="16">SUMIF($C$3:$C$20,"N",N3:N20)</f>
        <v>0</v>
      </c>
      <c r="O22" s="211">
        <f t="shared" si="16"/>
        <v>0</v>
      </c>
      <c r="P22" s="211">
        <f t="shared" si="16"/>
        <v>0</v>
      </c>
      <c r="Q22" s="211">
        <f t="shared" si="16"/>
        <v>66709196.829999991</v>
      </c>
      <c r="R22" s="211">
        <f t="shared" si="16"/>
        <v>0</v>
      </c>
      <c r="S22" s="211">
        <f t="shared" si="16"/>
        <v>0</v>
      </c>
      <c r="T22" s="211">
        <f t="shared" si="16"/>
        <v>0</v>
      </c>
      <c r="U22" s="211">
        <f t="shared" si="16"/>
        <v>0</v>
      </c>
      <c r="V22" s="211">
        <f t="shared" si="16"/>
        <v>0</v>
      </c>
      <c r="W22" s="211">
        <f t="shared" si="16"/>
        <v>0</v>
      </c>
      <c r="X22" s="205" t="b">
        <f t="shared" ref="X22" si="17">K22=SUM(N22:W22)</f>
        <v>1</v>
      </c>
      <c r="Y22" s="207">
        <f t="shared" ref="Y22" si="18">ROUND(K22/J22,4)</f>
        <v>0.55820000000000003</v>
      </c>
      <c r="Z22" s="208" t="s">
        <v>14</v>
      </c>
      <c r="AA22" s="208" t="b">
        <f t="shared" ref="AA22" si="19">J22=K22+L22</f>
        <v>1</v>
      </c>
      <c r="AB22" s="212"/>
    </row>
    <row r="23" spans="1:28" x14ac:dyDescent="0.25">
      <c r="A23" s="369" t="s">
        <v>40</v>
      </c>
      <c r="B23" s="369"/>
      <c r="C23" s="369"/>
      <c r="D23" s="369"/>
      <c r="E23" s="369"/>
      <c r="F23" s="369"/>
      <c r="G23" s="369"/>
      <c r="H23" s="190">
        <f>SUMIF($C$3:$C$20,"W",H3:H20)</f>
        <v>25.32</v>
      </c>
      <c r="I23" s="261" t="s">
        <v>14</v>
      </c>
      <c r="J23" s="191">
        <f>SUMIF($C$3:$C$20,"W",J3:J20)</f>
        <v>39172750.140000001</v>
      </c>
      <c r="K23" s="193">
        <f>SUMIF($C$3:$C$20,"W",K3:K20)</f>
        <v>22624105.84</v>
      </c>
      <c r="L23" s="193">
        <f>SUMIF($C$3:$C$20,"W",L3:L20)</f>
        <v>16548644.300000001</v>
      </c>
      <c r="M23" s="192" t="s">
        <v>14</v>
      </c>
      <c r="N23" s="213">
        <f t="shared" ref="N23:W23" si="20">SUMIF($C$3:$C$20,"W",N3:N20)</f>
        <v>0</v>
      </c>
      <c r="O23" s="213">
        <f t="shared" si="20"/>
        <v>0</v>
      </c>
      <c r="P23" s="213">
        <f t="shared" si="20"/>
        <v>0</v>
      </c>
      <c r="Q23" s="213">
        <f t="shared" si="20"/>
        <v>10843587.93</v>
      </c>
      <c r="R23" s="213">
        <f t="shared" si="20"/>
        <v>11780517.910000002</v>
      </c>
      <c r="S23" s="213">
        <f t="shared" si="20"/>
        <v>0</v>
      </c>
      <c r="T23" s="213">
        <f t="shared" si="20"/>
        <v>0</v>
      </c>
      <c r="U23" s="213">
        <f t="shared" si="20"/>
        <v>0</v>
      </c>
      <c r="V23" s="213">
        <f t="shared" si="20"/>
        <v>0</v>
      </c>
      <c r="W23" s="213">
        <f t="shared" si="20"/>
        <v>0</v>
      </c>
      <c r="X23" s="205" t="b">
        <f t="shared" ref="X23" si="21">K23=SUM(N23:W23)</f>
        <v>1</v>
      </c>
      <c r="Y23" s="207">
        <f t="shared" ref="Y23" si="22">ROUND(K23/J23,4)</f>
        <v>0.57750000000000001</v>
      </c>
      <c r="Z23" s="208" t="s">
        <v>14</v>
      </c>
      <c r="AA23" s="208" t="b">
        <f t="shared" ref="AA23" si="23">J23=K23+L23</f>
        <v>1</v>
      </c>
      <c r="AB23" s="212"/>
    </row>
    <row r="24" spans="1:28" x14ac:dyDescent="0.25">
      <c r="A24" s="214"/>
    </row>
    <row r="25" spans="1:28" x14ac:dyDescent="0.25">
      <c r="A25" s="197" t="s">
        <v>25</v>
      </c>
    </row>
    <row r="26" spans="1:28" x14ac:dyDescent="0.25">
      <c r="A26" s="199" t="s">
        <v>26</v>
      </c>
    </row>
    <row r="27" spans="1:28" x14ac:dyDescent="0.25">
      <c r="A27" s="197" t="s">
        <v>36</v>
      </c>
    </row>
    <row r="28" spans="1:28" x14ac:dyDescent="0.25">
      <c r="A28" s="216"/>
    </row>
  </sheetData>
  <mergeCells count="17">
    <mergeCell ref="J1:J2"/>
    <mergeCell ref="K1:K2"/>
    <mergeCell ref="L1:L2"/>
    <mergeCell ref="M1:M2"/>
    <mergeCell ref="N1:W1"/>
    <mergeCell ref="A23:G23"/>
    <mergeCell ref="I1:I2"/>
    <mergeCell ref="A1:A2"/>
    <mergeCell ref="B1:B2"/>
    <mergeCell ref="C1:C2"/>
    <mergeCell ref="F1:F2"/>
    <mergeCell ref="G1:G2"/>
    <mergeCell ref="H1:H2"/>
    <mergeCell ref="D1:D2"/>
    <mergeCell ref="A21:G21"/>
    <mergeCell ref="E1:E2"/>
    <mergeCell ref="A22:G22"/>
  </mergeCells>
  <conditionalFormatting sqref="AA23 X3:AB20">
    <cfRule type="cellIs" dxfId="30" priority="14" operator="equal">
      <formula>FALSE</formula>
    </cfRule>
  </conditionalFormatting>
  <conditionalFormatting sqref="AB23">
    <cfRule type="cellIs" dxfId="29" priority="19" operator="equal">
      <formula>FALSE</formula>
    </cfRule>
  </conditionalFormatting>
  <conditionalFormatting sqref="AB23">
    <cfRule type="cellIs" dxfId="28" priority="18" operator="equal">
      <formula>FALSE</formula>
    </cfRule>
  </conditionalFormatting>
  <conditionalFormatting sqref="Y23:Z23">
    <cfRule type="cellIs" dxfId="27" priority="17" operator="equal">
      <formula>FALSE</formula>
    </cfRule>
  </conditionalFormatting>
  <conditionalFormatting sqref="X23">
    <cfRule type="cellIs" dxfId="26" priority="16" operator="equal">
      <formula>FALSE</formula>
    </cfRule>
  </conditionalFormatting>
  <conditionalFormatting sqref="X23:Z23 X3:Z20">
    <cfRule type="containsText" dxfId="25" priority="15" operator="containsText" text="fałsz">
      <formula>NOT(ISERROR(SEARCH("fałsz",X3)))</formula>
    </cfRule>
  </conditionalFormatting>
  <conditionalFormatting sqref="AA23">
    <cfRule type="cellIs" dxfId="24" priority="13" operator="equal">
      <formula>FALSE</formula>
    </cfRule>
  </conditionalFormatting>
  <conditionalFormatting sqref="AB21:AB22">
    <cfRule type="cellIs" dxfId="23" priority="12" operator="equal">
      <formula>FALSE</formula>
    </cfRule>
  </conditionalFormatting>
  <conditionalFormatting sqref="AB21:AB22">
    <cfRule type="cellIs" dxfId="22" priority="11" operator="equal">
      <formula>FALSE</formula>
    </cfRule>
  </conditionalFormatting>
  <conditionalFormatting sqref="Y21:Z21">
    <cfRule type="cellIs" dxfId="21" priority="10" operator="equal">
      <formula>FALSE</formula>
    </cfRule>
  </conditionalFormatting>
  <conditionalFormatting sqref="X21">
    <cfRule type="cellIs" dxfId="20" priority="9" operator="equal">
      <formula>FALSE</formula>
    </cfRule>
  </conditionalFormatting>
  <conditionalFormatting sqref="X21:Z21">
    <cfRule type="containsText" dxfId="19" priority="8" operator="containsText" text="fałsz">
      <formula>NOT(ISERROR(SEARCH("fałsz",X21)))</formula>
    </cfRule>
  </conditionalFormatting>
  <conditionalFormatting sqref="AA21">
    <cfRule type="cellIs" dxfId="18" priority="7" operator="equal">
      <formula>FALSE</formula>
    </cfRule>
  </conditionalFormatting>
  <conditionalFormatting sqref="AA21">
    <cfRule type="cellIs" dxfId="17" priority="6" operator="equal">
      <formula>FALSE</formula>
    </cfRule>
  </conditionalFormatting>
  <conditionalFormatting sqref="Y22:Z22">
    <cfRule type="cellIs" dxfId="16" priority="5" operator="equal">
      <formula>FALSE</formula>
    </cfRule>
  </conditionalFormatting>
  <conditionalFormatting sqref="X22">
    <cfRule type="cellIs" dxfId="15" priority="4" operator="equal">
      <formula>FALSE</formula>
    </cfRule>
  </conditionalFormatting>
  <conditionalFormatting sqref="X22:Z22">
    <cfRule type="containsText" dxfId="14" priority="3" operator="containsText" text="fałsz">
      <formula>NOT(ISERROR(SEARCH("fałsz",X22)))</formula>
    </cfRule>
  </conditionalFormatting>
  <conditionalFormatting sqref="AA22">
    <cfRule type="cellIs" dxfId="13" priority="2" operator="equal">
      <formula>FALSE</formula>
    </cfRule>
  </conditionalFormatting>
  <conditionalFormatting sqref="AA22">
    <cfRule type="cellIs" dxfId="12" priority="1" operator="equal">
      <formula>FALSE</formula>
    </cfRule>
  </conditionalFormatting>
  <dataValidations count="2">
    <dataValidation type="list" allowBlank="1" showInputMessage="1" showErrorMessage="1" sqref="C3:C20">
      <formula1>"N,K,W"</formula1>
    </dataValidation>
    <dataValidation type="list" allowBlank="1" showInputMessage="1" showErrorMessage="1" sqref="G3:G20">
      <formula1>"B,P,R"</formula1>
    </dataValidation>
  </dataValidations>
  <pageMargins left="0.23622047244094491" right="0.23622047244094491" top="0.74803149606299213" bottom="0.74803149606299213" header="0.31496062992125984" footer="0.31496062992125984"/>
  <pageSetup paperSize="8" scale="51" fitToHeight="0" orientation="landscape" r:id="rId1"/>
  <headerFooter>
    <oddHeader>&amp;LWojewództwo &amp;KFF0000LUBELSKIE&amp;K01+000 - zadania powiatowe lista rezerwowa</oddHeader>
    <oddFooter>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2"/>
  <sheetViews>
    <sheetView showGridLines="0" view="pageBreakPreview" zoomScale="85" zoomScaleNormal="90" zoomScaleSheetLayoutView="85" workbookViewId="0">
      <selection sqref="A1:A2"/>
    </sheetView>
  </sheetViews>
  <sheetFormatPr defaultColWidth="9.140625" defaultRowHeight="15" x14ac:dyDescent="0.25"/>
  <cols>
    <col min="1" max="1" width="11" style="11" customWidth="1"/>
    <col min="2" max="6" width="15.7109375" style="11" customWidth="1"/>
    <col min="7" max="7" width="36.85546875" style="11" customWidth="1"/>
    <col min="8" max="10" width="15.7109375" style="11" customWidth="1"/>
    <col min="11" max="11" width="15.7109375" style="33" customWidth="1"/>
    <col min="12" max="13" width="15.7109375" style="11" customWidth="1"/>
    <col min="14" max="14" width="15.7109375" style="1" customWidth="1"/>
    <col min="15" max="15" width="15.7109375" style="32" customWidth="1"/>
    <col min="16" max="28" width="15.7109375" style="11" customWidth="1"/>
    <col min="29" max="16384" width="9.140625" style="11"/>
  </cols>
  <sheetData>
    <row r="1" spans="1:28" x14ac:dyDescent="0.25">
      <c r="A1" s="370" t="s">
        <v>4</v>
      </c>
      <c r="B1" s="370" t="s">
        <v>5</v>
      </c>
      <c r="C1" s="370" t="s">
        <v>46</v>
      </c>
      <c r="D1" s="370" t="s">
        <v>6</v>
      </c>
      <c r="E1" s="370" t="s">
        <v>33</v>
      </c>
      <c r="F1" s="370" t="s">
        <v>15</v>
      </c>
      <c r="G1" s="370" t="s">
        <v>7</v>
      </c>
      <c r="H1" s="370" t="s">
        <v>27</v>
      </c>
      <c r="I1" s="370" t="s">
        <v>8</v>
      </c>
      <c r="J1" s="370" t="s">
        <v>28</v>
      </c>
      <c r="K1" s="372" t="s">
        <v>9</v>
      </c>
      <c r="L1" s="370" t="s">
        <v>10</v>
      </c>
      <c r="M1" s="370" t="s">
        <v>13</v>
      </c>
      <c r="N1" s="370" t="s">
        <v>11</v>
      </c>
      <c r="O1" s="373" t="s">
        <v>12</v>
      </c>
      <c r="P1" s="370"/>
      <c r="Q1" s="370"/>
      <c r="R1" s="370"/>
      <c r="S1" s="370"/>
      <c r="T1" s="370"/>
      <c r="U1" s="370"/>
      <c r="V1" s="370"/>
      <c r="W1" s="370"/>
      <c r="X1" s="370"/>
    </row>
    <row r="2" spans="1:28" ht="40.5" customHeight="1" x14ac:dyDescent="0.25">
      <c r="A2" s="370"/>
      <c r="B2" s="370"/>
      <c r="C2" s="370"/>
      <c r="D2" s="370"/>
      <c r="E2" s="370"/>
      <c r="F2" s="370"/>
      <c r="G2" s="370"/>
      <c r="H2" s="370"/>
      <c r="I2" s="370"/>
      <c r="J2" s="370"/>
      <c r="K2" s="372"/>
      <c r="L2" s="370"/>
      <c r="M2" s="370"/>
      <c r="N2" s="370"/>
      <c r="O2" s="225">
        <v>2019</v>
      </c>
      <c r="P2" s="225">
        <v>2020</v>
      </c>
      <c r="Q2" s="225">
        <v>2021</v>
      </c>
      <c r="R2" s="225">
        <v>2022</v>
      </c>
      <c r="S2" s="225">
        <v>2023</v>
      </c>
      <c r="T2" s="225">
        <v>2024</v>
      </c>
      <c r="U2" s="225">
        <v>2025</v>
      </c>
      <c r="V2" s="225">
        <v>2026</v>
      </c>
      <c r="W2" s="225">
        <v>2027</v>
      </c>
      <c r="X2" s="225">
        <v>2028</v>
      </c>
      <c r="Y2" s="1" t="s">
        <v>29</v>
      </c>
      <c r="Z2" s="1" t="s">
        <v>30</v>
      </c>
      <c r="AA2" s="1" t="s">
        <v>31</v>
      </c>
      <c r="AB2" s="37" t="s">
        <v>32</v>
      </c>
    </row>
    <row r="3" spans="1:28" s="231" customFormat="1" ht="36" x14ac:dyDescent="0.2">
      <c r="A3" s="277">
        <v>1</v>
      </c>
      <c r="B3" s="223" t="s">
        <v>519</v>
      </c>
      <c r="C3" s="223" t="s">
        <v>102</v>
      </c>
      <c r="D3" s="334" t="s">
        <v>520</v>
      </c>
      <c r="E3" s="335" t="s">
        <v>355</v>
      </c>
      <c r="F3" s="223" t="s">
        <v>354</v>
      </c>
      <c r="G3" s="306" t="s">
        <v>521</v>
      </c>
      <c r="H3" s="223" t="s">
        <v>54</v>
      </c>
      <c r="I3" s="336">
        <v>0.99</v>
      </c>
      <c r="J3" s="308" t="s">
        <v>237</v>
      </c>
      <c r="K3" s="310">
        <v>1308913.94</v>
      </c>
      <c r="L3" s="310">
        <v>654456.97</v>
      </c>
      <c r="M3" s="311">
        <f t="shared" ref="M3:M34" si="0">K3-L3</f>
        <v>654456.97</v>
      </c>
      <c r="N3" s="325">
        <v>0.5</v>
      </c>
      <c r="O3" s="337"/>
      <c r="P3" s="313"/>
      <c r="Q3" s="310"/>
      <c r="R3" s="310">
        <f t="shared" ref="R3:R4" si="1">L3</f>
        <v>654456.97</v>
      </c>
      <c r="S3" s="338"/>
      <c r="T3" s="338"/>
      <c r="U3" s="339"/>
      <c r="V3" s="339"/>
      <c r="W3" s="339"/>
      <c r="X3" s="339"/>
      <c r="Y3" s="228" t="b">
        <f t="shared" ref="Y3:Y5" si="2">L3=SUM(O3:X3)</f>
        <v>1</v>
      </c>
      <c r="Z3" s="229">
        <f t="shared" ref="Z3:Z5" si="3">ROUND(L3/K3,4)</f>
        <v>0.5</v>
      </c>
      <c r="AA3" s="230" t="b">
        <f t="shared" ref="AA3:AA5" si="4">Z3=N3</f>
        <v>1</v>
      </c>
      <c r="AB3" s="230" t="b">
        <f t="shared" ref="AB3:AB5" si="5">K3=L3+M3</f>
        <v>1</v>
      </c>
    </row>
    <row r="4" spans="1:28" s="231" customFormat="1" ht="36" x14ac:dyDescent="0.2">
      <c r="A4" s="277">
        <v>2</v>
      </c>
      <c r="B4" s="223" t="s">
        <v>715</v>
      </c>
      <c r="C4" s="223" t="s">
        <v>102</v>
      </c>
      <c r="D4" s="334" t="s">
        <v>520</v>
      </c>
      <c r="E4" s="335" t="s">
        <v>355</v>
      </c>
      <c r="F4" s="223" t="s">
        <v>354</v>
      </c>
      <c r="G4" s="306" t="s">
        <v>716</v>
      </c>
      <c r="H4" s="223" t="s">
        <v>417</v>
      </c>
      <c r="I4" s="336">
        <v>0.99</v>
      </c>
      <c r="J4" s="308" t="s">
        <v>237</v>
      </c>
      <c r="K4" s="310">
        <v>618589.74</v>
      </c>
      <c r="L4" s="310">
        <v>309294.87</v>
      </c>
      <c r="M4" s="311">
        <f t="shared" si="0"/>
        <v>309294.87</v>
      </c>
      <c r="N4" s="325">
        <v>0.5</v>
      </c>
      <c r="O4" s="337"/>
      <c r="P4" s="313"/>
      <c r="Q4" s="310"/>
      <c r="R4" s="310">
        <f t="shared" si="1"/>
        <v>309294.87</v>
      </c>
      <c r="S4" s="338"/>
      <c r="T4" s="338"/>
      <c r="U4" s="339"/>
      <c r="V4" s="339"/>
      <c r="W4" s="339"/>
      <c r="X4" s="339"/>
      <c r="Y4" s="228" t="b">
        <f t="shared" si="2"/>
        <v>1</v>
      </c>
      <c r="Z4" s="229">
        <f t="shared" si="3"/>
        <v>0.5</v>
      </c>
      <c r="AA4" s="230" t="b">
        <f t="shared" si="4"/>
        <v>1</v>
      </c>
      <c r="AB4" s="230" t="b">
        <f t="shared" si="5"/>
        <v>1</v>
      </c>
    </row>
    <row r="5" spans="1:28" s="231" customFormat="1" ht="36" x14ac:dyDescent="0.2">
      <c r="A5" s="223">
        <v>3</v>
      </c>
      <c r="B5" s="223" t="s">
        <v>804</v>
      </c>
      <c r="C5" s="223" t="s">
        <v>102</v>
      </c>
      <c r="D5" s="334" t="s">
        <v>805</v>
      </c>
      <c r="E5" s="335" t="s">
        <v>405</v>
      </c>
      <c r="F5" s="223" t="s">
        <v>402</v>
      </c>
      <c r="G5" s="306" t="s">
        <v>806</v>
      </c>
      <c r="H5" s="223" t="s">
        <v>54</v>
      </c>
      <c r="I5" s="336">
        <v>0.77100000000000002</v>
      </c>
      <c r="J5" s="308" t="s">
        <v>966</v>
      </c>
      <c r="K5" s="313">
        <v>1189999.2</v>
      </c>
      <c r="L5" s="313">
        <f>ROUND(K5*N5,2)</f>
        <v>594999.6</v>
      </c>
      <c r="M5" s="340">
        <f t="shared" ref="M5" si="6">K5-L5</f>
        <v>594999.6</v>
      </c>
      <c r="N5" s="341">
        <v>0.5</v>
      </c>
      <c r="O5" s="342"/>
      <c r="P5" s="313"/>
      <c r="Q5" s="313"/>
      <c r="R5" s="313">
        <f>L5</f>
        <v>594999.6</v>
      </c>
      <c r="S5" s="339"/>
      <c r="T5" s="339"/>
      <c r="U5" s="42"/>
      <c r="V5" s="42"/>
      <c r="W5" s="42"/>
      <c r="X5" s="42"/>
      <c r="Y5" s="228" t="b">
        <f t="shared" si="2"/>
        <v>1</v>
      </c>
      <c r="Z5" s="229">
        <f t="shared" si="3"/>
        <v>0.5</v>
      </c>
      <c r="AA5" s="230" t="b">
        <f t="shared" si="4"/>
        <v>1</v>
      </c>
      <c r="AB5" s="230" t="b">
        <f t="shared" si="5"/>
        <v>1</v>
      </c>
    </row>
    <row r="6" spans="1:28" s="231" customFormat="1" ht="36" x14ac:dyDescent="0.2">
      <c r="A6" s="277">
        <v>4</v>
      </c>
      <c r="B6" s="223" t="s">
        <v>812</v>
      </c>
      <c r="C6" s="223" t="s">
        <v>102</v>
      </c>
      <c r="D6" s="334" t="s">
        <v>635</v>
      </c>
      <c r="E6" s="335" t="s">
        <v>309</v>
      </c>
      <c r="F6" s="223" t="s">
        <v>306</v>
      </c>
      <c r="G6" s="306" t="s">
        <v>813</v>
      </c>
      <c r="H6" s="223" t="s">
        <v>54</v>
      </c>
      <c r="I6" s="336">
        <v>0.63</v>
      </c>
      <c r="J6" s="308" t="s">
        <v>973</v>
      </c>
      <c r="K6" s="313">
        <v>961163.3</v>
      </c>
      <c r="L6" s="313">
        <f>ROUND(K6*N6,2)</f>
        <v>480581.65</v>
      </c>
      <c r="M6" s="340">
        <f t="shared" si="0"/>
        <v>480581.65</v>
      </c>
      <c r="N6" s="341">
        <v>0.5</v>
      </c>
      <c r="O6" s="343"/>
      <c r="P6" s="313"/>
      <c r="Q6" s="313"/>
      <c r="R6" s="313">
        <f t="shared" ref="R6:R34" si="7">L6</f>
        <v>480581.65</v>
      </c>
      <c r="S6" s="339"/>
      <c r="T6" s="339"/>
      <c r="U6" s="42"/>
      <c r="V6" s="42"/>
      <c r="W6" s="42"/>
      <c r="X6" s="42"/>
      <c r="Y6" s="228" t="b">
        <f t="shared" ref="Y6:Y34" si="8">L6=SUM(O6:X6)</f>
        <v>1</v>
      </c>
      <c r="Z6" s="229">
        <f t="shared" ref="Z6:Z34" si="9">ROUND(L6/K6,4)</f>
        <v>0.5</v>
      </c>
      <c r="AA6" s="230" t="b">
        <f t="shared" ref="AA6:AA34" si="10">Z6=N6</f>
        <v>1</v>
      </c>
      <c r="AB6" s="230" t="b">
        <f t="shared" ref="AB6:AB34" si="11">K6=L6+M6</f>
        <v>1</v>
      </c>
    </row>
    <row r="7" spans="1:28" s="231" customFormat="1" ht="36" x14ac:dyDescent="0.2">
      <c r="A7" s="277">
        <v>5</v>
      </c>
      <c r="B7" s="223" t="s">
        <v>911</v>
      </c>
      <c r="C7" s="223" t="s">
        <v>102</v>
      </c>
      <c r="D7" s="334" t="s">
        <v>903</v>
      </c>
      <c r="E7" s="335" t="s">
        <v>341</v>
      </c>
      <c r="F7" s="223" t="s">
        <v>342</v>
      </c>
      <c r="G7" s="306" t="s">
        <v>912</v>
      </c>
      <c r="H7" s="223" t="s">
        <v>417</v>
      </c>
      <c r="I7" s="336">
        <v>0.58699999999999997</v>
      </c>
      <c r="J7" s="308" t="s">
        <v>109</v>
      </c>
      <c r="K7" s="313">
        <v>1477341.09</v>
      </c>
      <c r="L7" s="313">
        <v>738670.54</v>
      </c>
      <c r="M7" s="340">
        <f t="shared" si="0"/>
        <v>738670.55</v>
      </c>
      <c r="N7" s="341">
        <v>0.5</v>
      </c>
      <c r="O7" s="337"/>
      <c r="P7" s="313"/>
      <c r="Q7" s="313"/>
      <c r="R7" s="313">
        <f t="shared" si="7"/>
        <v>738670.54</v>
      </c>
      <c r="S7" s="339"/>
      <c r="T7" s="339"/>
      <c r="U7" s="42"/>
      <c r="V7" s="42"/>
      <c r="W7" s="42"/>
      <c r="X7" s="42"/>
      <c r="Y7" s="228" t="b">
        <f t="shared" si="8"/>
        <v>1</v>
      </c>
      <c r="Z7" s="229">
        <f t="shared" si="9"/>
        <v>0.5</v>
      </c>
      <c r="AA7" s="230" t="b">
        <f t="shared" si="10"/>
        <v>1</v>
      </c>
      <c r="AB7" s="230" t="b">
        <f t="shared" si="11"/>
        <v>1</v>
      </c>
    </row>
    <row r="8" spans="1:28" s="231" customFormat="1" ht="36" x14ac:dyDescent="0.2">
      <c r="A8" s="223">
        <v>6</v>
      </c>
      <c r="B8" s="223" t="s">
        <v>848</v>
      </c>
      <c r="C8" s="223" t="s">
        <v>102</v>
      </c>
      <c r="D8" s="334" t="s">
        <v>849</v>
      </c>
      <c r="E8" s="335" t="s">
        <v>370</v>
      </c>
      <c r="F8" s="223" t="s">
        <v>366</v>
      </c>
      <c r="G8" s="306" t="s">
        <v>850</v>
      </c>
      <c r="H8" s="223" t="s">
        <v>417</v>
      </c>
      <c r="I8" s="336">
        <v>0.52</v>
      </c>
      <c r="J8" s="308" t="s">
        <v>972</v>
      </c>
      <c r="K8" s="313">
        <v>337761.83</v>
      </c>
      <c r="L8" s="313">
        <v>168880.91</v>
      </c>
      <c r="M8" s="340">
        <f t="shared" si="0"/>
        <v>168880.92</v>
      </c>
      <c r="N8" s="341">
        <v>0.5</v>
      </c>
      <c r="O8" s="337"/>
      <c r="P8" s="313"/>
      <c r="Q8" s="313"/>
      <c r="R8" s="313">
        <f t="shared" si="7"/>
        <v>168880.91</v>
      </c>
      <c r="S8" s="339"/>
      <c r="T8" s="339"/>
      <c r="U8" s="42"/>
      <c r="V8" s="42"/>
      <c r="W8" s="42"/>
      <c r="X8" s="42"/>
      <c r="Y8" s="228" t="b">
        <f t="shared" si="8"/>
        <v>1</v>
      </c>
      <c r="Z8" s="229">
        <f t="shared" si="9"/>
        <v>0.5</v>
      </c>
      <c r="AA8" s="230" t="b">
        <f t="shared" si="10"/>
        <v>1</v>
      </c>
      <c r="AB8" s="230" t="b">
        <f t="shared" si="11"/>
        <v>1</v>
      </c>
    </row>
    <row r="9" spans="1:28" s="231" customFormat="1" ht="36" x14ac:dyDescent="0.2">
      <c r="A9" s="277">
        <v>7</v>
      </c>
      <c r="B9" s="223" t="s">
        <v>851</v>
      </c>
      <c r="C9" s="223" t="s">
        <v>102</v>
      </c>
      <c r="D9" s="334" t="s">
        <v>650</v>
      </c>
      <c r="E9" s="277" t="s">
        <v>291</v>
      </c>
      <c r="F9" s="223" t="s">
        <v>288</v>
      </c>
      <c r="G9" s="306" t="s">
        <v>852</v>
      </c>
      <c r="H9" s="223" t="s">
        <v>54</v>
      </c>
      <c r="I9" s="336">
        <v>0.51</v>
      </c>
      <c r="J9" s="308" t="s">
        <v>966</v>
      </c>
      <c r="K9" s="313">
        <v>211518.06</v>
      </c>
      <c r="L9" s="313">
        <f>ROUND(K9*N9,2)</f>
        <v>105759.03</v>
      </c>
      <c r="M9" s="340">
        <f t="shared" si="0"/>
        <v>105759.03</v>
      </c>
      <c r="N9" s="341">
        <v>0.5</v>
      </c>
      <c r="O9" s="343"/>
      <c r="P9" s="313"/>
      <c r="Q9" s="313"/>
      <c r="R9" s="313">
        <f t="shared" si="7"/>
        <v>105759.03</v>
      </c>
      <c r="S9" s="339"/>
      <c r="T9" s="339"/>
      <c r="U9" s="42"/>
      <c r="V9" s="42"/>
      <c r="W9" s="42"/>
      <c r="X9" s="42"/>
      <c r="Y9" s="228" t="b">
        <f t="shared" si="8"/>
        <v>1</v>
      </c>
      <c r="Z9" s="229">
        <f t="shared" si="9"/>
        <v>0.5</v>
      </c>
      <c r="AA9" s="230" t="b">
        <f t="shared" si="10"/>
        <v>1</v>
      </c>
      <c r="AB9" s="230" t="b">
        <f t="shared" si="11"/>
        <v>1</v>
      </c>
    </row>
    <row r="10" spans="1:28" s="231" customFormat="1" ht="36" x14ac:dyDescent="0.2">
      <c r="A10" s="277">
        <v>8</v>
      </c>
      <c r="B10" s="223" t="s">
        <v>923</v>
      </c>
      <c r="C10" s="223" t="s">
        <v>102</v>
      </c>
      <c r="D10" s="334" t="s">
        <v>924</v>
      </c>
      <c r="E10" s="277" t="s">
        <v>393</v>
      </c>
      <c r="F10" s="223" t="s">
        <v>392</v>
      </c>
      <c r="G10" s="306" t="s">
        <v>925</v>
      </c>
      <c r="H10" s="223" t="s">
        <v>417</v>
      </c>
      <c r="I10" s="336">
        <v>1.49</v>
      </c>
      <c r="J10" s="308" t="s">
        <v>972</v>
      </c>
      <c r="K10" s="313">
        <v>1639759.26</v>
      </c>
      <c r="L10" s="313">
        <f>ROUND(K10*N10,2)</f>
        <v>819879.63</v>
      </c>
      <c r="M10" s="340">
        <f t="shared" si="0"/>
        <v>819879.63</v>
      </c>
      <c r="N10" s="341">
        <v>0.5</v>
      </c>
      <c r="O10" s="343"/>
      <c r="P10" s="313"/>
      <c r="Q10" s="313"/>
      <c r="R10" s="313">
        <f t="shared" si="7"/>
        <v>819879.63</v>
      </c>
      <c r="S10" s="339"/>
      <c r="T10" s="339"/>
      <c r="U10" s="42"/>
      <c r="V10" s="42"/>
      <c r="W10" s="42"/>
      <c r="X10" s="42"/>
      <c r="Y10" s="228" t="b">
        <f t="shared" si="8"/>
        <v>1</v>
      </c>
      <c r="Z10" s="229">
        <f t="shared" si="9"/>
        <v>0.5</v>
      </c>
      <c r="AA10" s="230" t="b">
        <f t="shared" si="10"/>
        <v>1</v>
      </c>
      <c r="AB10" s="230" t="b">
        <f t="shared" si="11"/>
        <v>1</v>
      </c>
    </row>
    <row r="11" spans="1:28" s="231" customFormat="1" ht="108" x14ac:dyDescent="0.25">
      <c r="A11" s="223">
        <v>9</v>
      </c>
      <c r="B11" s="223" t="s">
        <v>877</v>
      </c>
      <c r="C11" s="223" t="s">
        <v>102</v>
      </c>
      <c r="D11" s="334" t="s">
        <v>878</v>
      </c>
      <c r="E11" s="277" t="s">
        <v>397</v>
      </c>
      <c r="F11" s="223" t="s">
        <v>392</v>
      </c>
      <c r="G11" s="306" t="s">
        <v>879</v>
      </c>
      <c r="H11" s="223" t="s">
        <v>54</v>
      </c>
      <c r="I11" s="307">
        <v>1.466</v>
      </c>
      <c r="J11" s="344" t="s">
        <v>966</v>
      </c>
      <c r="K11" s="313">
        <v>2348015.7599999998</v>
      </c>
      <c r="L11" s="313">
        <f>ROUND(K11*N11,2)</f>
        <v>1174007.8799999999</v>
      </c>
      <c r="M11" s="340">
        <f t="shared" si="0"/>
        <v>1174007.8799999999</v>
      </c>
      <c r="N11" s="341">
        <v>0.5</v>
      </c>
      <c r="O11" s="313"/>
      <c r="P11" s="313"/>
      <c r="Q11" s="313"/>
      <c r="R11" s="313">
        <f t="shared" si="7"/>
        <v>1174007.8799999999</v>
      </c>
      <c r="S11" s="339"/>
      <c r="T11" s="339"/>
      <c r="U11" s="42"/>
      <c r="V11" s="42"/>
      <c r="W11" s="42"/>
      <c r="X11" s="42"/>
      <c r="Y11" s="228" t="b">
        <f t="shared" si="8"/>
        <v>1</v>
      </c>
      <c r="Z11" s="229">
        <f t="shared" si="9"/>
        <v>0.5</v>
      </c>
      <c r="AA11" s="230" t="b">
        <f t="shared" si="10"/>
        <v>1</v>
      </c>
      <c r="AB11" s="230" t="b">
        <f t="shared" si="11"/>
        <v>1</v>
      </c>
    </row>
    <row r="12" spans="1:28" s="231" customFormat="1" ht="24" x14ac:dyDescent="0.25">
      <c r="A12" s="277">
        <v>10</v>
      </c>
      <c r="B12" s="223" t="s">
        <v>865</v>
      </c>
      <c r="C12" s="223" t="s">
        <v>102</v>
      </c>
      <c r="D12" s="334" t="s">
        <v>866</v>
      </c>
      <c r="E12" s="277" t="s">
        <v>308</v>
      </c>
      <c r="F12" s="223" t="s">
        <v>306</v>
      </c>
      <c r="G12" s="306" t="s">
        <v>867</v>
      </c>
      <c r="H12" s="223" t="s">
        <v>417</v>
      </c>
      <c r="I12" s="307">
        <v>0.84</v>
      </c>
      <c r="J12" s="344" t="s">
        <v>980</v>
      </c>
      <c r="K12" s="313">
        <v>279382.92</v>
      </c>
      <c r="L12" s="313">
        <f>ROUND(K12*N12,2)</f>
        <v>139691.46</v>
      </c>
      <c r="M12" s="340">
        <f t="shared" si="0"/>
        <v>139691.46</v>
      </c>
      <c r="N12" s="341">
        <v>0.5</v>
      </c>
      <c r="O12" s="313"/>
      <c r="P12" s="313"/>
      <c r="Q12" s="313"/>
      <c r="R12" s="313">
        <f t="shared" si="7"/>
        <v>139691.46</v>
      </c>
      <c r="S12" s="339"/>
      <c r="T12" s="339"/>
      <c r="U12" s="42"/>
      <c r="V12" s="42"/>
      <c r="W12" s="42"/>
      <c r="X12" s="42"/>
      <c r="Y12" s="228" t="b">
        <f t="shared" si="8"/>
        <v>1</v>
      </c>
      <c r="Z12" s="229">
        <f t="shared" si="9"/>
        <v>0.5</v>
      </c>
      <c r="AA12" s="230" t="b">
        <f t="shared" si="10"/>
        <v>1</v>
      </c>
      <c r="AB12" s="230" t="b">
        <f t="shared" si="11"/>
        <v>1</v>
      </c>
    </row>
    <row r="13" spans="1:28" s="231" customFormat="1" ht="24" x14ac:dyDescent="0.2">
      <c r="A13" s="277">
        <v>11</v>
      </c>
      <c r="B13" s="223" t="s">
        <v>868</v>
      </c>
      <c r="C13" s="223" t="s">
        <v>102</v>
      </c>
      <c r="D13" s="334" t="s">
        <v>869</v>
      </c>
      <c r="E13" s="335" t="s">
        <v>389</v>
      </c>
      <c r="F13" s="223" t="s">
        <v>386</v>
      </c>
      <c r="G13" s="306" t="s">
        <v>870</v>
      </c>
      <c r="H13" s="223" t="s">
        <v>54</v>
      </c>
      <c r="I13" s="336">
        <v>0.629</v>
      </c>
      <c r="J13" s="308" t="s">
        <v>990</v>
      </c>
      <c r="K13" s="313">
        <v>916946.35</v>
      </c>
      <c r="L13" s="313">
        <v>458473.17</v>
      </c>
      <c r="M13" s="340">
        <f t="shared" si="0"/>
        <v>458473.18</v>
      </c>
      <c r="N13" s="341">
        <v>0.5</v>
      </c>
      <c r="O13" s="337"/>
      <c r="P13" s="313"/>
      <c r="Q13" s="313"/>
      <c r="R13" s="313">
        <f t="shared" si="7"/>
        <v>458473.17</v>
      </c>
      <c r="S13" s="339"/>
      <c r="T13" s="339"/>
      <c r="U13" s="42"/>
      <c r="V13" s="42"/>
      <c r="W13" s="42"/>
      <c r="X13" s="42"/>
      <c r="Y13" s="228" t="b">
        <f t="shared" si="8"/>
        <v>1</v>
      </c>
      <c r="Z13" s="229">
        <f t="shared" si="9"/>
        <v>0.5</v>
      </c>
      <c r="AA13" s="230" t="b">
        <f t="shared" si="10"/>
        <v>1</v>
      </c>
      <c r="AB13" s="230" t="b">
        <f t="shared" si="11"/>
        <v>1</v>
      </c>
    </row>
    <row r="14" spans="1:28" s="231" customFormat="1" ht="48" x14ac:dyDescent="0.2">
      <c r="A14" s="223">
        <v>12</v>
      </c>
      <c r="B14" s="223" t="s">
        <v>871</v>
      </c>
      <c r="C14" s="223" t="s">
        <v>102</v>
      </c>
      <c r="D14" s="334" t="s">
        <v>872</v>
      </c>
      <c r="E14" s="277" t="s">
        <v>267</v>
      </c>
      <c r="F14" s="223" t="s">
        <v>262</v>
      </c>
      <c r="G14" s="306" t="s">
        <v>873</v>
      </c>
      <c r="H14" s="223" t="s">
        <v>63</v>
      </c>
      <c r="I14" s="307">
        <v>0.25</v>
      </c>
      <c r="J14" s="344" t="s">
        <v>976</v>
      </c>
      <c r="K14" s="313">
        <v>361276.35</v>
      </c>
      <c r="L14" s="313">
        <v>180638.17</v>
      </c>
      <c r="M14" s="340">
        <f t="shared" si="0"/>
        <v>180638.17999999996</v>
      </c>
      <c r="N14" s="341">
        <v>0.5</v>
      </c>
      <c r="O14" s="337"/>
      <c r="P14" s="313"/>
      <c r="Q14" s="313"/>
      <c r="R14" s="313">
        <f t="shared" si="7"/>
        <v>180638.17</v>
      </c>
      <c r="S14" s="339"/>
      <c r="T14" s="339"/>
      <c r="U14" s="42"/>
      <c r="V14" s="42"/>
      <c r="W14" s="42"/>
      <c r="X14" s="42"/>
      <c r="Y14" s="228" t="b">
        <f t="shared" si="8"/>
        <v>1</v>
      </c>
      <c r="Z14" s="229">
        <f t="shared" si="9"/>
        <v>0.5</v>
      </c>
      <c r="AA14" s="230" t="b">
        <f t="shared" si="10"/>
        <v>1</v>
      </c>
      <c r="AB14" s="230" t="b">
        <f t="shared" si="11"/>
        <v>1</v>
      </c>
    </row>
    <row r="15" spans="1:28" s="231" customFormat="1" ht="24" x14ac:dyDescent="0.25">
      <c r="A15" s="277">
        <v>13</v>
      </c>
      <c r="B15" s="223" t="s">
        <v>880</v>
      </c>
      <c r="C15" s="223" t="s">
        <v>102</v>
      </c>
      <c r="D15" s="334" t="s">
        <v>640</v>
      </c>
      <c r="E15" s="335" t="s">
        <v>390</v>
      </c>
      <c r="F15" s="223" t="s">
        <v>386</v>
      </c>
      <c r="G15" s="306" t="s">
        <v>881</v>
      </c>
      <c r="H15" s="223" t="s">
        <v>54</v>
      </c>
      <c r="I15" s="307">
        <v>1.35</v>
      </c>
      <c r="J15" s="344" t="s">
        <v>975</v>
      </c>
      <c r="K15" s="313">
        <v>1488766.84</v>
      </c>
      <c r="L15" s="313">
        <f>ROUND(K15*N15,2)</f>
        <v>744383.42</v>
      </c>
      <c r="M15" s="340">
        <f t="shared" si="0"/>
        <v>744383.42</v>
      </c>
      <c r="N15" s="341">
        <v>0.5</v>
      </c>
      <c r="O15" s="313"/>
      <c r="P15" s="313"/>
      <c r="Q15" s="313"/>
      <c r="R15" s="313">
        <f t="shared" si="7"/>
        <v>744383.42</v>
      </c>
      <c r="S15" s="339"/>
      <c r="T15" s="339"/>
      <c r="U15" s="42"/>
      <c r="V15" s="42"/>
      <c r="W15" s="42"/>
      <c r="X15" s="42"/>
      <c r="Y15" s="228" t="b">
        <f t="shared" si="8"/>
        <v>1</v>
      </c>
      <c r="Z15" s="229">
        <f t="shared" si="9"/>
        <v>0.5</v>
      </c>
      <c r="AA15" s="230" t="b">
        <f t="shared" si="10"/>
        <v>1</v>
      </c>
      <c r="AB15" s="230" t="b">
        <f t="shared" si="11"/>
        <v>1</v>
      </c>
    </row>
    <row r="16" spans="1:28" s="231" customFormat="1" ht="36" x14ac:dyDescent="0.2">
      <c r="A16" s="277">
        <v>14</v>
      </c>
      <c r="B16" s="223" t="s">
        <v>884</v>
      </c>
      <c r="C16" s="223" t="s">
        <v>102</v>
      </c>
      <c r="D16" s="334" t="s">
        <v>869</v>
      </c>
      <c r="E16" s="335" t="s">
        <v>389</v>
      </c>
      <c r="F16" s="223" t="s">
        <v>386</v>
      </c>
      <c r="G16" s="306" t="s">
        <v>885</v>
      </c>
      <c r="H16" s="223" t="s">
        <v>417</v>
      </c>
      <c r="I16" s="336">
        <v>0.79</v>
      </c>
      <c r="J16" s="308" t="s">
        <v>990</v>
      </c>
      <c r="K16" s="313">
        <v>918399.51</v>
      </c>
      <c r="L16" s="313">
        <v>459199.75</v>
      </c>
      <c r="M16" s="340">
        <f t="shared" si="0"/>
        <v>459199.76</v>
      </c>
      <c r="N16" s="341">
        <v>0.5</v>
      </c>
      <c r="O16" s="337"/>
      <c r="P16" s="313"/>
      <c r="Q16" s="313"/>
      <c r="R16" s="313">
        <f t="shared" si="7"/>
        <v>459199.75</v>
      </c>
      <c r="S16" s="339"/>
      <c r="T16" s="339"/>
      <c r="U16" s="42"/>
      <c r="V16" s="42"/>
      <c r="W16" s="42"/>
      <c r="X16" s="42"/>
      <c r="Y16" s="228" t="b">
        <f t="shared" si="8"/>
        <v>1</v>
      </c>
      <c r="Z16" s="229">
        <f t="shared" si="9"/>
        <v>0.5</v>
      </c>
      <c r="AA16" s="230" t="b">
        <f t="shared" si="10"/>
        <v>1</v>
      </c>
      <c r="AB16" s="230" t="b">
        <f t="shared" si="11"/>
        <v>1</v>
      </c>
    </row>
    <row r="17" spans="1:28" s="231" customFormat="1" ht="24" x14ac:dyDescent="0.2">
      <c r="A17" s="223">
        <v>15</v>
      </c>
      <c r="B17" s="223" t="s">
        <v>889</v>
      </c>
      <c r="C17" s="223" t="s">
        <v>102</v>
      </c>
      <c r="D17" s="334" t="s">
        <v>890</v>
      </c>
      <c r="E17" s="335" t="s">
        <v>376</v>
      </c>
      <c r="F17" s="223" t="s">
        <v>374</v>
      </c>
      <c r="G17" s="306" t="s">
        <v>891</v>
      </c>
      <c r="H17" s="223" t="s">
        <v>417</v>
      </c>
      <c r="I17" s="336">
        <v>0.38700000000000001</v>
      </c>
      <c r="J17" s="308" t="s">
        <v>980</v>
      </c>
      <c r="K17" s="313">
        <v>331058.34000000003</v>
      </c>
      <c r="L17" s="313">
        <f>ROUND(K17*N17,2)</f>
        <v>165529.17000000001</v>
      </c>
      <c r="M17" s="340">
        <f t="shared" si="0"/>
        <v>165529.17000000001</v>
      </c>
      <c r="N17" s="341">
        <v>0.5</v>
      </c>
      <c r="O17" s="343"/>
      <c r="P17" s="313"/>
      <c r="Q17" s="313"/>
      <c r="R17" s="313">
        <f t="shared" si="7"/>
        <v>165529.17000000001</v>
      </c>
      <c r="S17" s="339"/>
      <c r="T17" s="339"/>
      <c r="U17" s="42"/>
      <c r="V17" s="42"/>
      <c r="W17" s="42"/>
      <c r="X17" s="42"/>
      <c r="Y17" s="228" t="b">
        <f t="shared" si="8"/>
        <v>1</v>
      </c>
      <c r="Z17" s="229">
        <f t="shared" si="9"/>
        <v>0.5</v>
      </c>
      <c r="AA17" s="230" t="b">
        <f t="shared" si="10"/>
        <v>1</v>
      </c>
      <c r="AB17" s="230" t="b">
        <f t="shared" si="11"/>
        <v>1</v>
      </c>
    </row>
    <row r="18" spans="1:28" s="231" customFormat="1" ht="24" x14ac:dyDescent="0.2">
      <c r="A18" s="277">
        <v>16</v>
      </c>
      <c r="B18" s="223" t="s">
        <v>894</v>
      </c>
      <c r="C18" s="223" t="s">
        <v>102</v>
      </c>
      <c r="D18" s="334" t="s">
        <v>895</v>
      </c>
      <c r="E18" s="277" t="s">
        <v>314</v>
      </c>
      <c r="F18" s="223" t="s">
        <v>313</v>
      </c>
      <c r="G18" s="306" t="s">
        <v>896</v>
      </c>
      <c r="H18" s="223" t="s">
        <v>63</v>
      </c>
      <c r="I18" s="307">
        <v>0.78100000000000003</v>
      </c>
      <c r="J18" s="344" t="s">
        <v>154</v>
      </c>
      <c r="K18" s="313">
        <v>2152485.63</v>
      </c>
      <c r="L18" s="313">
        <v>1076242.81</v>
      </c>
      <c r="M18" s="340">
        <f t="shared" si="0"/>
        <v>1076242.8199999998</v>
      </c>
      <c r="N18" s="341">
        <v>0.5</v>
      </c>
      <c r="O18" s="337"/>
      <c r="P18" s="313"/>
      <c r="Q18" s="313"/>
      <c r="R18" s="313">
        <f t="shared" si="7"/>
        <v>1076242.81</v>
      </c>
      <c r="S18" s="339"/>
      <c r="T18" s="339"/>
      <c r="U18" s="42"/>
      <c r="V18" s="42"/>
      <c r="W18" s="42"/>
      <c r="X18" s="42"/>
      <c r="Y18" s="228" t="b">
        <f t="shared" si="8"/>
        <v>1</v>
      </c>
      <c r="Z18" s="229">
        <f t="shared" si="9"/>
        <v>0.5</v>
      </c>
      <c r="AA18" s="230" t="b">
        <f t="shared" si="10"/>
        <v>1</v>
      </c>
      <c r="AB18" s="230" t="b">
        <f t="shared" si="11"/>
        <v>1</v>
      </c>
    </row>
    <row r="19" spans="1:28" s="231" customFormat="1" ht="36" x14ac:dyDescent="0.2">
      <c r="A19" s="277">
        <v>17</v>
      </c>
      <c r="B19" s="223" t="s">
        <v>900</v>
      </c>
      <c r="C19" s="223" t="s">
        <v>102</v>
      </c>
      <c r="D19" s="334" t="s">
        <v>707</v>
      </c>
      <c r="E19" s="335" t="s">
        <v>277</v>
      </c>
      <c r="F19" s="223" t="s">
        <v>272</v>
      </c>
      <c r="G19" s="306" t="s">
        <v>901</v>
      </c>
      <c r="H19" s="223" t="s">
        <v>63</v>
      </c>
      <c r="I19" s="336">
        <v>0.58399999999999996</v>
      </c>
      <c r="J19" s="308" t="s">
        <v>154</v>
      </c>
      <c r="K19" s="313">
        <v>1504285.75</v>
      </c>
      <c r="L19" s="313">
        <v>752142.87</v>
      </c>
      <c r="M19" s="340">
        <f t="shared" si="0"/>
        <v>752142.88</v>
      </c>
      <c r="N19" s="341">
        <v>0.5</v>
      </c>
      <c r="O19" s="337"/>
      <c r="P19" s="313"/>
      <c r="Q19" s="313"/>
      <c r="R19" s="313">
        <f t="shared" si="7"/>
        <v>752142.87</v>
      </c>
      <c r="S19" s="339"/>
      <c r="T19" s="339"/>
      <c r="U19" s="42"/>
      <c r="V19" s="42"/>
      <c r="W19" s="42"/>
      <c r="X19" s="42"/>
      <c r="Y19" s="228" t="b">
        <f t="shared" si="8"/>
        <v>1</v>
      </c>
      <c r="Z19" s="229">
        <f t="shared" si="9"/>
        <v>0.5</v>
      </c>
      <c r="AA19" s="230" t="b">
        <f t="shared" si="10"/>
        <v>1</v>
      </c>
      <c r="AB19" s="230" t="b">
        <f t="shared" si="11"/>
        <v>1</v>
      </c>
    </row>
    <row r="20" spans="1:28" s="231" customFormat="1" ht="36" x14ac:dyDescent="0.2">
      <c r="A20" s="223">
        <v>18</v>
      </c>
      <c r="B20" s="223" t="s">
        <v>905</v>
      </c>
      <c r="C20" s="223" t="s">
        <v>102</v>
      </c>
      <c r="D20" s="334" t="s">
        <v>906</v>
      </c>
      <c r="E20" s="335" t="s">
        <v>336</v>
      </c>
      <c r="F20" s="223" t="s">
        <v>322</v>
      </c>
      <c r="G20" s="306" t="s">
        <v>907</v>
      </c>
      <c r="H20" s="223" t="s">
        <v>54</v>
      </c>
      <c r="I20" s="336">
        <v>0.3</v>
      </c>
      <c r="J20" s="308" t="s">
        <v>980</v>
      </c>
      <c r="K20" s="313">
        <v>202022.63</v>
      </c>
      <c r="L20" s="313">
        <v>101011.31</v>
      </c>
      <c r="M20" s="340">
        <f t="shared" si="0"/>
        <v>101011.32</v>
      </c>
      <c r="N20" s="341">
        <v>0.5</v>
      </c>
      <c r="O20" s="337"/>
      <c r="P20" s="313"/>
      <c r="Q20" s="313"/>
      <c r="R20" s="313">
        <f t="shared" si="7"/>
        <v>101011.31</v>
      </c>
      <c r="S20" s="339"/>
      <c r="T20" s="339"/>
      <c r="U20" s="42"/>
      <c r="V20" s="42"/>
      <c r="W20" s="42"/>
      <c r="X20" s="42"/>
      <c r="Y20" s="228" t="b">
        <f t="shared" si="8"/>
        <v>1</v>
      </c>
      <c r="Z20" s="229">
        <f t="shared" si="9"/>
        <v>0.5</v>
      </c>
      <c r="AA20" s="230" t="b">
        <f t="shared" si="10"/>
        <v>1</v>
      </c>
      <c r="AB20" s="230" t="b">
        <f t="shared" si="11"/>
        <v>1</v>
      </c>
    </row>
    <row r="21" spans="1:28" s="231" customFormat="1" ht="24" x14ac:dyDescent="0.2">
      <c r="A21" s="277">
        <v>19</v>
      </c>
      <c r="B21" s="223" t="s">
        <v>908</v>
      </c>
      <c r="C21" s="223" t="s">
        <v>102</v>
      </c>
      <c r="D21" s="334" t="s">
        <v>909</v>
      </c>
      <c r="E21" s="335" t="s">
        <v>285</v>
      </c>
      <c r="F21" s="223" t="s">
        <v>280</v>
      </c>
      <c r="G21" s="306" t="s">
        <v>910</v>
      </c>
      <c r="H21" s="223" t="s">
        <v>54</v>
      </c>
      <c r="I21" s="336">
        <v>0.91</v>
      </c>
      <c r="J21" s="308" t="s">
        <v>237</v>
      </c>
      <c r="K21" s="313">
        <v>512159.97</v>
      </c>
      <c r="L21" s="313">
        <v>256079.98</v>
      </c>
      <c r="M21" s="340">
        <f t="shared" si="0"/>
        <v>256079.98999999996</v>
      </c>
      <c r="N21" s="341">
        <v>0.5</v>
      </c>
      <c r="O21" s="337"/>
      <c r="P21" s="313"/>
      <c r="Q21" s="313"/>
      <c r="R21" s="313">
        <f t="shared" si="7"/>
        <v>256079.98</v>
      </c>
      <c r="S21" s="339"/>
      <c r="T21" s="339"/>
      <c r="U21" s="42"/>
      <c r="V21" s="42"/>
      <c r="W21" s="42"/>
      <c r="X21" s="42"/>
      <c r="Y21" s="228" t="b">
        <f t="shared" si="8"/>
        <v>1</v>
      </c>
      <c r="Z21" s="229">
        <f t="shared" si="9"/>
        <v>0.5</v>
      </c>
      <c r="AA21" s="230" t="b">
        <f t="shared" si="10"/>
        <v>1</v>
      </c>
      <c r="AB21" s="230" t="b">
        <f t="shared" si="11"/>
        <v>1</v>
      </c>
    </row>
    <row r="22" spans="1:28" s="231" customFormat="1" ht="36" x14ac:dyDescent="0.2">
      <c r="A22" s="277">
        <v>20</v>
      </c>
      <c r="B22" s="223" t="s">
        <v>814</v>
      </c>
      <c r="C22" s="223" t="s">
        <v>102</v>
      </c>
      <c r="D22" s="334" t="s">
        <v>815</v>
      </c>
      <c r="E22" s="335" t="s">
        <v>302</v>
      </c>
      <c r="F22" s="223" t="s">
        <v>299</v>
      </c>
      <c r="G22" s="306" t="s">
        <v>816</v>
      </c>
      <c r="H22" s="223" t="s">
        <v>417</v>
      </c>
      <c r="I22" s="336">
        <v>0.58499999999999996</v>
      </c>
      <c r="J22" s="308" t="s">
        <v>983</v>
      </c>
      <c r="K22" s="313">
        <v>168950.08</v>
      </c>
      <c r="L22" s="313">
        <f>ROUND(K22*N22,2)</f>
        <v>84475.04</v>
      </c>
      <c r="M22" s="340">
        <f t="shared" si="0"/>
        <v>84475.04</v>
      </c>
      <c r="N22" s="341">
        <v>0.5</v>
      </c>
      <c r="O22" s="343"/>
      <c r="P22" s="313"/>
      <c r="Q22" s="313"/>
      <c r="R22" s="313">
        <f t="shared" si="7"/>
        <v>84475.04</v>
      </c>
      <c r="S22" s="339"/>
      <c r="T22" s="339"/>
      <c r="U22" s="42"/>
      <c r="V22" s="42"/>
      <c r="W22" s="42"/>
      <c r="X22" s="42"/>
      <c r="Y22" s="228" t="b">
        <f t="shared" si="8"/>
        <v>1</v>
      </c>
      <c r="Z22" s="229">
        <f t="shared" si="9"/>
        <v>0.5</v>
      </c>
      <c r="AA22" s="230" t="b">
        <f t="shared" si="10"/>
        <v>1</v>
      </c>
      <c r="AB22" s="230" t="b">
        <f t="shared" si="11"/>
        <v>1</v>
      </c>
    </row>
    <row r="23" spans="1:28" s="231" customFormat="1" ht="36" x14ac:dyDescent="0.2">
      <c r="A23" s="223">
        <v>21</v>
      </c>
      <c r="B23" s="223" t="s">
        <v>913</v>
      </c>
      <c r="C23" s="223" t="s">
        <v>102</v>
      </c>
      <c r="D23" s="334" t="s">
        <v>914</v>
      </c>
      <c r="E23" s="335" t="s">
        <v>360</v>
      </c>
      <c r="F23" s="223" t="s">
        <v>361</v>
      </c>
      <c r="G23" s="306" t="s">
        <v>915</v>
      </c>
      <c r="H23" s="223" t="s">
        <v>54</v>
      </c>
      <c r="I23" s="336">
        <v>0.16500000000000001</v>
      </c>
      <c r="J23" s="308" t="s">
        <v>961</v>
      </c>
      <c r="K23" s="313">
        <v>101364.23</v>
      </c>
      <c r="L23" s="313">
        <v>50682.11</v>
      </c>
      <c r="M23" s="340">
        <f t="shared" si="0"/>
        <v>50682.119999999995</v>
      </c>
      <c r="N23" s="341">
        <v>0.5</v>
      </c>
      <c r="O23" s="337"/>
      <c r="P23" s="313"/>
      <c r="Q23" s="313"/>
      <c r="R23" s="313">
        <f t="shared" si="7"/>
        <v>50682.11</v>
      </c>
      <c r="S23" s="339"/>
      <c r="T23" s="339"/>
      <c r="U23" s="42"/>
      <c r="V23" s="42"/>
      <c r="W23" s="42"/>
      <c r="X23" s="42"/>
      <c r="Y23" s="228" t="b">
        <f t="shared" si="8"/>
        <v>1</v>
      </c>
      <c r="Z23" s="229">
        <f t="shared" si="9"/>
        <v>0.5</v>
      </c>
      <c r="AA23" s="230" t="b">
        <f t="shared" si="10"/>
        <v>1</v>
      </c>
      <c r="AB23" s="230" t="b">
        <f t="shared" si="11"/>
        <v>1</v>
      </c>
    </row>
    <row r="24" spans="1:28" s="231" customFormat="1" ht="24" x14ac:dyDescent="0.2">
      <c r="A24" s="277">
        <v>22</v>
      </c>
      <c r="B24" s="223" t="s">
        <v>916</v>
      </c>
      <c r="C24" s="223" t="s">
        <v>102</v>
      </c>
      <c r="D24" s="334" t="s">
        <v>917</v>
      </c>
      <c r="E24" s="335" t="s">
        <v>410</v>
      </c>
      <c r="F24" s="223" t="s">
        <v>402</v>
      </c>
      <c r="G24" s="306" t="s">
        <v>918</v>
      </c>
      <c r="H24" s="223" t="s">
        <v>54</v>
      </c>
      <c r="I24" s="336">
        <v>0.11899999999999999</v>
      </c>
      <c r="J24" s="308" t="s">
        <v>960</v>
      </c>
      <c r="K24" s="313">
        <v>409795.88</v>
      </c>
      <c r="L24" s="313">
        <f>ROUND(K24*N24,2)</f>
        <v>204897.94</v>
      </c>
      <c r="M24" s="340">
        <f t="shared" si="0"/>
        <v>204897.94</v>
      </c>
      <c r="N24" s="341">
        <v>0.5</v>
      </c>
      <c r="O24" s="343"/>
      <c r="P24" s="313"/>
      <c r="Q24" s="313"/>
      <c r="R24" s="313">
        <f t="shared" si="7"/>
        <v>204897.94</v>
      </c>
      <c r="S24" s="339"/>
      <c r="T24" s="339"/>
      <c r="U24" s="42"/>
      <c r="V24" s="42"/>
      <c r="W24" s="42"/>
      <c r="X24" s="42"/>
      <c r="Y24" s="228" t="b">
        <f t="shared" si="8"/>
        <v>1</v>
      </c>
      <c r="Z24" s="229">
        <f t="shared" si="9"/>
        <v>0.5</v>
      </c>
      <c r="AA24" s="230" t="b">
        <f t="shared" si="10"/>
        <v>1</v>
      </c>
      <c r="AB24" s="230" t="b">
        <f t="shared" si="11"/>
        <v>1</v>
      </c>
    </row>
    <row r="25" spans="1:28" s="231" customFormat="1" ht="24" x14ac:dyDescent="0.2">
      <c r="A25" s="277">
        <v>23</v>
      </c>
      <c r="B25" s="223" t="s">
        <v>919</v>
      </c>
      <c r="C25" s="223" t="s">
        <v>102</v>
      </c>
      <c r="D25" s="334" t="s">
        <v>415</v>
      </c>
      <c r="E25" s="335" t="s">
        <v>347</v>
      </c>
      <c r="F25" s="223" t="s">
        <v>342</v>
      </c>
      <c r="G25" s="306" t="s">
        <v>920</v>
      </c>
      <c r="H25" s="223" t="s">
        <v>54</v>
      </c>
      <c r="I25" s="336">
        <v>0.998</v>
      </c>
      <c r="J25" s="308" t="s">
        <v>962</v>
      </c>
      <c r="K25" s="313">
        <v>499970.91</v>
      </c>
      <c r="L25" s="313">
        <v>249985.45</v>
      </c>
      <c r="M25" s="340">
        <f t="shared" si="0"/>
        <v>249985.45999999996</v>
      </c>
      <c r="N25" s="341">
        <v>0.5</v>
      </c>
      <c r="O25" s="337"/>
      <c r="P25" s="313"/>
      <c r="Q25" s="313"/>
      <c r="R25" s="313">
        <f t="shared" si="7"/>
        <v>249985.45</v>
      </c>
      <c r="S25" s="339"/>
      <c r="T25" s="339"/>
      <c r="U25" s="42"/>
      <c r="V25" s="42"/>
      <c r="W25" s="42"/>
      <c r="X25" s="42"/>
      <c r="Y25" s="228" t="b">
        <f t="shared" si="8"/>
        <v>1</v>
      </c>
      <c r="Z25" s="229">
        <f t="shared" si="9"/>
        <v>0.5</v>
      </c>
      <c r="AA25" s="230" t="b">
        <f t="shared" si="10"/>
        <v>1</v>
      </c>
      <c r="AB25" s="230" t="b">
        <f t="shared" si="11"/>
        <v>1</v>
      </c>
    </row>
    <row r="26" spans="1:28" s="231" customFormat="1" ht="24" x14ac:dyDescent="0.2">
      <c r="A26" s="223">
        <v>24</v>
      </c>
      <c r="B26" s="223" t="s">
        <v>926</v>
      </c>
      <c r="C26" s="223" t="s">
        <v>102</v>
      </c>
      <c r="D26" s="334" t="s">
        <v>752</v>
      </c>
      <c r="E26" s="335" t="s">
        <v>369</v>
      </c>
      <c r="F26" s="223" t="s">
        <v>366</v>
      </c>
      <c r="G26" s="306" t="s">
        <v>927</v>
      </c>
      <c r="H26" s="223" t="s">
        <v>54</v>
      </c>
      <c r="I26" s="336">
        <v>0.99</v>
      </c>
      <c r="J26" s="308" t="s">
        <v>119</v>
      </c>
      <c r="K26" s="313">
        <v>700403.08</v>
      </c>
      <c r="L26" s="313">
        <f>ROUND(K26*N26,2)</f>
        <v>350201.54</v>
      </c>
      <c r="M26" s="340">
        <f t="shared" si="0"/>
        <v>350201.54</v>
      </c>
      <c r="N26" s="341">
        <v>0.5</v>
      </c>
      <c r="O26" s="343"/>
      <c r="P26" s="313"/>
      <c r="Q26" s="313"/>
      <c r="R26" s="313">
        <f t="shared" si="7"/>
        <v>350201.54</v>
      </c>
      <c r="S26" s="339"/>
      <c r="T26" s="339"/>
      <c r="U26" s="42"/>
      <c r="V26" s="42"/>
      <c r="W26" s="42"/>
      <c r="X26" s="42"/>
      <c r="Y26" s="228" t="b">
        <f t="shared" si="8"/>
        <v>1</v>
      </c>
      <c r="Z26" s="229">
        <f t="shared" si="9"/>
        <v>0.5</v>
      </c>
      <c r="AA26" s="230" t="b">
        <f t="shared" si="10"/>
        <v>1</v>
      </c>
      <c r="AB26" s="230" t="b">
        <f t="shared" si="11"/>
        <v>1</v>
      </c>
    </row>
    <row r="27" spans="1:28" s="231" customFormat="1" ht="36" x14ac:dyDescent="0.25">
      <c r="A27" s="277">
        <v>25</v>
      </c>
      <c r="B27" s="223" t="s">
        <v>928</v>
      </c>
      <c r="C27" s="223" t="s">
        <v>102</v>
      </c>
      <c r="D27" s="334" t="s">
        <v>786</v>
      </c>
      <c r="E27" s="277" t="s">
        <v>274</v>
      </c>
      <c r="F27" s="223" t="s">
        <v>272</v>
      </c>
      <c r="G27" s="306" t="s">
        <v>929</v>
      </c>
      <c r="H27" s="223" t="s">
        <v>417</v>
      </c>
      <c r="I27" s="307">
        <v>0.69599999999999995</v>
      </c>
      <c r="J27" s="344" t="s">
        <v>980</v>
      </c>
      <c r="K27" s="313">
        <v>324861.58</v>
      </c>
      <c r="L27" s="313">
        <f>ROUND(K27*N27,2)</f>
        <v>162430.79</v>
      </c>
      <c r="M27" s="340">
        <f t="shared" si="0"/>
        <v>162430.79</v>
      </c>
      <c r="N27" s="341">
        <v>0.5</v>
      </c>
      <c r="O27" s="313"/>
      <c r="P27" s="313"/>
      <c r="Q27" s="313"/>
      <c r="R27" s="313">
        <f t="shared" si="7"/>
        <v>162430.79</v>
      </c>
      <c r="S27" s="339"/>
      <c r="T27" s="339"/>
      <c r="U27" s="42"/>
      <c r="V27" s="42"/>
      <c r="W27" s="42"/>
      <c r="X27" s="42"/>
      <c r="Y27" s="228" t="b">
        <f t="shared" si="8"/>
        <v>1</v>
      </c>
      <c r="Z27" s="229">
        <f t="shared" si="9"/>
        <v>0.5</v>
      </c>
      <c r="AA27" s="230" t="b">
        <f t="shared" si="10"/>
        <v>1</v>
      </c>
      <c r="AB27" s="230" t="b">
        <f t="shared" si="11"/>
        <v>1</v>
      </c>
    </row>
    <row r="28" spans="1:28" s="231" customFormat="1" ht="36" x14ac:dyDescent="0.2">
      <c r="A28" s="277">
        <v>26</v>
      </c>
      <c r="B28" s="223" t="s">
        <v>930</v>
      </c>
      <c r="C28" s="223" t="s">
        <v>102</v>
      </c>
      <c r="D28" s="334" t="s">
        <v>931</v>
      </c>
      <c r="E28" s="345" t="s">
        <v>292</v>
      </c>
      <c r="F28" s="223" t="s">
        <v>288</v>
      </c>
      <c r="G28" s="306" t="s">
        <v>932</v>
      </c>
      <c r="H28" s="223" t="s">
        <v>417</v>
      </c>
      <c r="I28" s="336">
        <v>0.61</v>
      </c>
      <c r="J28" s="308" t="s">
        <v>961</v>
      </c>
      <c r="K28" s="313">
        <v>124432.86</v>
      </c>
      <c r="L28" s="313">
        <f>ROUND(K28*N28,2)</f>
        <v>62216.43</v>
      </c>
      <c r="M28" s="340">
        <f t="shared" si="0"/>
        <v>62216.43</v>
      </c>
      <c r="N28" s="341">
        <v>0.5</v>
      </c>
      <c r="O28" s="343"/>
      <c r="P28" s="313"/>
      <c r="Q28" s="313"/>
      <c r="R28" s="313">
        <f t="shared" si="7"/>
        <v>62216.43</v>
      </c>
      <c r="S28" s="339"/>
      <c r="T28" s="339"/>
      <c r="U28" s="42"/>
      <c r="V28" s="42"/>
      <c r="W28" s="42"/>
      <c r="X28" s="42"/>
      <c r="Y28" s="228" t="b">
        <f t="shared" si="8"/>
        <v>1</v>
      </c>
      <c r="Z28" s="229">
        <f t="shared" si="9"/>
        <v>0.5</v>
      </c>
      <c r="AA28" s="230" t="b">
        <f t="shared" si="10"/>
        <v>1</v>
      </c>
      <c r="AB28" s="230" t="b">
        <f t="shared" si="11"/>
        <v>1</v>
      </c>
    </row>
    <row r="29" spans="1:28" s="231" customFormat="1" ht="36" x14ac:dyDescent="0.2">
      <c r="A29" s="223">
        <v>27</v>
      </c>
      <c r="B29" s="223" t="s">
        <v>933</v>
      </c>
      <c r="C29" s="223" t="s">
        <v>102</v>
      </c>
      <c r="D29" s="334" t="s">
        <v>924</v>
      </c>
      <c r="E29" s="277" t="s">
        <v>393</v>
      </c>
      <c r="F29" s="223" t="s">
        <v>392</v>
      </c>
      <c r="G29" s="306" t="s">
        <v>934</v>
      </c>
      <c r="H29" s="223" t="s">
        <v>63</v>
      </c>
      <c r="I29" s="336">
        <v>0.495</v>
      </c>
      <c r="J29" s="308" t="s">
        <v>972</v>
      </c>
      <c r="K29" s="313">
        <v>858682.8</v>
      </c>
      <c r="L29" s="313">
        <f>ROUND(K29*N29,2)</f>
        <v>429341.4</v>
      </c>
      <c r="M29" s="340">
        <f t="shared" si="0"/>
        <v>429341.4</v>
      </c>
      <c r="N29" s="341">
        <v>0.5</v>
      </c>
      <c r="O29" s="343"/>
      <c r="P29" s="313"/>
      <c r="Q29" s="313"/>
      <c r="R29" s="313">
        <f t="shared" si="7"/>
        <v>429341.4</v>
      </c>
      <c r="S29" s="339"/>
      <c r="T29" s="339"/>
      <c r="U29" s="42"/>
      <c r="V29" s="42"/>
      <c r="W29" s="42"/>
      <c r="X29" s="42"/>
      <c r="Y29" s="228" t="b">
        <f t="shared" si="8"/>
        <v>1</v>
      </c>
      <c r="Z29" s="229">
        <f t="shared" si="9"/>
        <v>0.5</v>
      </c>
      <c r="AA29" s="230" t="b">
        <f t="shared" si="10"/>
        <v>1</v>
      </c>
      <c r="AB29" s="230" t="b">
        <f t="shared" si="11"/>
        <v>1</v>
      </c>
    </row>
    <row r="30" spans="1:28" s="231" customFormat="1" ht="36" x14ac:dyDescent="0.25">
      <c r="A30" s="277">
        <v>28</v>
      </c>
      <c r="B30" s="223" t="s">
        <v>935</v>
      </c>
      <c r="C30" s="223" t="s">
        <v>102</v>
      </c>
      <c r="D30" s="334" t="s">
        <v>827</v>
      </c>
      <c r="E30" s="277" t="s">
        <v>394</v>
      </c>
      <c r="F30" s="223" t="s">
        <v>392</v>
      </c>
      <c r="G30" s="306" t="s">
        <v>936</v>
      </c>
      <c r="H30" s="223" t="s">
        <v>54</v>
      </c>
      <c r="I30" s="307">
        <v>0.35899999999999999</v>
      </c>
      <c r="J30" s="344" t="s">
        <v>237</v>
      </c>
      <c r="K30" s="313">
        <v>1037321.02</v>
      </c>
      <c r="L30" s="313">
        <f>ROUND(K30*N30,2)</f>
        <v>518660.51</v>
      </c>
      <c r="M30" s="340">
        <f t="shared" si="0"/>
        <v>518660.51</v>
      </c>
      <c r="N30" s="341">
        <v>0.5</v>
      </c>
      <c r="O30" s="313"/>
      <c r="P30" s="313"/>
      <c r="Q30" s="313"/>
      <c r="R30" s="313">
        <f t="shared" si="7"/>
        <v>518660.51</v>
      </c>
      <c r="S30" s="339"/>
      <c r="T30" s="339"/>
      <c r="U30" s="42"/>
      <c r="V30" s="42"/>
      <c r="W30" s="42"/>
      <c r="X30" s="42"/>
      <c r="Y30" s="228" t="b">
        <f t="shared" si="8"/>
        <v>1</v>
      </c>
      <c r="Z30" s="229">
        <f t="shared" si="9"/>
        <v>0.5</v>
      </c>
      <c r="AA30" s="230" t="b">
        <f t="shared" si="10"/>
        <v>1</v>
      </c>
      <c r="AB30" s="230" t="b">
        <f t="shared" si="11"/>
        <v>1</v>
      </c>
    </row>
    <row r="31" spans="1:28" s="231" customFormat="1" ht="24" x14ac:dyDescent="0.2">
      <c r="A31" s="277">
        <v>29</v>
      </c>
      <c r="B31" s="223" t="s">
        <v>937</v>
      </c>
      <c r="C31" s="223" t="s">
        <v>102</v>
      </c>
      <c r="D31" s="334" t="s">
        <v>824</v>
      </c>
      <c r="E31" s="335" t="s">
        <v>380</v>
      </c>
      <c r="F31" s="223" t="s">
        <v>374</v>
      </c>
      <c r="G31" s="306" t="s">
        <v>938</v>
      </c>
      <c r="H31" s="223" t="s">
        <v>54</v>
      </c>
      <c r="I31" s="307">
        <v>0.23499999999999999</v>
      </c>
      <c r="J31" s="344" t="s">
        <v>954</v>
      </c>
      <c r="K31" s="313">
        <v>212826.85</v>
      </c>
      <c r="L31" s="313">
        <v>106413.42</v>
      </c>
      <c r="M31" s="340">
        <f t="shared" si="0"/>
        <v>106413.43000000001</v>
      </c>
      <c r="N31" s="341">
        <v>0.5</v>
      </c>
      <c r="O31" s="337"/>
      <c r="P31" s="313"/>
      <c r="Q31" s="313"/>
      <c r="R31" s="313">
        <f t="shared" si="7"/>
        <v>106413.42</v>
      </c>
      <c r="S31" s="339"/>
      <c r="T31" s="339"/>
      <c r="U31" s="42"/>
      <c r="V31" s="42"/>
      <c r="W31" s="42"/>
      <c r="X31" s="42"/>
      <c r="Y31" s="228" t="b">
        <f t="shared" si="8"/>
        <v>1</v>
      </c>
      <c r="Z31" s="229">
        <f t="shared" si="9"/>
        <v>0.5</v>
      </c>
      <c r="AA31" s="230" t="b">
        <f t="shared" si="10"/>
        <v>1</v>
      </c>
      <c r="AB31" s="230" t="b">
        <f t="shared" si="11"/>
        <v>1</v>
      </c>
    </row>
    <row r="32" spans="1:28" s="231" customFormat="1" ht="48" x14ac:dyDescent="0.2">
      <c r="A32" s="223">
        <v>30</v>
      </c>
      <c r="B32" s="223" t="s">
        <v>944</v>
      </c>
      <c r="C32" s="223" t="s">
        <v>102</v>
      </c>
      <c r="D32" s="334" t="s">
        <v>723</v>
      </c>
      <c r="E32" s="335" t="s">
        <v>345</v>
      </c>
      <c r="F32" s="223" t="s">
        <v>342</v>
      </c>
      <c r="G32" s="306" t="s">
        <v>945</v>
      </c>
      <c r="H32" s="223" t="s">
        <v>54</v>
      </c>
      <c r="I32" s="336">
        <v>0.62</v>
      </c>
      <c r="J32" s="308" t="s">
        <v>983</v>
      </c>
      <c r="K32" s="313">
        <v>1082265.77</v>
      </c>
      <c r="L32" s="313">
        <v>541132.88</v>
      </c>
      <c r="M32" s="340">
        <f t="shared" si="0"/>
        <v>541132.89</v>
      </c>
      <c r="N32" s="341">
        <v>0.5</v>
      </c>
      <c r="O32" s="337"/>
      <c r="P32" s="313"/>
      <c r="Q32" s="313"/>
      <c r="R32" s="313">
        <f t="shared" si="7"/>
        <v>541132.88</v>
      </c>
      <c r="S32" s="339"/>
      <c r="T32" s="339"/>
      <c r="U32" s="42"/>
      <c r="V32" s="42"/>
      <c r="W32" s="42"/>
      <c r="X32" s="42"/>
      <c r="Y32" s="228" t="b">
        <f t="shared" si="8"/>
        <v>1</v>
      </c>
      <c r="Z32" s="229">
        <f t="shared" si="9"/>
        <v>0.5</v>
      </c>
      <c r="AA32" s="230" t="b">
        <f t="shared" si="10"/>
        <v>1</v>
      </c>
      <c r="AB32" s="230" t="b">
        <f t="shared" si="11"/>
        <v>1</v>
      </c>
    </row>
    <row r="33" spans="1:28" s="231" customFormat="1" ht="24" x14ac:dyDescent="0.25">
      <c r="A33" s="277">
        <v>31</v>
      </c>
      <c r="B33" s="223" t="s">
        <v>942</v>
      </c>
      <c r="C33" s="223" t="s">
        <v>102</v>
      </c>
      <c r="D33" s="334" t="s">
        <v>432</v>
      </c>
      <c r="E33" s="277" t="s">
        <v>362</v>
      </c>
      <c r="F33" s="223" t="s">
        <v>361</v>
      </c>
      <c r="G33" s="306" t="s">
        <v>943</v>
      </c>
      <c r="H33" s="223" t="s">
        <v>417</v>
      </c>
      <c r="I33" s="307">
        <v>0.15</v>
      </c>
      <c r="J33" s="344" t="s">
        <v>992</v>
      </c>
      <c r="K33" s="313">
        <v>106293.2</v>
      </c>
      <c r="L33" s="313">
        <f>ROUND(K33*N33,2)</f>
        <v>53146.6</v>
      </c>
      <c r="M33" s="340">
        <f t="shared" si="0"/>
        <v>53146.6</v>
      </c>
      <c r="N33" s="341">
        <v>0.5</v>
      </c>
      <c r="O33" s="313"/>
      <c r="P33" s="313"/>
      <c r="Q33" s="313"/>
      <c r="R33" s="313">
        <f t="shared" si="7"/>
        <v>53146.6</v>
      </c>
      <c r="S33" s="339"/>
      <c r="T33" s="339"/>
      <c r="U33" s="42"/>
      <c r="V33" s="42"/>
      <c r="W33" s="42"/>
      <c r="X33" s="42"/>
      <c r="Y33" s="228" t="b">
        <f t="shared" si="8"/>
        <v>1</v>
      </c>
      <c r="Z33" s="229">
        <f t="shared" si="9"/>
        <v>0.5</v>
      </c>
      <c r="AA33" s="230" t="b">
        <f t="shared" si="10"/>
        <v>1</v>
      </c>
      <c r="AB33" s="230" t="b">
        <f t="shared" si="11"/>
        <v>1</v>
      </c>
    </row>
    <row r="34" spans="1:28" s="231" customFormat="1" ht="36" x14ac:dyDescent="0.2">
      <c r="A34" s="277">
        <v>32</v>
      </c>
      <c r="B34" s="223" t="s">
        <v>949</v>
      </c>
      <c r="C34" s="223" t="s">
        <v>102</v>
      </c>
      <c r="D34" s="334" t="s">
        <v>950</v>
      </c>
      <c r="E34" s="335" t="s">
        <v>395</v>
      </c>
      <c r="F34" s="223" t="s">
        <v>392</v>
      </c>
      <c r="G34" s="306" t="s">
        <v>951</v>
      </c>
      <c r="H34" s="223" t="s">
        <v>417</v>
      </c>
      <c r="I34" s="336">
        <v>0.39300000000000002</v>
      </c>
      <c r="J34" s="308" t="s">
        <v>993</v>
      </c>
      <c r="K34" s="313">
        <v>173017.62</v>
      </c>
      <c r="L34" s="313">
        <f>ROUND(K34*N34,2)</f>
        <v>86508.81</v>
      </c>
      <c r="M34" s="340">
        <f t="shared" si="0"/>
        <v>86508.81</v>
      </c>
      <c r="N34" s="341">
        <v>0.5</v>
      </c>
      <c r="O34" s="343"/>
      <c r="P34" s="313"/>
      <c r="Q34" s="313"/>
      <c r="R34" s="313">
        <f t="shared" si="7"/>
        <v>86508.81</v>
      </c>
      <c r="S34" s="339"/>
      <c r="T34" s="339"/>
      <c r="U34" s="42"/>
      <c r="V34" s="42"/>
      <c r="W34" s="42"/>
      <c r="X34" s="42"/>
      <c r="Y34" s="228" t="b">
        <f t="shared" si="8"/>
        <v>1</v>
      </c>
      <c r="Z34" s="229">
        <f t="shared" si="9"/>
        <v>0.5</v>
      </c>
      <c r="AA34" s="230" t="b">
        <f t="shared" si="10"/>
        <v>1</v>
      </c>
      <c r="AB34" s="230" t="b">
        <f t="shared" si="11"/>
        <v>1</v>
      </c>
    </row>
    <row r="35" spans="1:28" x14ac:dyDescent="0.25">
      <c r="A35" s="365" t="s">
        <v>45</v>
      </c>
      <c r="B35" s="365"/>
      <c r="C35" s="365"/>
      <c r="D35" s="365"/>
      <c r="E35" s="365"/>
      <c r="F35" s="365"/>
      <c r="G35" s="365"/>
      <c r="H35" s="365"/>
      <c r="I35" s="184">
        <f>SUM(I3:I34)</f>
        <v>21.19</v>
      </c>
      <c r="J35" s="185" t="s">
        <v>14</v>
      </c>
      <c r="K35" s="186">
        <f>SUM(K3:K34)</f>
        <v>24560032.34999999</v>
      </c>
      <c r="L35" s="188">
        <f>SUM(L3:L34)</f>
        <v>12280016.109999996</v>
      </c>
      <c r="M35" s="188">
        <f>SUM(M3:M34)</f>
        <v>12280016.239999995</v>
      </c>
      <c r="N35" s="187" t="s">
        <v>14</v>
      </c>
      <c r="O35" s="211">
        <f t="shared" ref="O35:X35" si="12">SUM(O3:O34)</f>
        <v>0</v>
      </c>
      <c r="P35" s="211">
        <f t="shared" si="12"/>
        <v>0</v>
      </c>
      <c r="Q35" s="211">
        <f t="shared" si="12"/>
        <v>0</v>
      </c>
      <c r="R35" s="211">
        <f t="shared" si="12"/>
        <v>12280016.109999996</v>
      </c>
      <c r="S35" s="211">
        <f t="shared" si="12"/>
        <v>0</v>
      </c>
      <c r="T35" s="211">
        <f t="shared" si="12"/>
        <v>0</v>
      </c>
      <c r="U35" s="211">
        <f t="shared" si="12"/>
        <v>0</v>
      </c>
      <c r="V35" s="211">
        <f t="shared" si="12"/>
        <v>0</v>
      </c>
      <c r="W35" s="211">
        <f t="shared" si="12"/>
        <v>0</v>
      </c>
      <c r="X35" s="211">
        <f t="shared" si="12"/>
        <v>0</v>
      </c>
      <c r="Y35" s="1" t="b">
        <f t="shared" ref="Y35:Y37" si="13">L35=SUM(O35:X35)</f>
        <v>1</v>
      </c>
      <c r="Z35" s="38">
        <f t="shared" ref="Z35:Z37" si="14">ROUND(L35/K35,4)</f>
        <v>0.5</v>
      </c>
      <c r="AA35" s="39" t="s">
        <v>14</v>
      </c>
      <c r="AB35" s="39" t="b">
        <f t="shared" ref="AB35:AB37" si="15">K35=L35+M35</f>
        <v>1</v>
      </c>
    </row>
    <row r="36" spans="1:28" x14ac:dyDescent="0.25">
      <c r="A36" s="365" t="s">
        <v>39</v>
      </c>
      <c r="B36" s="365"/>
      <c r="C36" s="365"/>
      <c r="D36" s="365"/>
      <c r="E36" s="365"/>
      <c r="F36" s="365"/>
      <c r="G36" s="365"/>
      <c r="H36" s="365"/>
      <c r="I36" s="184">
        <f>SUMIF($C$3:$C$34,"N",I3:I34)</f>
        <v>21.19</v>
      </c>
      <c r="J36" s="185" t="s">
        <v>14</v>
      </c>
      <c r="K36" s="186">
        <f>SUMIF($C$3:$C$34,"N",K3:K34)</f>
        <v>24560032.34999999</v>
      </c>
      <c r="L36" s="188">
        <f>SUMIF($C$3:$C$34,"N",L3:L34)</f>
        <v>12280016.109999996</v>
      </c>
      <c r="M36" s="188">
        <f>SUMIF($C$3:$C$34,"N",M3:M34)</f>
        <v>12280016.239999995</v>
      </c>
      <c r="N36" s="187" t="s">
        <v>14</v>
      </c>
      <c r="O36" s="211">
        <f t="shared" ref="O36:X36" si="16">SUMIF($C$3:$C$34,"N",O3:O34)</f>
        <v>0</v>
      </c>
      <c r="P36" s="211">
        <f t="shared" si="16"/>
        <v>0</v>
      </c>
      <c r="Q36" s="211">
        <f t="shared" si="16"/>
        <v>0</v>
      </c>
      <c r="R36" s="211">
        <f t="shared" si="16"/>
        <v>12280016.109999996</v>
      </c>
      <c r="S36" s="211">
        <f t="shared" si="16"/>
        <v>0</v>
      </c>
      <c r="T36" s="211">
        <f t="shared" si="16"/>
        <v>0</v>
      </c>
      <c r="U36" s="211">
        <f t="shared" si="16"/>
        <v>0</v>
      </c>
      <c r="V36" s="211">
        <f t="shared" si="16"/>
        <v>0</v>
      </c>
      <c r="W36" s="211">
        <f t="shared" si="16"/>
        <v>0</v>
      </c>
      <c r="X36" s="211">
        <f t="shared" si="16"/>
        <v>0</v>
      </c>
      <c r="Y36" s="1" t="b">
        <f t="shared" si="13"/>
        <v>1</v>
      </c>
      <c r="Z36" s="38">
        <f t="shared" si="14"/>
        <v>0.5</v>
      </c>
      <c r="AA36" s="39" t="s">
        <v>14</v>
      </c>
      <c r="AB36" s="39" t="b">
        <f t="shared" si="15"/>
        <v>1</v>
      </c>
    </row>
    <row r="37" spans="1:28" x14ac:dyDescent="0.25">
      <c r="A37" s="369" t="s">
        <v>40</v>
      </c>
      <c r="B37" s="369"/>
      <c r="C37" s="369"/>
      <c r="D37" s="369"/>
      <c r="E37" s="369"/>
      <c r="F37" s="369"/>
      <c r="G37" s="369"/>
      <c r="H37" s="369"/>
      <c r="I37" s="190">
        <f>SUMIF($C$3:$C$34,"W",I3:I34)</f>
        <v>0</v>
      </c>
      <c r="J37" s="261" t="s">
        <v>14</v>
      </c>
      <c r="K37" s="191">
        <f>SUMIF($C$3:$C$34,"W",K3:K34)</f>
        <v>0</v>
      </c>
      <c r="L37" s="193">
        <f>SUMIF($C$3:$C$34,"W",L3:L34)</f>
        <v>0</v>
      </c>
      <c r="M37" s="193">
        <f>SUMIF($C$3:$C$34,"W",M3:M34)</f>
        <v>0</v>
      </c>
      <c r="N37" s="192" t="s">
        <v>14</v>
      </c>
      <c r="O37" s="213">
        <f t="shared" ref="O37:X37" si="17">SUMIF($C$3:$C$34,"W",O3:O34)</f>
        <v>0</v>
      </c>
      <c r="P37" s="213">
        <f t="shared" si="17"/>
        <v>0</v>
      </c>
      <c r="Q37" s="213">
        <f t="shared" si="17"/>
        <v>0</v>
      </c>
      <c r="R37" s="213">
        <f t="shared" si="17"/>
        <v>0</v>
      </c>
      <c r="S37" s="213">
        <f t="shared" si="17"/>
        <v>0</v>
      </c>
      <c r="T37" s="213">
        <f t="shared" si="17"/>
        <v>0</v>
      </c>
      <c r="U37" s="213">
        <f t="shared" si="17"/>
        <v>0</v>
      </c>
      <c r="V37" s="213">
        <f t="shared" si="17"/>
        <v>0</v>
      </c>
      <c r="W37" s="213">
        <f t="shared" si="17"/>
        <v>0</v>
      </c>
      <c r="X37" s="213">
        <f t="shared" si="17"/>
        <v>0</v>
      </c>
      <c r="Y37" s="1" t="b">
        <f t="shared" si="13"/>
        <v>1</v>
      </c>
      <c r="Z37" s="38" t="e">
        <f t="shared" si="14"/>
        <v>#DIV/0!</v>
      </c>
      <c r="AA37" s="39" t="s">
        <v>14</v>
      </c>
      <c r="AB37" s="39" t="b">
        <f t="shared" si="15"/>
        <v>1</v>
      </c>
    </row>
    <row r="38" spans="1:28" x14ac:dyDescent="0.25">
      <c r="A38" s="34"/>
      <c r="AB38" s="32"/>
    </row>
    <row r="39" spans="1:28" x14ac:dyDescent="0.25">
      <c r="A39" s="29" t="s">
        <v>25</v>
      </c>
    </row>
    <row r="40" spans="1:28" x14ac:dyDescent="0.25">
      <c r="A40" s="30" t="s">
        <v>26</v>
      </c>
    </row>
    <row r="41" spans="1:28" x14ac:dyDescent="0.25">
      <c r="A41" s="29" t="s">
        <v>36</v>
      </c>
    </row>
    <row r="42" spans="1:28" x14ac:dyDescent="0.25">
      <c r="A42" s="35"/>
    </row>
  </sheetData>
  <mergeCells count="18">
    <mergeCell ref="O1:X1"/>
    <mergeCell ref="M1:M2"/>
    <mergeCell ref="N1:N2"/>
    <mergeCell ref="A35:H35"/>
    <mergeCell ref="I1:I2"/>
    <mergeCell ref="J1:J2"/>
    <mergeCell ref="K1:K2"/>
    <mergeCell ref="L1:L2"/>
    <mergeCell ref="A1:A2"/>
    <mergeCell ref="B1:B2"/>
    <mergeCell ref="C1:C2"/>
    <mergeCell ref="F1:F2"/>
    <mergeCell ref="G1:G2"/>
    <mergeCell ref="H1:H2"/>
    <mergeCell ref="A36:H36"/>
    <mergeCell ref="D1:D2"/>
    <mergeCell ref="A37:H37"/>
    <mergeCell ref="E1:E2"/>
  </mergeCells>
  <conditionalFormatting sqref="AB38 Y3:AB35">
    <cfRule type="cellIs" dxfId="11" priority="20" operator="equal">
      <formula>FALSE</formula>
    </cfRule>
  </conditionalFormatting>
  <conditionalFormatting sqref="Y3:AA35">
    <cfRule type="containsText" dxfId="10" priority="13" operator="containsText" text="fałsz">
      <formula>NOT(ISERROR(SEARCH("fałsz",Y3)))</formula>
    </cfRule>
  </conditionalFormatting>
  <conditionalFormatting sqref="Z37:AA37">
    <cfRule type="cellIs" dxfId="9" priority="10" operator="equal">
      <formula>FALSE</formula>
    </cfRule>
  </conditionalFormatting>
  <conditionalFormatting sqref="Y37">
    <cfRule type="cellIs" dxfId="8" priority="9" operator="equal">
      <formula>FALSE</formula>
    </cfRule>
  </conditionalFormatting>
  <conditionalFormatting sqref="Y37:AA37">
    <cfRule type="containsText" dxfId="7" priority="8" operator="containsText" text="fałsz">
      <formula>NOT(ISERROR(SEARCH("fałsz",Y37)))</formula>
    </cfRule>
  </conditionalFormatting>
  <conditionalFormatting sqref="AB37">
    <cfRule type="cellIs" dxfId="6" priority="7" operator="equal">
      <formula>FALSE</formula>
    </cfRule>
  </conditionalFormatting>
  <conditionalFormatting sqref="AB37">
    <cfRule type="cellIs" dxfId="5" priority="6" operator="equal">
      <formula>FALSE</formula>
    </cfRule>
  </conditionalFormatting>
  <conditionalFormatting sqref="Y36:AA36">
    <cfRule type="containsText" dxfId="4" priority="3" operator="containsText" text="fałsz">
      <formula>NOT(ISERROR(SEARCH("fałsz",Y36)))</formula>
    </cfRule>
  </conditionalFormatting>
  <conditionalFormatting sqref="Z36:AA36">
    <cfRule type="cellIs" dxfId="3" priority="5" operator="equal">
      <formula>FALSE</formula>
    </cfRule>
  </conditionalFormatting>
  <conditionalFormatting sqref="Y36">
    <cfRule type="cellIs" dxfId="2" priority="4" operator="equal">
      <formula>FALSE</formula>
    </cfRule>
  </conditionalFormatting>
  <conditionalFormatting sqref="AB36">
    <cfRule type="cellIs" dxfId="1" priority="2" operator="equal">
      <formula>FALSE</formula>
    </cfRule>
  </conditionalFormatting>
  <conditionalFormatting sqref="AB36">
    <cfRule type="cellIs" dxfId="0" priority="1" operator="equal">
      <formula>FALSE</formula>
    </cfRule>
  </conditionalFormatting>
  <dataValidations count="2">
    <dataValidation type="list" allowBlank="1" showInputMessage="1" showErrorMessage="1" sqref="H3:H34">
      <formula1>"B,P,R"</formula1>
    </dataValidation>
    <dataValidation type="list" allowBlank="1" showInputMessage="1" showErrorMessage="1" sqref="C3:C34">
      <formula1>"N,K,W"</formula1>
    </dataValidation>
  </dataValidations>
  <pageMargins left="0.23622047244094491" right="0.23622047244094491" top="0.74803149606299213" bottom="0.74803149606299213" header="0.31496062992125984" footer="0.31496062992125984"/>
  <pageSetup paperSize="8" scale="52" fitToHeight="0" orientation="landscape" r:id="rId1"/>
  <headerFooter>
    <oddHeader>&amp;LWojewództwo &amp;KFF0000LUBELSKIE&amp;K01+000 - zadania gminne lista rezerwowa</oddHeader>
    <oddFoote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9</vt:i4>
      </vt:variant>
    </vt:vector>
  </HeadingPairs>
  <TitlesOfParts>
    <vt:vector size="14" baseType="lpstr">
      <vt:lpstr>06 - "LUBELSKIE"</vt:lpstr>
      <vt:lpstr>pow podst</vt:lpstr>
      <vt:lpstr>gm podst</vt:lpstr>
      <vt:lpstr>pow rez</vt:lpstr>
      <vt:lpstr>gm rez</vt:lpstr>
      <vt:lpstr>'06 - "LUBELSKIE"'!Obszar_wydruku</vt:lpstr>
      <vt:lpstr>'gm podst'!Obszar_wydruku</vt:lpstr>
      <vt:lpstr>'gm rez'!Obszar_wydruku</vt:lpstr>
      <vt:lpstr>'pow podst'!Obszar_wydruku</vt:lpstr>
      <vt:lpstr>'pow rez'!Obszar_wydruku</vt:lpstr>
      <vt:lpstr>'gm podst'!Tytuły_wydruku</vt:lpstr>
      <vt:lpstr>'gm rez'!Tytuły_wydruku</vt:lpstr>
      <vt:lpstr>'pow podst'!Tytuły_wydruku</vt:lpstr>
      <vt:lpstr>'pow rez'!Tytuły_wydruku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Przykaza Daniel</dc:creator>
  <cp:lastModifiedBy>Bielicka Marzena</cp:lastModifiedBy>
  <cp:lastPrinted>2021-11-25T12:31:28Z</cp:lastPrinted>
  <dcterms:created xsi:type="dcterms:W3CDTF">2019-02-25T10:53:14Z</dcterms:created>
  <dcterms:modified xsi:type="dcterms:W3CDTF">2022-02-15T09:51:35Z</dcterms:modified>
</cp:coreProperties>
</file>