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0\8-20 odczynniki\OPZ\"/>
    </mc:Choice>
  </mc:AlternateContent>
  <xr:revisionPtr revIDLastSave="0" documentId="13_ncr:1_{9C16E7BA-99D9-4D50-B121-A64800FB8342}" xr6:coauthVersionLast="36" xr6:coauthVersionMax="36" xr10:uidLastSave="{00000000-0000-0000-0000-000000000000}"/>
  <bookViews>
    <workbookView xWindow="0" yWindow="0" windowWidth="23040" windowHeight="8325" tabRatio="621" xr2:uid="{00000000-000D-0000-FFFF-FFFF00000000}"/>
  </bookViews>
  <sheets>
    <sheet name="Lab. Poznań" sheetId="1" r:id="rId1"/>
    <sheet name="kara_FA_222_08" sheetId="9" state="hidden" r:id="rId2"/>
    <sheet name="kara_FA_223_08" sheetId="10" state="hidden" r:id="rId3"/>
    <sheet name="kara_FA_224_08" sheetId="11" state="hidden" r:id="rId4"/>
    <sheet name="kara_FA_233_08" sheetId="12" state="hidden" r:id="rId5"/>
    <sheet name="kara_FA_234_08" sheetId="13" state="hidden" r:id="rId6"/>
    <sheet name="kara_FA_264_08" sheetId="14" state="hidden" r:id="rId7"/>
    <sheet name="kara_FA_10_09" sheetId="15" state="hidden" r:id="rId8"/>
    <sheet name="kara_FA_15_09" sheetId="16" state="hidden" r:id="rId9"/>
    <sheet name="kara_FA_16_9" sheetId="17" state="hidden" r:id="rId10"/>
  </sheets>
  <definedNames>
    <definedName name="_xlnm.Print_Area" localSheetId="0">'Lab. Poznań'!$A$1:$L$135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7" l="1"/>
  <c r="D9" i="17"/>
  <c r="C9" i="17"/>
  <c r="I9" i="16"/>
  <c r="D9" i="16"/>
  <c r="C9" i="16"/>
  <c r="H9" i="16" s="1"/>
  <c r="I9" i="15"/>
  <c r="D9" i="15"/>
  <c r="C9" i="15"/>
  <c r="I9" i="14"/>
  <c r="D9" i="14"/>
  <c r="C9" i="14"/>
  <c r="I9" i="13"/>
  <c r="D9" i="13"/>
  <c r="C9" i="13"/>
  <c r="I24" i="12"/>
  <c r="D24" i="12"/>
  <c r="C24" i="12"/>
  <c r="H24" i="12" s="1"/>
  <c r="G15" i="12"/>
  <c r="I14" i="12"/>
  <c r="D14" i="12"/>
  <c r="C14" i="12"/>
  <c r="H14" i="12" s="1"/>
  <c r="I13" i="12"/>
  <c r="D13" i="12"/>
  <c r="C13" i="12"/>
  <c r="I12" i="12"/>
  <c r="D12" i="12"/>
  <c r="C12" i="12"/>
  <c r="H12" i="12" s="1"/>
  <c r="I9" i="11"/>
  <c r="D9" i="11"/>
  <c r="C9" i="11"/>
  <c r="I9" i="10"/>
  <c r="D9" i="10"/>
  <c r="C9" i="10"/>
  <c r="I9" i="9"/>
  <c r="D9" i="9"/>
  <c r="C9" i="9"/>
  <c r="A10" i="1"/>
  <c r="H9" i="11" l="1"/>
  <c r="J9" i="11" s="1"/>
  <c r="J10" i="11" s="1"/>
  <c r="H13" i="12"/>
  <c r="H9" i="13"/>
  <c r="J9" i="13" s="1"/>
  <c r="J10" i="13" s="1"/>
  <c r="H9" i="15"/>
  <c r="J9" i="15" s="1"/>
  <c r="J10" i="15" s="1"/>
  <c r="H9" i="17"/>
  <c r="J9" i="17" s="1"/>
  <c r="J10" i="17" s="1"/>
  <c r="J12" i="12"/>
  <c r="H9" i="9"/>
  <c r="J9" i="9" s="1"/>
  <c r="J10" i="9" s="1"/>
  <c r="H9" i="10"/>
  <c r="J9" i="10"/>
  <c r="J10" i="10" s="1"/>
  <c r="J24" i="12"/>
  <c r="J25" i="12" s="1"/>
  <c r="H9" i="14"/>
  <c r="J9" i="16"/>
  <c r="J10" i="16" s="1"/>
  <c r="A21" i="1"/>
  <c r="A42" i="1" s="1"/>
  <c r="A56" i="1" s="1"/>
  <c r="J13" i="12"/>
  <c r="J9" i="14"/>
  <c r="J10" i="14" s="1"/>
  <c r="J14" i="12"/>
  <c r="J15" i="12" l="1"/>
  <c r="A77" i="1"/>
  <c r="A86" i="1" l="1"/>
  <c r="A93" i="1" s="1"/>
  <c r="A100" i="1" l="1"/>
  <c r="A107" i="1" s="1"/>
</calcChain>
</file>

<file path=xl/sharedStrings.xml><?xml version="1.0" encoding="utf-8"?>
<sst xmlns="http://schemas.openxmlformats.org/spreadsheetml/2006/main" count="512" uniqueCount="168">
  <si>
    <t>FORMULARZ CENOWY ODCZYNNIKI CHEMICZNE</t>
  </si>
  <si>
    <t>Centralne Laboratorium GIJHARS w Poznaniu</t>
  </si>
  <si>
    <t>Lp.</t>
  </si>
  <si>
    <t>Nr
katologowy
producenta</t>
  </si>
  <si>
    <t>Nr CPV</t>
  </si>
  <si>
    <t xml:space="preserve">Szczegółowy opis przedmiotu zamówienia </t>
  </si>
  <si>
    <t>Wielkość opakowania</t>
  </si>
  <si>
    <t>Zamawiana ilość                    (szt./op.)</t>
  </si>
  <si>
    <t>Cena netto (zł)</t>
  </si>
  <si>
    <t>Wartość całkowita netto (zł)</t>
  </si>
  <si>
    <t>Stawka podatku VAT</t>
  </si>
  <si>
    <t>Wartość całkowita brutto (zł)</t>
  </si>
  <si>
    <t>Kaucja za odpady opakowaniowe odczynników niebezpiecznych</t>
  </si>
  <si>
    <t>netto</t>
  </si>
  <si>
    <t>brutto</t>
  </si>
  <si>
    <t>33696300-8</t>
  </si>
  <si>
    <t>50 g</t>
  </si>
  <si>
    <t>1l</t>
  </si>
  <si>
    <t>2.5 l</t>
  </si>
  <si>
    <t>1 kg</t>
  </si>
  <si>
    <t>250 g</t>
  </si>
  <si>
    <t>1 l</t>
  </si>
  <si>
    <t>25 g</t>
  </si>
  <si>
    <t>2,5 l</t>
  </si>
  <si>
    <t xml:space="preserve"> di-potasu wodorofosforan trihydrat</t>
  </si>
  <si>
    <t>100 g</t>
  </si>
  <si>
    <t>100731.2500</t>
  </si>
  <si>
    <t>Kwas siarkowy 95-97%</t>
  </si>
  <si>
    <t>RAZEM</t>
  </si>
  <si>
    <t>Eter etylowy czda.</t>
  </si>
  <si>
    <t>6 x 1000 ml</t>
  </si>
  <si>
    <t>6x500 ml</t>
  </si>
  <si>
    <t>Izooktan</t>
  </si>
  <si>
    <t>Kwas borowy, czda.</t>
  </si>
  <si>
    <t>Piasek morski, oczyszczany kwasem</t>
  </si>
  <si>
    <t>5 kg</t>
  </si>
  <si>
    <t>100 ml</t>
  </si>
  <si>
    <t>Di sodu wodorofosforan 12 hydrat</t>
  </si>
  <si>
    <t>Tiosiarczan sodu rozt.0,01 mol/l</t>
  </si>
  <si>
    <t>5 l</t>
  </si>
  <si>
    <t>384690115 </t>
  </si>
  <si>
    <t>Eter naftowy</t>
  </si>
  <si>
    <t>746834164 </t>
  </si>
  <si>
    <t>Potasu wodorotlenek (0,1N)r-r mianowany</t>
  </si>
  <si>
    <t>5 mg</t>
  </si>
  <si>
    <t>N 8129</t>
  </si>
  <si>
    <t>Di nukleotyd adeninowy</t>
  </si>
  <si>
    <t>250 ml</t>
  </si>
  <si>
    <t>Winian sodowo potasowy 4 hydrat</t>
  </si>
  <si>
    <t>Nadmanganian potasu 0,004 mol/l rozt.mian.</t>
  </si>
  <si>
    <t>Wodorotlenek potasu 2 M</t>
  </si>
  <si>
    <t>Wodorotlenek potasu 0,5 N w etanolu</t>
  </si>
  <si>
    <t>op.(3x13 )</t>
  </si>
  <si>
    <t xml:space="preserve">3 x13 sztuk </t>
  </si>
  <si>
    <t>op. (96 oznaczeń)</t>
  </si>
  <si>
    <t>R 7001</t>
  </si>
  <si>
    <t>RIDASCREEN Gliadin - test immunoenzymatyczny do ilościowego oznaczania gliadyn i odpowiadajacych prolamin zgodny z metodą AOAC, każdy zestaw zawiera:
1. mikropłytka na 96 dołków, pokrytych przeciwciałami swoistymi dla gliadyny
2. 6 roztworów standardowych po 1,3 ml każdy o stężeniach 0 ppb, 5 ppb, 10 ppb, 20 ppb, 40 ppb i 80 ppb gotowe do użycia
3. Koniugat - przeciwciało znakowane peroksydazą, koncentrat (czerwona nakrętka)
4. Substrat - zawiera nadtlenek mocznika (zielona nakretka)
5. Chromogen zawiera tetrametylobenzydynę (niebieska nakretka)
6. Odczynnik stopujący zawierający 1 N kwas siarkowy (żółta nakrętka)
7. Bufor do rozcieńczeń stężony 5 krotnie (biała nakretka)
8. Bufor do przemywań stężony 10 krotnie (Brązowa nakretka)
9. Instrukcja w języku polskim i angielskim
Realizacja w ratach z zachowaniem terminu ważności min. 6 miesięcy                                         Data ważności testu min. 12 miesięcy</t>
  </si>
  <si>
    <t>BLS 099.090</t>
  </si>
  <si>
    <t>1 opak.</t>
  </si>
  <si>
    <t>ELISA-TEK zestaw do jakościowego oznaczania gatunków zwierząt w produktach mięsnych przetworzonych. Umożliwia identyfikację wieprzowiny. Granica detekcji 1%. Umożliwia analizę do 44 próbek w podwójnym powtórzeniu. Zestaw zawiera płytkę 96-dołkową w formacie paskowym. Minimalny termin przydatności zestawu to 10 miesięcy.</t>
  </si>
  <si>
    <t>ELISA-TEK zestaw do jakościowego oznaczania gatunków zwierząt w produktach mięsnych przetworzonych. Umożliwia identyfikację drobiu. Granica detekcji 1%. Umożliwia analizę do 44 próbek w podwójnym powtórzeniu. Zestaw zawiera płytkę 96-dołkową w formacie paskowym. Minimalny termin przydatności zestawu to 10 miesięcy.</t>
  </si>
  <si>
    <t>REALIZACJA UMOWY NR  86/07/2020 z dn. 10.08.2020 r</t>
  </si>
  <si>
    <t>LP</t>
  </si>
  <si>
    <t>Nazwa przedmiotu umowy</t>
  </si>
  <si>
    <t>Realizacja umowy w danym zakresie</t>
  </si>
  <si>
    <t>Wartość brutto</t>
  </si>
  <si>
    <t>Opóżnienie realizacji [dni]</t>
  </si>
  <si>
    <t>Wysokość kary umownej [%] wg. umowy</t>
  </si>
  <si>
    <t>Wartość kary umownej</t>
  </si>
  <si>
    <t>Data złożenia zamówienia</t>
  </si>
  <si>
    <t>Termin dostawy wg umowy</t>
  </si>
  <si>
    <t>Data realizacji</t>
  </si>
  <si>
    <t xml:space="preserve">Faktura nr :  233/POZ/08/2020 z dn. 28.08.2020 r.  </t>
  </si>
  <si>
    <t>poz. 1-9</t>
  </si>
  <si>
    <t xml:space="preserve">Faktura nr :  223/POZ/08/2020 z dn. 28.08.2020 r.  </t>
  </si>
  <si>
    <t>poz. 1</t>
  </si>
  <si>
    <t xml:space="preserve">Faktura nr :  224/POZ/08/2020 z dn. 28.08.2020 r.  </t>
  </si>
  <si>
    <t xml:space="preserve">Faktura nr :  233/POZ/08/2020 z dn. 31.08.2020 r.  </t>
  </si>
  <si>
    <t>poz. 7:   2-Palmitoiloglicerol 95+%Analytical Standard</t>
  </si>
  <si>
    <t>poz. 12: Sitostanol</t>
  </si>
  <si>
    <t>poz. 13: Delta 5-Avenasterol powder 99+%</t>
  </si>
  <si>
    <t>suma</t>
  </si>
  <si>
    <t>poz. 1-6; 8-11; 14-22</t>
  </si>
  <si>
    <t xml:space="preserve">Faktura nr :  234/POZ/08/2020 z dn. 31.08.2020 r.  </t>
  </si>
  <si>
    <t>poz. 1-6</t>
  </si>
  <si>
    <t xml:space="preserve">Faktura nr :  264/POZ/08/2020 z dn. 31.08.2020 r.  </t>
  </si>
  <si>
    <t>poz. 1-3</t>
  </si>
  <si>
    <t xml:space="preserve">Faktura nr :  10/POZ/09/2020 z dn. 03.09.2020 r.  </t>
  </si>
  <si>
    <t xml:space="preserve">Faktura nr :  15/POZ/09/2020 z dn. 03.09.2020 r.  </t>
  </si>
  <si>
    <t>poz. 1-25</t>
  </si>
  <si>
    <t xml:space="preserve">Faktura nr :  16/POZ/09/2020 z dn. 03.09.2020 r.  </t>
  </si>
  <si>
    <t>poz. 1-7</t>
  </si>
  <si>
    <t xml:space="preserve">Sodu octan bezwodny </t>
  </si>
  <si>
    <t>Alkohol etylowy 96%</t>
  </si>
  <si>
    <t>Ołowiu II octan 3 hydrat data waż.min 6mc</t>
  </si>
  <si>
    <t>Tiosiarczan sodu rozt.0,1 mol/l</t>
  </si>
  <si>
    <t>Wodorotlenek sodu rozt.32% waż.do końca 2021</t>
  </si>
  <si>
    <t xml:space="preserve">di-sodu wersenian 2 hydrat </t>
  </si>
  <si>
    <t>kwas solny 35 - 38%</t>
  </si>
  <si>
    <t>Odważka analityczna jod 0,05 mol /l</t>
  </si>
  <si>
    <t>1 szt.</t>
  </si>
  <si>
    <t>Kwas nadchlorowy 1M  data waż.do końca 2021</t>
  </si>
  <si>
    <t>Kwas octowy 1 mol/l</t>
  </si>
  <si>
    <t>Kwas octowy 0,1 mol/l</t>
  </si>
  <si>
    <t>Kwas octowy 20%</t>
  </si>
  <si>
    <t>Potasu chlorek 0,01 N</t>
  </si>
  <si>
    <t>Kwas trichlorooctowy 20% data waż.do końca 2021</t>
  </si>
  <si>
    <t xml:space="preserve">Kwas solny 4 mol/l </t>
  </si>
  <si>
    <t>Salicylan sodu cz.d.a</t>
  </si>
  <si>
    <t>Test kwas L- glutaminowy. Termin ważności min. 12 mcy od daty dostawy.</t>
  </si>
  <si>
    <t>Test  enzymatyczny do ilościowego oznaczania azotynów i azotanów.Termin ważności min. 12 mcy od daty dostawy.</t>
  </si>
  <si>
    <t>Wzorzec pH  9 waż min 9 mc</t>
  </si>
  <si>
    <t>P2611-250ML</t>
  </si>
  <si>
    <t>Endogalakturonaza 1 400 U/g, Pectinase 3800 u/g</t>
  </si>
  <si>
    <t>Etanol absolutny &gt;= 97%</t>
  </si>
  <si>
    <t>P1639-5G</t>
  </si>
  <si>
    <t>Patulina, wzorzec</t>
  </si>
  <si>
    <t>A9256-100G</t>
  </si>
  <si>
    <t xml:space="preserve"> L-Aspartic Acid</t>
  </si>
  <si>
    <t>33209-2.5L-M</t>
  </si>
  <si>
    <t>Kwas octowy ok. 98%</t>
  </si>
  <si>
    <t>Kwas L-asparaginowy</t>
  </si>
  <si>
    <t>10677.29-100UG</t>
  </si>
  <si>
    <t>(24R)-24-Ethylcholesta-3,5-diene(24R)-Stigmasta-3,5-diene: 3,5-Stigmastadiene, 85%</t>
  </si>
  <si>
    <t>0.1 mg</t>
  </si>
  <si>
    <t>FM-0030</t>
  </si>
  <si>
    <t>Certyfikowany materiał odniesienia zawierający 50 g naturalnej próbki  żywności (proszek), zawierającej określoną liczbę mikroorganizmów, zawierajacy Enterobacter aerogenes, Escherichia coli, Candida utilis, Aspergilus niger , aktualny certyfikat dla serii, spełnia wymagania ISO 17034 i posiada akredytację na materiał CRM</t>
  </si>
  <si>
    <t>1 op. = 5 x10 g</t>
  </si>
  <si>
    <r>
      <t>Producent i nazwa produktu proponowanego przez Wykonawcę</t>
    </r>
    <r>
      <rPr>
        <b/>
        <sz val="9"/>
        <color rgb="FFFF0000"/>
        <rFont val="Times New Roman"/>
        <family val="1"/>
        <charset val="238"/>
      </rPr>
      <t>*</t>
    </r>
  </si>
  <si>
    <t>F0127-100G</t>
  </si>
  <si>
    <t>Fruktoza</t>
  </si>
  <si>
    <t>100g</t>
  </si>
  <si>
    <t>Metanol do HPLC</t>
  </si>
  <si>
    <t>5l</t>
  </si>
  <si>
    <t>Bactident oxydase. Test paskowy do wykrywania oksydazy cytochromowej u drobnoustrojów.</t>
  </si>
  <si>
    <t>1 op = 50 szt.</t>
  </si>
  <si>
    <t>Cynku siarczan 7 hydrat cz.</t>
  </si>
  <si>
    <t>500 g</t>
  </si>
  <si>
    <t>Tetrahydrofuran do HPLC</t>
  </si>
  <si>
    <t>Octan etylu cz.d.a.</t>
  </si>
  <si>
    <t>FCOH2-DRA4QC</t>
  </si>
  <si>
    <t>Certyfikowany materiał odniesienia - BRANDY; ze znanymi wartościami odniesienia dla zawartości alkoholu, metanolu i fuzli</t>
  </si>
  <si>
    <t>200 ml</t>
  </si>
  <si>
    <t>Moduł 10 nie gorszy niż w katalogu Fapas</t>
  </si>
  <si>
    <t xml:space="preserve">1. </t>
  </si>
  <si>
    <t>Moduł 11 nie gorszy niż w katalogu LGC Standards GmbH, Larodan</t>
  </si>
  <si>
    <t>DRE-C11755000</t>
  </si>
  <si>
    <t>Aldehyd krotonowy, certyfikowany materiał odniesienia wraz z uwzględnieniem kosztów specjalnego transportu</t>
  </si>
  <si>
    <t>5 ml</t>
  </si>
  <si>
    <t>DRE-C12370000</t>
  </si>
  <si>
    <t>1,2-dichlorobenzen, certyfikowany materiał odniesienia zgodny z normą ISO 17034</t>
  </si>
  <si>
    <t>1 g</t>
  </si>
  <si>
    <t>IRMM-801</t>
  </si>
  <si>
    <t>Tłuszcz kakaowy certyfikowany materiał odniesienia (temp. przechowywania -20°C, wysyłka w suchym lodzie)</t>
  </si>
  <si>
    <t>1 ampułka</t>
  </si>
  <si>
    <t>PRG 7.21</t>
  </si>
  <si>
    <t>10 ml</t>
  </si>
  <si>
    <t>2.</t>
  </si>
  <si>
    <t>T0876QC</t>
  </si>
  <si>
    <t>Certyfikowany materiał odniesienia - SOK ANANASOWY; ze znanymi wartościami odniesienia dla zawartości popiołu, ekstraktu, pH, kwasowości ogólnej, cukrów, wapnia i magnezu</t>
  </si>
  <si>
    <t xml:space="preserve">250 ml </t>
  </si>
  <si>
    <t>*Wykonawca wypełnia kolumnę nr 12 tylko w przypadku gdy oferuje produkt równoważny w stosunku do wskazanego w kolumnie nr 4</t>
  </si>
  <si>
    <t>GI-BAD-231-8/20</t>
  </si>
  <si>
    <t>załącznik nr 2g do SIWZ</t>
  </si>
  <si>
    <t>Rozdział 7</t>
  </si>
  <si>
    <t>adres: ul. Reymona 11/13, 60-791 Poznań, tel. 61/867 90 34, fax. 61/8679019</t>
  </si>
  <si>
    <t xml:space="preserve"> Razem Rozdział </t>
  </si>
  <si>
    <t>Wzorzec refraktometryczny CRM PRG 721 - woda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</si>
</sst>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#,##0.00\ &quot;zł&quot;;[Red]\-#,##0.00\ &quot;zł&quot;"/>
    <numFmt numFmtId="43" formatCode="_-* #,##0.00\ _z_ł_-;\-* #,##0.00\ _z_ł_-;_-* &quot;-&quot;??\ _z_ł_-;_-@_-"/>
    <numFmt numFmtId="164" formatCode="#,##0.00_ ;[Red]\-#,##0.00\ ;[Red]0.00_ ;[Red]@"/>
    <numFmt numFmtId="165" formatCode="#,##0.00_ ;[Red]\-#,##0.00\ "/>
    <numFmt numFmtId="166" formatCode="[$-415]yyyy\-mm\-dd"/>
    <numFmt numFmtId="167" formatCode="General&quot; opak.&quot;;[Red]\-#,##0.######;;[Red]@"/>
    <numFmt numFmtId="168" formatCode="_-* #,##0.00&quot; zł&quot;_-;\-* #,##0.00&quot; zł&quot;_-;_-* \-??&quot; zł&quot;_-;_-@_-"/>
    <numFmt numFmtId="169" formatCode="#,##0.00&quot; zł&quot;"/>
    <numFmt numFmtId="170" formatCode="#,##0.00&quot; zł&quot;;[Red]\-#,##0.00&quot; zł&quot;"/>
    <numFmt numFmtId="171" formatCode="yyyy/mm/dd;@"/>
    <numFmt numFmtId="172" formatCode="General&quot; dni&quot;;[Red]\-#,##0.######;;[Red]@"/>
    <numFmt numFmtId="173" formatCode="yyyy\-mm\-dd;@"/>
  </numFmts>
  <fonts count="29">
    <font>
      <sz val="11"/>
      <color rgb="FF000000"/>
      <name val="Calibri"/>
      <family val="2"/>
      <charset val="1"/>
    </font>
    <font>
      <sz val="12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006100"/>
      <name val="Calibri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color rgb="FFFF0000"/>
      <name val="Arial CE"/>
      <charset val="238"/>
    </font>
    <font>
      <sz val="11"/>
      <name val="Times New Roman"/>
      <family val="1"/>
      <charset val="238"/>
    </font>
    <font>
      <b/>
      <sz val="10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6"/>
      <name val="Arial CE"/>
      <charset val="238"/>
    </font>
    <font>
      <sz val="10"/>
      <color rgb="FFFF0000"/>
      <name val="Arial CE"/>
      <charset val="238"/>
    </font>
    <font>
      <b/>
      <sz val="9"/>
      <name val="Arial CE"/>
      <charset val="238"/>
    </font>
    <font>
      <sz val="11"/>
      <color rgb="FF000000"/>
      <name val="Calibri"/>
      <family val="2"/>
      <charset val="1"/>
    </font>
    <font>
      <b/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ECFF"/>
      </patternFill>
    </fill>
    <fill>
      <patternFill patternType="solid">
        <fgColor rgb="FFFFFFFF"/>
        <bgColor rgb="FFF2F2F2"/>
      </patternFill>
    </fill>
    <fill>
      <patternFill patternType="solid">
        <fgColor rgb="FF99CC00"/>
        <bgColor rgb="FF92D05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8" fontId="25" fillId="0" borderId="0" applyBorder="0" applyProtection="0"/>
    <xf numFmtId="0" fontId="1" fillId="0" borderId="0"/>
    <xf numFmtId="0" fontId="2" fillId="0" borderId="0"/>
    <xf numFmtId="0" fontId="3" fillId="0" borderId="0"/>
    <xf numFmtId="0" fontId="4" fillId="0" borderId="0"/>
    <xf numFmtId="0" fontId="14" fillId="2" borderId="0" applyBorder="0" applyProtection="0"/>
  </cellStyleXfs>
  <cellXfs count="124"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7" fontId="6" fillId="0" borderId="3" xfId="0" applyNumberFormat="1" applyFont="1" applyBorder="1" applyAlignment="1">
      <alignment horizontal="center" vertical="center"/>
    </xf>
    <xf numFmtId="168" fontId="6" fillId="0" borderId="3" xfId="1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15" fillId="0" borderId="0" xfId="5" applyFont="1"/>
    <xf numFmtId="0" fontId="16" fillId="0" borderId="0" xfId="5" applyFont="1"/>
    <xf numFmtId="0" fontId="16" fillId="0" borderId="0" xfId="5" applyFont="1" applyAlignment="1">
      <alignment horizontal="right"/>
    </xf>
    <xf numFmtId="0" fontId="4" fillId="0" borderId="3" xfId="5" applyFont="1" applyBorder="1" applyAlignment="1">
      <alignment horizontal="center" vertical="center" wrapText="1"/>
    </xf>
    <xf numFmtId="0" fontId="16" fillId="0" borderId="3" xfId="5" applyFont="1" applyBorder="1"/>
    <xf numFmtId="0" fontId="18" fillId="0" borderId="3" xfId="5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171" fontId="18" fillId="0" borderId="3" xfId="5" applyNumberFormat="1" applyFont="1" applyBorder="1" applyAlignment="1">
      <alignment horizontal="center" vertical="center"/>
    </xf>
    <xf numFmtId="172" fontId="18" fillId="0" borderId="3" xfId="2" applyNumberFormat="1" applyFont="1" applyBorder="1" applyAlignment="1">
      <alignment horizontal="center" vertical="center" wrapText="1"/>
    </xf>
    <xf numFmtId="171" fontId="18" fillId="0" borderId="3" xfId="2" applyNumberFormat="1" applyFont="1" applyBorder="1" applyAlignment="1">
      <alignment horizontal="center" vertical="center" wrapText="1"/>
    </xf>
    <xf numFmtId="166" fontId="18" fillId="0" borderId="3" xfId="5" applyNumberFormat="1" applyFont="1" applyBorder="1" applyAlignment="1">
      <alignment horizontal="center" vertical="center"/>
    </xf>
    <xf numFmtId="169" fontId="18" fillId="3" borderId="3" xfId="0" applyNumberFormat="1" applyFont="1" applyFill="1" applyBorder="1" applyAlignment="1">
      <alignment horizontal="right" vertical="center" shrinkToFit="1"/>
    </xf>
    <xf numFmtId="10" fontId="18" fillId="0" borderId="3" xfId="5" applyNumberFormat="1" applyFont="1" applyBorder="1" applyAlignment="1">
      <alignment horizontal="center" vertical="center"/>
    </xf>
    <xf numFmtId="169" fontId="18" fillId="0" borderId="3" xfId="5" applyNumberFormat="1" applyFont="1" applyBorder="1" applyAlignment="1">
      <alignment horizontal="center" vertical="center" shrinkToFit="1"/>
    </xf>
    <xf numFmtId="0" fontId="16" fillId="0" borderId="0" xfId="5" applyFont="1" applyBorder="1"/>
    <xf numFmtId="0" fontId="16" fillId="0" borderId="0" xfId="5" applyFont="1" applyBorder="1" applyAlignment="1">
      <alignment horizontal="center" vertical="center"/>
    </xf>
    <xf numFmtId="0" fontId="16" fillId="0" borderId="0" xfId="5" applyFont="1" applyBorder="1" applyAlignment="1">
      <alignment horizontal="center"/>
    </xf>
    <xf numFmtId="169" fontId="16" fillId="0" borderId="0" xfId="5" applyNumberFormat="1" applyFont="1" applyBorder="1" applyAlignment="1">
      <alignment horizontal="right"/>
    </xf>
    <xf numFmtId="0" fontId="15" fillId="0" borderId="0" xfId="5" applyFont="1" applyAlignment="1">
      <alignment vertical="center"/>
    </xf>
    <xf numFmtId="170" fontId="15" fillId="0" borderId="5" xfId="5" applyNumberFormat="1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4" fillId="0" borderId="0" xfId="5"/>
    <xf numFmtId="0" fontId="4" fillId="0" borderId="0" xfId="5" applyAlignment="1">
      <alignment horizontal="right"/>
    </xf>
    <xf numFmtId="0" fontId="19" fillId="0" borderId="0" xfId="5" applyFont="1"/>
    <xf numFmtId="0" fontId="4" fillId="0" borderId="0" xfId="5" applyFont="1"/>
    <xf numFmtId="0" fontId="21" fillId="0" borderId="3" xfId="5" applyFont="1" applyBorder="1" applyAlignment="1">
      <alignment horizontal="center" vertical="center" wrapText="1"/>
    </xf>
    <xf numFmtId="0" fontId="4" fillId="0" borderId="3" xfId="5" applyBorder="1"/>
    <xf numFmtId="0" fontId="12" fillId="0" borderId="3" xfId="5" applyFont="1" applyBorder="1" applyAlignment="1">
      <alignment horizontal="center" vertical="center"/>
    </xf>
    <xf numFmtId="0" fontId="12" fillId="0" borderId="3" xfId="2" applyFont="1" applyBorder="1" applyAlignment="1">
      <alignment vertical="center" wrapText="1"/>
    </xf>
    <xf numFmtId="171" fontId="12" fillId="0" borderId="3" xfId="5" applyNumberFormat="1" applyFont="1" applyBorder="1" applyAlignment="1">
      <alignment horizontal="center" vertical="center"/>
    </xf>
    <xf numFmtId="172" fontId="12" fillId="0" borderId="3" xfId="2" applyNumberFormat="1" applyFont="1" applyBorder="1" applyAlignment="1">
      <alignment horizontal="center" vertical="center" wrapText="1"/>
    </xf>
    <xf numFmtId="171" fontId="12" fillId="0" borderId="3" xfId="2" applyNumberFormat="1" applyFont="1" applyBorder="1" applyAlignment="1">
      <alignment horizontal="center" vertical="center" wrapText="1"/>
    </xf>
    <xf numFmtId="166" fontId="12" fillId="0" borderId="3" xfId="5" applyNumberFormat="1" applyFont="1" applyBorder="1" applyAlignment="1">
      <alignment horizontal="center" vertical="center"/>
    </xf>
    <xf numFmtId="169" fontId="6" fillId="3" borderId="3" xfId="0" applyNumberFormat="1" applyFont="1" applyFill="1" applyBorder="1" applyAlignment="1">
      <alignment horizontal="right" vertical="center" shrinkToFit="1"/>
    </xf>
    <xf numFmtId="10" fontId="12" fillId="0" borderId="3" xfId="5" applyNumberFormat="1" applyFont="1" applyBorder="1" applyAlignment="1">
      <alignment horizontal="center" vertical="center"/>
    </xf>
    <xf numFmtId="169" fontId="12" fillId="0" borderId="3" xfId="5" applyNumberFormat="1" applyFont="1" applyBorder="1" applyAlignment="1">
      <alignment horizontal="center" vertical="center" shrinkToFit="1"/>
    </xf>
    <xf numFmtId="0" fontId="20" fillId="0" borderId="0" xfId="5" applyFont="1" applyBorder="1"/>
    <xf numFmtId="0" fontId="20" fillId="0" borderId="0" xfId="5" applyFont="1" applyBorder="1" applyAlignment="1">
      <alignment horizontal="center" vertical="center"/>
    </xf>
    <xf numFmtId="0" fontId="20" fillId="0" borderId="3" xfId="5" applyFont="1" applyBorder="1" applyAlignment="1">
      <alignment horizontal="center"/>
    </xf>
    <xf numFmtId="169" fontId="20" fillId="0" borderId="3" xfId="5" applyNumberFormat="1" applyFont="1" applyBorder="1" applyAlignment="1">
      <alignment horizontal="right"/>
    </xf>
    <xf numFmtId="0" fontId="20" fillId="0" borderId="0" xfId="5" applyFont="1" applyBorder="1" applyAlignment="1">
      <alignment horizontal="center"/>
    </xf>
    <xf numFmtId="0" fontId="19" fillId="0" borderId="0" xfId="5" applyFont="1" applyAlignment="1">
      <alignment vertical="center"/>
    </xf>
    <xf numFmtId="170" fontId="24" fillId="0" borderId="5" xfId="5" applyNumberFormat="1" applyFont="1" applyBorder="1" applyAlignment="1">
      <alignment horizontal="center" vertical="center" shrinkToFit="1"/>
    </xf>
    <xf numFmtId="169" fontId="20" fillId="0" borderId="0" xfId="5" applyNumberFormat="1" applyFont="1" applyBorder="1" applyAlignment="1">
      <alignment horizontal="right"/>
    </xf>
    <xf numFmtId="173" fontId="8" fillId="0" borderId="0" xfId="0" applyNumberFormat="1" applyFont="1" applyFill="1" applyBorder="1" applyAlignment="1">
      <alignment horizontal="center" vertical="center" textRotation="90" shrinkToFit="1"/>
    </xf>
    <xf numFmtId="0" fontId="26" fillId="4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8" fontId="11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8" fontId="6" fillId="0" borderId="0" xfId="1" applyFont="1" applyBorder="1" applyAlignment="1" applyProtection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 textRotation="90" shrinkToFi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3" borderId="0" xfId="0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8" fontId="0" fillId="0" borderId="0" xfId="0" applyNumberForma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68" fontId="5" fillId="4" borderId="3" xfId="1" applyFont="1" applyFill="1" applyBorder="1" applyAlignment="1" applyProtection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68" fontId="5" fillId="4" borderId="5" xfId="1" applyFont="1" applyFill="1" applyBorder="1" applyAlignment="1" applyProtection="1">
      <alignment horizontal="center" vertical="center"/>
    </xf>
    <xf numFmtId="4" fontId="5" fillId="4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8" fillId="0" borderId="0" xfId="0" applyFont="1" applyFill="1" applyBorder="1" applyAlignment="1">
      <alignment vertical="center"/>
    </xf>
    <xf numFmtId="0" fontId="26" fillId="4" borderId="6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165" fontId="5" fillId="4" borderId="3" xfId="0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66" fontId="8" fillId="0" borderId="0" xfId="0" applyNumberFormat="1" applyFont="1" applyFill="1" applyBorder="1" applyAlignment="1">
      <alignment horizontal="center" vertical="center" textRotation="90" shrinkToFit="1"/>
    </xf>
    <xf numFmtId="166" fontId="26" fillId="0" borderId="0" xfId="0" applyNumberFormat="1" applyFont="1" applyFill="1" applyBorder="1" applyAlignment="1">
      <alignment horizontal="center" vertical="center" textRotation="90" shrinkToFi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4" fillId="0" borderId="3" xfId="5" applyFont="1" applyBorder="1" applyAlignment="1">
      <alignment horizontal="center" vertical="center" wrapText="1"/>
    </xf>
    <xf numFmtId="0" fontId="17" fillId="0" borderId="3" xfId="5" applyFont="1" applyBorder="1" applyAlignment="1">
      <alignment horizontal="left"/>
    </xf>
    <xf numFmtId="0" fontId="20" fillId="0" borderId="3" xfId="5" applyFont="1" applyBorder="1" applyAlignment="1">
      <alignment horizontal="center" vertical="center" wrapText="1"/>
    </xf>
    <xf numFmtId="0" fontId="21" fillId="0" borderId="3" xfId="5" applyFont="1" applyBorder="1" applyAlignment="1">
      <alignment horizontal="center" vertical="center" wrapText="1"/>
    </xf>
    <xf numFmtId="0" fontId="23" fillId="0" borderId="3" xfId="5" applyFont="1" applyBorder="1" applyAlignment="1">
      <alignment horizontal="left"/>
    </xf>
    <xf numFmtId="0" fontId="22" fillId="0" borderId="3" xfId="5" applyFont="1" applyBorder="1" applyAlignment="1">
      <alignment horizontal="center" vertical="center" wrapText="1"/>
    </xf>
  </cellXfs>
  <cellStyles count="7">
    <cellStyle name="Excel Built-in Good" xfId="6" xr:uid="{00000000-0005-0000-0000-000000000000}"/>
    <cellStyle name="Normalny" xfId="0" builtinId="0"/>
    <cellStyle name="Normalny 2" xfId="2" xr:uid="{00000000-0005-0000-0000-000002000000}"/>
    <cellStyle name="Normalny 2 2 2" xfId="3" xr:uid="{00000000-0005-0000-0000-000003000000}"/>
    <cellStyle name="Normalny 3" xfId="4" xr:uid="{00000000-0005-0000-0000-000004000000}"/>
    <cellStyle name="Normalny_rozliczenie realizacji- opóźnienia" xfId="5" xr:uid="{00000000-0005-0000-0000-000005000000}"/>
    <cellStyle name="Walutowy" xfId="1" builtinId="4"/>
  </cellStyles>
  <dxfs count="30"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DEADA"/>
      <rgbColor rgb="FFCCECFF"/>
      <rgbColor rgb="FF660066"/>
      <rgbColor rgb="FFFF6699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6EFCE"/>
      <rgbColor rgb="FFEEECE1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79646"/>
      <rgbColor rgb="FFE46C0A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39"/>
  <sheetViews>
    <sheetView tabSelected="1" zoomScale="91" zoomScaleNormal="91" workbookViewId="0">
      <selection activeCell="D48" sqref="D48"/>
    </sheetView>
  </sheetViews>
  <sheetFormatPr defaultColWidth="8.85546875" defaultRowHeight="15"/>
  <cols>
    <col min="1" max="1" width="4" style="75" customWidth="1"/>
    <col min="2" max="2" width="14.28515625" style="75" customWidth="1"/>
    <col min="3" max="3" width="11.28515625" style="75" customWidth="1"/>
    <col min="4" max="4" width="38.7109375" style="75" customWidth="1"/>
    <col min="5" max="5" width="11.85546875" style="75" customWidth="1"/>
    <col min="6" max="6" width="9.5703125" style="75" customWidth="1"/>
    <col min="7" max="7" width="11.7109375" style="75" customWidth="1"/>
    <col min="8" max="8" width="12.5703125" style="75" customWidth="1"/>
    <col min="9" max="9" width="7.28515625" style="75" customWidth="1"/>
    <col min="10" max="10" width="12.140625" style="75" customWidth="1"/>
    <col min="11" max="12" width="15.42578125" style="75" customWidth="1"/>
    <col min="13" max="13" width="4.85546875" style="77" customWidth="1"/>
    <col min="14" max="21" width="4.85546875" style="78" customWidth="1"/>
    <col min="22" max="50" width="4.85546875" style="78" hidden="1" customWidth="1"/>
    <col min="51" max="51" width="4.85546875" style="78" customWidth="1"/>
    <col min="52" max="53" width="11.5703125" style="78" hidden="1" customWidth="1"/>
    <col min="54" max="54" width="3.7109375" style="78" hidden="1" customWidth="1"/>
    <col min="55" max="56" width="12" style="78" hidden="1" customWidth="1"/>
    <col min="57" max="62" width="8.85546875" style="78" customWidth="1"/>
    <col min="63" max="71" width="8.85546875" style="79" customWidth="1"/>
    <col min="72" max="998" width="8.7109375" style="75" customWidth="1"/>
    <col min="999" max="16384" width="8.85546875" style="75"/>
  </cols>
  <sheetData>
    <row r="1" spans="1:72">
      <c r="A1" s="75" t="s">
        <v>162</v>
      </c>
      <c r="K1" s="76" t="s">
        <v>163</v>
      </c>
      <c r="L1" s="76"/>
    </row>
    <row r="3" spans="1:72">
      <c r="E3" s="75" t="s">
        <v>0</v>
      </c>
    </row>
    <row r="5" spans="1:72">
      <c r="A5" s="115" t="s">
        <v>164</v>
      </c>
      <c r="B5" s="115"/>
      <c r="C5" s="80"/>
      <c r="D5" s="81"/>
      <c r="E5" s="82"/>
      <c r="F5" s="82"/>
      <c r="G5" s="82"/>
      <c r="H5" s="83"/>
      <c r="I5" s="84"/>
      <c r="J5" s="84"/>
      <c r="K5" s="85"/>
      <c r="L5" s="85"/>
    </row>
    <row r="6" spans="1:72">
      <c r="A6" s="115"/>
      <c r="B6" s="115"/>
      <c r="C6" s="115"/>
      <c r="D6" s="115"/>
      <c r="E6" s="82"/>
      <c r="F6" s="82"/>
      <c r="G6" s="82"/>
      <c r="H6" s="83"/>
      <c r="I6" s="84"/>
      <c r="J6" s="84"/>
      <c r="K6" s="85"/>
      <c r="L6" s="85"/>
    </row>
    <row r="7" spans="1:72">
      <c r="A7" s="115" t="s">
        <v>1</v>
      </c>
      <c r="B7" s="115"/>
      <c r="C7" s="115"/>
      <c r="D7" s="115"/>
      <c r="E7" s="82"/>
      <c r="F7" s="82"/>
      <c r="G7" s="82"/>
      <c r="H7" s="83"/>
      <c r="I7" s="84"/>
      <c r="J7" s="84"/>
      <c r="K7" s="85"/>
      <c r="L7" s="85"/>
    </row>
    <row r="8" spans="1:72">
      <c r="A8" s="116" t="s">
        <v>165</v>
      </c>
      <c r="B8" s="116"/>
      <c r="C8" s="116"/>
      <c r="D8" s="116"/>
      <c r="E8" s="116"/>
      <c r="F8" s="116"/>
      <c r="G8" s="116"/>
      <c r="H8" s="83"/>
      <c r="I8" s="84"/>
      <c r="J8" s="84"/>
      <c r="K8" s="85"/>
      <c r="L8" s="85"/>
    </row>
    <row r="9" spans="1:72" s="87" customFormat="1">
      <c r="A9" s="82"/>
      <c r="B9" s="82"/>
      <c r="C9" s="82"/>
      <c r="D9" s="86"/>
      <c r="E9" s="82"/>
      <c r="F9" s="82"/>
      <c r="G9" s="82"/>
      <c r="H9" s="83"/>
      <c r="I9" s="84"/>
      <c r="J9" s="84"/>
      <c r="K9" s="85"/>
      <c r="L9" s="85"/>
      <c r="M9" s="77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9"/>
      <c r="BL9" s="79"/>
      <c r="BM9" s="79"/>
      <c r="BN9" s="79"/>
      <c r="BO9" s="79"/>
      <c r="BP9" s="79"/>
      <c r="BQ9" s="79"/>
      <c r="BR9" s="79"/>
      <c r="BS9" s="79"/>
    </row>
    <row r="10" spans="1:72" s="87" customFormat="1">
      <c r="A10" s="88" t="str">
        <f>CONCATENATE("Moduł ", SUM(COUNTIF(A$1:A9,"Lp."),1), " nie gorszy niż w katalogu ", "Merck")</f>
        <v>Moduł 1 nie gorszy niż w katalogu Merck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90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</row>
    <row r="11" spans="1:72" s="87" customFormat="1" ht="48">
      <c r="A11" s="1" t="s">
        <v>2</v>
      </c>
      <c r="B11" s="1" t="s">
        <v>3</v>
      </c>
      <c r="C11" s="2" t="s">
        <v>4</v>
      </c>
      <c r="D11" s="2" t="s">
        <v>5</v>
      </c>
      <c r="E11" s="1" t="s">
        <v>6</v>
      </c>
      <c r="F11" s="2" t="s">
        <v>7</v>
      </c>
      <c r="G11" s="2" t="s">
        <v>8</v>
      </c>
      <c r="H11" s="2" t="s">
        <v>9</v>
      </c>
      <c r="I11" s="2" t="s">
        <v>10</v>
      </c>
      <c r="J11" s="2" t="s">
        <v>11</v>
      </c>
      <c r="K11" s="57" t="s">
        <v>12</v>
      </c>
      <c r="L11" s="57" t="s">
        <v>128</v>
      </c>
      <c r="M11" s="56"/>
      <c r="N11" s="56"/>
      <c r="O11" s="56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114"/>
      <c r="BA11" s="114"/>
      <c r="BB11" s="77"/>
      <c r="BC11" s="114"/>
      <c r="BD11" s="114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</row>
    <row r="12" spans="1:72" s="87" customFormat="1" ht="15.75">
      <c r="A12" s="3">
        <v>1</v>
      </c>
      <c r="B12" s="3">
        <v>2</v>
      </c>
      <c r="C12" s="4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4">
        <v>11</v>
      </c>
      <c r="L12" s="4">
        <v>12</v>
      </c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2"/>
      <c r="BA12" s="92"/>
      <c r="BB12" s="77"/>
      <c r="BC12" s="92"/>
      <c r="BD12" s="92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</row>
    <row r="13" spans="1:72" s="87" customFormat="1">
      <c r="A13" s="5">
        <v>1</v>
      </c>
      <c r="B13" s="6" t="s">
        <v>26</v>
      </c>
      <c r="C13" s="7" t="s">
        <v>15</v>
      </c>
      <c r="D13" s="8" t="s">
        <v>27</v>
      </c>
      <c r="E13" s="7" t="s">
        <v>23</v>
      </c>
      <c r="F13" s="9">
        <v>1</v>
      </c>
      <c r="G13" s="10"/>
      <c r="H13" s="71"/>
      <c r="I13" s="72"/>
      <c r="J13" s="71"/>
      <c r="K13" s="93"/>
      <c r="L13" s="93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94"/>
      <c r="BA13" s="94"/>
      <c r="BB13" s="77"/>
      <c r="BC13" s="94"/>
      <c r="BD13" s="94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</row>
    <row r="14" spans="1:72" s="87" customFormat="1">
      <c r="A14" s="5">
        <v>2</v>
      </c>
      <c r="B14" s="6">
        <v>1197540250</v>
      </c>
      <c r="C14" s="7" t="s">
        <v>15</v>
      </c>
      <c r="D14" s="8" t="s">
        <v>24</v>
      </c>
      <c r="E14" s="7" t="s">
        <v>20</v>
      </c>
      <c r="F14" s="9">
        <v>1</v>
      </c>
      <c r="G14" s="10"/>
      <c r="H14" s="71"/>
      <c r="I14" s="72"/>
      <c r="J14" s="71"/>
      <c r="K14" s="93"/>
      <c r="L14" s="93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</row>
    <row r="15" spans="1:72" s="87" customFormat="1">
      <c r="A15" s="5">
        <v>3</v>
      </c>
      <c r="B15" s="6">
        <v>1062680250</v>
      </c>
      <c r="C15" s="7" t="s">
        <v>15</v>
      </c>
      <c r="D15" s="8" t="s">
        <v>92</v>
      </c>
      <c r="E15" s="7" t="s">
        <v>20</v>
      </c>
      <c r="F15" s="9">
        <v>1</v>
      </c>
      <c r="G15" s="10"/>
      <c r="H15" s="71"/>
      <c r="I15" s="72"/>
      <c r="J15" s="71"/>
      <c r="K15" s="93"/>
      <c r="L15" s="93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</row>
    <row r="16" spans="1:72" s="87" customFormat="1">
      <c r="A16" s="5">
        <v>4</v>
      </c>
      <c r="B16" s="6">
        <v>1001260100</v>
      </c>
      <c r="C16" s="7" t="s">
        <v>15</v>
      </c>
      <c r="D16" s="8" t="s">
        <v>121</v>
      </c>
      <c r="E16" s="7" t="s">
        <v>25</v>
      </c>
      <c r="F16" s="9">
        <v>1</v>
      </c>
      <c r="G16" s="10"/>
      <c r="H16" s="71"/>
      <c r="I16" s="72"/>
      <c r="J16" s="71"/>
      <c r="K16" s="93"/>
      <c r="L16" s="93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</row>
    <row r="17" spans="1:72" s="87" customFormat="1" ht="38.25">
      <c r="A17" s="5">
        <v>5</v>
      </c>
      <c r="B17" s="6">
        <v>100181</v>
      </c>
      <c r="C17" s="6" t="s">
        <v>15</v>
      </c>
      <c r="D17" s="62" t="s">
        <v>134</v>
      </c>
      <c r="E17" s="6" t="s">
        <v>135</v>
      </c>
      <c r="F17" s="9">
        <v>1</v>
      </c>
      <c r="G17" s="63"/>
      <c r="H17" s="71"/>
      <c r="I17" s="72"/>
      <c r="J17" s="71"/>
      <c r="K17" s="93"/>
      <c r="L17" s="93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</row>
    <row r="18" spans="1:72">
      <c r="A18" s="95"/>
      <c r="B18" s="60"/>
      <c r="C18" s="60"/>
      <c r="D18" s="96"/>
      <c r="E18" s="60"/>
      <c r="F18" s="4" t="s">
        <v>28</v>
      </c>
      <c r="G18" s="3" t="s">
        <v>13</v>
      </c>
      <c r="H18" s="97"/>
      <c r="I18" s="98" t="s">
        <v>14</v>
      </c>
      <c r="J18" s="97"/>
      <c r="K18" s="99"/>
      <c r="L18" s="99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</row>
    <row r="19" spans="1:72" s="100" customFormat="1">
      <c r="A19" s="58"/>
      <c r="B19" s="58"/>
      <c r="C19" s="58"/>
      <c r="D19" s="96"/>
      <c r="E19" s="58"/>
      <c r="F19" s="58"/>
      <c r="G19" s="58"/>
      <c r="H19" s="83"/>
      <c r="I19" s="84"/>
      <c r="J19" s="84"/>
      <c r="K19" s="99"/>
      <c r="L19" s="99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</row>
    <row r="20" spans="1:72" s="87" customFormat="1">
      <c r="A20" s="58"/>
      <c r="B20" s="58"/>
      <c r="C20" s="58"/>
      <c r="D20" s="96"/>
      <c r="E20" s="58"/>
      <c r="F20" s="58"/>
      <c r="G20" s="58"/>
      <c r="H20" s="83"/>
      <c r="I20" s="84"/>
      <c r="J20" s="84"/>
      <c r="K20" s="99"/>
      <c r="L20" s="99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</row>
    <row r="21" spans="1:72" s="87" customFormat="1">
      <c r="A21" s="88" t="str">
        <f>CONCATENATE("Moduł ", SUM(COUNTIF(A$1:A20,"Lp."),1), " nie gorszy niż w katalogu ", "Avantor Performance Materials Poland (dawniej POCH)")</f>
        <v>Moduł 2 nie gorszy niż w katalogu Avantor Performance Materials Poland (dawniej POCH)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90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</row>
    <row r="22" spans="1:72" s="87" customFormat="1" ht="48">
      <c r="A22" s="1" t="s">
        <v>2</v>
      </c>
      <c r="B22" s="1" t="s">
        <v>3</v>
      </c>
      <c r="C22" s="2" t="s">
        <v>4</v>
      </c>
      <c r="D22" s="2" t="s">
        <v>5</v>
      </c>
      <c r="E22" s="1" t="s">
        <v>6</v>
      </c>
      <c r="F22" s="2" t="s">
        <v>7</v>
      </c>
      <c r="G22" s="2" t="s">
        <v>8</v>
      </c>
      <c r="H22" s="2" t="s">
        <v>9</v>
      </c>
      <c r="I22" s="2" t="s">
        <v>10</v>
      </c>
      <c r="J22" s="2" t="s">
        <v>11</v>
      </c>
      <c r="K22" s="57" t="s">
        <v>12</v>
      </c>
      <c r="L22" s="57" t="s">
        <v>128</v>
      </c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</row>
    <row r="23" spans="1:72" s="87" customFormat="1">
      <c r="A23" s="3">
        <v>1</v>
      </c>
      <c r="B23" s="3">
        <v>2</v>
      </c>
      <c r="C23" s="4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4">
        <v>10</v>
      </c>
      <c r="K23" s="4">
        <v>11</v>
      </c>
      <c r="L23" s="4">
        <v>12</v>
      </c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</row>
    <row r="24" spans="1:72" s="87" customFormat="1">
      <c r="A24" s="5">
        <v>1</v>
      </c>
      <c r="B24" s="6">
        <v>396420113</v>
      </c>
      <c r="C24" s="7" t="s">
        <v>15</v>
      </c>
      <c r="D24" s="8" t="s">
        <v>93</v>
      </c>
      <c r="E24" s="7" t="s">
        <v>31</v>
      </c>
      <c r="F24" s="9">
        <v>1</v>
      </c>
      <c r="G24" s="10"/>
      <c r="H24" s="71"/>
      <c r="I24" s="72"/>
      <c r="J24" s="71"/>
      <c r="K24" s="93"/>
      <c r="L24" s="93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</row>
    <row r="25" spans="1:72" s="87" customFormat="1">
      <c r="A25" s="5">
        <v>2</v>
      </c>
      <c r="B25" s="6">
        <v>384210114</v>
      </c>
      <c r="C25" s="7" t="s">
        <v>15</v>
      </c>
      <c r="D25" s="8" t="s">
        <v>29</v>
      </c>
      <c r="E25" s="7" t="s">
        <v>30</v>
      </c>
      <c r="F25" s="9">
        <v>1</v>
      </c>
      <c r="G25" s="10"/>
      <c r="H25" s="71"/>
      <c r="I25" s="72"/>
      <c r="J25" s="71"/>
      <c r="K25" s="93"/>
      <c r="L25" s="93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</row>
    <row r="26" spans="1:72" s="87" customFormat="1">
      <c r="A26" s="5">
        <v>3</v>
      </c>
      <c r="B26" s="6" t="s">
        <v>40</v>
      </c>
      <c r="C26" s="7" t="s">
        <v>15</v>
      </c>
      <c r="D26" s="8" t="s">
        <v>41</v>
      </c>
      <c r="E26" s="7" t="s">
        <v>30</v>
      </c>
      <c r="F26" s="9">
        <v>2</v>
      </c>
      <c r="G26" s="10"/>
      <c r="H26" s="71"/>
      <c r="I26" s="72"/>
      <c r="J26" s="71"/>
      <c r="K26" s="93"/>
      <c r="L26" s="93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</row>
    <row r="27" spans="1:72" s="87" customFormat="1">
      <c r="A27" s="5">
        <v>4</v>
      </c>
      <c r="B27" s="6">
        <v>721611119</v>
      </c>
      <c r="C27" s="7" t="s">
        <v>15</v>
      </c>
      <c r="D27" s="8" t="s">
        <v>34</v>
      </c>
      <c r="E27" s="7" t="s">
        <v>35</v>
      </c>
      <c r="F27" s="9">
        <v>1</v>
      </c>
      <c r="G27" s="10"/>
      <c r="H27" s="71"/>
      <c r="I27" s="72"/>
      <c r="J27" s="71"/>
      <c r="K27" s="93"/>
      <c r="L27" s="93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</row>
    <row r="28" spans="1:72">
      <c r="A28" s="5">
        <v>5</v>
      </c>
      <c r="B28" s="6">
        <v>531360115</v>
      </c>
      <c r="C28" s="7" t="s">
        <v>15</v>
      </c>
      <c r="D28" s="8" t="s">
        <v>33</v>
      </c>
      <c r="E28" s="7" t="s">
        <v>19</v>
      </c>
      <c r="F28" s="9">
        <v>4</v>
      </c>
      <c r="G28" s="10"/>
      <c r="H28" s="71"/>
      <c r="I28" s="72"/>
      <c r="J28" s="71"/>
      <c r="K28" s="93"/>
      <c r="L28" s="93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</row>
    <row r="29" spans="1:72">
      <c r="A29" s="5">
        <v>6</v>
      </c>
      <c r="B29" s="6" t="s">
        <v>42</v>
      </c>
      <c r="C29" s="7" t="s">
        <v>15</v>
      </c>
      <c r="D29" s="8" t="s">
        <v>43</v>
      </c>
      <c r="E29" s="7" t="s">
        <v>17</v>
      </c>
      <c r="F29" s="9">
        <v>1</v>
      </c>
      <c r="G29" s="10"/>
      <c r="H29" s="71"/>
      <c r="I29" s="72"/>
      <c r="J29" s="71"/>
      <c r="K29" s="93"/>
      <c r="L29" s="93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</row>
    <row r="30" spans="1:72">
      <c r="A30" s="5">
        <v>7</v>
      </c>
      <c r="B30" s="6">
        <v>487270111</v>
      </c>
      <c r="C30" s="7" t="s">
        <v>15</v>
      </c>
      <c r="D30" s="8" t="s">
        <v>32</v>
      </c>
      <c r="E30" s="7" t="s">
        <v>21</v>
      </c>
      <c r="F30" s="9">
        <v>1</v>
      </c>
      <c r="G30" s="10"/>
      <c r="H30" s="71"/>
      <c r="I30" s="72"/>
      <c r="J30" s="71"/>
      <c r="K30" s="93"/>
      <c r="L30" s="93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</row>
    <row r="31" spans="1:72">
      <c r="A31" s="5">
        <v>8</v>
      </c>
      <c r="B31" s="6">
        <v>799280115</v>
      </c>
      <c r="C31" s="7" t="s">
        <v>15</v>
      </c>
      <c r="D31" s="8" t="s">
        <v>37</v>
      </c>
      <c r="E31" s="7" t="s">
        <v>20</v>
      </c>
      <c r="F31" s="9">
        <v>1</v>
      </c>
      <c r="G31" s="10"/>
      <c r="H31" s="71"/>
      <c r="I31" s="72"/>
      <c r="J31" s="71"/>
      <c r="K31" s="93"/>
      <c r="L31" s="93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</row>
    <row r="32" spans="1:72">
      <c r="A32" s="5">
        <v>9</v>
      </c>
      <c r="B32" s="6">
        <v>702140118</v>
      </c>
      <c r="C32" s="7" t="s">
        <v>15</v>
      </c>
      <c r="D32" s="8" t="s">
        <v>94</v>
      </c>
      <c r="E32" s="7" t="s">
        <v>20</v>
      </c>
      <c r="F32" s="9">
        <v>1</v>
      </c>
      <c r="G32" s="10"/>
      <c r="H32" s="71"/>
      <c r="I32" s="72"/>
      <c r="J32" s="71"/>
      <c r="K32" s="93"/>
      <c r="L32" s="93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</row>
    <row r="33" spans="1:72">
      <c r="A33" s="5">
        <v>10</v>
      </c>
      <c r="B33" s="6">
        <v>809550163</v>
      </c>
      <c r="C33" s="7" t="s">
        <v>15</v>
      </c>
      <c r="D33" s="8" t="s">
        <v>95</v>
      </c>
      <c r="E33" s="7" t="s">
        <v>21</v>
      </c>
      <c r="F33" s="9">
        <v>1</v>
      </c>
      <c r="G33" s="10"/>
      <c r="H33" s="71"/>
      <c r="I33" s="72"/>
      <c r="J33" s="71"/>
      <c r="K33" s="93"/>
      <c r="L33" s="93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</row>
    <row r="34" spans="1:72">
      <c r="A34" s="5">
        <v>11</v>
      </c>
      <c r="B34" s="6">
        <v>809540169</v>
      </c>
      <c r="C34" s="7" t="s">
        <v>15</v>
      </c>
      <c r="D34" s="8" t="s">
        <v>38</v>
      </c>
      <c r="E34" s="7" t="s">
        <v>21</v>
      </c>
      <c r="F34" s="9">
        <v>1</v>
      </c>
      <c r="G34" s="10"/>
      <c r="H34" s="71"/>
      <c r="I34" s="72"/>
      <c r="J34" s="71"/>
      <c r="K34" s="93"/>
      <c r="L34" s="93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</row>
    <row r="35" spans="1:72" ht="16.899999999999999" customHeight="1">
      <c r="A35" s="5">
        <v>12</v>
      </c>
      <c r="B35" s="6">
        <v>810980692</v>
      </c>
      <c r="C35" s="7" t="s">
        <v>15</v>
      </c>
      <c r="D35" s="8" t="s">
        <v>96</v>
      </c>
      <c r="E35" s="7" t="s">
        <v>39</v>
      </c>
      <c r="F35" s="9">
        <v>9</v>
      </c>
      <c r="G35" s="10"/>
      <c r="H35" s="71"/>
      <c r="I35" s="72"/>
      <c r="J35" s="71"/>
      <c r="K35" s="93"/>
      <c r="L35" s="93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</row>
    <row r="36" spans="1:72">
      <c r="A36" s="5">
        <v>13</v>
      </c>
      <c r="B36" s="6">
        <v>879810112</v>
      </c>
      <c r="C36" s="7" t="s">
        <v>15</v>
      </c>
      <c r="D36" s="8" t="s">
        <v>97</v>
      </c>
      <c r="E36" s="7" t="s">
        <v>20</v>
      </c>
      <c r="F36" s="9">
        <v>1</v>
      </c>
      <c r="G36" s="10"/>
      <c r="H36" s="71"/>
      <c r="I36" s="72"/>
      <c r="J36" s="71"/>
      <c r="K36" s="93"/>
      <c r="L36" s="93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</row>
    <row r="37" spans="1:72">
      <c r="A37" s="5">
        <v>14</v>
      </c>
      <c r="B37" s="6">
        <v>575283115</v>
      </c>
      <c r="C37" s="7" t="s">
        <v>15</v>
      </c>
      <c r="D37" s="8" t="s">
        <v>98</v>
      </c>
      <c r="E37" s="7" t="s">
        <v>21</v>
      </c>
      <c r="F37" s="9">
        <v>2</v>
      </c>
      <c r="G37" s="10"/>
      <c r="H37" s="71"/>
      <c r="I37" s="72"/>
      <c r="J37" s="71"/>
      <c r="K37" s="93"/>
      <c r="L37" s="93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</row>
    <row r="38" spans="1:72">
      <c r="A38" s="5">
        <v>15</v>
      </c>
      <c r="B38" s="6">
        <v>491265165</v>
      </c>
      <c r="C38" s="7" t="s">
        <v>15</v>
      </c>
      <c r="D38" s="8" t="s">
        <v>99</v>
      </c>
      <c r="E38" s="7" t="s">
        <v>100</v>
      </c>
      <c r="F38" s="9">
        <v>1</v>
      </c>
      <c r="G38" s="10"/>
      <c r="H38" s="71"/>
      <c r="I38" s="72"/>
      <c r="J38" s="71"/>
      <c r="K38" s="93"/>
      <c r="L38" s="93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</row>
    <row r="39" spans="1:72">
      <c r="A39" s="95"/>
      <c r="B39" s="60"/>
      <c r="C39" s="60"/>
      <c r="D39" s="96"/>
      <c r="E39" s="60"/>
      <c r="F39" s="101" t="s">
        <v>28</v>
      </c>
      <c r="G39" s="2" t="s">
        <v>13</v>
      </c>
      <c r="H39" s="102"/>
      <c r="I39" s="103" t="s">
        <v>14</v>
      </c>
      <c r="J39" s="102"/>
      <c r="K39" s="99"/>
      <c r="L39" s="99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</row>
    <row r="40" spans="1:72">
      <c r="A40" s="82"/>
      <c r="B40" s="82"/>
      <c r="C40" s="82"/>
      <c r="D40" s="86"/>
      <c r="E40" s="82"/>
      <c r="F40" s="82"/>
      <c r="G40" s="82"/>
      <c r="H40" s="83"/>
      <c r="I40" s="84"/>
      <c r="J40" s="84"/>
      <c r="K40" s="85"/>
      <c r="L40" s="85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</row>
    <row r="41" spans="1:72" s="87" customFormat="1">
      <c r="A41" s="82"/>
      <c r="B41" s="82"/>
      <c r="C41" s="82"/>
      <c r="D41" s="86"/>
      <c r="E41" s="82"/>
      <c r="F41" s="82"/>
      <c r="G41" s="82"/>
      <c r="H41" s="83"/>
      <c r="I41" s="84"/>
      <c r="J41" s="84"/>
      <c r="K41" s="85"/>
      <c r="L41" s="85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</row>
    <row r="42" spans="1:72" s="87" customFormat="1">
      <c r="A42" s="88" t="str">
        <f>CONCATENATE("Moduł ", SUM(COUNTIF(A$1:A41,"Lp."),1), " nie gorszy niż w katalogu ", "Sigma. Aldrich, Supelco, Fluka")</f>
        <v>Moduł 3 nie gorszy niż w katalogu Sigma. Aldrich, Supelco, Fluka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90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</row>
    <row r="43" spans="1:72" s="87" customFormat="1" ht="48">
      <c r="A43" s="1" t="s">
        <v>2</v>
      </c>
      <c r="B43" s="1" t="s">
        <v>3</v>
      </c>
      <c r="C43" s="2" t="s">
        <v>4</v>
      </c>
      <c r="D43" s="2" t="s">
        <v>5</v>
      </c>
      <c r="E43" s="1" t="s">
        <v>6</v>
      </c>
      <c r="F43" s="2" t="s">
        <v>7</v>
      </c>
      <c r="G43" s="2" t="s">
        <v>8</v>
      </c>
      <c r="H43" s="2" t="s">
        <v>9</v>
      </c>
      <c r="I43" s="2" t="s">
        <v>10</v>
      </c>
      <c r="J43" s="2" t="s">
        <v>11</v>
      </c>
      <c r="K43" s="57" t="s">
        <v>12</v>
      </c>
      <c r="L43" s="57" t="s">
        <v>128</v>
      </c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</row>
    <row r="44" spans="1:72" s="87" customFormat="1">
      <c r="A44" s="3">
        <v>1</v>
      </c>
      <c r="B44" s="3">
        <v>2</v>
      </c>
      <c r="C44" s="4">
        <v>3</v>
      </c>
      <c r="D44" s="3">
        <v>4</v>
      </c>
      <c r="E44" s="3">
        <v>5</v>
      </c>
      <c r="F44" s="3">
        <v>6</v>
      </c>
      <c r="G44" s="3">
        <v>7</v>
      </c>
      <c r="H44" s="3">
        <v>8</v>
      </c>
      <c r="I44" s="3">
        <v>9</v>
      </c>
      <c r="J44" s="4">
        <v>10</v>
      </c>
      <c r="K44" s="4">
        <v>11</v>
      </c>
      <c r="L44" s="4">
        <v>12</v>
      </c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</row>
    <row r="45" spans="1:72" s="87" customFormat="1">
      <c r="A45" s="5">
        <v>1</v>
      </c>
      <c r="B45" s="6" t="s">
        <v>45</v>
      </c>
      <c r="C45" s="7" t="s">
        <v>15</v>
      </c>
      <c r="D45" s="8" t="s">
        <v>46</v>
      </c>
      <c r="E45" s="7" t="s">
        <v>16</v>
      </c>
      <c r="F45" s="9">
        <v>1</v>
      </c>
      <c r="G45" s="10"/>
      <c r="H45" s="71"/>
      <c r="I45" s="72"/>
      <c r="J45" s="71"/>
      <c r="K45" s="93"/>
      <c r="L45" s="93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</row>
    <row r="46" spans="1:72" s="87" customFormat="1" ht="25.5">
      <c r="A46" s="5">
        <v>2</v>
      </c>
      <c r="B46" s="6" t="s">
        <v>112</v>
      </c>
      <c r="C46" s="7" t="s">
        <v>15</v>
      </c>
      <c r="D46" s="8" t="s">
        <v>113</v>
      </c>
      <c r="E46" s="7" t="s">
        <v>47</v>
      </c>
      <c r="F46" s="9">
        <v>1</v>
      </c>
      <c r="G46" s="10"/>
      <c r="H46" s="71"/>
      <c r="I46" s="72"/>
      <c r="J46" s="71"/>
      <c r="K46" s="93"/>
      <c r="L46" s="93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</row>
    <row r="47" spans="1:72" s="87" customFormat="1">
      <c r="A47" s="5">
        <v>3</v>
      </c>
      <c r="B47" s="6">
        <v>1009831011</v>
      </c>
      <c r="C47" s="7" t="s">
        <v>15</v>
      </c>
      <c r="D47" s="8" t="s">
        <v>114</v>
      </c>
      <c r="E47" s="7" t="s">
        <v>21</v>
      </c>
      <c r="F47" s="9">
        <v>2</v>
      </c>
      <c r="G47" s="10"/>
      <c r="H47" s="71"/>
      <c r="I47" s="72"/>
      <c r="J47" s="71"/>
      <c r="K47" s="93"/>
      <c r="L47" s="93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</row>
    <row r="48" spans="1:72" s="87" customFormat="1">
      <c r="A48" s="5">
        <v>4</v>
      </c>
      <c r="B48" s="6" t="s">
        <v>115</v>
      </c>
      <c r="C48" s="7" t="s">
        <v>15</v>
      </c>
      <c r="D48" s="8" t="s">
        <v>116</v>
      </c>
      <c r="E48" s="7" t="s">
        <v>44</v>
      </c>
      <c r="F48" s="9">
        <v>1</v>
      </c>
      <c r="G48" s="10"/>
      <c r="H48" s="71"/>
      <c r="I48" s="72"/>
      <c r="J48" s="71"/>
      <c r="K48" s="93"/>
      <c r="L48" s="93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</row>
    <row r="49" spans="1:72">
      <c r="A49" s="5">
        <v>5</v>
      </c>
      <c r="B49" s="6" t="s">
        <v>117</v>
      </c>
      <c r="C49" s="7" t="s">
        <v>15</v>
      </c>
      <c r="D49" s="8" t="s">
        <v>118</v>
      </c>
      <c r="E49" s="7" t="s">
        <v>25</v>
      </c>
      <c r="F49" s="9">
        <v>1</v>
      </c>
      <c r="G49" s="10"/>
      <c r="H49" s="71"/>
      <c r="I49" s="72"/>
      <c r="J49" s="71"/>
      <c r="K49" s="93"/>
      <c r="L49" s="93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</row>
    <row r="50" spans="1:72">
      <c r="A50" s="5">
        <v>6</v>
      </c>
      <c r="B50" s="6" t="s">
        <v>119</v>
      </c>
      <c r="C50" s="7" t="s">
        <v>15</v>
      </c>
      <c r="D50" s="8" t="s">
        <v>120</v>
      </c>
      <c r="E50" s="7" t="s">
        <v>18</v>
      </c>
      <c r="F50" s="9">
        <v>1</v>
      </c>
      <c r="G50" s="10"/>
      <c r="H50" s="71"/>
      <c r="I50" s="72"/>
      <c r="J50" s="71"/>
      <c r="K50" s="93"/>
      <c r="L50" s="93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</row>
    <row r="51" spans="1:72">
      <c r="A51" s="5">
        <v>7</v>
      </c>
      <c r="B51" s="6" t="s">
        <v>129</v>
      </c>
      <c r="C51" s="7" t="s">
        <v>15</v>
      </c>
      <c r="D51" s="8" t="s">
        <v>130</v>
      </c>
      <c r="E51" s="7" t="s">
        <v>131</v>
      </c>
      <c r="F51" s="9">
        <v>1</v>
      </c>
      <c r="G51" s="10"/>
      <c r="H51" s="71"/>
      <c r="I51" s="72"/>
      <c r="J51" s="71"/>
      <c r="K51" s="93"/>
      <c r="L51" s="93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</row>
    <row r="52" spans="1:72">
      <c r="A52" s="5">
        <v>8</v>
      </c>
      <c r="B52" s="6">
        <v>1060075000</v>
      </c>
      <c r="C52" s="7" t="s">
        <v>15</v>
      </c>
      <c r="D52" s="8" t="s">
        <v>132</v>
      </c>
      <c r="E52" s="7" t="s">
        <v>133</v>
      </c>
      <c r="F52" s="9">
        <v>3</v>
      </c>
      <c r="G52" s="10"/>
      <c r="H52" s="71"/>
      <c r="I52" s="72"/>
      <c r="J52" s="71"/>
      <c r="K52" s="93"/>
      <c r="L52" s="93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</row>
    <row r="53" spans="1:72">
      <c r="A53" s="95"/>
      <c r="B53" s="60"/>
      <c r="C53" s="60"/>
      <c r="D53" s="96"/>
      <c r="E53" s="60"/>
      <c r="F53" s="101" t="s">
        <v>28</v>
      </c>
      <c r="G53" s="2" t="s">
        <v>13</v>
      </c>
      <c r="H53" s="102"/>
      <c r="I53" s="103" t="s">
        <v>14</v>
      </c>
      <c r="J53" s="102"/>
      <c r="K53" s="99"/>
      <c r="L53" s="99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</row>
    <row r="54" spans="1:72">
      <c r="A54" s="82"/>
      <c r="B54" s="82"/>
      <c r="C54" s="82"/>
      <c r="D54" s="86"/>
      <c r="E54" s="82"/>
      <c r="F54" s="82"/>
      <c r="G54" s="82"/>
      <c r="H54" s="83"/>
      <c r="I54" s="84"/>
      <c r="J54" s="84"/>
      <c r="K54" s="85"/>
      <c r="L54" s="85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</row>
    <row r="55" spans="1:72" s="87" customFormat="1">
      <c r="A55" s="82"/>
      <c r="B55" s="82"/>
      <c r="C55" s="82"/>
      <c r="D55" s="86"/>
      <c r="E55" s="82"/>
      <c r="F55" s="82"/>
      <c r="G55" s="82"/>
      <c r="H55" s="83"/>
      <c r="I55" s="84"/>
      <c r="J55" s="84"/>
      <c r="K55" s="85"/>
      <c r="L55" s="85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</row>
    <row r="56" spans="1:72" s="87" customFormat="1">
      <c r="A56" s="88" t="str">
        <f>CONCATENATE("Moduł ", SUM(COUNTIF(A$1:A55,"Lp."),1), " nie gorszy niż w katalogu ", "CHEMPUR")</f>
        <v>Moduł 4 nie gorszy niż w katalogu CHEMPUR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90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</row>
    <row r="57" spans="1:72" s="87" customFormat="1" ht="48">
      <c r="A57" s="1" t="s">
        <v>2</v>
      </c>
      <c r="B57" s="1" t="s">
        <v>3</v>
      </c>
      <c r="C57" s="2" t="s">
        <v>4</v>
      </c>
      <c r="D57" s="2" t="s">
        <v>5</v>
      </c>
      <c r="E57" s="1" t="s">
        <v>6</v>
      </c>
      <c r="F57" s="2" t="s">
        <v>7</v>
      </c>
      <c r="G57" s="2" t="s">
        <v>8</v>
      </c>
      <c r="H57" s="2" t="s">
        <v>9</v>
      </c>
      <c r="I57" s="2" t="s">
        <v>10</v>
      </c>
      <c r="J57" s="2" t="s">
        <v>11</v>
      </c>
      <c r="K57" s="57" t="s">
        <v>12</v>
      </c>
      <c r="L57" s="57" t="s">
        <v>128</v>
      </c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</row>
    <row r="58" spans="1:72" s="87" customFormat="1">
      <c r="A58" s="3">
        <v>1</v>
      </c>
      <c r="B58" s="3">
        <v>2</v>
      </c>
      <c r="C58" s="4">
        <v>3</v>
      </c>
      <c r="D58" s="3">
        <v>4</v>
      </c>
      <c r="E58" s="3">
        <v>5</v>
      </c>
      <c r="F58" s="3">
        <v>6</v>
      </c>
      <c r="G58" s="3">
        <v>7</v>
      </c>
      <c r="H58" s="3">
        <v>8</v>
      </c>
      <c r="I58" s="3">
        <v>9</v>
      </c>
      <c r="J58" s="4">
        <v>10</v>
      </c>
      <c r="K58" s="4">
        <v>11</v>
      </c>
      <c r="L58" s="4">
        <v>12</v>
      </c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</row>
    <row r="59" spans="1:72" s="87" customFormat="1">
      <c r="A59" s="5">
        <v>1</v>
      </c>
      <c r="B59" s="6">
        <v>117381704</v>
      </c>
      <c r="C59" s="7" t="s">
        <v>15</v>
      </c>
      <c r="D59" s="8" t="s">
        <v>48</v>
      </c>
      <c r="E59" s="7" t="s">
        <v>16</v>
      </c>
      <c r="F59" s="9">
        <v>1</v>
      </c>
      <c r="G59" s="10"/>
      <c r="H59" s="71"/>
      <c r="I59" s="72"/>
      <c r="J59" s="71"/>
      <c r="K59" s="93"/>
      <c r="L59" s="93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</row>
    <row r="60" spans="1:72" s="87" customFormat="1">
      <c r="A60" s="5">
        <v>2</v>
      </c>
      <c r="B60" s="6">
        <v>805649707</v>
      </c>
      <c r="C60" s="7" t="s">
        <v>15</v>
      </c>
      <c r="D60" s="8" t="s">
        <v>101</v>
      </c>
      <c r="E60" s="7" t="s">
        <v>21</v>
      </c>
      <c r="F60" s="9">
        <v>1</v>
      </c>
      <c r="G60" s="10"/>
      <c r="H60" s="71"/>
      <c r="I60" s="72"/>
      <c r="J60" s="71"/>
      <c r="K60" s="93"/>
      <c r="L60" s="93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</row>
    <row r="61" spans="1:72" s="87" customFormat="1">
      <c r="A61" s="5">
        <v>3</v>
      </c>
      <c r="B61" s="6">
        <v>817468001</v>
      </c>
      <c r="C61" s="7" t="s">
        <v>15</v>
      </c>
      <c r="D61" s="8" t="s">
        <v>50</v>
      </c>
      <c r="E61" s="7" t="s">
        <v>21</v>
      </c>
      <c r="F61" s="9">
        <v>1</v>
      </c>
      <c r="G61" s="10"/>
      <c r="H61" s="71"/>
      <c r="I61" s="72"/>
      <c r="J61" s="71"/>
      <c r="K61" s="93"/>
      <c r="L61" s="93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</row>
    <row r="62" spans="1:72" s="87" customFormat="1">
      <c r="A62" s="5">
        <v>4</v>
      </c>
      <c r="B62" s="6">
        <v>815687329</v>
      </c>
      <c r="C62" s="7" t="s">
        <v>15</v>
      </c>
      <c r="D62" s="8" t="s">
        <v>102</v>
      </c>
      <c r="E62" s="7" t="s">
        <v>21</v>
      </c>
      <c r="F62" s="9">
        <v>1</v>
      </c>
      <c r="G62" s="10"/>
      <c r="H62" s="71"/>
      <c r="I62" s="72"/>
      <c r="J62" s="71"/>
      <c r="K62" s="93"/>
      <c r="L62" s="93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</row>
    <row r="63" spans="1:72">
      <c r="A63" s="5">
        <v>5</v>
      </c>
      <c r="B63" s="6">
        <v>815687330</v>
      </c>
      <c r="C63" s="7" t="s">
        <v>15</v>
      </c>
      <c r="D63" s="8" t="s">
        <v>103</v>
      </c>
      <c r="E63" s="7" t="s">
        <v>21</v>
      </c>
      <c r="F63" s="9">
        <v>1</v>
      </c>
      <c r="G63" s="10"/>
      <c r="H63" s="71"/>
      <c r="I63" s="72"/>
      <c r="J63" s="71"/>
      <c r="K63" s="93"/>
      <c r="L63" s="93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</row>
    <row r="64" spans="1:72">
      <c r="A64" s="5">
        <v>6</v>
      </c>
      <c r="B64" s="6">
        <v>115687324</v>
      </c>
      <c r="C64" s="7" t="s">
        <v>15</v>
      </c>
      <c r="D64" s="8" t="s">
        <v>104</v>
      </c>
      <c r="E64" s="7" t="s">
        <v>21</v>
      </c>
      <c r="F64" s="9">
        <v>1</v>
      </c>
      <c r="G64" s="10"/>
      <c r="H64" s="71"/>
      <c r="I64" s="72"/>
      <c r="J64" s="71"/>
      <c r="K64" s="93"/>
      <c r="L64" s="93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</row>
    <row r="65" spans="1:72">
      <c r="A65" s="5">
        <v>7</v>
      </c>
      <c r="B65" s="6">
        <v>817397409</v>
      </c>
      <c r="C65" s="7" t="s">
        <v>15</v>
      </c>
      <c r="D65" s="8" t="s">
        <v>105</v>
      </c>
      <c r="E65" s="7" t="s">
        <v>36</v>
      </c>
      <c r="F65" s="9">
        <v>1</v>
      </c>
      <c r="G65" s="10"/>
      <c r="H65" s="71"/>
      <c r="I65" s="72"/>
      <c r="J65" s="71"/>
      <c r="K65" s="93"/>
      <c r="L65" s="93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</row>
    <row r="66" spans="1:72" ht="25.5">
      <c r="A66" s="5">
        <v>8</v>
      </c>
      <c r="B66" s="6">
        <v>115779704</v>
      </c>
      <c r="C66" s="7" t="s">
        <v>15</v>
      </c>
      <c r="D66" s="8" t="s">
        <v>106</v>
      </c>
      <c r="E66" s="7" t="s">
        <v>21</v>
      </c>
      <c r="F66" s="9">
        <v>1</v>
      </c>
      <c r="G66" s="10"/>
      <c r="H66" s="71"/>
      <c r="I66" s="72"/>
      <c r="J66" s="71"/>
      <c r="K66" s="93"/>
      <c r="L66" s="93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</row>
    <row r="67" spans="1:72">
      <c r="A67" s="5">
        <v>9</v>
      </c>
      <c r="B67" s="6">
        <v>805313168</v>
      </c>
      <c r="C67" s="7" t="s">
        <v>15</v>
      </c>
      <c r="D67" s="8" t="s">
        <v>107</v>
      </c>
      <c r="E67" s="7" t="s">
        <v>21</v>
      </c>
      <c r="F67" s="9">
        <v>1</v>
      </c>
      <c r="G67" s="10"/>
      <c r="H67" s="71"/>
      <c r="I67" s="72"/>
      <c r="J67" s="71"/>
      <c r="K67" s="93"/>
      <c r="L67" s="93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</row>
    <row r="68" spans="1:72">
      <c r="A68" s="5">
        <v>10</v>
      </c>
      <c r="B68" s="6">
        <v>118075205</v>
      </c>
      <c r="C68" s="7" t="s">
        <v>15</v>
      </c>
      <c r="D68" s="8" t="s">
        <v>108</v>
      </c>
      <c r="E68" s="7" t="s">
        <v>22</v>
      </c>
      <c r="F68" s="9">
        <v>1</v>
      </c>
      <c r="G68" s="10"/>
      <c r="H68" s="71"/>
      <c r="I68" s="72"/>
      <c r="J68" s="71"/>
      <c r="K68" s="93"/>
      <c r="L68" s="93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</row>
    <row r="69" spans="1:72">
      <c r="A69" s="5">
        <v>11</v>
      </c>
      <c r="B69" s="6">
        <v>807438805</v>
      </c>
      <c r="C69" s="7" t="s">
        <v>15</v>
      </c>
      <c r="D69" s="8" t="s">
        <v>49</v>
      </c>
      <c r="E69" s="7" t="s">
        <v>21</v>
      </c>
      <c r="F69" s="9">
        <v>1</v>
      </c>
      <c r="G69" s="10"/>
      <c r="H69" s="71"/>
      <c r="I69" s="72"/>
      <c r="J69" s="71"/>
      <c r="K69" s="93"/>
      <c r="L69" s="93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</row>
    <row r="70" spans="1:72">
      <c r="A70" s="5">
        <v>12</v>
      </c>
      <c r="B70" s="6">
        <v>817468005</v>
      </c>
      <c r="C70" s="7" t="s">
        <v>15</v>
      </c>
      <c r="D70" s="8" t="s">
        <v>51</v>
      </c>
      <c r="E70" s="7" t="s">
        <v>21</v>
      </c>
      <c r="F70" s="9">
        <v>1</v>
      </c>
      <c r="G70" s="10"/>
      <c r="H70" s="71"/>
      <c r="I70" s="72"/>
      <c r="J70" s="71"/>
      <c r="K70" s="93"/>
      <c r="L70" s="93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</row>
    <row r="71" spans="1:72">
      <c r="A71" s="5">
        <v>13</v>
      </c>
      <c r="B71" s="6">
        <v>422657500</v>
      </c>
      <c r="C71" s="6" t="s">
        <v>15</v>
      </c>
      <c r="D71" s="62" t="s">
        <v>136</v>
      </c>
      <c r="E71" s="6" t="s">
        <v>137</v>
      </c>
      <c r="F71" s="9">
        <v>1</v>
      </c>
      <c r="G71" s="10"/>
      <c r="H71" s="71"/>
      <c r="I71" s="72"/>
      <c r="J71" s="71"/>
      <c r="K71" s="93"/>
      <c r="L71" s="93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</row>
    <row r="72" spans="1:72">
      <c r="A72" s="5">
        <v>14</v>
      </c>
      <c r="B72" s="6">
        <v>612782000</v>
      </c>
      <c r="C72" s="6" t="s">
        <v>15</v>
      </c>
      <c r="D72" s="62" t="s">
        <v>138</v>
      </c>
      <c r="E72" s="6" t="s">
        <v>18</v>
      </c>
      <c r="F72" s="9">
        <v>1</v>
      </c>
      <c r="G72" s="10"/>
      <c r="H72" s="71"/>
      <c r="I72" s="72"/>
      <c r="J72" s="71"/>
      <c r="K72" s="93"/>
      <c r="L72" s="93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</row>
    <row r="73" spans="1:72">
      <c r="A73" s="5">
        <v>15</v>
      </c>
      <c r="B73" s="6">
        <v>114050300</v>
      </c>
      <c r="C73" s="6" t="s">
        <v>15</v>
      </c>
      <c r="D73" s="62" t="s">
        <v>139</v>
      </c>
      <c r="E73" s="6" t="s">
        <v>18</v>
      </c>
      <c r="F73" s="9">
        <v>8</v>
      </c>
      <c r="G73" s="10"/>
      <c r="H73" s="71"/>
      <c r="I73" s="72"/>
      <c r="J73" s="71"/>
      <c r="K73" s="93"/>
      <c r="L73" s="93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</row>
    <row r="74" spans="1:72" s="87" customFormat="1">
      <c r="A74" s="95"/>
      <c r="B74" s="60"/>
      <c r="C74" s="60"/>
      <c r="D74" s="96"/>
      <c r="E74" s="60"/>
      <c r="F74" s="101" t="s">
        <v>28</v>
      </c>
      <c r="G74" s="2" t="s">
        <v>13</v>
      </c>
      <c r="H74" s="102"/>
      <c r="I74" s="103" t="s">
        <v>14</v>
      </c>
      <c r="J74" s="102"/>
      <c r="K74" s="99"/>
      <c r="L74" s="99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</row>
    <row r="75" spans="1:72" s="87" customFormat="1">
      <c r="A75" s="82"/>
      <c r="B75" s="82"/>
      <c r="C75" s="82"/>
      <c r="D75" s="86"/>
      <c r="E75" s="82"/>
      <c r="F75" s="82"/>
      <c r="G75" s="82"/>
      <c r="H75" s="83"/>
      <c r="I75" s="84"/>
      <c r="J75" s="84"/>
      <c r="K75" s="85"/>
      <c r="L75" s="85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</row>
    <row r="76" spans="1:72" s="87" customFormat="1">
      <c r="A76" s="82"/>
      <c r="B76" s="82"/>
      <c r="C76" s="82"/>
      <c r="D76" s="86"/>
      <c r="E76" s="82"/>
      <c r="F76" s="82"/>
      <c r="G76" s="82"/>
      <c r="H76" s="83"/>
      <c r="I76" s="84"/>
      <c r="J76" s="84"/>
      <c r="K76" s="85"/>
      <c r="L76" s="85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</row>
    <row r="77" spans="1:72" s="87" customFormat="1">
      <c r="A77" s="88" t="str">
        <f>CONCATENATE("Moduł ", SUM(COUNTIF(A$1:A76,"Lp."),1), " nie gorszy niż w katalogu ", "FABIMEX")</f>
        <v>Moduł 5 nie gorszy niż w katalogu FABIMEX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90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</row>
    <row r="78" spans="1:72" s="87" customFormat="1" ht="48">
      <c r="A78" s="1" t="s">
        <v>2</v>
      </c>
      <c r="B78" s="1" t="s">
        <v>3</v>
      </c>
      <c r="C78" s="2" t="s">
        <v>4</v>
      </c>
      <c r="D78" s="2" t="s">
        <v>5</v>
      </c>
      <c r="E78" s="1" t="s">
        <v>6</v>
      </c>
      <c r="F78" s="2" t="s">
        <v>7</v>
      </c>
      <c r="G78" s="2" t="s">
        <v>8</v>
      </c>
      <c r="H78" s="2" t="s">
        <v>9</v>
      </c>
      <c r="I78" s="2" t="s">
        <v>10</v>
      </c>
      <c r="J78" s="2" t="s">
        <v>11</v>
      </c>
      <c r="K78" s="57" t="s">
        <v>12</v>
      </c>
      <c r="L78" s="57" t="s">
        <v>128</v>
      </c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</row>
    <row r="79" spans="1:72" s="87" customFormat="1">
      <c r="A79" s="3">
        <v>1</v>
      </c>
      <c r="B79" s="3">
        <v>2</v>
      </c>
      <c r="C79" s="4">
        <v>3</v>
      </c>
      <c r="D79" s="3">
        <v>4</v>
      </c>
      <c r="E79" s="3">
        <v>5</v>
      </c>
      <c r="F79" s="3">
        <v>6</v>
      </c>
      <c r="G79" s="3">
        <v>7</v>
      </c>
      <c r="H79" s="3">
        <v>8</v>
      </c>
      <c r="I79" s="3">
        <v>9</v>
      </c>
      <c r="J79" s="4">
        <v>10</v>
      </c>
      <c r="K79" s="4">
        <v>11</v>
      </c>
      <c r="L79" s="4">
        <v>12</v>
      </c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</row>
    <row r="80" spans="1:72" s="87" customFormat="1" ht="25.5">
      <c r="A80" s="5">
        <v>1</v>
      </c>
      <c r="B80" s="6">
        <v>10139092035</v>
      </c>
      <c r="C80" s="7" t="s">
        <v>15</v>
      </c>
      <c r="D80" s="8" t="s">
        <v>109</v>
      </c>
      <c r="E80" s="11" t="s">
        <v>52</v>
      </c>
      <c r="F80" s="9">
        <v>1</v>
      </c>
      <c r="G80" s="10"/>
      <c r="H80" s="71"/>
      <c r="I80" s="72"/>
      <c r="J80" s="71"/>
      <c r="K80" s="93"/>
      <c r="L80" s="93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</row>
    <row r="81" spans="1:72" s="87" customFormat="1" ht="38.25">
      <c r="A81" s="5">
        <v>2</v>
      </c>
      <c r="B81" s="6">
        <v>10905658035</v>
      </c>
      <c r="C81" s="7" t="s">
        <v>15</v>
      </c>
      <c r="D81" s="8" t="s">
        <v>110</v>
      </c>
      <c r="E81" s="11" t="s">
        <v>53</v>
      </c>
      <c r="F81" s="9">
        <v>1</v>
      </c>
      <c r="G81" s="10"/>
      <c r="H81" s="71"/>
      <c r="I81" s="72"/>
      <c r="J81" s="71"/>
      <c r="K81" s="93"/>
      <c r="L81" s="93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</row>
    <row r="82" spans="1:72" s="87" customFormat="1" ht="318.75">
      <c r="A82" s="5">
        <v>3</v>
      </c>
      <c r="B82" s="6" t="s">
        <v>55</v>
      </c>
      <c r="C82" s="7" t="s">
        <v>15</v>
      </c>
      <c r="D82" s="8" t="s">
        <v>56</v>
      </c>
      <c r="E82" s="11" t="s">
        <v>54</v>
      </c>
      <c r="F82" s="9">
        <v>2</v>
      </c>
      <c r="G82" s="10"/>
      <c r="H82" s="71"/>
      <c r="I82" s="72"/>
      <c r="J82" s="71"/>
      <c r="K82" s="93"/>
      <c r="L82" s="93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</row>
    <row r="83" spans="1:72">
      <c r="A83" s="95"/>
      <c r="B83" s="60"/>
      <c r="C83" s="60"/>
      <c r="D83" s="96"/>
      <c r="E83" s="60"/>
      <c r="F83" s="101" t="s">
        <v>28</v>
      </c>
      <c r="G83" s="2" t="s">
        <v>13</v>
      </c>
      <c r="H83" s="102"/>
      <c r="I83" s="103" t="s">
        <v>14</v>
      </c>
      <c r="J83" s="102"/>
      <c r="K83" s="99"/>
      <c r="L83" s="99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</row>
    <row r="84" spans="1:72">
      <c r="A84" s="82"/>
      <c r="B84" s="82"/>
      <c r="C84" s="82"/>
      <c r="D84" s="86"/>
      <c r="E84" s="82"/>
      <c r="F84" s="82"/>
      <c r="G84" s="82"/>
      <c r="H84" s="83"/>
      <c r="I84" s="84"/>
      <c r="J84" s="84"/>
      <c r="K84" s="85"/>
      <c r="L84" s="85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</row>
    <row r="85" spans="1:72" s="87" customFormat="1">
      <c r="A85" s="82"/>
      <c r="B85" s="82"/>
      <c r="C85" s="82"/>
      <c r="D85" s="86"/>
      <c r="E85" s="82"/>
      <c r="F85" s="82"/>
      <c r="G85" s="82"/>
      <c r="H85" s="83"/>
      <c r="I85" s="84"/>
      <c r="J85" s="84"/>
      <c r="K85" s="85"/>
      <c r="L85" s="85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</row>
    <row r="86" spans="1:72" s="87" customFormat="1">
      <c r="A86" s="88" t="str">
        <f>CONCATENATE("Moduł ", SUM(COUNTIF(A$1:A85,"Lp."),1), " nie gorszy niż w katalogu ", "LABStand")</f>
        <v>Moduł 6 nie gorszy niż w katalogu LABStand</v>
      </c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90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</row>
    <row r="87" spans="1:72" s="87" customFormat="1" ht="48">
      <c r="A87" s="1" t="s">
        <v>2</v>
      </c>
      <c r="B87" s="1" t="s">
        <v>3</v>
      </c>
      <c r="C87" s="2" t="s">
        <v>4</v>
      </c>
      <c r="D87" s="2" t="s">
        <v>5</v>
      </c>
      <c r="E87" s="1" t="s">
        <v>6</v>
      </c>
      <c r="F87" s="2" t="s">
        <v>7</v>
      </c>
      <c r="G87" s="2" t="s">
        <v>8</v>
      </c>
      <c r="H87" s="2" t="s">
        <v>9</v>
      </c>
      <c r="I87" s="2" t="s">
        <v>10</v>
      </c>
      <c r="J87" s="2" t="s">
        <v>11</v>
      </c>
      <c r="K87" s="57" t="s">
        <v>12</v>
      </c>
      <c r="L87" s="57" t="s">
        <v>128</v>
      </c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</row>
    <row r="88" spans="1:72" s="87" customFormat="1">
      <c r="A88" s="3">
        <v>1</v>
      </c>
      <c r="B88" s="3">
        <v>2</v>
      </c>
      <c r="C88" s="4">
        <v>3</v>
      </c>
      <c r="D88" s="3">
        <v>4</v>
      </c>
      <c r="E88" s="3">
        <v>5</v>
      </c>
      <c r="F88" s="3">
        <v>6</v>
      </c>
      <c r="G88" s="3">
        <v>7</v>
      </c>
      <c r="H88" s="3">
        <v>8</v>
      </c>
      <c r="I88" s="3">
        <v>9</v>
      </c>
      <c r="J88" s="4">
        <v>10</v>
      </c>
      <c r="K88" s="4">
        <v>11</v>
      </c>
      <c r="L88" s="4">
        <v>12</v>
      </c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</row>
    <row r="89" spans="1:72" s="87" customFormat="1">
      <c r="A89" s="5">
        <v>1</v>
      </c>
      <c r="B89" s="6" t="s">
        <v>57</v>
      </c>
      <c r="C89" s="7" t="s">
        <v>15</v>
      </c>
      <c r="D89" s="8" t="s">
        <v>111</v>
      </c>
      <c r="E89" s="7" t="s">
        <v>36</v>
      </c>
      <c r="F89" s="9">
        <v>2</v>
      </c>
      <c r="G89" s="10"/>
      <c r="H89" s="71"/>
      <c r="I89" s="72"/>
      <c r="J89" s="71"/>
      <c r="K89" s="93"/>
      <c r="L89" s="93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</row>
    <row r="90" spans="1:72">
      <c r="A90" s="95"/>
      <c r="B90" s="60"/>
      <c r="C90" s="60"/>
      <c r="D90" s="96"/>
      <c r="E90" s="60"/>
      <c r="F90" s="101" t="s">
        <v>28</v>
      </c>
      <c r="G90" s="2" t="s">
        <v>13</v>
      </c>
      <c r="H90" s="102"/>
      <c r="I90" s="103" t="s">
        <v>14</v>
      </c>
      <c r="J90" s="102"/>
      <c r="K90" s="99"/>
      <c r="L90" s="99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</row>
    <row r="91" spans="1:72">
      <c r="A91" s="82"/>
      <c r="B91" s="82"/>
      <c r="C91" s="82"/>
      <c r="D91" s="86"/>
      <c r="E91" s="82"/>
      <c r="F91" s="82"/>
      <c r="G91" s="82"/>
      <c r="H91" s="83"/>
      <c r="I91" s="84"/>
      <c r="J91" s="84"/>
      <c r="K91" s="85"/>
      <c r="L91" s="85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</row>
    <row r="92" spans="1:72" s="87" customFormat="1">
      <c r="A92" s="82"/>
      <c r="B92" s="82"/>
      <c r="C92" s="82"/>
      <c r="D92" s="86"/>
      <c r="E92" s="82"/>
      <c r="F92" s="82"/>
      <c r="G92" s="82"/>
      <c r="H92" s="83"/>
      <c r="I92" s="84"/>
      <c r="J92" s="84"/>
      <c r="K92" s="85"/>
      <c r="L92" s="104"/>
      <c r="M92" s="105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</row>
    <row r="93" spans="1:72" s="87" customFormat="1">
      <c r="A93" s="88" t="str">
        <f>CONCATENATE("Moduł ", SUM(COUNTIF(A$1:A92,"Lp."),1), " nie gorszy niż w katalogu ", "Tusnovics Instruments Sp. z o.o")</f>
        <v>Moduł 7 nie gorszy niż w katalogu Tusnovics Instruments Sp. z o.o</v>
      </c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106"/>
      <c r="M93" s="113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</row>
    <row r="94" spans="1:72" s="87" customFormat="1" ht="48">
      <c r="A94" s="1" t="s">
        <v>2</v>
      </c>
      <c r="B94" s="1" t="s">
        <v>3</v>
      </c>
      <c r="C94" s="2" t="s">
        <v>4</v>
      </c>
      <c r="D94" s="2" t="s">
        <v>5</v>
      </c>
      <c r="E94" s="1" t="s">
        <v>6</v>
      </c>
      <c r="F94" s="2" t="s">
        <v>7</v>
      </c>
      <c r="G94" s="2" t="s">
        <v>8</v>
      </c>
      <c r="H94" s="2" t="s">
        <v>9</v>
      </c>
      <c r="I94" s="2" t="s">
        <v>10</v>
      </c>
      <c r="J94" s="2" t="s">
        <v>11</v>
      </c>
      <c r="K94" s="57" t="s">
        <v>12</v>
      </c>
      <c r="L94" s="57" t="s">
        <v>128</v>
      </c>
      <c r="M94" s="113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</row>
    <row r="95" spans="1:72" s="87" customFormat="1">
      <c r="A95" s="3">
        <v>1</v>
      </c>
      <c r="B95" s="3">
        <v>2</v>
      </c>
      <c r="C95" s="4">
        <v>3</v>
      </c>
      <c r="D95" s="3">
        <v>4</v>
      </c>
      <c r="E95" s="3">
        <v>5</v>
      </c>
      <c r="F95" s="3">
        <v>6</v>
      </c>
      <c r="G95" s="3">
        <v>7</v>
      </c>
      <c r="H95" s="3">
        <v>8</v>
      </c>
      <c r="I95" s="3">
        <v>9</v>
      </c>
      <c r="J95" s="4">
        <v>10</v>
      </c>
      <c r="K95" s="4">
        <v>11</v>
      </c>
      <c r="L95" s="4">
        <v>12</v>
      </c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</row>
    <row r="96" spans="1:72" s="87" customFormat="1" ht="25.5">
      <c r="A96" s="5">
        <v>1</v>
      </c>
      <c r="B96" s="6" t="s">
        <v>122</v>
      </c>
      <c r="C96" s="7" t="s">
        <v>15</v>
      </c>
      <c r="D96" s="8" t="s">
        <v>123</v>
      </c>
      <c r="E96" s="7" t="s">
        <v>124</v>
      </c>
      <c r="F96" s="9">
        <v>2</v>
      </c>
      <c r="G96" s="10"/>
      <c r="H96" s="71"/>
      <c r="I96" s="72"/>
      <c r="J96" s="71"/>
      <c r="K96" s="93"/>
      <c r="L96" s="93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</row>
    <row r="97" spans="1:72" s="87" customFormat="1">
      <c r="A97" s="95"/>
      <c r="B97" s="60"/>
      <c r="C97" s="60"/>
      <c r="D97" s="96"/>
      <c r="E97" s="60"/>
      <c r="F97" s="101" t="s">
        <v>28</v>
      </c>
      <c r="G97" s="2" t="s">
        <v>13</v>
      </c>
      <c r="H97" s="102"/>
      <c r="I97" s="103" t="s">
        <v>14</v>
      </c>
      <c r="J97" s="102"/>
      <c r="K97" s="99"/>
      <c r="L97" s="99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</row>
    <row r="98" spans="1:72" s="87" customFormat="1">
      <c r="A98" s="82"/>
      <c r="B98" s="82"/>
      <c r="C98" s="82"/>
      <c r="D98" s="86"/>
      <c r="E98" s="82"/>
      <c r="F98" s="82"/>
      <c r="G98" s="82"/>
      <c r="H98" s="83"/>
      <c r="I98" s="84"/>
      <c r="J98" s="84"/>
      <c r="K98" s="85"/>
      <c r="L98" s="85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</row>
    <row r="99" spans="1:72" s="87" customFormat="1">
      <c r="A99" s="82"/>
      <c r="B99" s="82"/>
      <c r="C99" s="82"/>
      <c r="D99" s="86"/>
      <c r="E99" s="82"/>
      <c r="F99" s="82"/>
      <c r="G99" s="82"/>
      <c r="H99" s="83"/>
      <c r="I99" s="84"/>
      <c r="J99" s="84"/>
      <c r="K99" s="85"/>
      <c r="L99" s="85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</row>
    <row r="100" spans="1:72" s="87" customFormat="1">
      <c r="A100" s="88" t="str">
        <f>CONCATENATE("Moduł ", SUM(COUNTIF(A$1:A99,"Lp."),1), " nie gorszy niż w katalogu ", "SterBios Sp. z o. o.")</f>
        <v>Moduł 8 nie gorszy niż w katalogu SterBios Sp. z o. o.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90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</row>
    <row r="101" spans="1:72" s="87" customFormat="1" ht="48">
      <c r="A101" s="1" t="s">
        <v>2</v>
      </c>
      <c r="B101" s="1" t="s">
        <v>3</v>
      </c>
      <c r="C101" s="2" t="s">
        <v>4</v>
      </c>
      <c r="D101" s="2" t="s">
        <v>5</v>
      </c>
      <c r="E101" s="1" t="s">
        <v>6</v>
      </c>
      <c r="F101" s="2" t="s">
        <v>7</v>
      </c>
      <c r="G101" s="2" t="s">
        <v>8</v>
      </c>
      <c r="H101" s="2" t="s">
        <v>9</v>
      </c>
      <c r="I101" s="2" t="s">
        <v>10</v>
      </c>
      <c r="J101" s="2" t="s">
        <v>11</v>
      </c>
      <c r="K101" s="57" t="s">
        <v>12</v>
      </c>
      <c r="L101" s="57" t="s">
        <v>128</v>
      </c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</row>
    <row r="102" spans="1:72" s="87" customFormat="1">
      <c r="A102" s="3">
        <v>1</v>
      </c>
      <c r="B102" s="3">
        <v>2</v>
      </c>
      <c r="C102" s="4">
        <v>3</v>
      </c>
      <c r="D102" s="3">
        <v>4</v>
      </c>
      <c r="E102" s="3">
        <v>5</v>
      </c>
      <c r="F102" s="3">
        <v>6</v>
      </c>
      <c r="G102" s="3">
        <v>7</v>
      </c>
      <c r="H102" s="3">
        <v>8</v>
      </c>
      <c r="I102" s="3">
        <v>9</v>
      </c>
      <c r="J102" s="4">
        <v>10</v>
      </c>
      <c r="K102" s="4">
        <v>11</v>
      </c>
      <c r="L102" s="4">
        <v>12</v>
      </c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</row>
    <row r="103" spans="1:72" s="87" customFormat="1" ht="89.25">
      <c r="A103" s="5">
        <v>1</v>
      </c>
      <c r="B103" s="6" t="s">
        <v>125</v>
      </c>
      <c r="C103" s="7" t="s">
        <v>15</v>
      </c>
      <c r="D103" s="8" t="s">
        <v>126</v>
      </c>
      <c r="E103" s="7" t="s">
        <v>127</v>
      </c>
      <c r="F103" s="9">
        <v>1</v>
      </c>
      <c r="G103" s="10"/>
      <c r="H103" s="71"/>
      <c r="I103" s="72"/>
      <c r="J103" s="71"/>
      <c r="K103" s="93"/>
      <c r="L103" s="93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</row>
    <row r="104" spans="1:72">
      <c r="A104" s="95"/>
      <c r="B104" s="60"/>
      <c r="C104" s="60"/>
      <c r="D104" s="96"/>
      <c r="E104" s="60"/>
      <c r="F104" s="101" t="s">
        <v>28</v>
      </c>
      <c r="G104" s="2" t="s">
        <v>13</v>
      </c>
      <c r="H104" s="102"/>
      <c r="I104" s="103" t="s">
        <v>14</v>
      </c>
      <c r="J104" s="102"/>
      <c r="K104" s="99"/>
      <c r="L104" s="99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</row>
    <row r="105" spans="1:72">
      <c r="A105" s="82"/>
      <c r="B105" s="82"/>
      <c r="C105" s="82"/>
      <c r="D105" s="86"/>
      <c r="E105" s="82"/>
      <c r="F105" s="82"/>
      <c r="G105" s="82"/>
      <c r="H105" s="83"/>
      <c r="I105" s="84"/>
      <c r="J105" s="84"/>
      <c r="K105" s="85"/>
      <c r="L105" s="85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</row>
    <row r="106" spans="1:72" s="87" customFormat="1">
      <c r="A106" s="82"/>
      <c r="B106" s="82"/>
      <c r="C106" s="82"/>
      <c r="D106" s="86"/>
      <c r="E106" s="82"/>
      <c r="F106" s="82"/>
      <c r="G106" s="82"/>
      <c r="H106" s="83"/>
      <c r="I106" s="84"/>
      <c r="J106" s="84"/>
      <c r="K106" s="85"/>
      <c r="L106" s="85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</row>
    <row r="107" spans="1:72" s="87" customFormat="1">
      <c r="A107" s="88" t="str">
        <f>CONCATENATE("Moduł ", SUM(COUNTIF(A$1:A106,"Lp."),1), " nie gorszy niż w katalogu ", "Nuscana")</f>
        <v>Moduł 9 nie gorszy niż w katalogu Nuscana</v>
      </c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90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</row>
    <row r="108" spans="1:72" s="87" customFormat="1" ht="48">
      <c r="A108" s="1" t="s">
        <v>2</v>
      </c>
      <c r="B108" s="1" t="s">
        <v>3</v>
      </c>
      <c r="C108" s="2" t="s">
        <v>4</v>
      </c>
      <c r="D108" s="2" t="s">
        <v>5</v>
      </c>
      <c r="E108" s="1" t="s">
        <v>6</v>
      </c>
      <c r="F108" s="2" t="s">
        <v>7</v>
      </c>
      <c r="G108" s="2" t="s">
        <v>8</v>
      </c>
      <c r="H108" s="2" t="s">
        <v>9</v>
      </c>
      <c r="I108" s="2" t="s">
        <v>10</v>
      </c>
      <c r="J108" s="2" t="s">
        <v>11</v>
      </c>
      <c r="K108" s="57" t="s">
        <v>12</v>
      </c>
      <c r="L108" s="57" t="s">
        <v>128</v>
      </c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</row>
    <row r="109" spans="1:72" s="87" customFormat="1">
      <c r="A109" s="3">
        <v>1</v>
      </c>
      <c r="B109" s="3">
        <v>2</v>
      </c>
      <c r="C109" s="4">
        <v>3</v>
      </c>
      <c r="D109" s="3">
        <v>4</v>
      </c>
      <c r="E109" s="3">
        <v>5</v>
      </c>
      <c r="F109" s="3">
        <v>6</v>
      </c>
      <c r="G109" s="3">
        <v>7</v>
      </c>
      <c r="H109" s="3">
        <v>8</v>
      </c>
      <c r="I109" s="3">
        <v>9</v>
      </c>
      <c r="J109" s="4">
        <v>10</v>
      </c>
      <c r="K109" s="4">
        <v>11</v>
      </c>
      <c r="L109" s="4">
        <v>12</v>
      </c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</row>
    <row r="110" spans="1:72" s="87" customFormat="1" ht="102">
      <c r="A110" s="5">
        <v>1</v>
      </c>
      <c r="B110" s="6">
        <v>510621</v>
      </c>
      <c r="C110" s="7" t="s">
        <v>15</v>
      </c>
      <c r="D110" s="8" t="s">
        <v>59</v>
      </c>
      <c r="E110" s="7" t="s">
        <v>58</v>
      </c>
      <c r="F110" s="9">
        <v>1</v>
      </c>
      <c r="G110" s="10"/>
      <c r="H110" s="10"/>
      <c r="I110" s="73"/>
      <c r="J110" s="71"/>
      <c r="K110" s="93"/>
      <c r="L110" s="93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</row>
    <row r="111" spans="1:72" s="87" customFormat="1" ht="102">
      <c r="A111" s="5">
        <v>2</v>
      </c>
      <c r="B111" s="6">
        <v>510631</v>
      </c>
      <c r="C111" s="7" t="s">
        <v>15</v>
      </c>
      <c r="D111" s="8" t="s">
        <v>60</v>
      </c>
      <c r="E111" s="7" t="s">
        <v>58</v>
      </c>
      <c r="F111" s="9">
        <v>1</v>
      </c>
      <c r="G111" s="10"/>
      <c r="H111" s="10"/>
      <c r="I111" s="73"/>
      <c r="J111" s="71"/>
      <c r="K111" s="93"/>
      <c r="L111" s="93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</row>
    <row r="112" spans="1:72">
      <c r="A112" s="95"/>
      <c r="B112" s="60"/>
      <c r="C112" s="60"/>
      <c r="D112" s="96"/>
      <c r="E112" s="60"/>
      <c r="F112" s="101" t="s">
        <v>28</v>
      </c>
      <c r="G112" s="2" t="s">
        <v>13</v>
      </c>
      <c r="H112" s="102"/>
      <c r="I112" s="103" t="s">
        <v>14</v>
      </c>
      <c r="J112" s="102"/>
      <c r="K112" s="99"/>
      <c r="L112" s="99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</row>
    <row r="113" spans="1:72">
      <c r="A113" s="82"/>
      <c r="B113" s="82"/>
      <c r="C113" s="82"/>
      <c r="D113" s="86"/>
      <c r="E113" s="82"/>
      <c r="F113" s="82"/>
      <c r="G113" s="82"/>
      <c r="H113" s="83"/>
      <c r="I113" s="84"/>
      <c r="J113" s="84"/>
      <c r="K113" s="85"/>
      <c r="L113" s="85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</row>
    <row r="114" spans="1:72">
      <c r="A114" s="88" t="s">
        <v>143</v>
      </c>
      <c r="B114" s="89"/>
      <c r="C114" s="89"/>
      <c r="D114" s="89"/>
      <c r="E114" s="107"/>
      <c r="F114" s="107"/>
      <c r="G114" s="107"/>
      <c r="H114" s="107"/>
      <c r="I114" s="107"/>
      <c r="J114" s="107"/>
      <c r="K114" s="89"/>
      <c r="L114" s="90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</row>
    <row r="115" spans="1:72" ht="48">
      <c r="A115" s="1" t="s">
        <v>2</v>
      </c>
      <c r="B115" s="1" t="s">
        <v>3</v>
      </c>
      <c r="C115" s="2" t="s">
        <v>4</v>
      </c>
      <c r="D115" s="2" t="s">
        <v>5</v>
      </c>
      <c r="E115" s="1" t="s">
        <v>6</v>
      </c>
      <c r="F115" s="2" t="s">
        <v>7</v>
      </c>
      <c r="G115" s="2" t="s">
        <v>8</v>
      </c>
      <c r="H115" s="2" t="s">
        <v>9</v>
      </c>
      <c r="I115" s="2" t="s">
        <v>10</v>
      </c>
      <c r="J115" s="2" t="s">
        <v>11</v>
      </c>
      <c r="K115" s="57" t="s">
        <v>12</v>
      </c>
      <c r="L115" s="57" t="s">
        <v>128</v>
      </c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</row>
    <row r="116" spans="1:72">
      <c r="A116" s="3">
        <v>1</v>
      </c>
      <c r="B116" s="3">
        <v>2</v>
      </c>
      <c r="C116" s="4">
        <v>3</v>
      </c>
      <c r="D116" s="3">
        <v>4</v>
      </c>
      <c r="E116" s="3">
        <v>5</v>
      </c>
      <c r="F116" s="3">
        <v>6</v>
      </c>
      <c r="G116" s="3">
        <v>7</v>
      </c>
      <c r="H116" s="3">
        <v>8</v>
      </c>
      <c r="I116" s="3">
        <v>9</v>
      </c>
      <c r="J116" s="4">
        <v>10</v>
      </c>
      <c r="K116" s="4">
        <v>11</v>
      </c>
      <c r="L116" s="4">
        <v>12</v>
      </c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</row>
    <row r="117" spans="1:72" ht="38.25">
      <c r="A117" s="5" t="s">
        <v>144</v>
      </c>
      <c r="B117" s="6" t="s">
        <v>140</v>
      </c>
      <c r="C117" s="7" t="s">
        <v>15</v>
      </c>
      <c r="D117" s="8" t="s">
        <v>141</v>
      </c>
      <c r="E117" s="7" t="s">
        <v>142</v>
      </c>
      <c r="F117" s="9">
        <v>1</v>
      </c>
      <c r="G117" s="10"/>
      <c r="H117" s="71"/>
      <c r="I117" s="72"/>
      <c r="J117" s="71"/>
      <c r="K117" s="93"/>
      <c r="L117" s="93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</row>
    <row r="118" spans="1:72" ht="63.75">
      <c r="A118" s="5" t="s">
        <v>157</v>
      </c>
      <c r="B118" s="6" t="s">
        <v>158</v>
      </c>
      <c r="C118" s="7" t="s">
        <v>15</v>
      </c>
      <c r="D118" s="8" t="s">
        <v>159</v>
      </c>
      <c r="E118" s="7" t="s">
        <v>160</v>
      </c>
      <c r="F118" s="9">
        <v>2</v>
      </c>
      <c r="G118" s="10"/>
      <c r="H118" s="71"/>
      <c r="I118" s="72"/>
      <c r="J118" s="71"/>
      <c r="K118" s="93"/>
      <c r="L118" s="93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</row>
    <row r="119" spans="1:72">
      <c r="A119" s="58"/>
      <c r="B119" s="59"/>
      <c r="C119" s="64"/>
      <c r="D119" s="61"/>
      <c r="E119" s="60"/>
      <c r="F119" s="101" t="s">
        <v>28</v>
      </c>
      <c r="G119" s="2" t="s">
        <v>13</v>
      </c>
      <c r="H119" s="102"/>
      <c r="I119" s="103" t="s">
        <v>14</v>
      </c>
      <c r="J119" s="102"/>
      <c r="K119" s="85"/>
      <c r="L119" s="85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</row>
    <row r="120" spans="1:72">
      <c r="A120" s="58"/>
      <c r="B120" s="59"/>
      <c r="C120" s="64"/>
      <c r="D120" s="61"/>
      <c r="E120" s="60"/>
      <c r="F120" s="65"/>
      <c r="G120" s="66"/>
      <c r="H120" s="66"/>
      <c r="I120" s="67"/>
      <c r="J120" s="66"/>
      <c r="K120" s="85"/>
      <c r="L120" s="85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</row>
    <row r="121" spans="1:72">
      <c r="A121" s="88" t="s">
        <v>145</v>
      </c>
      <c r="B121" s="89"/>
      <c r="C121" s="89"/>
      <c r="D121" s="89"/>
      <c r="E121" s="107"/>
      <c r="F121" s="107"/>
      <c r="G121" s="107"/>
      <c r="H121" s="107"/>
      <c r="I121" s="107"/>
      <c r="J121" s="107"/>
      <c r="K121" s="89"/>
      <c r="L121" s="90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</row>
    <row r="122" spans="1:72" ht="48">
      <c r="A122" s="1" t="s">
        <v>2</v>
      </c>
      <c r="B122" s="1" t="s">
        <v>3</v>
      </c>
      <c r="C122" s="2" t="s">
        <v>4</v>
      </c>
      <c r="D122" s="2" t="s">
        <v>5</v>
      </c>
      <c r="E122" s="1" t="s">
        <v>6</v>
      </c>
      <c r="F122" s="2" t="s">
        <v>7</v>
      </c>
      <c r="G122" s="2" t="s">
        <v>8</v>
      </c>
      <c r="H122" s="2" t="s">
        <v>9</v>
      </c>
      <c r="I122" s="2" t="s">
        <v>10</v>
      </c>
      <c r="J122" s="2" t="s">
        <v>11</v>
      </c>
      <c r="K122" s="57" t="s">
        <v>12</v>
      </c>
      <c r="L122" s="57" t="s">
        <v>128</v>
      </c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</row>
    <row r="123" spans="1:72">
      <c r="A123" s="3">
        <v>1</v>
      </c>
      <c r="B123" s="3">
        <v>2</v>
      </c>
      <c r="C123" s="4">
        <v>3</v>
      </c>
      <c r="D123" s="3">
        <v>4</v>
      </c>
      <c r="E123" s="3">
        <v>5</v>
      </c>
      <c r="F123" s="3">
        <v>6</v>
      </c>
      <c r="G123" s="3">
        <v>7</v>
      </c>
      <c r="H123" s="3">
        <v>8</v>
      </c>
      <c r="I123" s="3">
        <v>9</v>
      </c>
      <c r="J123" s="4">
        <v>10</v>
      </c>
      <c r="K123" s="4">
        <v>11</v>
      </c>
      <c r="L123" s="4">
        <v>12</v>
      </c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</row>
    <row r="124" spans="1:72" s="78" customFormat="1" ht="38.25">
      <c r="A124" s="5">
        <v>1</v>
      </c>
      <c r="B124" s="6" t="s">
        <v>146</v>
      </c>
      <c r="C124" s="7" t="s">
        <v>15</v>
      </c>
      <c r="D124" s="8" t="s">
        <v>147</v>
      </c>
      <c r="E124" s="7" t="s">
        <v>148</v>
      </c>
      <c r="F124" s="9">
        <v>1</v>
      </c>
      <c r="G124" s="10"/>
      <c r="H124" s="71"/>
      <c r="I124" s="72"/>
      <c r="J124" s="71"/>
      <c r="K124" s="70"/>
      <c r="L124" s="70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</row>
    <row r="125" spans="1:72" s="78" customFormat="1" ht="25.5">
      <c r="A125" s="5">
        <v>2</v>
      </c>
      <c r="B125" s="6" t="s">
        <v>149</v>
      </c>
      <c r="C125" s="7" t="s">
        <v>15</v>
      </c>
      <c r="D125" s="8" t="s">
        <v>150</v>
      </c>
      <c r="E125" s="7" t="s">
        <v>151</v>
      </c>
      <c r="F125" s="9">
        <v>1</v>
      </c>
      <c r="G125" s="10"/>
      <c r="H125" s="71"/>
      <c r="I125" s="72"/>
      <c r="J125" s="71"/>
      <c r="K125" s="70"/>
      <c r="L125" s="70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</row>
    <row r="126" spans="1:72" s="78" customFormat="1" ht="38.25">
      <c r="A126" s="5">
        <v>3</v>
      </c>
      <c r="B126" s="6" t="s">
        <v>152</v>
      </c>
      <c r="C126" s="7" t="s">
        <v>15</v>
      </c>
      <c r="D126" s="8" t="s">
        <v>153</v>
      </c>
      <c r="E126" s="7" t="s">
        <v>154</v>
      </c>
      <c r="F126" s="9">
        <v>1</v>
      </c>
      <c r="G126" s="10"/>
      <c r="H126" s="71"/>
      <c r="I126" s="72"/>
      <c r="J126" s="71"/>
      <c r="K126" s="70"/>
      <c r="L126" s="70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</row>
    <row r="127" spans="1:72" s="78" customFormat="1" ht="25.5">
      <c r="A127" s="5">
        <v>4</v>
      </c>
      <c r="B127" s="6" t="s">
        <v>155</v>
      </c>
      <c r="C127" s="7" t="s">
        <v>15</v>
      </c>
      <c r="D127" s="8" t="s">
        <v>167</v>
      </c>
      <c r="E127" s="7" t="s">
        <v>156</v>
      </c>
      <c r="F127" s="9">
        <v>1</v>
      </c>
      <c r="G127" s="10"/>
      <c r="H127" s="71"/>
      <c r="I127" s="72"/>
      <c r="J127" s="71"/>
      <c r="K127" s="70"/>
      <c r="L127" s="70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</row>
    <row r="128" spans="1:72" s="78" customFormat="1">
      <c r="A128" s="68"/>
      <c r="B128" s="68"/>
      <c r="C128" s="69"/>
      <c r="D128" s="68"/>
      <c r="E128" s="68"/>
      <c r="F128" s="101" t="s">
        <v>28</v>
      </c>
      <c r="G128" s="2" t="s">
        <v>13</v>
      </c>
      <c r="H128" s="102"/>
      <c r="I128" s="103" t="s">
        <v>14</v>
      </c>
      <c r="J128" s="102"/>
      <c r="K128" s="69"/>
      <c r="L128" s="69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</row>
    <row r="129" spans="1:72">
      <c r="A129" s="58"/>
      <c r="B129" s="59"/>
      <c r="C129" s="64"/>
      <c r="D129" s="61"/>
      <c r="E129" s="60"/>
      <c r="F129" s="65"/>
      <c r="G129" s="66"/>
      <c r="H129" s="66"/>
      <c r="I129" s="67"/>
      <c r="J129" s="66"/>
      <c r="K129" s="85"/>
      <c r="L129" s="85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</row>
    <row r="130" spans="1:72"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</row>
    <row r="131" spans="1:72" s="87" customFormat="1">
      <c r="E131" s="110" t="s">
        <v>166</v>
      </c>
      <c r="F131" s="110"/>
      <c r="G131" s="4" t="s">
        <v>13</v>
      </c>
      <c r="H131" s="108"/>
      <c r="I131" s="3" t="s">
        <v>14</v>
      </c>
      <c r="J131" s="108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</row>
    <row r="132" spans="1:72"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</row>
    <row r="133" spans="1:72"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</row>
    <row r="134" spans="1:72" s="87" customFormat="1">
      <c r="D134" s="111" t="s">
        <v>161</v>
      </c>
      <c r="E134" s="111"/>
      <c r="F134" s="111"/>
      <c r="G134" s="111"/>
      <c r="H134" s="111"/>
      <c r="I134" s="111"/>
      <c r="J134" s="111"/>
      <c r="K134" s="111"/>
      <c r="L134" s="111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</row>
    <row r="135" spans="1:72"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</row>
    <row r="136" spans="1:72"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</row>
    <row r="137" spans="1:72"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</row>
    <row r="138" spans="1:72">
      <c r="H138" s="109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</row>
    <row r="139" spans="1:72"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</row>
  </sheetData>
  <mergeCells count="321">
    <mergeCell ref="AZ11:BA11"/>
    <mergeCell ref="BC11:BD11"/>
    <mergeCell ref="A5:B5"/>
    <mergeCell ref="A6:D6"/>
    <mergeCell ref="A7:D7"/>
    <mergeCell ref="A8:G8"/>
    <mergeCell ref="M10:AY10"/>
    <mergeCell ref="AC21:AC22"/>
    <mergeCell ref="AD21:AD22"/>
    <mergeCell ref="AE21:AE22"/>
    <mergeCell ref="AF21:AF22"/>
    <mergeCell ref="AG21:AG22"/>
    <mergeCell ref="AH21:AH22"/>
    <mergeCell ref="AI21:AI22"/>
    <mergeCell ref="AJ21:AJ22"/>
    <mergeCell ref="AK21:AK22"/>
    <mergeCell ref="AB21:AB22"/>
    <mergeCell ref="M21:M22"/>
    <mergeCell ref="N21:N22"/>
    <mergeCell ref="O21:O22"/>
    <mergeCell ref="P21:P22"/>
    <mergeCell ref="Q21:Q22"/>
    <mergeCell ref="R21:R22"/>
    <mergeCell ref="S21:S22"/>
    <mergeCell ref="T21:T22"/>
    <mergeCell ref="U21:U22"/>
    <mergeCell ref="V21:V22"/>
    <mergeCell ref="W21:W22"/>
    <mergeCell ref="X21:X22"/>
    <mergeCell ref="Y21:Y22"/>
    <mergeCell ref="Z21:Z22"/>
    <mergeCell ref="AA21:AA22"/>
    <mergeCell ref="AS42:AS43"/>
    <mergeCell ref="AL42:AL43"/>
    <mergeCell ref="AM42:AM43"/>
    <mergeCell ref="AN42:AN43"/>
    <mergeCell ref="AO42:AO43"/>
    <mergeCell ref="AP42:AP43"/>
    <mergeCell ref="Z42:Z43"/>
    <mergeCell ref="AF42:AF43"/>
    <mergeCell ref="AG42:AG43"/>
    <mergeCell ref="AJ42:AJ43"/>
    <mergeCell ref="AI42:AI43"/>
    <mergeCell ref="AT42:AT43"/>
    <mergeCell ref="AU42:AU43"/>
    <mergeCell ref="AV42:AV43"/>
    <mergeCell ref="AW42:AW43"/>
    <mergeCell ref="AS21:AS22"/>
    <mergeCell ref="AT21:AT22"/>
    <mergeCell ref="AU21:AU22"/>
    <mergeCell ref="AV21:AV22"/>
    <mergeCell ref="AW21:AW22"/>
    <mergeCell ref="AX42:AX43"/>
    <mergeCell ref="AY42:AY43"/>
    <mergeCell ref="AK42:AK43"/>
    <mergeCell ref="M42:M43"/>
    <mergeCell ref="N42:N43"/>
    <mergeCell ref="O42:O43"/>
    <mergeCell ref="P42:P43"/>
    <mergeCell ref="Q42:Q43"/>
    <mergeCell ref="R42:R43"/>
    <mergeCell ref="AQ42:AQ43"/>
    <mergeCell ref="AR42:AR43"/>
    <mergeCell ref="S42:S43"/>
    <mergeCell ref="T42:T43"/>
    <mergeCell ref="U42:U43"/>
    <mergeCell ref="V42:V43"/>
    <mergeCell ref="W42:W43"/>
    <mergeCell ref="X42:X43"/>
    <mergeCell ref="Y42:Y43"/>
    <mergeCell ref="AH42:AH43"/>
    <mergeCell ref="AA42:AA43"/>
    <mergeCell ref="AB42:AB43"/>
    <mergeCell ref="AC42:AC43"/>
    <mergeCell ref="AD42:AD43"/>
    <mergeCell ref="AE42:AE43"/>
    <mergeCell ref="AX21:AX22"/>
    <mergeCell ref="AY21:AY22"/>
    <mergeCell ref="AL21:AL22"/>
    <mergeCell ref="AM21:AM22"/>
    <mergeCell ref="AN21:AN22"/>
    <mergeCell ref="AO21:AO22"/>
    <mergeCell ref="AP21:AP22"/>
    <mergeCell ref="AQ21:AQ22"/>
    <mergeCell ref="AR21:AR22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V56:V57"/>
    <mergeCell ref="W56:W57"/>
    <mergeCell ref="X56:X57"/>
    <mergeCell ref="Y56:Y57"/>
    <mergeCell ref="Z56:Z57"/>
    <mergeCell ref="AY56:AY57"/>
    <mergeCell ref="AA56:AA57"/>
    <mergeCell ref="AB56:AB57"/>
    <mergeCell ref="AC56:AC57"/>
    <mergeCell ref="AD56:AD57"/>
    <mergeCell ref="AE56:AE57"/>
    <mergeCell ref="AF56:AF57"/>
    <mergeCell ref="AG56:AG57"/>
    <mergeCell ref="AH56:AH57"/>
    <mergeCell ref="AI56:AI57"/>
    <mergeCell ref="AJ56:AJ57"/>
    <mergeCell ref="AK56:AK57"/>
    <mergeCell ref="AL56:AL57"/>
    <mergeCell ref="AM56:AM57"/>
    <mergeCell ref="AN56:AN57"/>
    <mergeCell ref="AO56:AO57"/>
    <mergeCell ref="AP56:AP57"/>
    <mergeCell ref="AX56:AX57"/>
    <mergeCell ref="AQ56:AQ57"/>
    <mergeCell ref="V77:V78"/>
    <mergeCell ref="W77:W78"/>
    <mergeCell ref="X77:X78"/>
    <mergeCell ref="Y77:Y78"/>
    <mergeCell ref="M86:M87"/>
    <mergeCell ref="N86:N87"/>
    <mergeCell ref="O86:O87"/>
    <mergeCell ref="P86:P87"/>
    <mergeCell ref="Q86:Q87"/>
    <mergeCell ref="R86:R87"/>
    <mergeCell ref="S86:S87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AY86:AY87"/>
    <mergeCell ref="AB86:AB87"/>
    <mergeCell ref="AC86:AC87"/>
    <mergeCell ref="AD86:AD87"/>
    <mergeCell ref="T86:T87"/>
    <mergeCell ref="U86:U87"/>
    <mergeCell ref="AW56:AW57"/>
    <mergeCell ref="Z77:Z78"/>
    <mergeCell ref="AA77:AA78"/>
    <mergeCell ref="AS77:AS78"/>
    <mergeCell ref="AT77:AT78"/>
    <mergeCell ref="AU77:AU78"/>
    <mergeCell ref="AV77:AV78"/>
    <mergeCell ref="AW77:AW78"/>
    <mergeCell ref="AQ86:AQ87"/>
    <mergeCell ref="AR86:AR87"/>
    <mergeCell ref="AR56:AR57"/>
    <mergeCell ref="AS56:AS57"/>
    <mergeCell ref="AT56:AT57"/>
    <mergeCell ref="AU56:AU57"/>
    <mergeCell ref="AV56:AV57"/>
    <mergeCell ref="AE86:AE87"/>
    <mergeCell ref="AF86:AF87"/>
    <mergeCell ref="AG86:AG87"/>
    <mergeCell ref="AX77:AX78"/>
    <mergeCell ref="AY77:AY78"/>
    <mergeCell ref="AB77:AB78"/>
    <mergeCell ref="AC77:AC78"/>
    <mergeCell ref="AD77:AD78"/>
    <mergeCell ref="AE77:AE78"/>
    <mergeCell ref="AF77:AF78"/>
    <mergeCell ref="AG77:AG78"/>
    <mergeCell ref="AH77:AH78"/>
    <mergeCell ref="AI77:AI78"/>
    <mergeCell ref="AJ77:AJ78"/>
    <mergeCell ref="AK77:AK78"/>
    <mergeCell ref="AL77:AL78"/>
    <mergeCell ref="AM77:AM78"/>
    <mergeCell ref="AN77:AN78"/>
    <mergeCell ref="AO77:AO78"/>
    <mergeCell ref="AP77:AP78"/>
    <mergeCell ref="AQ77:AQ78"/>
    <mergeCell ref="AR77:AR78"/>
    <mergeCell ref="AO86:AO87"/>
    <mergeCell ref="AP86:AP87"/>
    <mergeCell ref="AS86:AS87"/>
    <mergeCell ref="AT86:AT87"/>
    <mergeCell ref="AU86:AU87"/>
    <mergeCell ref="AV86:AV87"/>
    <mergeCell ref="M93:M94"/>
    <mergeCell ref="N93:N94"/>
    <mergeCell ref="O93:O94"/>
    <mergeCell ref="P93:P94"/>
    <mergeCell ref="Q93:Q94"/>
    <mergeCell ref="R93:R94"/>
    <mergeCell ref="S93:S94"/>
    <mergeCell ref="U93:U94"/>
    <mergeCell ref="V93:V94"/>
    <mergeCell ref="W93:W94"/>
    <mergeCell ref="AH86:AH87"/>
    <mergeCell ref="AI86:AI87"/>
    <mergeCell ref="AJ86:AJ87"/>
    <mergeCell ref="AK86:AK87"/>
    <mergeCell ref="V86:V87"/>
    <mergeCell ref="W86:W87"/>
    <mergeCell ref="X86:X87"/>
    <mergeCell ref="Y86:Y87"/>
    <mergeCell ref="AW86:AW87"/>
    <mergeCell ref="Y93:Y94"/>
    <mergeCell ref="Z93:Z94"/>
    <mergeCell ref="AR93:AR94"/>
    <mergeCell ref="AS93:AS94"/>
    <mergeCell ref="AX86:AX87"/>
    <mergeCell ref="Z86:Z87"/>
    <mergeCell ref="AA86:AA87"/>
    <mergeCell ref="AT93:AT94"/>
    <mergeCell ref="AU93:AU94"/>
    <mergeCell ref="AV93:AV94"/>
    <mergeCell ref="AW93:AW94"/>
    <mergeCell ref="AX93:AX94"/>
    <mergeCell ref="AJ93:AJ94"/>
    <mergeCell ref="AK93:AK94"/>
    <mergeCell ref="AL93:AL94"/>
    <mergeCell ref="AM93:AM94"/>
    <mergeCell ref="AN93:AN94"/>
    <mergeCell ref="AO93:AO94"/>
    <mergeCell ref="AP93:AP94"/>
    <mergeCell ref="AQ93:AQ94"/>
    <mergeCell ref="AL86:AL87"/>
    <mergeCell ref="AM86:AM87"/>
    <mergeCell ref="AN86:AN87"/>
    <mergeCell ref="AY93:AY94"/>
    <mergeCell ref="M100:M101"/>
    <mergeCell ref="N100:N101"/>
    <mergeCell ref="O100:O101"/>
    <mergeCell ref="P100:P101"/>
    <mergeCell ref="Q100:Q101"/>
    <mergeCell ref="AA93:AA94"/>
    <mergeCell ref="AB93:AB94"/>
    <mergeCell ref="AC93:AC94"/>
    <mergeCell ref="AD93:AD94"/>
    <mergeCell ref="AE93:AE94"/>
    <mergeCell ref="AF93:AF94"/>
    <mergeCell ref="AG93:AG94"/>
    <mergeCell ref="AH93:AH94"/>
    <mergeCell ref="AI93:AI94"/>
    <mergeCell ref="AY100:AY101"/>
    <mergeCell ref="R100:R101"/>
    <mergeCell ref="T93:T94"/>
    <mergeCell ref="AC100:AC101"/>
    <mergeCell ref="AD100:AD101"/>
    <mergeCell ref="AE100:AE101"/>
    <mergeCell ref="AF100:AF101"/>
    <mergeCell ref="AG100:AG101"/>
    <mergeCell ref="X93:X94"/>
    <mergeCell ref="S100:S101"/>
    <mergeCell ref="T100:T101"/>
    <mergeCell ref="U100:U101"/>
    <mergeCell ref="V100:V101"/>
    <mergeCell ref="W100:W101"/>
    <mergeCell ref="X100:X101"/>
    <mergeCell ref="Y100:Y101"/>
    <mergeCell ref="Z100:Z101"/>
    <mergeCell ref="AA100:AA101"/>
    <mergeCell ref="AJ107:AJ108"/>
    <mergeCell ref="AK107:AK108"/>
    <mergeCell ref="AL107:AL108"/>
    <mergeCell ref="AM107:AM108"/>
    <mergeCell ref="AN107:AN108"/>
    <mergeCell ref="AO107:AO108"/>
    <mergeCell ref="AP107:AP108"/>
    <mergeCell ref="AQ107:AQ108"/>
    <mergeCell ref="AB100:AB101"/>
    <mergeCell ref="AH100:AH101"/>
    <mergeCell ref="AP100:AP101"/>
    <mergeCell ref="AQ100:AQ101"/>
    <mergeCell ref="AR100:AR101"/>
    <mergeCell ref="AS100:AS101"/>
    <mergeCell ref="AT100:AT101"/>
    <mergeCell ref="AU100:AU101"/>
    <mergeCell ref="AV100:AV101"/>
    <mergeCell ref="AW100:AW101"/>
    <mergeCell ref="AX100:AX101"/>
    <mergeCell ref="AI100:AI101"/>
    <mergeCell ref="AJ100:AJ101"/>
    <mergeCell ref="AK100:AK101"/>
    <mergeCell ref="AL100:AL101"/>
    <mergeCell ref="AM100:AM101"/>
    <mergeCell ref="AN100:AN101"/>
    <mergeCell ref="AO100:AO101"/>
    <mergeCell ref="M107:M108"/>
    <mergeCell ref="N107:N108"/>
    <mergeCell ref="O107:O108"/>
    <mergeCell ref="P107:P108"/>
    <mergeCell ref="Q107:Q108"/>
    <mergeCell ref="R107:R108"/>
    <mergeCell ref="S107:S108"/>
    <mergeCell ref="T107:T108"/>
    <mergeCell ref="U107:U108"/>
    <mergeCell ref="E131:F131"/>
    <mergeCell ref="D134:L134"/>
    <mergeCell ref="AV107:AV108"/>
    <mergeCell ref="AW107:AW108"/>
    <mergeCell ref="AX107:AX108"/>
    <mergeCell ref="AY107:AY108"/>
    <mergeCell ref="AA107:AA108"/>
    <mergeCell ref="AB107:AB108"/>
    <mergeCell ref="AC107:AC108"/>
    <mergeCell ref="AD107:AD108"/>
    <mergeCell ref="AE107:AE108"/>
    <mergeCell ref="AF107:AF108"/>
    <mergeCell ref="AG107:AG108"/>
    <mergeCell ref="AH107:AH108"/>
    <mergeCell ref="AI107:AI108"/>
    <mergeCell ref="V107:V108"/>
    <mergeCell ref="W107:W108"/>
    <mergeCell ref="X107:X108"/>
    <mergeCell ref="Y107:Y108"/>
    <mergeCell ref="Z107:Z108"/>
    <mergeCell ref="AR107:AR108"/>
    <mergeCell ref="AS107:AS108"/>
    <mergeCell ref="AT107:AT108"/>
    <mergeCell ref="AU107:AU108"/>
  </mergeCells>
  <conditionalFormatting sqref="A71:A73 C71:G73 A61:G70 H61:J73 A117:J120 A129:J131 A74:J114 A13:J60">
    <cfRule type="expression" dxfId="29" priority="161">
      <formula>AND($F13&lt;=SUM(#REF!),SUM(#REF!)&gt;0)</formula>
    </cfRule>
    <cfRule type="expression" dxfId="28" priority="162">
      <formula>AND($F13&lt;=SUM($M13:$AY13),SUM($M13:$AY13)&gt;0)</formula>
    </cfRule>
  </conditionalFormatting>
  <conditionalFormatting sqref="A115:J116">
    <cfRule type="expression" dxfId="27" priority="37">
      <formula>AND($F115&lt;=SUM(#REF!),SUM(#REF!)&gt;0)</formula>
    </cfRule>
    <cfRule type="expression" dxfId="26" priority="38">
      <formula>AND($F115&lt;=SUM($M115:$AY115),SUM($M115:$AY115)&gt;0)</formula>
    </cfRule>
  </conditionalFormatting>
  <conditionalFormatting sqref="A121:J121">
    <cfRule type="expression" dxfId="25" priority="35">
      <formula>AND($F121&lt;=SUM(#REF!),SUM(#REF!)&gt;0)</formula>
    </cfRule>
    <cfRule type="expression" dxfId="24" priority="36">
      <formula>AND($F121&lt;=SUM($M121:$AY121),SUM($M121:$AY121)&gt;0)</formula>
    </cfRule>
  </conditionalFormatting>
  <conditionalFormatting sqref="A122:J123 A128:E128">
    <cfRule type="expression" dxfId="23" priority="33">
      <formula>AND($F122&lt;=SUM(#REF!),SUM(#REF!)&gt;0)</formula>
    </cfRule>
    <cfRule type="expression" dxfId="22" priority="34">
      <formula>AND($F122&lt;=SUM($M122:$AY122),SUM($M122:$AY122)&gt;0)</formula>
    </cfRule>
  </conditionalFormatting>
  <conditionalFormatting sqref="B124:B127">
    <cfRule type="expression" dxfId="21" priority="31">
      <formula>AND($F124&lt;=SUM(#REF!),SUM(#REF!)&gt;0)</formula>
    </cfRule>
    <cfRule type="expression" dxfId="20" priority="32">
      <formula>AND($F124&lt;=SUM($M124:$AY124),SUM($M124:$AY124)&gt;0)</formula>
    </cfRule>
  </conditionalFormatting>
  <conditionalFormatting sqref="A124:A127">
    <cfRule type="expression" dxfId="19" priority="29">
      <formula>AND($F124&lt;=SUM(#REF!),SUM(#REF!)&gt;0)</formula>
    </cfRule>
    <cfRule type="expression" dxfId="18" priority="30">
      <formula>AND($F124&lt;=SUM($M124:$AY124),SUM($M124:$AY124)&gt;0)</formula>
    </cfRule>
  </conditionalFormatting>
  <conditionalFormatting sqref="C124:C127">
    <cfRule type="expression" dxfId="17" priority="27">
      <formula>AND($F124&lt;=SUM(#REF!),SUM(#REF!)&gt;0)</formula>
    </cfRule>
    <cfRule type="expression" dxfId="16" priority="28">
      <formula>AND($F124&lt;=SUM($M124:$AY124),SUM($M124:$AY124)&gt;0)</formula>
    </cfRule>
  </conditionalFormatting>
  <conditionalFormatting sqref="D124:D127">
    <cfRule type="expression" dxfId="15" priority="25">
      <formula>AND($F124&lt;=SUM(#REF!),SUM(#REF!)&gt;0)</formula>
    </cfRule>
    <cfRule type="expression" dxfId="14" priority="26">
      <formula>AND($F124&lt;=SUM($M124:$AY124),SUM($M124:$AY124)&gt;0)</formula>
    </cfRule>
  </conditionalFormatting>
  <conditionalFormatting sqref="E124:E127">
    <cfRule type="expression" dxfId="13" priority="23">
      <formula>AND($F124&lt;=SUM(#REF!),SUM(#REF!)&gt;0)</formula>
    </cfRule>
    <cfRule type="expression" dxfId="12" priority="24">
      <formula>AND($F124&lt;=SUM($M124:$AY124),SUM($M124:$AY124)&gt;0)</formula>
    </cfRule>
  </conditionalFormatting>
  <conditionalFormatting sqref="F124:F127">
    <cfRule type="expression" dxfId="11" priority="21">
      <formula>AND($F124&lt;=SUM(#REF!),SUM(#REF!)&gt;0)</formula>
    </cfRule>
    <cfRule type="expression" dxfId="10" priority="22">
      <formula>AND($F124&lt;=SUM($M124:$AY124),SUM($M124:$AY124)&gt;0)</formula>
    </cfRule>
  </conditionalFormatting>
  <conditionalFormatting sqref="G124:G127">
    <cfRule type="expression" dxfId="9" priority="19">
      <formula>AND($F124&lt;=SUM(#REF!),SUM(#REF!)&gt;0)</formula>
    </cfRule>
    <cfRule type="expression" dxfId="8" priority="20">
      <formula>AND($F124&lt;=SUM($M124:$AY124),SUM($M124:$AY124)&gt;0)</formula>
    </cfRule>
  </conditionalFormatting>
  <conditionalFormatting sqref="F128:J128">
    <cfRule type="expression" dxfId="7" priority="11">
      <formula>AND($F128&lt;=SUM(#REF!),SUM(#REF!)&gt;0)</formula>
    </cfRule>
    <cfRule type="expression" dxfId="6" priority="12">
      <formula>AND($F128&lt;=SUM($M128:$AY128),SUM($M128:$AY128)&gt;0)</formula>
    </cfRule>
  </conditionalFormatting>
  <conditionalFormatting sqref="B71:B73">
    <cfRule type="expression" dxfId="5" priority="9">
      <formula>AND($F71&lt;=SUM(#REF!),SUM(#REF!)&gt;0)</formula>
    </cfRule>
    <cfRule type="expression" dxfId="4" priority="10">
      <formula>AND($F71&lt;=SUM($M71:$AY71),SUM($M71:$AY71)&gt;0)</formula>
    </cfRule>
  </conditionalFormatting>
  <conditionalFormatting sqref="H124:J125">
    <cfRule type="expression" dxfId="3" priority="3">
      <formula>AND($F124&lt;=SUM(#REF!),SUM(#REF!)&gt;0)</formula>
    </cfRule>
    <cfRule type="expression" dxfId="2" priority="4">
      <formula>AND($F124&lt;=SUM($M124:$AY124),SUM($M124:$AY124)&gt;0)</formula>
    </cfRule>
  </conditionalFormatting>
  <conditionalFormatting sqref="H126:J127">
    <cfRule type="expression" dxfId="1" priority="1">
      <formula>AND($F126&lt;=SUM(#REF!),SUM(#REF!)&gt;0)</formula>
    </cfRule>
    <cfRule type="expression" dxfId="0" priority="2">
      <formula>AND($F126&lt;=SUM($M126:$AY126),SUM($M126:$AY126)&gt;0)</formula>
    </cfRule>
  </conditionalFormatting>
  <pageMargins left="0.70833333333333304" right="0.70833333333333304" top="0.74791666666666701" bottom="0.74791666666666701" header="0.51180555555555496" footer="0.51180555555555496"/>
  <pageSetup paperSize="9" scale="71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J11"/>
  <sheetViews>
    <sheetView topLeftCell="A4" zoomScaleNormal="100" workbookViewId="0">
      <selection activeCell="A4" activeCellId="1" sqref="C6:C9 A4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90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91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5384.28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113.06988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113.06988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J11"/>
  <sheetViews>
    <sheetView zoomScaleNormal="100" workbookViewId="0">
      <selection activeCell="F29" activeCellId="1" sqref="C6:C9 F29"/>
    </sheetView>
  </sheetViews>
  <sheetFormatPr defaultRowHeight="15"/>
  <cols>
    <col min="1" max="1" width="9.28515625" customWidth="1"/>
    <col min="2" max="2" width="26.28515625" customWidth="1"/>
    <col min="3" max="3" width="11.85546875" customWidth="1"/>
    <col min="4" max="4" width="11.140625" customWidth="1"/>
    <col min="5" max="5" width="11.5703125" hidden="1"/>
    <col min="6" max="7" width="10.140625" customWidth="1"/>
    <col min="8" max="8" width="11.5703125" customWidth="1"/>
    <col min="9" max="9" width="16.7109375" customWidth="1"/>
    <col min="10" max="10" width="12.570312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72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73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44077</v>
      </c>
      <c r="G9" s="23">
        <v>1185.72</v>
      </c>
      <c r="H9" s="20">
        <f>IF(F9&lt;&gt;"",F9-C9-D9,"")</f>
        <v>10</v>
      </c>
      <c r="I9" s="24">
        <f>IF(G9&lt;&gt;"",0.1%,"")</f>
        <v>1E-3</v>
      </c>
      <c r="J9" s="25">
        <f>IF(G9&lt;&gt;"",G9*(I9*H9),"")</f>
        <v>11.857200000000001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11.857200000000001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11"/>
  <sheetViews>
    <sheetView zoomScaleNormal="100" workbookViewId="0">
      <selection activeCellId="1" sqref="C6:C9 A1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74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75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1000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21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21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J11"/>
  <sheetViews>
    <sheetView zoomScaleNormal="100" workbookViewId="0">
      <selection activeCellId="1" sqref="C6:C9 A1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76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75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1907.73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40.062330000000003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40.062330000000003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5"/>
  <sheetViews>
    <sheetView topLeftCell="A7" zoomScaleNormal="100" workbookViewId="0">
      <selection activeCell="F12" activeCellId="1" sqref="C6:C9 F12"/>
    </sheetView>
  </sheetViews>
  <sheetFormatPr defaultRowHeight="15"/>
  <cols>
    <col min="1" max="1" width="3.5703125" customWidth="1"/>
    <col min="2" max="2" width="41.85546875" customWidth="1"/>
    <col min="3" max="3" width="8.5703125" customWidth="1"/>
    <col min="4" max="4" width="8.28515625" customWidth="1"/>
    <col min="5" max="5" width="10.28515625" hidden="1" customWidth="1"/>
    <col min="6" max="6" width="8.42578125" customWidth="1"/>
    <col min="7" max="7" width="8.28515625" style="32" customWidth="1"/>
    <col min="8" max="8" width="7.7109375" customWidth="1"/>
    <col min="9" max="9" width="7.85546875" customWidth="1"/>
    <col min="10" max="1025" width="8.7109375" customWidth="1"/>
  </cols>
  <sheetData>
    <row r="1" spans="1:11" hidden="1"/>
    <row r="2" spans="1:11" hidden="1"/>
    <row r="3" spans="1:11" hidden="1"/>
    <row r="4" spans="1:11" hidden="1">
      <c r="A4" s="33"/>
      <c r="B4" s="33"/>
      <c r="C4" s="33"/>
      <c r="D4" s="33"/>
      <c r="E4" s="33"/>
      <c r="F4" s="33"/>
      <c r="G4" s="34"/>
      <c r="H4" s="33"/>
      <c r="I4" s="33"/>
      <c r="J4" s="33"/>
      <c r="K4" s="33"/>
    </row>
    <row r="5" spans="1:11" hidden="1">
      <c r="A5" s="33"/>
      <c r="B5" s="33"/>
      <c r="C5" s="33"/>
      <c r="D5" s="33"/>
      <c r="E5" s="33"/>
      <c r="F5" s="33"/>
      <c r="G5" s="34"/>
      <c r="H5" s="33"/>
      <c r="I5" s="33"/>
      <c r="J5" s="33"/>
      <c r="K5" s="33"/>
    </row>
    <row r="6" spans="1:11" hidden="1">
      <c r="A6" s="33"/>
      <c r="B6" s="33"/>
      <c r="C6" s="33"/>
      <c r="D6" s="33"/>
      <c r="E6" s="33"/>
      <c r="F6" s="33"/>
      <c r="G6" s="34"/>
      <c r="H6" s="33"/>
      <c r="I6" s="33"/>
      <c r="J6" s="33"/>
      <c r="K6" s="33"/>
    </row>
    <row r="7" spans="1:11">
      <c r="A7" s="35" t="s">
        <v>61</v>
      </c>
      <c r="B7" s="36"/>
      <c r="C7" s="33"/>
      <c r="D7" s="33"/>
      <c r="E7" s="33"/>
      <c r="F7" s="33"/>
      <c r="G7" s="34"/>
      <c r="H7" s="33"/>
      <c r="I7" s="33"/>
      <c r="J7" s="33"/>
      <c r="K7" s="33"/>
    </row>
    <row r="8" spans="1:11" ht="15" customHeight="1">
      <c r="A8" s="33"/>
      <c r="B8" s="33"/>
      <c r="C8" s="33"/>
      <c r="D8" s="33"/>
      <c r="E8" s="33"/>
      <c r="F8" s="33"/>
      <c r="G8" s="34"/>
      <c r="H8" s="33"/>
      <c r="I8" s="33"/>
      <c r="J8" s="33"/>
      <c r="K8" s="33"/>
    </row>
    <row r="9" spans="1:11" ht="15" customHeight="1">
      <c r="A9" s="120" t="s">
        <v>62</v>
      </c>
      <c r="B9" s="120" t="s">
        <v>63</v>
      </c>
      <c r="C9" s="121" t="s">
        <v>64</v>
      </c>
      <c r="D9" s="121"/>
      <c r="E9" s="121"/>
      <c r="F9" s="121"/>
      <c r="G9" s="121" t="s">
        <v>65</v>
      </c>
      <c r="H9" s="121" t="s">
        <v>66</v>
      </c>
      <c r="I9" s="123" t="s">
        <v>67</v>
      </c>
      <c r="J9" s="121" t="s">
        <v>68</v>
      </c>
      <c r="K9" s="33"/>
    </row>
    <row r="10" spans="1:11" ht="29.25" customHeight="1">
      <c r="A10" s="120"/>
      <c r="B10" s="120"/>
      <c r="C10" s="37" t="s">
        <v>69</v>
      </c>
      <c r="D10" s="123" t="s">
        <v>70</v>
      </c>
      <c r="E10" s="123"/>
      <c r="F10" s="37" t="s">
        <v>71</v>
      </c>
      <c r="G10" s="121"/>
      <c r="H10" s="121"/>
      <c r="I10" s="123"/>
      <c r="J10" s="121"/>
      <c r="K10" s="33"/>
    </row>
    <row r="11" spans="1:11">
      <c r="A11" s="122" t="s">
        <v>77</v>
      </c>
      <c r="B11" s="122"/>
      <c r="C11" s="122"/>
      <c r="D11" s="122"/>
      <c r="E11" s="122"/>
      <c r="F11" s="122"/>
      <c r="G11" s="122"/>
      <c r="H11" s="122"/>
      <c r="I11" s="122"/>
      <c r="J11" s="38"/>
      <c r="K11" s="33"/>
    </row>
    <row r="12" spans="1:11">
      <c r="A12" s="39">
        <v>1</v>
      </c>
      <c r="B12" s="40" t="s">
        <v>78</v>
      </c>
      <c r="C12" s="41" t="str">
        <f>IF(B12&lt;&gt;"","10.08.2020","")</f>
        <v>10.08.2020</v>
      </c>
      <c r="D12" s="42">
        <f>IF(B12&lt;&gt;"",14,"")</f>
        <v>14</v>
      </c>
      <c r="E12" s="43"/>
      <c r="F12" s="44">
        <v>44074</v>
      </c>
      <c r="G12" s="45">
        <v>1233.94</v>
      </c>
      <c r="H12" s="42">
        <f>IF(F12&lt;&gt;"",F12-C12-D12,"")</f>
        <v>7</v>
      </c>
      <c r="I12" s="46">
        <f>IF(G12&lt;&gt;"",0.1%,"")</f>
        <v>1E-3</v>
      </c>
      <c r="J12" s="47">
        <f>IF(G12&lt;&gt;"",G12*(I12*H12),"")</f>
        <v>8.6375799999999998</v>
      </c>
      <c r="K12" s="33"/>
    </row>
    <row r="13" spans="1:11">
      <c r="A13" s="39">
        <v>2</v>
      </c>
      <c r="B13" s="40" t="s">
        <v>79</v>
      </c>
      <c r="C13" s="41" t="str">
        <f>IF(B13&lt;&gt;"","10.08.2020","")</f>
        <v>10.08.2020</v>
      </c>
      <c r="D13" s="42">
        <f>IF(B13&lt;&gt;"",14,"")</f>
        <v>14</v>
      </c>
      <c r="E13" s="43"/>
      <c r="F13" s="44">
        <v>44074</v>
      </c>
      <c r="G13" s="45">
        <v>692.92</v>
      </c>
      <c r="H13" s="42">
        <f>IF(F13&lt;&gt;"",F13-C13-D13,"")</f>
        <v>7</v>
      </c>
      <c r="I13" s="46">
        <f>IF(G13&lt;&gt;"",0.1%,"")</f>
        <v>1E-3</v>
      </c>
      <c r="J13" s="47">
        <f>IF(G13&lt;&gt;"",G13*(I13*H13),"")</f>
        <v>4.8504399999999999</v>
      </c>
      <c r="K13" s="33"/>
    </row>
    <row r="14" spans="1:11">
      <c r="A14" s="39">
        <v>3</v>
      </c>
      <c r="B14" s="40" t="s">
        <v>80</v>
      </c>
      <c r="C14" s="41" t="str">
        <f>IF(B14&lt;&gt;"","10.08.2020","")</f>
        <v>10.08.2020</v>
      </c>
      <c r="D14" s="42">
        <f>IF(B14&lt;&gt;"",14,"")</f>
        <v>14</v>
      </c>
      <c r="E14" s="43"/>
      <c r="F14" s="44">
        <v>44074</v>
      </c>
      <c r="G14" s="45">
        <v>7010.3</v>
      </c>
      <c r="H14" s="42">
        <f>IF(F14&lt;&gt;"",F14-C14-D14,"")</f>
        <v>7</v>
      </c>
      <c r="I14" s="46">
        <f>IF(G14&lt;&gt;"",0.1%,"")</f>
        <v>1E-3</v>
      </c>
      <c r="J14" s="47">
        <f>IF(G14&lt;&gt;"",G14*(I14*H14),"")</f>
        <v>49.072099999999999</v>
      </c>
      <c r="K14" s="33"/>
    </row>
    <row r="15" spans="1:11">
      <c r="A15" s="48"/>
      <c r="B15" s="49"/>
      <c r="C15" s="48"/>
      <c r="D15" s="48"/>
      <c r="E15" s="48"/>
      <c r="F15" s="50" t="s">
        <v>81</v>
      </c>
      <c r="G15" s="51">
        <f>SUM(G12:G14)</f>
        <v>8937.16</v>
      </c>
      <c r="H15" s="52"/>
      <c r="I15" s="53" t="s">
        <v>28</v>
      </c>
      <c r="J15" s="54">
        <f>SUM(J12:J14)</f>
        <v>62.560119999999998</v>
      </c>
      <c r="K15" s="33"/>
    </row>
    <row r="16" spans="1:11">
      <c r="A16" s="33"/>
      <c r="B16" s="33"/>
      <c r="C16" s="33"/>
      <c r="D16" s="33"/>
      <c r="E16" s="33"/>
      <c r="F16" s="33"/>
      <c r="G16" s="34"/>
      <c r="H16" s="33"/>
      <c r="I16" s="33"/>
      <c r="J16" s="33"/>
      <c r="K16" s="33"/>
    </row>
    <row r="17" spans="1:11">
      <c r="A17" s="33"/>
      <c r="B17" s="33"/>
      <c r="C17" s="33"/>
      <c r="D17" s="33"/>
      <c r="E17" s="33"/>
      <c r="F17" s="33"/>
      <c r="G17" s="34"/>
      <c r="H17" s="33"/>
      <c r="I17" s="33"/>
      <c r="J17" s="33"/>
      <c r="K17" s="33"/>
    </row>
    <row r="18" spans="1:11">
      <c r="A18" s="33"/>
      <c r="B18" s="33"/>
      <c r="C18" s="33"/>
      <c r="D18" s="33"/>
      <c r="E18" s="33"/>
      <c r="F18" s="33"/>
      <c r="G18" s="34"/>
      <c r="H18" s="33"/>
      <c r="I18" s="33"/>
      <c r="J18" s="33"/>
      <c r="K18" s="33"/>
    </row>
    <row r="19" spans="1:11">
      <c r="A19" s="35" t="s">
        <v>61</v>
      </c>
      <c r="B19" s="36"/>
      <c r="C19" s="33"/>
      <c r="D19" s="33"/>
      <c r="E19" s="33"/>
      <c r="F19" s="33"/>
      <c r="G19" s="34"/>
      <c r="H19" s="33"/>
      <c r="I19" s="33"/>
      <c r="J19" s="33"/>
      <c r="K19" s="33"/>
    </row>
    <row r="20" spans="1:11">
      <c r="A20" s="33"/>
      <c r="B20" s="33"/>
      <c r="C20" s="33"/>
      <c r="D20" s="33"/>
      <c r="E20" s="33"/>
      <c r="F20" s="33"/>
      <c r="G20" s="34"/>
      <c r="H20" s="33"/>
      <c r="I20" s="33"/>
      <c r="J20" s="33"/>
      <c r="K20" s="33"/>
    </row>
    <row r="21" spans="1:11" ht="15" customHeight="1">
      <c r="A21" s="120" t="s">
        <v>62</v>
      </c>
      <c r="B21" s="120" t="s">
        <v>63</v>
      </c>
      <c r="C21" s="121" t="s">
        <v>64</v>
      </c>
      <c r="D21" s="121"/>
      <c r="E21" s="121"/>
      <c r="F21" s="121"/>
      <c r="G21" s="121" t="s">
        <v>65</v>
      </c>
      <c r="H21" s="121" t="s">
        <v>66</v>
      </c>
      <c r="I21" s="123" t="s">
        <v>67</v>
      </c>
      <c r="J21" s="121" t="s">
        <v>68</v>
      </c>
    </row>
    <row r="22" spans="1:11" ht="29.25" customHeight="1">
      <c r="A22" s="120"/>
      <c r="B22" s="120"/>
      <c r="C22" s="37" t="s">
        <v>69</v>
      </c>
      <c r="D22" s="123" t="s">
        <v>70</v>
      </c>
      <c r="E22" s="123"/>
      <c r="F22" s="37" t="s">
        <v>71</v>
      </c>
      <c r="G22" s="121"/>
      <c r="H22" s="121"/>
      <c r="I22" s="123"/>
      <c r="J22" s="121"/>
    </row>
    <row r="23" spans="1:11">
      <c r="A23" s="122" t="s">
        <v>77</v>
      </c>
      <c r="B23" s="122"/>
      <c r="C23" s="122"/>
      <c r="D23" s="122"/>
      <c r="E23" s="122"/>
      <c r="F23" s="122"/>
      <c r="G23" s="122"/>
      <c r="H23" s="122"/>
      <c r="I23" s="122"/>
      <c r="J23" s="38"/>
    </row>
    <row r="24" spans="1:11">
      <c r="A24" s="39">
        <v>1</v>
      </c>
      <c r="B24" s="40" t="s">
        <v>82</v>
      </c>
      <c r="C24" s="41" t="str">
        <f>IF(B24&lt;&gt;"","10.08.2020","")</f>
        <v>10.08.2020</v>
      </c>
      <c r="D24" s="42">
        <f>IF(B24&lt;&gt;"",14,"")</f>
        <v>14</v>
      </c>
      <c r="E24" s="43"/>
      <c r="F24" s="44">
        <v>44074</v>
      </c>
      <c r="G24" s="45">
        <v>5883.55</v>
      </c>
      <c r="H24" s="42">
        <f>IF(F24&lt;&gt;"",F24-C24-D24,"")</f>
        <v>7</v>
      </c>
      <c r="I24" s="46">
        <f>IF(G24&lt;&gt;"",0.1%,"")</f>
        <v>1E-3</v>
      </c>
      <c r="J24" s="47">
        <f>IF(G24&lt;&gt;"",G24*(I24*H24),"")</f>
        <v>41.184850000000004</v>
      </c>
    </row>
    <row r="25" spans="1:11">
      <c r="A25" s="48"/>
      <c r="B25" s="49"/>
      <c r="C25" s="48"/>
      <c r="D25" s="48"/>
      <c r="E25" s="48"/>
      <c r="F25" s="48"/>
      <c r="G25" s="55"/>
      <c r="H25" s="52"/>
      <c r="I25" s="53" t="s">
        <v>28</v>
      </c>
      <c r="J25" s="54">
        <f>SUM(J24:J24)</f>
        <v>41.184850000000004</v>
      </c>
    </row>
  </sheetData>
  <mergeCells count="18">
    <mergeCell ref="J9:J10"/>
    <mergeCell ref="D10:E10"/>
    <mergeCell ref="A11:I11"/>
    <mergeCell ref="A21:A22"/>
    <mergeCell ref="B21:B22"/>
    <mergeCell ref="C21:F21"/>
    <mergeCell ref="G21:G22"/>
    <mergeCell ref="H21:H22"/>
    <mergeCell ref="I21:I22"/>
    <mergeCell ref="J21:J22"/>
    <mergeCell ref="D22:E22"/>
    <mergeCell ref="A9:A10"/>
    <mergeCell ref="B9:B10"/>
    <mergeCell ref="C9:F9"/>
    <mergeCell ref="G9:G10"/>
    <mergeCell ref="H9:H10"/>
    <mergeCell ref="A23:I23"/>
    <mergeCell ref="I9:I10"/>
  </mergeCells>
  <pageMargins left="0.7" right="0.7" top="0.75" bottom="0.75" header="0.51180555555555496" footer="0.51180555555555496"/>
  <pageSetup paperSize="9" scale="84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J11"/>
  <sheetViews>
    <sheetView zoomScaleNormal="100" workbookViewId="0">
      <selection activeCellId="1" sqref="C6:C9 A1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83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84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6875.95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144.39494999999999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144.39494999999999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J11"/>
  <sheetViews>
    <sheetView zoomScaleNormal="100" workbookViewId="0">
      <selection activeCellId="1" sqref="C6:C9 A1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85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86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145.66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3.0588600000000001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3.0588600000000001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J11"/>
  <sheetViews>
    <sheetView zoomScaleNormal="100" workbookViewId="0">
      <selection activeCell="F22" activeCellId="1" sqref="C6:C9 F22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87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75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53.87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1.13127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1.13127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J11"/>
  <sheetViews>
    <sheetView zoomScaleNormal="100" workbookViewId="0">
      <selection activeCellId="1" sqref="C6:C9 A1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88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89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10823.13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227.28573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227.28573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</vt:i4>
      </vt:variant>
    </vt:vector>
  </HeadingPairs>
  <TitlesOfParts>
    <vt:vector size="11" baseType="lpstr">
      <vt:lpstr>Lab. Poznań</vt:lpstr>
      <vt:lpstr>kara_FA_222_08</vt:lpstr>
      <vt:lpstr>kara_FA_223_08</vt:lpstr>
      <vt:lpstr>kara_FA_224_08</vt:lpstr>
      <vt:lpstr>kara_FA_233_08</vt:lpstr>
      <vt:lpstr>kara_FA_234_08</vt:lpstr>
      <vt:lpstr>kara_FA_264_08</vt:lpstr>
      <vt:lpstr>kara_FA_10_09</vt:lpstr>
      <vt:lpstr>kara_FA_15_09</vt:lpstr>
      <vt:lpstr>kara_FA_16_9</vt:lpstr>
      <vt:lpstr>'Lab. Poznań'!Obszar_wydruku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Napierała</dc:creator>
  <cp:lastModifiedBy>Agnieszka Jagoda</cp:lastModifiedBy>
  <cp:revision>1</cp:revision>
  <cp:lastPrinted>2020-10-12T13:10:49Z</cp:lastPrinted>
  <dcterms:created xsi:type="dcterms:W3CDTF">2006-09-16T00:00:00Z</dcterms:created>
  <dcterms:modified xsi:type="dcterms:W3CDTF">2020-11-04T07:16:24Z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