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_kozon\AppData\Local\Microsoft\Windows\INetCache\Content.Outlook\CWSW5301\"/>
    </mc:Choice>
  </mc:AlternateContent>
  <workbookProtection workbookAlgorithmName="SHA-512" workbookHashValue="wjrzMQL5IwZxdaTBuTgOKOHzUYu+QnEpNThkzT7t8TJls42nOcwlB6S+6xDwCKVxqz70Kv/wNk332Wk9ZKFVnQ==" workbookSaltValue="HrlZvEh/mylVp/vUEyn0MA==" workbookSpinCount="100000" lockStructure="1"/>
  <bookViews>
    <workbookView xWindow="-108" yWindow="-108" windowWidth="23256" windowHeight="12456"/>
  </bookViews>
  <sheets>
    <sheet name="INSTRUKCJA" sheetId="21" r:id="rId1"/>
    <sheet name="Podstawa wymiaru 10 lat SM" sheetId="17" r:id="rId2"/>
    <sheet name="art. 18e SM" sheetId="16" r:id="rId3"/>
    <sheet name="art. 15 albo 15a SM" sheetId="1" r:id="rId4"/>
    <sheet name="art. 15aa SM" sheetId="15" r:id="rId5"/>
    <sheet name="Roboczy" sheetId="2" state="hidden" r:id="rId6"/>
  </sheets>
  <definedNames>
    <definedName name="_xlnm.Print_Area" localSheetId="3">'art. 15 albo 15a SM'!$G$1:$L$25</definedName>
    <definedName name="_xlnm.Print_Area" localSheetId="4">'art. 15aa SM'!$G$1:$K$24</definedName>
    <definedName name="_xlnm.Print_Area" localSheetId="2">'art. 18e SM'!$G$1:$L$24</definedName>
    <definedName name="_xlnm.Print_Area" localSheetId="0">INSTRUKCJA!$A$1:$R$52</definedName>
    <definedName name="RocznyCS">!$E$5:$E$28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5" l="1"/>
  <c r="D72" i="15"/>
  <c r="C72" i="15"/>
  <c r="E71" i="15"/>
  <c r="D71" i="15"/>
  <c r="C71" i="15"/>
  <c r="E70" i="15"/>
  <c r="D70" i="15"/>
  <c r="C70" i="15"/>
  <c r="E69" i="15"/>
  <c r="D69" i="15"/>
  <c r="C69" i="15"/>
  <c r="E68" i="15"/>
  <c r="D68" i="15"/>
  <c r="C68" i="15"/>
  <c r="E67" i="15"/>
  <c r="D67" i="15"/>
  <c r="C67" i="15"/>
  <c r="E66" i="15"/>
  <c r="D66" i="15"/>
  <c r="C66" i="15"/>
  <c r="E65" i="15"/>
  <c r="D65" i="15"/>
  <c r="C65" i="15"/>
  <c r="E64" i="15"/>
  <c r="D64" i="15"/>
  <c r="C64" i="15"/>
  <c r="E63" i="15"/>
  <c r="D63" i="15"/>
  <c r="C63" i="15"/>
  <c r="E62" i="15"/>
  <c r="D62" i="15"/>
  <c r="C62" i="15"/>
  <c r="E61" i="15"/>
  <c r="D61" i="15"/>
  <c r="C61" i="15"/>
  <c r="E60" i="15"/>
  <c r="D60" i="15"/>
  <c r="C60" i="15"/>
  <c r="E59" i="15"/>
  <c r="D59" i="15"/>
  <c r="C59" i="15"/>
  <c r="E58" i="15"/>
  <c r="D58" i="15"/>
  <c r="C58" i="15"/>
  <c r="E57" i="15"/>
  <c r="D57" i="15"/>
  <c r="C57" i="15"/>
  <c r="E56" i="15"/>
  <c r="D56" i="15"/>
  <c r="C56" i="15"/>
  <c r="E55" i="15"/>
  <c r="D55" i="15"/>
  <c r="C55" i="15"/>
  <c r="E54" i="15"/>
  <c r="D54" i="15"/>
  <c r="C54" i="15"/>
  <c r="E53" i="15"/>
  <c r="D53" i="15"/>
  <c r="C53" i="15"/>
  <c r="E52" i="15"/>
  <c r="D52" i="15"/>
  <c r="C52" i="15"/>
  <c r="E51" i="15"/>
  <c r="D51" i="15"/>
  <c r="C51" i="15"/>
  <c r="E50" i="15"/>
  <c r="D50" i="15"/>
  <c r="C50" i="15"/>
  <c r="E49" i="15"/>
  <c r="D49" i="15"/>
  <c r="C49" i="15"/>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D50" i="17" l="1"/>
  <c r="E50" i="17" s="1"/>
  <c r="E38" i="15" l="1"/>
  <c r="D38" i="15"/>
  <c r="C38" i="15"/>
  <c r="E37" i="15"/>
  <c r="D37" i="15"/>
  <c r="C37" i="15"/>
  <c r="E36" i="15"/>
  <c r="D36" i="15"/>
  <c r="C36" i="15"/>
  <c r="E35" i="15"/>
  <c r="D35" i="15"/>
  <c r="C35" i="15"/>
  <c r="E34" i="15"/>
  <c r="D34" i="15"/>
  <c r="C34" i="15"/>
  <c r="E33" i="15"/>
  <c r="D33" i="15"/>
  <c r="C33" i="15"/>
  <c r="E32" i="15"/>
  <c r="D32" i="15"/>
  <c r="C32" i="15"/>
  <c r="E36" i="1"/>
  <c r="D36" i="1"/>
  <c r="C36" i="1"/>
  <c r="E35" i="1"/>
  <c r="D35" i="1"/>
  <c r="C35" i="1"/>
  <c r="E34" i="1"/>
  <c r="D34" i="1"/>
  <c r="C34" i="1"/>
  <c r="E33" i="1"/>
  <c r="D33" i="1"/>
  <c r="C33" i="1"/>
  <c r="E32" i="1"/>
  <c r="D32" i="1"/>
  <c r="C32" i="1"/>
  <c r="E31" i="1"/>
  <c r="D31" i="1"/>
  <c r="C31" i="1"/>
  <c r="B67" i="17" l="1"/>
  <c r="C5" i="15" l="1"/>
  <c r="C5" i="1"/>
  <c r="C5" i="16"/>
  <c r="E4" i="15" l="1"/>
  <c r="E4" i="1"/>
  <c r="E4" i="16" l="1"/>
  <c r="G12" i="15" l="1"/>
  <c r="G13" i="1" l="1"/>
  <c r="G12" i="16"/>
  <c r="J6" i="1" l="1"/>
  <c r="I6" i="1"/>
  <c r="H6" i="1"/>
  <c r="J5" i="1"/>
  <c r="I5" i="1"/>
  <c r="H5" i="1"/>
  <c r="L6" i="1" l="1"/>
  <c r="L5" i="1"/>
  <c r="D49" i="17" l="1"/>
  <c r="E49" i="17" s="1"/>
  <c r="D48" i="17" l="1"/>
  <c r="E48" i="17" s="1"/>
  <c r="D47" i="17"/>
  <c r="E47" i="17" s="1"/>
  <c r="D39" i="17"/>
  <c r="E39" i="17" s="1"/>
  <c r="D44" i="17" l="1"/>
  <c r="D43" i="17"/>
  <c r="E43" i="17" l="1"/>
  <c r="D42" i="17" l="1"/>
  <c r="E42" i="17" s="1"/>
  <c r="D24" i="17" l="1"/>
  <c r="E24" i="17" s="1"/>
  <c r="D23" i="17"/>
  <c r="E23" i="17" s="1"/>
  <c r="D22" i="17"/>
  <c r="E22" i="17" s="1"/>
  <c r="D21" i="17"/>
  <c r="E21" i="17" s="1"/>
  <c r="D20" i="17"/>
  <c r="E20" i="17" s="1"/>
  <c r="D19" i="17"/>
  <c r="E19" i="17" s="1"/>
  <c r="D18" i="17"/>
  <c r="E18" i="17" s="1"/>
  <c r="D17" i="17"/>
  <c r="E17" i="17" s="1"/>
  <c r="D16" i="17"/>
  <c r="E16" i="17" s="1"/>
  <c r="D15" i="17"/>
  <c r="E15" i="17" s="1"/>
  <c r="D14" i="17"/>
  <c r="D13" i="17"/>
  <c r="E13" i="17" s="1"/>
  <c r="D12" i="17"/>
  <c r="E12" i="17" s="1"/>
  <c r="D11" i="17"/>
  <c r="E11" i="17" s="1"/>
  <c r="D10" i="17"/>
  <c r="E10" i="17" s="1"/>
  <c r="D9" i="17"/>
  <c r="E9" i="17" s="1"/>
  <c r="D8" i="17"/>
  <c r="E8" i="17" s="1"/>
  <c r="D7" i="17"/>
  <c r="E7" i="17" s="1"/>
  <c r="D6" i="17"/>
  <c r="E6" i="17" s="1"/>
  <c r="D5" i="17"/>
  <c r="E5" i="17" s="1"/>
  <c r="E14" i="17" l="1"/>
  <c r="F21" i="17" s="1"/>
  <c r="F24" i="17"/>
  <c r="F20" i="17" l="1"/>
  <c r="F22" i="17"/>
  <c r="F23" i="17"/>
  <c r="F16" i="17"/>
  <c r="F19" i="17"/>
  <c r="F18" i="17"/>
  <c r="F15" i="17"/>
  <c r="F17" i="17"/>
  <c r="F14" i="17"/>
  <c r="E76" i="15"/>
  <c r="D76" i="15"/>
  <c r="C76" i="15"/>
  <c r="E75" i="15"/>
  <c r="D75" i="15"/>
  <c r="C75" i="15"/>
  <c r="E74" i="15"/>
  <c r="D74" i="15"/>
  <c r="C74" i="15"/>
  <c r="E73" i="15"/>
  <c r="D73" i="15"/>
  <c r="C73" i="15"/>
  <c r="E48" i="15"/>
  <c r="D48" i="15"/>
  <c r="C48" i="15"/>
  <c r="E47" i="15"/>
  <c r="D47" i="15"/>
  <c r="C47" i="15"/>
  <c r="E46" i="15"/>
  <c r="D46" i="15"/>
  <c r="C46" i="15"/>
  <c r="E90" i="1"/>
  <c r="E89" i="1"/>
  <c r="E64" i="1"/>
  <c r="E63" i="1"/>
  <c r="E62" i="1"/>
  <c r="D90" i="1"/>
  <c r="D89" i="1"/>
  <c r="D64" i="1"/>
  <c r="D63" i="1"/>
  <c r="D62" i="1"/>
  <c r="C90" i="1"/>
  <c r="C89" i="1"/>
  <c r="C64" i="1"/>
  <c r="C63" i="1"/>
  <c r="C62" i="1"/>
  <c r="C61" i="1"/>
  <c r="E61" i="1"/>
  <c r="E60" i="1"/>
  <c r="D61" i="1"/>
  <c r="D60" i="1"/>
  <c r="C60" i="1"/>
  <c r="D46" i="17" l="1"/>
  <c r="E46" i="17" s="1"/>
  <c r="D45" i="17"/>
  <c r="E45" i="17" s="1"/>
  <c r="D41" i="17"/>
  <c r="E41" i="17" s="1"/>
  <c r="D40" i="17"/>
  <c r="E40" i="17" s="1"/>
  <c r="D38" i="17"/>
  <c r="E38" i="17" s="1"/>
  <c r="D37" i="17"/>
  <c r="E37" i="17" s="1"/>
  <c r="D36" i="17"/>
  <c r="E36" i="17" s="1"/>
  <c r="D35" i="17"/>
  <c r="E35" i="17" s="1"/>
  <c r="D34" i="17"/>
  <c r="E34" i="17" s="1"/>
  <c r="D33" i="17"/>
  <c r="E33" i="17" s="1"/>
  <c r="D32" i="17"/>
  <c r="E32" i="17" s="1"/>
  <c r="D31" i="17"/>
  <c r="E31" i="17" s="1"/>
  <c r="D30" i="17"/>
  <c r="E30" i="17" s="1"/>
  <c r="D29" i="17"/>
  <c r="E29" i="17" s="1"/>
  <c r="D28" i="17"/>
  <c r="E28" i="17" s="1"/>
  <c r="D27" i="17"/>
  <c r="E27" i="17" s="1"/>
  <c r="D26" i="17"/>
  <c r="E26" i="17" s="1"/>
  <c r="D25" i="17"/>
  <c r="E25" i="17" s="1"/>
  <c r="F50" i="17" l="1"/>
  <c r="F49" i="17"/>
  <c r="F47" i="17"/>
  <c r="F48" i="17"/>
  <c r="F46" i="17"/>
  <c r="F37" i="17"/>
  <c r="F39" i="17"/>
  <c r="F40" i="17"/>
  <c r="F41" i="17"/>
  <c r="F36" i="17"/>
  <c r="F32" i="17"/>
  <c r="F31" i="17"/>
  <c r="F30" i="17"/>
  <c r="F28" i="17"/>
  <c r="F34" i="17"/>
  <c r="F29" i="17"/>
  <c r="F27" i="17"/>
  <c r="F26" i="17"/>
  <c r="F25" i="17"/>
  <c r="F33" i="17"/>
  <c r="F42" i="17"/>
  <c r="F45" i="17"/>
  <c r="F38" i="17"/>
  <c r="F35" i="17"/>
  <c r="F43" i="17"/>
  <c r="E22" i="16"/>
  <c r="D22" i="16"/>
  <c r="C22" i="16"/>
  <c r="E21" i="16"/>
  <c r="D21" i="16"/>
  <c r="C21" i="16"/>
  <c r="E20" i="16"/>
  <c r="D20" i="16"/>
  <c r="C20" i="16"/>
  <c r="E87" i="15"/>
  <c r="D87" i="15"/>
  <c r="F51" i="17" l="1"/>
  <c r="E51" i="17"/>
  <c r="E40" i="15"/>
  <c r="D40" i="15"/>
  <c r="C40" i="15"/>
  <c r="E39" i="15"/>
  <c r="D39" i="15"/>
  <c r="C39" i="15"/>
  <c r="E31" i="15"/>
  <c r="D31" i="15"/>
  <c r="C31" i="15"/>
  <c r="E30" i="15"/>
  <c r="D30" i="15"/>
  <c r="C30" i="15"/>
  <c r="E29" i="15"/>
  <c r="D29" i="15"/>
  <c r="C29" i="15"/>
  <c r="E28" i="15"/>
  <c r="D28" i="15"/>
  <c r="C28" i="15"/>
  <c r="E27" i="15"/>
  <c r="D27" i="15"/>
  <c r="C27" i="15"/>
  <c r="E26" i="15"/>
  <c r="D26" i="15"/>
  <c r="C26" i="15"/>
  <c r="E25" i="15"/>
  <c r="D25" i="15"/>
  <c r="C25"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40" i="16"/>
  <c r="D40" i="16"/>
  <c r="C40" i="16"/>
  <c r="E39" i="16"/>
  <c r="D39" i="16"/>
  <c r="C39" i="16"/>
  <c r="E38" i="16"/>
  <c r="D38" i="16"/>
  <c r="C38" i="16"/>
  <c r="E37" i="16"/>
  <c r="D37" i="16"/>
  <c r="C37" i="16"/>
  <c r="E36" i="16"/>
  <c r="D36" i="16"/>
  <c r="C36" i="16"/>
  <c r="E35" i="16"/>
  <c r="D35" i="16"/>
  <c r="C35" i="16"/>
  <c r="E34" i="16"/>
  <c r="D34" i="16"/>
  <c r="C34" i="16"/>
  <c r="E33" i="16"/>
  <c r="D33" i="16"/>
  <c r="C33" i="16"/>
  <c r="E32" i="16"/>
  <c r="D32" i="16"/>
  <c r="C32" i="16"/>
  <c r="E31" i="16"/>
  <c r="D31" i="16"/>
  <c r="C31" i="16"/>
  <c r="E30" i="16"/>
  <c r="D30" i="16"/>
  <c r="C30" i="16"/>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E55" i="1"/>
  <c r="D55" i="1"/>
  <c r="C55" i="1"/>
  <c r="E54" i="1"/>
  <c r="D54" i="1"/>
  <c r="C54" i="1"/>
  <c r="E53" i="1"/>
  <c r="D53" i="1"/>
  <c r="C53" i="1"/>
  <c r="E52" i="1"/>
  <c r="D52" i="1"/>
  <c r="C52" i="1"/>
  <c r="E51" i="1"/>
  <c r="D51" i="1"/>
  <c r="C51" i="1"/>
  <c r="E50" i="1"/>
  <c r="D50" i="1"/>
  <c r="C50" i="1"/>
  <c r="E49" i="1"/>
  <c r="D49" i="1"/>
  <c r="C49" i="1"/>
  <c r="E48" i="1"/>
  <c r="D48" i="1"/>
  <c r="C48" i="1"/>
  <c r="E47" i="1"/>
  <c r="D47" i="1"/>
  <c r="C47" i="1"/>
  <c r="E46" i="1"/>
  <c r="D46" i="1"/>
  <c r="C46" i="1"/>
  <c r="E45" i="1"/>
  <c r="D45" i="1"/>
  <c r="C45" i="1"/>
  <c r="E40" i="1"/>
  <c r="D40" i="1"/>
  <c r="C40" i="1"/>
  <c r="E39" i="1"/>
  <c r="D39" i="1"/>
  <c r="C39" i="1"/>
  <c r="E38" i="1"/>
  <c r="D38" i="1"/>
  <c r="C38" i="1"/>
  <c r="E37" i="1"/>
  <c r="D37" i="1"/>
  <c r="C37" i="1"/>
  <c r="E30" i="1"/>
  <c r="D30" i="1"/>
  <c r="C30" i="1"/>
  <c r="E29" i="1"/>
  <c r="D29" i="1"/>
  <c r="C29" i="1"/>
  <c r="E28" i="1"/>
  <c r="D28" i="1"/>
  <c r="C28" i="1"/>
  <c r="E27" i="1"/>
  <c r="D27" i="1"/>
  <c r="C27" i="1"/>
  <c r="E26" i="1"/>
  <c r="D26" i="1"/>
  <c r="C26" i="1"/>
  <c r="E25" i="1"/>
  <c r="D25" i="1"/>
  <c r="C25"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C23" i="16" l="1"/>
  <c r="C21" i="15"/>
  <c r="C77" i="15"/>
  <c r="C88" i="15" s="1"/>
  <c r="D21" i="15"/>
  <c r="D82" i="15" s="1"/>
  <c r="E21" i="15"/>
  <c r="E82" i="15" s="1"/>
  <c r="D41" i="15"/>
  <c r="C41" i="15"/>
  <c r="D77" i="15"/>
  <c r="D88" i="15" s="1"/>
  <c r="E41" i="15"/>
  <c r="E77" i="15"/>
  <c r="D41" i="16"/>
  <c r="D23" i="16"/>
  <c r="E41" i="16"/>
  <c r="E23" i="16"/>
  <c r="C41" i="16"/>
  <c r="D21" i="1"/>
  <c r="E21" i="1"/>
  <c r="C21" i="1"/>
  <c r="C100" i="1" s="1"/>
  <c r="E91" i="1"/>
  <c r="C91" i="1"/>
  <c r="C101" i="1" s="1"/>
  <c r="D91" i="1"/>
  <c r="D101" i="1" s="1"/>
  <c r="E56" i="1"/>
  <c r="C56" i="1"/>
  <c r="D56" i="1"/>
  <c r="E41" i="1"/>
  <c r="C41" i="1"/>
  <c r="D41" i="1"/>
  <c r="E78" i="15" l="1"/>
  <c r="E83" i="15" s="1"/>
  <c r="E84" i="15" s="1"/>
  <c r="J4" i="15" s="1"/>
  <c r="E88" i="15"/>
  <c r="E89" i="15" s="1"/>
  <c r="J4" i="16"/>
  <c r="J9" i="16"/>
  <c r="I4" i="16"/>
  <c r="I9" i="16"/>
  <c r="H9" i="16"/>
  <c r="L14" i="16" s="1"/>
  <c r="H4" i="16"/>
  <c r="D78" i="15"/>
  <c r="C87" i="15"/>
  <c r="C82" i="15"/>
  <c r="E92" i="1"/>
  <c r="E96" i="1" s="1"/>
  <c r="E101" i="1"/>
  <c r="D95" i="1"/>
  <c r="D100" i="1"/>
  <c r="E95" i="1"/>
  <c r="E100" i="1"/>
  <c r="C95" i="1"/>
  <c r="C78" i="15"/>
  <c r="K4" i="16"/>
  <c r="K6" i="1"/>
  <c r="D92" i="1"/>
  <c r="D96" i="1" s="1"/>
  <c r="C92" i="1"/>
  <c r="C96" i="1" s="1"/>
  <c r="D89" i="15" l="1"/>
  <c r="K5" i="1"/>
  <c r="D83" i="15"/>
  <c r="D84" i="15" s="1"/>
  <c r="I4" i="15" s="1"/>
  <c r="K5" i="16"/>
  <c r="K16" i="16" s="1"/>
  <c r="E102" i="1"/>
  <c r="D97" i="1"/>
  <c r="I4" i="1" s="1"/>
  <c r="I10" i="1" s="1"/>
  <c r="C89" i="15"/>
  <c r="C83" i="15"/>
  <c r="E97" i="1"/>
  <c r="J4" i="1" s="1"/>
  <c r="C97" i="1"/>
  <c r="H4" i="1" s="1"/>
  <c r="H10" i="1" s="1"/>
  <c r="L15" i="1" s="1"/>
  <c r="D102" i="1"/>
  <c r="C102" i="1"/>
  <c r="L4" i="1" l="1"/>
  <c r="J10" i="1"/>
  <c r="C84" i="15"/>
  <c r="H4" i="15" s="1"/>
  <c r="K4" i="1"/>
  <c r="K7" i="1" s="1"/>
  <c r="H5" i="15" l="1"/>
  <c r="I5" i="15"/>
  <c r="J5" i="15"/>
  <c r="J9" i="15" s="1"/>
  <c r="L5" i="15"/>
  <c r="K4" i="15"/>
  <c r="K5" i="15" l="1"/>
  <c r="K6" i="15" s="1"/>
  <c r="K16" i="15" s="1"/>
  <c r="I9" i="15"/>
  <c r="H9" i="15"/>
  <c r="L14" i="15" s="1"/>
  <c r="E52" i="17" l="1"/>
  <c r="E56" i="17" l="1"/>
  <c r="D67" i="17" s="1"/>
  <c r="D68" i="17" s="1"/>
  <c r="K13" i="15" l="1"/>
  <c r="K15" i="15" s="1"/>
  <c r="K13" i="16"/>
  <c r="K15" i="16" s="1"/>
  <c r="K17" i="16" s="1"/>
  <c r="K14" i="1"/>
  <c r="K16" i="1" s="1"/>
  <c r="K18" i="16" l="1"/>
  <c r="K19" i="16"/>
  <c r="K17" i="15"/>
  <c r="K20" i="16" l="1"/>
  <c r="K18" i="15"/>
  <c r="K19" i="15"/>
  <c r="K20" i="15" l="1"/>
  <c r="K17" i="1" l="1"/>
  <c r="K18" i="1" s="1"/>
  <c r="K19" i="1" l="1"/>
  <c r="K20" i="1"/>
  <c r="K21" i="1" l="1"/>
</calcChain>
</file>

<file path=xl/comments1.xml><?xml version="1.0" encoding="utf-8"?>
<comments xmlns="http://schemas.openxmlformats.org/spreadsheetml/2006/main">
  <authors>
    <author>Teresa Kozoń-Konter</author>
  </authors>
  <commentLis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comments2.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oraz okresów w SG liczonych w wymiarze półtorakrotnym (TAB. G.)</t>
        </r>
      </text>
    </commen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comments3.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i okresów służby w SG w wymiarze półtorakrotnym (TAB. D.)</t>
        </r>
      </text>
    </commen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sharedStrings.xml><?xml version="1.0" encoding="utf-8"?>
<sst xmlns="http://schemas.openxmlformats.org/spreadsheetml/2006/main" count="295" uniqueCount="122">
  <si>
    <t>Służba</t>
  </si>
  <si>
    <t xml:space="preserve">Policja </t>
  </si>
  <si>
    <t>ABW</t>
  </si>
  <si>
    <t>AW</t>
  </si>
  <si>
    <t>BOR</t>
  </si>
  <si>
    <t>CBA</t>
  </si>
  <si>
    <t>SG</t>
  </si>
  <si>
    <t>PSP</t>
  </si>
  <si>
    <t>Zawodowa służba wojskowa</t>
  </si>
  <si>
    <t>SKW</t>
  </si>
  <si>
    <t>SWW</t>
  </si>
  <si>
    <t>SCS</t>
  </si>
  <si>
    <t>SW</t>
  </si>
  <si>
    <t>SOP</t>
  </si>
  <si>
    <t>Data</t>
  </si>
  <si>
    <t xml:space="preserve">Lata </t>
  </si>
  <si>
    <t>Miesiące</t>
  </si>
  <si>
    <t>Dni</t>
  </si>
  <si>
    <t>SC</t>
  </si>
  <si>
    <t>Długość okresów składkowych przed służbą</t>
  </si>
  <si>
    <t>Długość okresów nieskładkowych przed służbą</t>
  </si>
  <si>
    <t>TAK</t>
  </si>
  <si>
    <t>NIE</t>
  </si>
  <si>
    <t>Wskaźnik roczny</t>
  </si>
  <si>
    <t>Procentowy  wskaźnik emerytury z tytułu wysługi (%)</t>
  </si>
  <si>
    <t>Lata</t>
  </si>
  <si>
    <t xml:space="preserve">% wymiar </t>
  </si>
  <si>
    <t>M-ce</t>
  </si>
  <si>
    <t>SUMA:</t>
  </si>
  <si>
    <t>Okresy służby i równorzędne ze służbą</t>
  </si>
  <si>
    <t>Data od</t>
  </si>
  <si>
    <t>Data do</t>
  </si>
  <si>
    <t>ARTYKUŁ</t>
  </si>
  <si>
    <t>Okresy służby po 0,5% za rozpoczęty miesiąc</t>
  </si>
  <si>
    <t xml:space="preserve">Długość okresów służby i okresów równorzędnych ze służbą </t>
  </si>
  <si>
    <t>Długość okresów składkowych przed służbą po 1,3%</t>
  </si>
  <si>
    <t>składkowe</t>
  </si>
  <si>
    <t>nieskładkowe</t>
  </si>
  <si>
    <t>służba (1 x 1)</t>
  </si>
  <si>
    <t>służba SG( 1x 1,5)</t>
  </si>
  <si>
    <t>służba_ SG( 1x 1,5)</t>
  </si>
  <si>
    <t>służba_(1 x 1)</t>
  </si>
  <si>
    <t>NS</t>
  </si>
  <si>
    <t>SK</t>
  </si>
  <si>
    <t>SŁ</t>
  </si>
  <si>
    <t>SŁ2</t>
  </si>
  <si>
    <t>dzw</t>
  </si>
  <si>
    <t>UOP</t>
  </si>
  <si>
    <t>A. Okresy służby i równorzędne ze służbą (1 x 1)</t>
  </si>
  <si>
    <t>B. Okresy składkowe</t>
  </si>
  <si>
    <t>C. Okresy nieskładkowe</t>
  </si>
  <si>
    <t>Służba i równorzędne - do wysokości</t>
  </si>
  <si>
    <t>(Tab. A.)  SUMA [służba i równorzędne(1 x 1)]</t>
  </si>
  <si>
    <t>ŁĄCZNIE (TAB. A+TAB. D) SŁUŻBA 
i RÓWNORZĘDNE - DO WYSOKOŚCI</t>
  </si>
  <si>
    <t>(Tab. A.)  SUMA [służba i równorzędne (1 x 1)]</t>
  </si>
  <si>
    <t>Wskaźnik okresu</t>
  </si>
  <si>
    <t>(TAB. D.) SUMA półtorakrotne (LATA x 1,5)</t>
  </si>
  <si>
    <t>(TAB. D.) SUMA [w wymiarze pojedynczym 
 (1 x 1)]</t>
  </si>
  <si>
    <t>Składka na ubezpieczenie zdrowotne (9%)</t>
  </si>
  <si>
    <t>Zaliczka na podatek dochodowy</t>
  </si>
  <si>
    <t xml:space="preserve">
- Data wstąpienia po raz pierwszy do służby</t>
  </si>
  <si>
    <t>Ważne
Przedstawione powyżej obliczenia mają charakter poglądowy i nie mogą stanowić podstawy roszczeń wobec Zakładu Emerytalno-Rentowego Ministerstwa Spraw Wewnętrznych i Administracji</t>
  </si>
  <si>
    <t xml:space="preserve"> Służba i równorzędne do prawa w wymiarze 1 x 1</t>
  </si>
  <si>
    <t>ŁĄCZNIE (TAB. A+TAB.D ) SŁUŻBA 
 i RÓWNORZĘDNE - DO PRAWA 
w wymiarze pojedynczym (1 x 1)</t>
  </si>
  <si>
    <t xml:space="preserve"> Służba i równorzędne do prawa w wymiarze (1 x 1)</t>
  </si>
  <si>
    <t>TABELA B.</t>
  </si>
  <si>
    <t>TABELA C.</t>
  </si>
  <si>
    <t>ŁĄCZNIE (TAB. A. + TAB. D.) SŁUŻBA 
i RÓWNORZĘDNE - DO WYSOKOŚCI</t>
  </si>
  <si>
    <t>ŁĄCZNIE (TAB. A.+ TAB.D. ) SŁUŻBA 
 i RÓWNORZĘDNE - DO PRAWA 
w wymiarze pojedynczym (1 x 1)</t>
  </si>
  <si>
    <t>(TAB. A.)  SUMA [służba i równorzędne(1 x 1)]</t>
  </si>
  <si>
    <t>(TAB. A.)  SUMA [służba i równorzędne (1 x 1)]</t>
  </si>
  <si>
    <t>art 15aa</t>
  </si>
  <si>
    <t xml:space="preserve">Wysokość emerytury  -  kwota do wypłaty </t>
  </si>
  <si>
    <t>Kwota emerytury, w wysokośći "tzw. brutto"</t>
  </si>
  <si>
    <t>SM</t>
  </si>
  <si>
    <t>A. Obliczanie wskaźnika wysokości podstawy wymiaru z 10 kolejnych najkorzystniejszych 
lat dla funkcjonariusza zwolninego ze Straży Marszałkowskiej</t>
  </si>
  <si>
    <t>20.05-31.12.2018</t>
  </si>
  <si>
    <t>01.01-19.05.2018</t>
  </si>
  <si>
    <t>Obowiązkowo wypełniamy zakładkę "Podstawa wymiaru 10 lat SM"</t>
  </si>
  <si>
    <r>
      <t>Wskaźnik wysokości podstawy wymiaru WWPW</t>
    </r>
    <r>
      <rPr>
        <b/>
        <i/>
        <sz val="12"/>
        <rFont val="Calibri"/>
        <family val="2"/>
        <charset val="238"/>
        <scheme val="minor"/>
      </rPr>
      <t xml:space="preserve"> </t>
    </r>
    <r>
      <rPr>
        <b/>
        <sz val="12"/>
        <rFont val="Calibri"/>
        <family val="2"/>
        <charset val="238"/>
        <scheme val="minor"/>
      </rPr>
      <t>(obliczony samodzielnie)</t>
    </r>
  </si>
  <si>
    <r>
      <rPr>
        <b/>
        <sz val="12"/>
        <color rgb="FF002060"/>
        <rFont val="Calibri"/>
        <family val="2"/>
        <charset val="238"/>
        <scheme val="minor"/>
      </rPr>
      <t>Wskaźnik wysokości podstawy wymiaru WWPW przyjęty do ustalenia podstawy wymiaru emerytury</t>
    </r>
    <r>
      <rPr>
        <b/>
        <sz val="12"/>
        <color rgb="FFC00000"/>
        <rFont val="Calibri"/>
        <family val="2"/>
        <charset val="238"/>
        <scheme val="minor"/>
      </rPr>
      <t xml:space="preserve"> </t>
    </r>
  </si>
  <si>
    <r>
      <t>Data zwolnienia ze służby -</t>
    </r>
    <r>
      <rPr>
        <b/>
        <sz val="10"/>
        <rFont val="Calibri"/>
        <family val="2"/>
        <charset val="238"/>
        <scheme val="minor"/>
      </rPr>
      <t xml:space="preserve"> pobierana z zakładki "Podstawa wymiaru 10 lat SM"</t>
    </r>
  </si>
  <si>
    <t>art. 18e ustawy SM</t>
  </si>
  <si>
    <t>a.18</t>
  </si>
  <si>
    <t>W TABELI A. w Kolumnie 2 wypełniamy pola jasne - Roczne wynagrodzenie lub uposażenie funkcjonariusza</t>
  </si>
  <si>
    <t xml:space="preserve">Przeciętne miesięczne uposażenie w Straży Marszałkowskiej </t>
  </si>
  <si>
    <t>WWPW przyjęty do ustalenia do podstawy emerytury</t>
  </si>
  <si>
    <t>W TABELI B. wypełniamy pole jasne, tj. datę zwolnienia ze służby. Kwota miesięcznego uposażenia z dnia zwolnienia ze służby pobierana jest automatycznie z TABELI C.</t>
  </si>
  <si>
    <t>art. 15 albo art. 15a SM</t>
  </si>
  <si>
    <t>Łączna wysługa emerytalna</t>
  </si>
  <si>
    <r>
      <t>Miesięczna wysokość pobieranego świadczenia za długoletnią służbę</t>
    </r>
    <r>
      <rPr>
        <b/>
        <vertAlign val="superscript"/>
        <sz val="11"/>
        <color theme="1"/>
        <rFont val="Calibri"/>
        <family val="2"/>
        <charset val="238"/>
        <scheme val="minor"/>
      </rPr>
      <t>*)</t>
    </r>
  </si>
  <si>
    <r>
      <t xml:space="preserve">Kwota przeciętnego miesięcznego  uposażenia 
z dnia zwolnienia
</t>
    </r>
    <r>
      <rPr>
        <b/>
        <i/>
        <sz val="11"/>
        <color rgb="FFC00000"/>
        <rFont val="Calibri"/>
        <family val="2"/>
        <charset val="238"/>
        <scheme val="minor"/>
      </rPr>
      <t>[Pobierana z TABELI C.]</t>
    </r>
  </si>
  <si>
    <t>Podstawa wymiaru emerytury (ze świadczeniem za długoletnią służbę, jeżeli lata wysługi emerytalnej &gt; 32)</t>
  </si>
  <si>
    <t>Podstawa wymiaru (bez świadczenia za długoletnią służbę) - pobierana z zakładki "Podstawa wymiaru 10 lat SM"</t>
  </si>
  <si>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C20&gt;=32), </t>
    </r>
    <r>
      <rPr>
        <b/>
        <sz val="10"/>
        <color theme="1"/>
        <rFont val="Calibri"/>
        <family val="2"/>
        <charset val="238"/>
        <scheme val="minor"/>
      </rPr>
      <t xml:space="preserve">
to do</t>
    </r>
    <r>
      <rPr>
        <b/>
        <sz val="10"/>
        <color rgb="FFC00000"/>
        <rFont val="Calibri"/>
        <family val="2"/>
        <charset val="238"/>
        <scheme val="minor"/>
      </rPr>
      <t xml:space="preserve"> komóki K13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</si>
  <si>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H10&gt;=32), </t>
    </r>
    <r>
      <rPr>
        <b/>
        <sz val="10"/>
        <color theme="1"/>
        <rFont val="Calibri"/>
        <family val="2"/>
        <charset val="238"/>
        <scheme val="minor"/>
      </rPr>
      <t xml:space="preserve">
to do</t>
    </r>
    <r>
      <rPr>
        <b/>
        <sz val="10"/>
        <color rgb="FFC00000"/>
        <rFont val="Calibri"/>
        <family val="2"/>
        <charset val="238"/>
        <scheme val="minor"/>
      </rPr>
      <t xml:space="preserve"> komóki K15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</si>
  <si>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H9&gt;=32), </t>
    </r>
    <r>
      <rPr>
        <b/>
        <sz val="10"/>
        <color theme="1"/>
        <rFont val="Calibri"/>
        <family val="2"/>
        <charset val="238"/>
        <scheme val="minor"/>
      </rPr>
      <t xml:space="preserve">
to do</t>
    </r>
    <r>
      <rPr>
        <b/>
        <sz val="10"/>
        <color rgb="FFC00000"/>
        <rFont val="Calibri"/>
        <family val="2"/>
        <charset val="238"/>
        <scheme val="minor"/>
      </rPr>
      <t xml:space="preserve"> komóki K14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</si>
  <si>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rPr>
        <b/>
        <vertAlign val="superscript"/>
        <sz val="11"/>
        <rFont val="Calibri"/>
        <family val="2"/>
        <charset val="238"/>
        <scheme val="minor"/>
      </rPr>
      <t xml:space="preserve">*) </t>
    </r>
    <r>
      <rPr>
        <b/>
        <sz val="11"/>
        <rFont val="Calibri"/>
        <family val="2"/>
        <charset val="238"/>
        <scheme val="minor"/>
      </rPr>
      <t xml:space="preserve">Podstawa wymiaru - średnie uposażenie z 10 lat służby - bez doliczonego świadczenia za długoletnią służbę. 
</t>
    </r>
    <r>
      <rPr>
        <b/>
        <vertAlign val="superscript"/>
        <sz val="11"/>
        <rFont val="Calibri"/>
        <family val="2"/>
        <charset val="238"/>
        <scheme val="minor"/>
      </rPr>
      <t>**)</t>
    </r>
    <r>
      <rPr>
        <b/>
        <sz val="11"/>
        <rFont val="Calibri"/>
        <family val="2"/>
        <charset val="238"/>
        <scheme val="minor"/>
      </rPr>
      <t xml:space="preserve"> Jeżeli funkcjonariusz na dzień zwolnienia ze służby posiada</t>
    </r>
    <r>
      <rPr>
        <b/>
        <sz val="11"/>
        <color rgb="FFC00000"/>
        <rFont val="Calibri"/>
        <family val="2"/>
        <charset val="238"/>
        <scheme val="minor"/>
      </rPr>
      <t xml:space="preserve"> co najmniej 32 lata wysługi emerytalnej  (wartość w komórce H9&gt;=32),</t>
    </r>
    <r>
      <rPr>
        <b/>
        <sz val="11"/>
        <rFont val="Calibri"/>
        <family val="2"/>
        <charset val="238"/>
        <scheme val="minor"/>
      </rPr>
      <t xml:space="preserve"> to</t>
    </r>
    <r>
      <rPr>
        <b/>
        <sz val="11"/>
        <color rgb="FFC00000"/>
        <rFont val="Calibri"/>
        <family val="2"/>
        <charset val="238"/>
        <scheme val="minor"/>
      </rPr>
      <t xml:space="preserve"> do komóki K14</t>
    </r>
    <r>
      <rPr>
        <b/>
        <sz val="11"/>
        <rFont val="Calibri"/>
        <family val="2"/>
        <charset val="238"/>
        <scheme val="minor"/>
      </rPr>
      <t xml:space="preserve"> proszę wprowadzić miesięczną kwotę pobieranego świadczenia za długoletnią służbę. Wprowadzona kwota świadczenia za długoletnią służbę zostanie doliczona do podstawy wymiaru emerytury.</t>
    </r>
  </si>
  <si>
    <t>Łączny % wymiar wysługi emerytalnej&lt;=75%</t>
  </si>
  <si>
    <t>Rodzaje wysługi emerytalnej (bez podwyższenia z art. 18e ust. 2)</t>
  </si>
  <si>
    <t>Rodzaje wysługi emerytalnej (bez podwyższenia z art.15 ust. 2-3b)</t>
  </si>
  <si>
    <t>Przyjęci do służby po raz pierwszy po 1.01.1999 r. i przed 1.10.2003 r. - art. 15aa ustawy</t>
  </si>
  <si>
    <t>Przyjęci do służby po raz pierwszy przed 1.01.2013 r. - art. 15 albo art. 15a ustawy</t>
  </si>
  <si>
    <t>Przyjęci do służby po raz pierwszy po 31.12.2012 r. - art. 18e ustawy</t>
  </si>
  <si>
    <t>Rodzaje wysługi emerytalnej (bez podwyższenia z art. 15 ust. 2-3b)</t>
  </si>
  <si>
    <r>
      <t xml:space="preserve">Data wstąpienia po raz pierwszy do służby (zawodowej)   </t>
    </r>
    <r>
      <rPr>
        <b/>
        <u/>
        <sz val="10"/>
        <color rgb="FFC00000"/>
        <rFont val="Calibri"/>
        <family val="2"/>
        <charset val="238"/>
        <scheme val="minor"/>
      </rPr>
      <t>pole C4 obowiązkowe!</t>
    </r>
  </si>
  <si>
    <t>art. 15aa (wymagane 25 lat służby liczonej 
z okresami równorzędnymi ze służbą)</t>
  </si>
  <si>
    <r>
      <t>Data zwolnienia ze służby -</t>
    </r>
    <r>
      <rPr>
        <b/>
        <sz val="10"/>
        <rFont val="Calibri"/>
        <family val="2"/>
        <charset val="238"/>
        <scheme val="minor"/>
      </rPr>
      <t xml:space="preserve"> pobierana 
z zakładki "Podstawa wymiaru 10 lat SM"</t>
    </r>
  </si>
  <si>
    <r>
      <rPr>
        <b/>
        <sz val="11"/>
        <rFont val="Calibri"/>
        <family val="2"/>
        <charset val="238"/>
        <scheme val="minor"/>
      </rPr>
      <t>Data zwolnienia</t>
    </r>
    <r>
      <rPr>
        <b/>
        <vertAlign val="superscript"/>
        <sz val="11"/>
        <rFont val="Calibri"/>
        <family val="2"/>
        <charset val="238"/>
        <scheme val="minor"/>
      </rPr>
      <t xml:space="preserve"> </t>
    </r>
    <r>
      <rPr>
        <b/>
        <vertAlign val="superscript"/>
        <sz val="11"/>
        <color theme="1"/>
        <rFont val="Calibri"/>
        <family val="2"/>
        <charset val="238"/>
        <scheme val="minor"/>
      </rPr>
      <t xml:space="preserve">
</t>
    </r>
    <r>
      <rPr>
        <b/>
        <i/>
        <sz val="11"/>
        <color rgb="FFC00000"/>
        <rFont val="Calibri"/>
        <family val="2"/>
        <charset val="238"/>
        <scheme val="minor"/>
      </rPr>
      <t>Proszę wprowadzić
 w formacie daty, tj.
RRRR-MM-DD</t>
    </r>
  </si>
  <si>
    <t>Wypełniamy poniższe pola jasne - w formacie daty, tj.:
  RRRR-MM-DD (rok-miesiąc-dzień)</t>
  </si>
  <si>
    <t>Obowiązkowo wypełniamy poniższe pola jasne, w szczególności pole C4:
 "Data wstąpienia po raz pierwszy do służby" w formacie: RRRR-MM-DD</t>
  </si>
  <si>
    <r>
      <t xml:space="preserve">D. Okresy służby w SG półtorakrotne (1 rok  x  1,5 roku) 
</t>
    </r>
    <r>
      <rPr>
        <b/>
        <sz val="11"/>
        <color rgb="FFC00000"/>
        <rFont val="Calibri"/>
        <family val="2"/>
        <charset val="238"/>
        <scheme val="minor"/>
      </rPr>
      <t>gdzie "Data do" &lt;= 2012-12-31</t>
    </r>
  </si>
  <si>
    <r>
      <t xml:space="preserve">D. Okresy służby w SG półtorakrotne (1 rok x  1,5 roku) 
</t>
    </r>
    <r>
      <rPr>
        <b/>
        <sz val="11"/>
        <color rgb="FFC00000"/>
        <rFont val="Calibri"/>
        <family val="2"/>
        <charset val="238"/>
        <scheme val="minor"/>
      </rPr>
      <t>gdzie "Data do" &lt;= 2012-12-31</t>
    </r>
  </si>
  <si>
    <r>
      <t xml:space="preserve">Podstawa wymiaru emerytury z 10 lat </t>
    </r>
    <r>
      <rPr>
        <sz val="11.5"/>
        <color theme="1"/>
        <rFont val="Calibri"/>
        <family val="2"/>
        <charset val="238"/>
        <scheme val="minor"/>
      </rPr>
      <t>(bez zwiększenia z tytułu świadczenia za długoletnią służbę</t>
    </r>
    <r>
      <rPr>
        <vertAlign val="superscript"/>
        <sz val="11.5"/>
        <color theme="1"/>
        <rFont val="Calibri"/>
        <family val="2"/>
        <charset val="238"/>
        <scheme val="minor"/>
      </rPr>
      <t>**)</t>
    </r>
    <r>
      <rPr>
        <sz val="11.5"/>
        <color theme="1"/>
        <rFont val="Calibri"/>
        <family val="2"/>
        <charset val="238"/>
        <scheme val="minor"/>
      </rPr>
      <t>) - art. 18f ust. 3 pkt 4</t>
    </r>
  </si>
  <si>
    <t>**)  Do podstawy wymiaru emerytury dolicza się miesięczną wysokość pobieranego świadczenia za długoletnią służbę, jeżeli funkcjonariusz na dzień zwolnienia ze służby posiada co najmniej 32 lata wysługi emerytalnej. 
Kwotę świadczenia za długoletnią służbę proszę wprowadzić odpowiednio do zakładki: "art. 15 albo 15a SM" albo
"art. 15aa SM" albo "art. 18e SM"</t>
  </si>
  <si>
    <t>Przeciętne roczne wynagrodzenie
 lub uposażenie 
w Straży Marszałkowskiej</t>
  </si>
  <si>
    <t>Roczne  wynagrodzenie lub uposażenie funkcjonariusza 
Straży Marszałkowskiej</t>
  </si>
  <si>
    <t>Wskaźnik wysokości podstawy wymiaru WWPW (obliczony automatycznie)</t>
  </si>
  <si>
    <t>Jeżeli do komórki E54 wprowadzono wskaźnik WWPW obliczony samodzielnie, tj. E54&gt;0%, to do obliczenia podstawy wymiaru przyjęty zostanie wskaźnik z tej komórki. Jeżeli E54=0%, to do podstawy wymiaru przyjęty zostanie wskaźnik WWPW obliczony automatycznie w komórce E52</t>
  </si>
  <si>
    <t xml:space="preserve">Suma 10 kolejnych najkorzystniejszych wskaźników </t>
  </si>
  <si>
    <t>SUMA w wymiarze pojedynczym (1:1)</t>
  </si>
  <si>
    <t>SUMA pótorakrotne (LATA x 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</si>
</sst>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0.00\ &quot;zł&quot;"/>
    <numFmt numFmtId="166" formatCode="0.0%"/>
    <numFmt numFmtId="167" formatCode="yyyy\-mm\-dd;@"/>
    <numFmt numFmtId="168" formatCode="#,##0.0\ &quot;zł&quot;"/>
  </numFmts>
  <fonts count="45"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b/>
      <sz val="10"/>
      <color rgb="FFC00000"/>
      <name val="Calibri"/>
      <family val="2"/>
      <charset val="238"/>
      <scheme val="minor"/>
    </font>
    <font>
      <b/>
      <sz val="11"/>
      <color rgb="FFC00000"/>
      <name val="Calibri"/>
      <family val="2"/>
      <charset val="238"/>
      <scheme val="minor"/>
    </font>
    <font>
      <i/>
      <sz val="10"/>
      <color theme="1"/>
      <name val="Calibri"/>
      <family val="2"/>
      <charset val="238"/>
      <scheme val="minor"/>
    </font>
    <font>
      <b/>
      <i/>
      <sz val="10"/>
      <color theme="1"/>
      <name val="Calibri"/>
      <family val="2"/>
      <charset val="238"/>
      <scheme val="minor"/>
    </font>
    <font>
      <b/>
      <sz val="12"/>
      <color rgb="FFC00000"/>
      <name val="Calibri"/>
      <family val="2"/>
      <charset val="238"/>
      <scheme val="minor"/>
    </font>
    <font>
      <b/>
      <i/>
      <sz val="11"/>
      <color rgb="FFC00000"/>
      <name val="Calibri"/>
      <family val="2"/>
      <charset val="238"/>
      <scheme val="minor"/>
    </font>
    <font>
      <sz val="11"/>
      <color theme="1"/>
      <name val="Calibri"/>
      <family val="2"/>
      <charset val="238"/>
      <scheme val="minor"/>
    </font>
    <font>
      <sz val="11"/>
      <name val="Calibri"/>
      <family val="2"/>
      <charset val="238"/>
      <scheme val="minor"/>
    </font>
    <font>
      <b/>
      <sz val="11"/>
      <color rgb="FF002060"/>
      <name val="Calibri"/>
      <family val="2"/>
      <charset val="238"/>
      <scheme val="minor"/>
    </font>
    <font>
      <b/>
      <sz val="12"/>
      <color theme="1"/>
      <name val="Calibri"/>
      <family val="2"/>
      <charset val="238"/>
      <scheme val="minor"/>
    </font>
    <font>
      <b/>
      <sz val="10"/>
      <color rgb="FF002060"/>
      <name val="Calibri"/>
      <family val="2"/>
      <charset val="238"/>
      <scheme val="minor"/>
    </font>
    <font>
      <sz val="9"/>
      <color indexed="81"/>
      <name val="Tahoma"/>
      <family val="2"/>
      <charset val="238"/>
    </font>
    <font>
      <b/>
      <i/>
      <sz val="11"/>
      <color theme="1"/>
      <name val="Calibri"/>
      <family val="2"/>
      <charset val="238"/>
      <scheme val="minor"/>
    </font>
    <font>
      <b/>
      <sz val="11"/>
      <name val="Calibri"/>
      <family val="2"/>
      <charset val="238"/>
      <scheme val="minor"/>
    </font>
    <font>
      <b/>
      <sz val="11"/>
      <color rgb="FFFF0000"/>
      <name val="Calibri"/>
      <family val="2"/>
      <charset val="238"/>
      <scheme val="minor"/>
    </font>
    <font>
      <b/>
      <sz val="12"/>
      <color rgb="FF002060"/>
      <name val="Calibri"/>
      <family val="2"/>
      <charset val="238"/>
      <scheme val="minor"/>
    </font>
    <font>
      <sz val="11"/>
      <color theme="0"/>
      <name val="Calibri"/>
      <family val="2"/>
      <charset val="238"/>
      <scheme val="minor"/>
    </font>
    <font>
      <b/>
      <sz val="10"/>
      <color theme="3"/>
      <name val="Calibri"/>
      <family val="2"/>
      <charset val="238"/>
      <scheme val="minor"/>
    </font>
    <font>
      <b/>
      <i/>
      <sz val="11"/>
      <name val="Calibri"/>
      <family val="2"/>
      <charset val="238"/>
      <scheme val="minor"/>
    </font>
    <font>
      <b/>
      <i/>
      <sz val="10"/>
      <color rgb="FFC00000"/>
      <name val="Calibri"/>
      <family val="2"/>
      <charset val="238"/>
      <scheme val="minor"/>
    </font>
    <font>
      <b/>
      <sz val="11"/>
      <color theme="0"/>
      <name val="Calibri"/>
      <family val="2"/>
      <charset val="238"/>
      <scheme val="minor"/>
    </font>
    <font>
      <b/>
      <sz val="10"/>
      <name val="Calibri"/>
      <family val="2"/>
      <charset val="238"/>
      <scheme val="minor"/>
    </font>
    <font>
      <i/>
      <sz val="9"/>
      <name val="Calibri"/>
      <family val="2"/>
      <charset val="238"/>
      <scheme val="minor"/>
    </font>
    <font>
      <b/>
      <sz val="12"/>
      <name val="Calibri"/>
      <family val="2"/>
      <charset val="238"/>
      <scheme val="minor"/>
    </font>
    <font>
      <b/>
      <i/>
      <sz val="12"/>
      <name val="Calibri"/>
      <family val="2"/>
      <charset val="238"/>
      <scheme val="minor"/>
    </font>
    <font>
      <b/>
      <i/>
      <sz val="12"/>
      <color rgb="FFC00000"/>
      <name val="Calibri"/>
      <family val="2"/>
      <charset val="238"/>
      <scheme val="minor"/>
    </font>
    <font>
      <b/>
      <vertAlign val="superscript"/>
      <sz val="11"/>
      <color theme="1"/>
      <name val="Calibri"/>
      <family val="2"/>
      <charset val="238"/>
      <scheme val="minor"/>
    </font>
    <font>
      <b/>
      <vertAlign val="superscript"/>
      <sz val="11"/>
      <name val="Calibri"/>
      <family val="2"/>
      <charset val="238"/>
      <scheme val="minor"/>
    </font>
    <font>
      <b/>
      <sz val="11.5"/>
      <color theme="1"/>
      <name val="Calibri"/>
      <family val="2"/>
      <charset val="238"/>
      <scheme val="minor"/>
    </font>
    <font>
      <sz val="11.5"/>
      <color theme="1"/>
      <name val="Calibri"/>
      <family val="2"/>
      <charset val="238"/>
      <scheme val="minor"/>
    </font>
    <font>
      <i/>
      <sz val="11"/>
      <color rgb="FFC00000"/>
      <name val="Calibri"/>
      <family val="2"/>
      <charset val="238"/>
      <scheme val="minor"/>
    </font>
    <font>
      <vertAlign val="superscript"/>
      <sz val="11.5"/>
      <color theme="1"/>
      <name val="Calibri"/>
      <family val="2"/>
      <charset val="238"/>
      <scheme val="minor"/>
    </font>
    <font>
      <b/>
      <i/>
      <sz val="11.5"/>
      <color rgb="FFC00000"/>
      <name val="Calibri"/>
      <family val="2"/>
      <charset val="238"/>
      <scheme val="minor"/>
    </font>
    <font>
      <sz val="10"/>
      <color theme="0"/>
      <name val="Calibri"/>
      <family val="2"/>
      <charset val="238"/>
      <scheme val="minor"/>
    </font>
    <font>
      <b/>
      <sz val="13"/>
      <color theme="1"/>
      <name val="Calibri"/>
      <family val="2"/>
      <charset val="238"/>
      <scheme val="minor"/>
    </font>
    <font>
      <b/>
      <i/>
      <sz val="13"/>
      <color rgb="FFC00000"/>
      <name val="Calibri"/>
      <family val="2"/>
      <charset val="238"/>
      <scheme val="minor"/>
    </font>
    <font>
      <b/>
      <sz val="8.5"/>
      <color rgb="FFC00000"/>
      <name val="Calibri"/>
      <family val="2"/>
      <charset val="238"/>
      <scheme val="minor"/>
    </font>
    <font>
      <b/>
      <u/>
      <sz val="10"/>
      <color rgb="FFC00000"/>
      <name val="Calibri"/>
      <family val="2"/>
      <charset val="238"/>
      <scheme val="minor"/>
    </font>
    <font>
      <b/>
      <sz val="14"/>
      <color rgb="FFC00000"/>
      <name val="Calibri"/>
      <family val="2"/>
      <charset val="238"/>
      <scheme val="minor"/>
    </font>
    <font>
      <b/>
      <sz val="12.5"/>
      <color rgb="FFC0000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2"/>
        <bgColor indexed="31"/>
      </patternFill>
    </fill>
    <fill>
      <patternFill patternType="solid">
        <fgColor theme="5" tint="0.79998168889431442"/>
        <bgColor indexed="64"/>
      </patternFill>
    </fill>
    <fill>
      <patternFill patternType="solid">
        <fgColor rgb="FFFAD3BE"/>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rgb="FF00B0F0"/>
      </left>
      <right/>
      <top style="thin">
        <color rgb="FF00B0F0"/>
      </top>
      <bottom style="thin">
        <color rgb="FF00B0F0"/>
      </bottom>
      <diagonal/>
    </border>
    <border>
      <left style="medium">
        <color indexed="64"/>
      </left>
      <right style="thin">
        <color rgb="FF00B0F0"/>
      </right>
      <top style="thin">
        <color rgb="FF00B0F0"/>
      </top>
      <bottom style="thin">
        <color rgb="FF00B0F0"/>
      </bottom>
      <diagonal/>
    </border>
    <border>
      <left style="medium">
        <color indexed="64"/>
      </left>
      <right style="thin">
        <color rgb="FF00B0F0"/>
      </right>
      <top style="thin">
        <color rgb="FF00B0F0"/>
      </top>
      <bottom/>
      <diagonal/>
    </border>
    <border>
      <left style="thin">
        <color rgb="FF00B0F0"/>
      </left>
      <right/>
      <top style="thin">
        <color rgb="FF00B0F0"/>
      </top>
      <bottom/>
      <diagonal/>
    </border>
    <border>
      <left style="thin">
        <color indexed="64"/>
      </left>
      <right style="medium">
        <color indexed="64"/>
      </right>
      <top style="thin">
        <color indexed="64"/>
      </top>
      <bottom/>
      <diagonal/>
    </border>
    <border>
      <left style="medium">
        <color indexed="64"/>
      </left>
      <right style="thin">
        <color rgb="FF00B0F0"/>
      </right>
      <top/>
      <bottom style="thin">
        <color rgb="FF00B0F0"/>
      </bottom>
      <diagonal/>
    </border>
    <border>
      <left style="thin">
        <color rgb="FF00B0F0"/>
      </left>
      <right style="medium">
        <color indexed="64"/>
      </right>
      <top/>
      <bottom style="thin">
        <color rgb="FF00B0F0"/>
      </bottom>
      <diagonal/>
    </border>
    <border>
      <left style="thin">
        <color rgb="FF00B0F0"/>
      </left>
      <right style="medium">
        <color indexed="64"/>
      </right>
      <top style="thin">
        <color rgb="FF00B0F0"/>
      </top>
      <bottom style="thin">
        <color rgb="FF00B0F0"/>
      </bottom>
      <diagonal/>
    </border>
    <border>
      <left style="thin">
        <color rgb="FF00B0F0"/>
      </left>
      <right style="medium">
        <color indexed="64"/>
      </right>
      <top style="thin">
        <color rgb="FF00B0F0"/>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medium">
        <color rgb="FFC00000"/>
      </left>
      <right/>
      <top style="medium">
        <color indexed="64"/>
      </top>
      <bottom style="medium">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indexed="64"/>
      </bottom>
      <diagonal/>
    </border>
    <border>
      <left/>
      <right style="medium">
        <color indexed="64"/>
      </right>
      <top style="medium">
        <color rgb="FFC00000"/>
      </top>
      <bottom style="medium">
        <color indexed="64"/>
      </bottom>
      <diagonal/>
    </border>
    <border>
      <left style="medium">
        <color indexed="64"/>
      </left>
      <right style="thin">
        <color indexed="64"/>
      </right>
      <top style="medium">
        <color rgb="FFC00000"/>
      </top>
      <bottom/>
      <diagonal/>
    </border>
    <border>
      <left style="medium">
        <color rgb="FFC00000"/>
      </left>
      <right/>
      <top style="medium">
        <color indexed="64"/>
      </top>
      <bottom style="medium">
        <color rgb="FFC00000"/>
      </bottom>
      <diagonal/>
    </border>
    <border>
      <left/>
      <right style="medium">
        <color indexed="64"/>
      </right>
      <top style="medium">
        <color indexed="64"/>
      </top>
      <bottom style="medium">
        <color rgb="FFC00000"/>
      </bottom>
      <diagonal/>
    </border>
    <border>
      <left style="thin">
        <color indexed="64"/>
      </left>
      <right/>
      <top style="medium">
        <color rgb="FFC00000"/>
      </top>
      <bottom/>
      <diagonal/>
    </border>
    <border>
      <left style="thin">
        <color indexed="64"/>
      </left>
      <right/>
      <top style="thin">
        <color indexed="64"/>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style="medium">
        <color rgb="FFC00000"/>
      </right>
      <top/>
      <bottom/>
      <diagonal/>
    </border>
    <border>
      <left style="mediumDashed">
        <color rgb="FFC00000"/>
      </left>
      <right style="mediumDashed">
        <color rgb="FFC00000"/>
      </right>
      <top style="mediumDashed">
        <color rgb="FFC00000"/>
      </top>
      <bottom style="mediumDashed">
        <color rgb="FFC00000"/>
      </bottom>
      <diagonal/>
    </border>
    <border>
      <left style="medium">
        <color indexed="64"/>
      </left>
      <right/>
      <top/>
      <bottom style="medium">
        <color rgb="FFC00000"/>
      </bottom>
      <diagonal/>
    </border>
    <border>
      <left style="medium">
        <color rgb="FFC00000"/>
      </left>
      <right/>
      <top style="medium">
        <color rgb="FFC00000"/>
      </top>
      <bottom/>
      <diagonal/>
    </border>
    <border>
      <left/>
      <right style="medium">
        <color indexed="64"/>
      </right>
      <top style="medium">
        <color rgb="FFC00000"/>
      </top>
      <bottom/>
      <diagonal/>
    </border>
    <border>
      <left style="medium">
        <color rgb="FFC00000"/>
      </left>
      <right/>
      <top/>
      <bottom style="medium">
        <color rgb="FFC00000"/>
      </bottom>
      <diagonal/>
    </border>
    <border>
      <left/>
      <right style="medium">
        <color indexed="64"/>
      </right>
      <top/>
      <bottom style="medium">
        <color rgb="FFC00000"/>
      </bottom>
      <diagonal/>
    </border>
    <border>
      <left style="thin">
        <color indexed="64"/>
      </left>
      <right/>
      <top/>
      <bottom style="medium">
        <color rgb="FFC00000"/>
      </bottom>
      <diagonal/>
    </border>
  </borders>
  <cellStyleXfs count="2">
    <xf numFmtId="0" fontId="0" fillId="0" borderId="0"/>
    <xf numFmtId="9" fontId="11" fillId="0" borderId="0" applyFont="0" applyFill="0" applyBorder="0" applyAlignment="0" applyProtection="0"/>
  </cellStyleXfs>
  <cellXfs count="401">
    <xf numFmtId="0" fontId="0" fillId="0" borderId="0" xfId="0"/>
    <xf numFmtId="0" fontId="0" fillId="0" borderId="0" xfId="0" applyProtection="1">
      <protection hidden="1"/>
    </xf>
    <xf numFmtId="0" fontId="6" fillId="2" borderId="0" xfId="0" applyFont="1" applyFill="1" applyAlignment="1" applyProtection="1">
      <alignment horizontal="center" vertical="center" wrapText="1"/>
      <protection hidden="1"/>
    </xf>
    <xf numFmtId="0" fontId="0" fillId="0" borderId="0" xfId="0" applyAlignment="1" applyProtection="1">
      <alignment vertical="center"/>
      <protection hidden="1"/>
    </xf>
    <xf numFmtId="165" fontId="0" fillId="0" borderId="0" xfId="0" applyNumberFormat="1" applyAlignment="1" applyProtection="1">
      <alignment horizontal="right" vertical="center"/>
      <protection hidden="1"/>
    </xf>
    <xf numFmtId="165" fontId="0" fillId="0" borderId="0" xfId="0" applyNumberFormat="1" applyAlignment="1" applyProtection="1">
      <alignment vertical="center"/>
      <protection hidden="1"/>
    </xf>
    <xf numFmtId="10" fontId="0" fillId="0" borderId="0" xfId="1" applyNumberFormat="1" applyFont="1" applyAlignment="1" applyProtection="1">
      <alignment vertical="center"/>
      <protection hidden="1"/>
    </xf>
    <xf numFmtId="9" fontId="0" fillId="0" borderId="0" xfId="1" applyFont="1" applyAlignment="1" applyProtection="1">
      <alignment vertical="center"/>
      <protection hidden="1"/>
    </xf>
    <xf numFmtId="10" fontId="14" fillId="3" borderId="4" xfId="1" applyNumberFormat="1" applyFont="1" applyFill="1" applyBorder="1" applyAlignment="1" applyProtection="1">
      <alignment horizontal="right" vertical="center"/>
      <protection hidden="1"/>
    </xf>
    <xf numFmtId="9" fontId="3" fillId="6" borderId="24" xfId="1" applyFont="1" applyFill="1" applyBorder="1" applyAlignment="1" applyProtection="1">
      <alignment horizontal="center" vertical="center" wrapText="1"/>
      <protection hidden="1"/>
    </xf>
    <xf numFmtId="0" fontId="21" fillId="2"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left" vertical="center" wrapText="1"/>
      <protection hidden="1"/>
    </xf>
    <xf numFmtId="10" fontId="1" fillId="3" borderId="4" xfId="1" applyNumberFormat="1" applyFont="1" applyFill="1" applyBorder="1" applyAlignment="1" applyProtection="1">
      <alignment horizontal="right" vertical="center"/>
      <protection hidden="1"/>
    </xf>
    <xf numFmtId="0" fontId="0" fillId="2" borderId="0" xfId="0" applyFill="1" applyProtection="1">
      <protection hidden="1"/>
    </xf>
    <xf numFmtId="0" fontId="7" fillId="0" borderId="0" xfId="0" applyFont="1" applyAlignment="1" applyProtection="1">
      <alignment horizontal="left"/>
      <protection hidden="1"/>
    </xf>
    <xf numFmtId="165" fontId="19" fillId="8" borderId="15" xfId="0" applyNumberFormat="1" applyFont="1" applyFill="1" applyBorder="1" applyAlignment="1" applyProtection="1">
      <alignment horizontal="right" vertical="center"/>
      <protection hidden="1"/>
    </xf>
    <xf numFmtId="165" fontId="19" fillId="8" borderId="25" xfId="0" applyNumberFormat="1" applyFont="1" applyFill="1" applyBorder="1" applyAlignment="1" applyProtection="1">
      <alignment horizontal="right" vertical="center"/>
      <protection hidden="1"/>
    </xf>
    <xf numFmtId="165" fontId="14" fillId="4" borderId="4" xfId="0" applyNumberFormat="1" applyFont="1" applyFill="1" applyBorder="1" applyAlignment="1" applyProtection="1">
      <alignment horizontal="right" vertical="center"/>
      <protection hidden="1"/>
    </xf>
    <xf numFmtId="10" fontId="1" fillId="3" borderId="11" xfId="1" applyNumberFormat="1" applyFont="1" applyFill="1" applyBorder="1" applyAlignment="1" applyProtection="1">
      <alignment vertical="center"/>
      <protection hidden="1"/>
    </xf>
    <xf numFmtId="10" fontId="1" fillId="3" borderId="4" xfId="1" applyNumberFormat="1" applyFont="1" applyFill="1" applyBorder="1" applyAlignment="1" applyProtection="1">
      <alignment vertical="center"/>
      <protection hidden="1"/>
    </xf>
    <xf numFmtId="165" fontId="3" fillId="5" borderId="28" xfId="0" applyNumberFormat="1" applyFont="1" applyFill="1" applyBorder="1" applyAlignment="1" applyProtection="1">
      <alignment horizontal="center" vertical="center" wrapText="1"/>
      <protection hidden="1"/>
    </xf>
    <xf numFmtId="0" fontId="3" fillId="3" borderId="24" xfId="0" applyFont="1" applyFill="1" applyBorder="1" applyAlignment="1" applyProtection="1">
      <alignment horizontal="center" vertical="center"/>
      <protection hidden="1"/>
    </xf>
    <xf numFmtId="1" fontId="22" fillId="3" borderId="4" xfId="0" applyNumberFormat="1" applyFont="1" applyFill="1" applyBorder="1" applyAlignment="1" applyProtection="1">
      <alignment horizontal="center" vertical="center"/>
      <protection hidden="1"/>
    </xf>
    <xf numFmtId="1" fontId="22" fillId="3" borderId="4" xfId="1" applyNumberFormat="1" applyFont="1" applyFill="1" applyBorder="1" applyAlignment="1" applyProtection="1">
      <alignment horizontal="center" vertical="center" wrapText="1"/>
      <protection hidden="1"/>
    </xf>
    <xf numFmtId="10" fontId="1" fillId="3" borderId="15" xfId="1" applyNumberFormat="1" applyFont="1" applyFill="1" applyBorder="1" applyAlignment="1" applyProtection="1">
      <alignment vertical="center"/>
      <protection hidden="1"/>
    </xf>
    <xf numFmtId="0" fontId="27" fillId="0" borderId="0" xfId="0" applyFont="1" applyAlignment="1" applyProtection="1">
      <alignment horizontal="left" vertical="center" wrapText="1"/>
      <protection hidden="1"/>
    </xf>
    <xf numFmtId="10" fontId="28" fillId="2" borderId="4" xfId="0" applyNumberFormat="1" applyFont="1" applyFill="1" applyBorder="1" applyAlignment="1" applyProtection="1">
      <alignment horizontal="right" vertical="center"/>
      <protection locked="0"/>
    </xf>
    <xf numFmtId="0" fontId="28" fillId="0" borderId="0" xfId="0" applyFont="1" applyAlignment="1" applyProtection="1">
      <alignment horizontal="center" vertical="center"/>
      <protection hidden="1"/>
    </xf>
    <xf numFmtId="10" fontId="28" fillId="2" borderId="0" xfId="0" applyNumberFormat="1" applyFont="1" applyFill="1" applyAlignment="1" applyProtection="1">
      <alignment vertical="center"/>
      <protection hidden="1"/>
    </xf>
    <xf numFmtId="0" fontId="9" fillId="0" borderId="0" xfId="0" applyFont="1" applyAlignment="1" applyProtection="1">
      <alignment horizontal="center" vertical="center"/>
      <protection hidden="1"/>
    </xf>
    <xf numFmtId="10" fontId="9"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165" fontId="1" fillId="2" borderId="0" xfId="0" applyNumberFormat="1" applyFont="1" applyFill="1" applyAlignment="1" applyProtection="1">
      <alignment vertical="center"/>
      <protection hidden="1"/>
    </xf>
    <xf numFmtId="10" fontId="0" fillId="2" borderId="0" xfId="1" applyNumberFormat="1" applyFont="1" applyFill="1" applyBorder="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Protection="1">
      <protection hidden="1"/>
    </xf>
    <xf numFmtId="0" fontId="1" fillId="8" borderId="5" xfId="0" applyFont="1" applyFill="1" applyBorder="1" applyAlignment="1" applyProtection="1">
      <alignment horizontal="center" vertical="center"/>
      <protection hidden="1"/>
    </xf>
    <xf numFmtId="0" fontId="1" fillId="8" borderId="7" xfId="0" applyFont="1" applyFill="1" applyBorder="1" applyAlignment="1" applyProtection="1">
      <alignment horizontal="center" vertical="center"/>
      <protection hidden="1"/>
    </xf>
    <xf numFmtId="14" fontId="1" fillId="8" borderId="6" xfId="0" applyNumberFormat="1" applyFont="1" applyFill="1" applyBorder="1" applyAlignment="1" applyProtection="1">
      <alignment horizontal="center" vertical="center"/>
      <protection hidden="1"/>
    </xf>
    <xf numFmtId="14" fontId="0" fillId="0" borderId="45" xfId="0" applyNumberFormat="1" applyBorder="1" applyAlignment="1" applyProtection="1">
      <alignment horizontal="center" vertical="center"/>
      <protection hidden="1"/>
    </xf>
    <xf numFmtId="14" fontId="0" fillId="0" borderId="46" xfId="0" applyNumberFormat="1" applyBorder="1" applyAlignment="1" applyProtection="1">
      <alignment horizontal="center" vertical="center"/>
      <protection hidden="1"/>
    </xf>
    <xf numFmtId="0" fontId="0" fillId="7" borderId="33" xfId="0" applyFill="1" applyBorder="1" applyAlignment="1" applyProtection="1">
      <alignment vertical="center"/>
      <protection hidden="1"/>
    </xf>
    <xf numFmtId="0" fontId="0" fillId="7" borderId="34" xfId="0" applyFill="1" applyBorder="1" applyAlignment="1" applyProtection="1">
      <alignment vertical="center"/>
      <protection hidden="1"/>
    </xf>
    <xf numFmtId="0" fontId="0" fillId="7" borderId="35" xfId="0" applyFill="1" applyBorder="1" applyAlignment="1" applyProtection="1">
      <alignment vertical="center"/>
      <protection hidden="1"/>
    </xf>
    <xf numFmtId="0" fontId="6" fillId="2" borderId="0" xfId="0" applyFont="1" applyFill="1" applyAlignment="1" applyProtection="1">
      <alignment horizontal="center"/>
      <protection hidden="1"/>
    </xf>
    <xf numFmtId="0" fontId="0" fillId="7" borderId="26" xfId="0" applyFill="1" applyBorder="1" applyAlignment="1" applyProtection="1">
      <alignment vertical="center"/>
      <protection hidden="1"/>
    </xf>
    <xf numFmtId="0" fontId="0" fillId="7" borderId="1" xfId="0" applyFill="1" applyBorder="1" applyAlignment="1" applyProtection="1">
      <alignment vertical="center"/>
      <protection hidden="1"/>
    </xf>
    <xf numFmtId="0" fontId="0" fillId="7" borderId="27" xfId="0" applyFill="1" applyBorder="1" applyAlignment="1" applyProtection="1">
      <alignment vertical="center"/>
      <protection hidden="1"/>
    </xf>
    <xf numFmtId="0" fontId="3" fillId="2" borderId="0" xfId="0" applyFont="1" applyFill="1" applyAlignment="1" applyProtection="1">
      <alignment vertical="center" wrapText="1"/>
      <protection hidden="1"/>
    </xf>
    <xf numFmtId="0" fontId="3" fillId="3" borderId="17"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8" fillId="0" borderId="0" xfId="0" applyFont="1" applyProtection="1">
      <protection hidden="1"/>
    </xf>
    <xf numFmtId="14" fontId="0" fillId="0" borderId="41" xfId="0" applyNumberFormat="1" applyBorder="1" applyAlignment="1" applyProtection="1">
      <alignment horizontal="center" vertical="center"/>
      <protection hidden="1"/>
    </xf>
    <xf numFmtId="14" fontId="0" fillId="0" borderId="47" xfId="0" applyNumberFormat="1" applyBorder="1" applyAlignment="1" applyProtection="1">
      <alignment horizontal="center" vertical="center"/>
      <protection hidden="1"/>
    </xf>
    <xf numFmtId="0" fontId="3" fillId="10" borderId="23" xfId="0" applyFont="1" applyFill="1" applyBorder="1" applyAlignment="1" applyProtection="1">
      <alignment vertical="center" wrapText="1"/>
      <protection hidden="1"/>
    </xf>
    <xf numFmtId="0" fontId="3" fillId="10" borderId="50" xfId="0" applyFont="1" applyFill="1" applyBorder="1" applyAlignment="1" applyProtection="1">
      <alignment horizontal="center" vertical="center"/>
      <protection hidden="1"/>
    </xf>
    <xf numFmtId="0" fontId="3" fillId="10" borderId="38" xfId="0" applyFont="1" applyFill="1" applyBorder="1" applyAlignment="1" applyProtection="1">
      <alignment horizontal="center" vertical="center"/>
      <protection hidden="1"/>
    </xf>
    <xf numFmtId="0" fontId="2" fillId="10" borderId="36" xfId="0" applyFont="1" applyFill="1" applyBorder="1" applyAlignment="1" applyProtection="1">
      <alignment horizontal="center" vertical="center"/>
      <protection hidden="1"/>
    </xf>
    <xf numFmtId="0" fontId="3" fillId="11" borderId="9" xfId="0" applyFont="1" applyFill="1" applyBorder="1" applyAlignment="1" applyProtection="1">
      <alignment vertical="center"/>
      <protection hidden="1"/>
    </xf>
    <xf numFmtId="0" fontId="3" fillId="11" borderId="3" xfId="0" applyFont="1"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2" fillId="11" borderId="2" xfId="0" applyFont="1" applyFill="1" applyBorder="1" applyAlignment="1" applyProtection="1">
      <alignment horizontal="center" vertical="center"/>
      <protection hidden="1"/>
    </xf>
    <xf numFmtId="0" fontId="3" fillId="5" borderId="10" xfId="0" applyFont="1" applyFill="1" applyBorder="1" applyAlignment="1" applyProtection="1">
      <alignment vertical="center"/>
      <protection hidden="1"/>
    </xf>
    <xf numFmtId="0" fontId="3" fillId="5" borderId="19" xfId="0" applyFont="1" applyFill="1" applyBorder="1" applyAlignment="1" applyProtection="1">
      <alignment horizontal="center" vertical="center"/>
      <protection hidden="1"/>
    </xf>
    <xf numFmtId="0" fontId="3" fillId="5" borderId="29"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0" borderId="0" xfId="0" applyFont="1" applyProtection="1">
      <protection hidden="1"/>
    </xf>
    <xf numFmtId="0" fontId="3" fillId="2" borderId="0" xfId="0" applyFont="1" applyFill="1" applyAlignment="1" applyProtection="1">
      <alignment vertical="center"/>
      <protection hidden="1"/>
    </xf>
    <xf numFmtId="0" fontId="0" fillId="2" borderId="0" xfId="0" applyFill="1" applyAlignment="1" applyProtection="1">
      <alignment horizontal="center" vertical="center"/>
      <protection hidden="1"/>
    </xf>
    <xf numFmtId="10" fontId="3" fillId="2" borderId="0" xfId="1" applyNumberFormat="1" applyFont="1" applyFill="1" applyBorder="1" applyAlignment="1" applyProtection="1">
      <alignment vertical="center"/>
      <protection hidden="1"/>
    </xf>
    <xf numFmtId="14" fontId="0" fillId="0" borderId="42" xfId="0" applyNumberFormat="1" applyBorder="1" applyAlignment="1" applyProtection="1">
      <alignment horizontal="center" vertical="center"/>
      <protection hidden="1"/>
    </xf>
    <xf numFmtId="14" fontId="0" fillId="0" borderId="48" xfId="0" applyNumberFormat="1" applyBorder="1" applyAlignment="1" applyProtection="1">
      <alignment horizontal="center" vertical="center"/>
      <protection hidden="1"/>
    </xf>
    <xf numFmtId="0" fontId="0" fillId="7" borderId="39" xfId="0" applyFill="1" applyBorder="1" applyAlignment="1" applyProtection="1">
      <alignment vertical="center"/>
      <protection hidden="1"/>
    </xf>
    <xf numFmtId="0" fontId="0" fillId="7" borderId="21" xfId="0" applyFill="1" applyBorder="1" applyAlignment="1" applyProtection="1">
      <alignment vertical="center"/>
      <protection hidden="1"/>
    </xf>
    <xf numFmtId="0" fontId="0" fillId="7" borderId="44" xfId="0" applyFill="1" applyBorder="1" applyAlignment="1" applyProtection="1">
      <alignment vertical="center"/>
      <protection hidden="1"/>
    </xf>
    <xf numFmtId="0" fontId="1" fillId="8" borderId="4" xfId="0" applyFont="1" applyFill="1" applyBorder="1" applyAlignment="1" applyProtection="1">
      <alignment vertical="center"/>
      <protection hidden="1"/>
    </xf>
    <xf numFmtId="0" fontId="1" fillId="8" borderId="14" xfId="0" applyFont="1" applyFill="1" applyBorder="1" applyAlignment="1" applyProtection="1">
      <alignment vertical="center"/>
      <protection hidden="1"/>
    </xf>
    <xf numFmtId="0" fontId="1" fillId="11" borderId="5" xfId="0" applyFont="1" applyFill="1" applyBorder="1" applyAlignment="1" applyProtection="1">
      <alignment horizontal="center" vertical="center"/>
      <protection hidden="1"/>
    </xf>
    <xf numFmtId="0" fontId="1" fillId="11" borderId="16" xfId="0" applyFont="1" applyFill="1" applyBorder="1" applyAlignment="1" applyProtection="1">
      <alignment horizontal="center" vertical="center"/>
      <protection hidden="1"/>
    </xf>
    <xf numFmtId="14" fontId="1" fillId="11" borderId="6" xfId="0" applyNumberFormat="1" applyFont="1" applyFill="1" applyBorder="1" applyAlignment="1" applyProtection="1">
      <alignment horizontal="center" vertical="center"/>
      <protection hidden="1"/>
    </xf>
    <xf numFmtId="0" fontId="1" fillId="11" borderId="7" xfId="0" applyFont="1" applyFill="1" applyBorder="1" applyAlignment="1" applyProtection="1">
      <alignment horizontal="center" vertical="center"/>
      <protection hidden="1"/>
    </xf>
    <xf numFmtId="0" fontId="3" fillId="2" borderId="0" xfId="0" applyFont="1" applyFill="1" applyProtection="1">
      <protection hidden="1"/>
    </xf>
    <xf numFmtId="0" fontId="6" fillId="2" borderId="0" xfId="0" applyFont="1" applyFill="1" applyAlignment="1" applyProtection="1">
      <alignment horizontal="center" vertical="center"/>
      <protection hidden="1"/>
    </xf>
    <xf numFmtId="0" fontId="1" fillId="11" borderId="13" xfId="0" applyFont="1" applyFill="1" applyBorder="1" applyAlignment="1" applyProtection="1">
      <alignment vertical="center"/>
      <protection hidden="1"/>
    </xf>
    <xf numFmtId="0" fontId="1" fillId="11" borderId="4" xfId="0" applyFont="1" applyFill="1" applyBorder="1" applyAlignment="1" applyProtection="1">
      <alignment vertical="center"/>
      <protection hidden="1"/>
    </xf>
    <xf numFmtId="0" fontId="1" fillId="11" borderId="14" xfId="0" applyFont="1" applyFill="1" applyBorder="1" applyAlignment="1" applyProtection="1">
      <alignment vertical="center"/>
      <protection hidden="1"/>
    </xf>
    <xf numFmtId="164" fontId="0" fillId="0" borderId="0" xfId="0" applyNumberFormat="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16" xfId="0" applyFont="1" applyFill="1" applyBorder="1" applyAlignment="1" applyProtection="1">
      <alignment horizontal="center" vertical="center"/>
      <protection hidden="1"/>
    </xf>
    <xf numFmtId="14" fontId="1" fillId="5" borderId="6" xfId="0" applyNumberFormat="1" applyFont="1" applyFill="1" applyBorder="1" applyAlignment="1" applyProtection="1">
      <alignment horizontal="center" vertical="center"/>
      <protection hidden="1"/>
    </xf>
    <xf numFmtId="0" fontId="1" fillId="5" borderId="7" xfId="0" applyFont="1" applyFill="1" applyBorder="1" applyAlignment="1" applyProtection="1">
      <alignment horizontal="center" vertical="center"/>
      <protection hidden="1"/>
    </xf>
    <xf numFmtId="0" fontId="1" fillId="5" borderId="13" xfId="0" applyFont="1" applyFill="1" applyBorder="1" applyAlignment="1" applyProtection="1">
      <alignment vertical="center"/>
      <protection hidden="1"/>
    </xf>
    <xf numFmtId="0" fontId="1" fillId="5" borderId="4" xfId="0" applyFont="1" applyFill="1" applyBorder="1" applyAlignment="1" applyProtection="1">
      <alignment vertical="center"/>
      <protection hidden="1"/>
    </xf>
    <xf numFmtId="0" fontId="1" fillId="5" borderId="14" xfId="0" applyFont="1" applyFill="1" applyBorder="1" applyAlignment="1" applyProtection="1">
      <alignment vertical="center"/>
      <protection hidden="1"/>
    </xf>
    <xf numFmtId="0" fontId="1" fillId="13" borderId="5" xfId="0" applyFont="1" applyFill="1" applyBorder="1" applyAlignment="1" applyProtection="1">
      <alignment horizontal="center" vertical="center"/>
      <protection hidden="1"/>
    </xf>
    <xf numFmtId="0" fontId="1" fillId="13" borderId="16" xfId="0" applyFont="1" applyFill="1" applyBorder="1" applyAlignment="1" applyProtection="1">
      <alignment horizontal="center" vertical="center"/>
      <protection hidden="1"/>
    </xf>
    <xf numFmtId="14" fontId="1" fillId="13" borderId="6" xfId="0" applyNumberFormat="1" applyFont="1" applyFill="1" applyBorder="1" applyAlignment="1" applyProtection="1">
      <alignment horizontal="center" vertical="center"/>
      <protection hidden="1"/>
    </xf>
    <xf numFmtId="0" fontId="1" fillId="13" borderId="7" xfId="0" applyFont="1" applyFill="1" applyBorder="1" applyAlignment="1" applyProtection="1">
      <alignment horizontal="center" vertical="center"/>
      <protection hidden="1"/>
    </xf>
    <xf numFmtId="0" fontId="0" fillId="7" borderId="33" xfId="0" applyFill="1" applyBorder="1" applyAlignment="1" applyProtection="1">
      <alignment horizontal="right" vertical="center"/>
      <protection hidden="1"/>
    </xf>
    <xf numFmtId="0" fontId="0" fillId="7" borderId="34" xfId="0" applyFill="1" applyBorder="1" applyAlignment="1" applyProtection="1">
      <alignment horizontal="right" vertical="center"/>
      <protection hidden="1"/>
    </xf>
    <xf numFmtId="0" fontId="0" fillId="7" borderId="35" xfId="0" applyFill="1" applyBorder="1" applyAlignment="1" applyProtection="1">
      <alignment horizontal="right" vertical="center"/>
      <protection hidden="1"/>
    </xf>
    <xf numFmtId="0" fontId="5" fillId="2" borderId="0" xfId="0" applyFont="1" applyFill="1" applyProtection="1">
      <protection hidden="1"/>
    </xf>
    <xf numFmtId="0" fontId="2" fillId="2" borderId="0" xfId="0" applyFont="1" applyFill="1" applyAlignment="1" applyProtection="1">
      <alignment vertical="center"/>
      <protection hidden="1"/>
    </xf>
    <xf numFmtId="0" fontId="1" fillId="13" borderId="4" xfId="0" applyFont="1" applyFill="1" applyBorder="1" applyAlignment="1" applyProtection="1">
      <alignment vertical="center"/>
      <protection hidden="1"/>
    </xf>
    <xf numFmtId="0" fontId="1" fillId="13" borderId="14" xfId="0" applyFont="1" applyFill="1" applyBorder="1" applyAlignment="1" applyProtection="1">
      <alignment vertical="center"/>
      <protection hidden="1"/>
    </xf>
    <xf numFmtId="0" fontId="13" fillId="13" borderId="4" xfId="0" applyFont="1" applyFill="1" applyBorder="1" applyAlignment="1" applyProtection="1">
      <alignment horizontal="right" vertical="center"/>
      <protection hidden="1"/>
    </xf>
    <xf numFmtId="0" fontId="13" fillId="13" borderId="14" xfId="0" applyFont="1" applyFill="1" applyBorder="1" applyAlignment="1" applyProtection="1">
      <alignment horizontal="right" vertical="center"/>
      <protection hidden="1"/>
    </xf>
    <xf numFmtId="14" fontId="25" fillId="2" borderId="0" xfId="0"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0" fillId="8" borderId="13" xfId="0" applyFill="1" applyBorder="1" applyAlignment="1" applyProtection="1">
      <alignment horizontal="center" vertical="center"/>
      <protection hidden="1"/>
    </xf>
    <xf numFmtId="0" fontId="0" fillId="8" borderId="4"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3" borderId="11"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6" fillId="9" borderId="13" xfId="0" applyFont="1" applyFill="1" applyBorder="1" applyAlignment="1" applyProtection="1">
      <alignment horizontal="center" vertical="center"/>
      <protection hidden="1"/>
    </xf>
    <xf numFmtId="0" fontId="6" fillId="9" borderId="4" xfId="0" applyFont="1" applyFill="1" applyBorder="1" applyAlignment="1" applyProtection="1">
      <alignment horizontal="center" vertical="center"/>
      <protection hidden="1"/>
    </xf>
    <xf numFmtId="0" fontId="6" fillId="9" borderId="14" xfId="0" applyFont="1" applyFill="1" applyBorder="1" applyAlignment="1" applyProtection="1">
      <alignment horizontal="center" vertical="center"/>
      <protection hidden="1"/>
    </xf>
    <xf numFmtId="0" fontId="2" fillId="10" borderId="18" xfId="0" applyFont="1" applyFill="1" applyBorder="1" applyAlignment="1" applyProtection="1">
      <alignment horizontal="center" vertical="center"/>
      <protection hidden="1"/>
    </xf>
    <xf numFmtId="0" fontId="2" fillId="10" borderId="34" xfId="0" applyFont="1" applyFill="1" applyBorder="1" applyAlignment="1" applyProtection="1">
      <alignment horizontal="center" vertical="center"/>
      <protection hidden="1"/>
    </xf>
    <xf numFmtId="0" fontId="2" fillId="10" borderId="8" xfId="0" applyFont="1" applyFill="1" applyBorder="1" applyAlignment="1" applyProtection="1">
      <alignment horizontal="center" vertical="center"/>
      <protection hidden="1"/>
    </xf>
    <xf numFmtId="10" fontId="1" fillId="3" borderId="15" xfId="1" applyNumberFormat="1" applyFont="1" applyFill="1" applyBorder="1" applyAlignment="1" applyProtection="1">
      <alignment horizontal="right" vertical="center"/>
      <protection hidden="1"/>
    </xf>
    <xf numFmtId="0" fontId="3" fillId="11" borderId="10" xfId="0" applyFont="1" applyFill="1" applyBorder="1" applyAlignment="1" applyProtection="1">
      <alignment vertical="center"/>
      <protection hidden="1"/>
    </xf>
    <xf numFmtId="0" fontId="2" fillId="11" borderId="19" xfId="0"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0" fillId="13" borderId="31" xfId="0" applyFill="1" applyBorder="1" applyAlignment="1" applyProtection="1">
      <alignment horizontal="center" vertical="center"/>
      <protection hidden="1"/>
    </xf>
    <xf numFmtId="0" fontId="0" fillId="13" borderId="4" xfId="0" applyFill="1" applyBorder="1" applyAlignment="1" applyProtection="1">
      <alignment horizontal="center" vertical="center"/>
      <protection hidden="1"/>
    </xf>
    <xf numFmtId="0" fontId="3" fillId="10" borderId="4" xfId="0" applyFont="1" applyFill="1" applyBorder="1" applyAlignment="1" applyProtection="1">
      <alignment vertical="center" wrapText="1"/>
      <protection hidden="1"/>
    </xf>
    <xf numFmtId="0" fontId="3" fillId="10" borderId="18" xfId="0" applyFont="1" applyFill="1" applyBorder="1" applyAlignment="1" applyProtection="1">
      <alignment horizontal="center" vertical="center"/>
      <protection hidden="1"/>
    </xf>
    <xf numFmtId="10" fontId="1" fillId="3" borderId="49" xfId="1" applyNumberFormat="1" applyFont="1" applyFill="1" applyBorder="1" applyAlignment="1" applyProtection="1">
      <alignment horizontal="center" vertical="center"/>
      <protection hidden="1"/>
    </xf>
    <xf numFmtId="10" fontId="1" fillId="3" borderId="4" xfId="1" applyNumberFormat="1" applyFont="1" applyFill="1" applyBorder="1" applyAlignment="1" applyProtection="1">
      <alignment horizontal="center" vertical="center"/>
      <protection hidden="1"/>
    </xf>
    <xf numFmtId="0" fontId="20" fillId="2" borderId="0" xfId="0" applyFont="1" applyFill="1" applyAlignment="1" applyProtection="1">
      <alignment horizontal="left" vertical="center"/>
      <protection hidden="1"/>
    </xf>
    <xf numFmtId="165" fontId="14" fillId="2" borderId="0" xfId="0" applyNumberFormat="1" applyFont="1" applyFill="1" applyAlignment="1" applyProtection="1">
      <alignment horizontal="right" vertical="center"/>
      <protection hidden="1"/>
    </xf>
    <xf numFmtId="0" fontId="1" fillId="0" borderId="0" xfId="0" applyFont="1" applyAlignment="1" applyProtection="1">
      <alignment horizontal="center" vertical="center" wrapText="1"/>
      <protection hidden="1"/>
    </xf>
    <xf numFmtId="165" fontId="0" fillId="0" borderId="0" xfId="0" applyNumberFormat="1" applyAlignment="1" applyProtection="1">
      <alignment horizontal="right" vertical="center" wrapText="1"/>
      <protection hidden="1"/>
    </xf>
    <xf numFmtId="2" fontId="0" fillId="2" borderId="0" xfId="1" applyNumberFormat="1" applyFont="1" applyFill="1" applyBorder="1" applyProtection="1">
      <protection hidden="1"/>
    </xf>
    <xf numFmtId="1" fontId="22" fillId="3" borderId="24" xfId="1" applyNumberFormat="1" applyFont="1" applyFill="1" applyBorder="1" applyAlignment="1" applyProtection="1">
      <alignment horizontal="center" vertical="center" wrapText="1"/>
      <protection hidden="1"/>
    </xf>
    <xf numFmtId="166" fontId="1" fillId="4" borderId="54" xfId="1" applyNumberFormat="1" applyFont="1" applyFill="1" applyBorder="1" applyProtection="1">
      <protection hidden="1"/>
    </xf>
    <xf numFmtId="166" fontId="1" fillId="4" borderId="55" xfId="1" applyNumberFormat="1" applyFont="1" applyFill="1" applyBorder="1" applyProtection="1">
      <protection hidden="1"/>
    </xf>
    <xf numFmtId="166" fontId="1" fillId="4" borderId="56" xfId="1" applyNumberFormat="1" applyFont="1" applyFill="1" applyBorder="1" applyProtection="1">
      <protection hidden="1"/>
    </xf>
    <xf numFmtId="10" fontId="1" fillId="15" borderId="4" xfId="1" applyNumberFormat="1" applyFont="1" applyFill="1" applyBorder="1" applyAlignment="1" applyProtection="1">
      <alignment vertical="center"/>
      <protection hidden="1"/>
    </xf>
    <xf numFmtId="1" fontId="22" fillId="5" borderId="28" xfId="0" applyNumberFormat="1"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1" fillId="3" borderId="63" xfId="0" applyFont="1" applyFill="1" applyBorder="1" applyAlignment="1" applyProtection="1">
      <alignment horizontal="center" vertical="center" wrapText="1"/>
      <protection hidden="1"/>
    </xf>
    <xf numFmtId="0" fontId="1" fillId="3" borderId="63" xfId="0" applyFont="1" applyFill="1" applyBorder="1" applyAlignment="1" applyProtection="1">
      <alignment horizontal="center" vertical="center"/>
      <protection hidden="1"/>
    </xf>
    <xf numFmtId="0" fontId="1" fillId="3" borderId="64" xfId="0" applyFont="1" applyFill="1" applyBorder="1" applyAlignment="1" applyProtection="1">
      <alignment horizontal="center" vertical="center"/>
      <protection hidden="1"/>
    </xf>
    <xf numFmtId="0" fontId="1" fillId="14" borderId="65" xfId="0" applyFont="1" applyFill="1" applyBorder="1" applyAlignment="1" applyProtection="1">
      <alignment horizontal="center" vertical="center"/>
      <protection hidden="1"/>
    </xf>
    <xf numFmtId="165" fontId="0" fillId="2" borderId="23" xfId="0" applyNumberFormat="1" applyFill="1" applyBorder="1" applyAlignment="1" applyProtection="1">
      <alignment horizontal="right" vertical="center"/>
      <protection locked="0"/>
    </xf>
    <xf numFmtId="165" fontId="0" fillId="2" borderId="9" xfId="0" applyNumberFormat="1" applyFill="1" applyBorder="1" applyAlignment="1" applyProtection="1">
      <alignment horizontal="right" vertical="center"/>
      <protection locked="0"/>
    </xf>
    <xf numFmtId="165" fontId="0" fillId="2" borderId="9" xfId="0" applyNumberFormat="1" applyFill="1" applyBorder="1" applyAlignment="1" applyProtection="1">
      <alignment vertical="center"/>
      <protection locked="0"/>
    </xf>
    <xf numFmtId="165" fontId="0" fillId="0" borderId="9" xfId="0" applyNumberFormat="1" applyBorder="1" applyAlignment="1" applyProtection="1">
      <alignment horizontal="right" vertical="center"/>
      <protection locked="0"/>
    </xf>
    <xf numFmtId="165" fontId="0" fillId="0" borderId="10" xfId="0" applyNumberFormat="1" applyBorder="1" applyAlignment="1" applyProtection="1">
      <alignment horizontal="right" vertical="center"/>
      <protection locked="0"/>
    </xf>
    <xf numFmtId="165" fontId="0" fillId="0" borderId="25" xfId="0" applyNumberFormat="1" applyBorder="1" applyAlignment="1" applyProtection="1">
      <alignment horizontal="right" vertical="center"/>
      <protection locked="0"/>
    </xf>
    <xf numFmtId="165" fontId="0" fillId="0" borderId="23" xfId="0" applyNumberFormat="1" applyBorder="1" applyAlignment="1" applyProtection="1">
      <alignment horizontal="right" vertical="center"/>
      <protection locked="0"/>
    </xf>
    <xf numFmtId="0" fontId="1" fillId="14" borderId="37" xfId="0" applyFont="1" applyFill="1" applyBorder="1" applyAlignment="1" applyProtection="1">
      <alignment horizontal="center" vertical="center"/>
      <protection hidden="1"/>
    </xf>
    <xf numFmtId="14" fontId="18" fillId="2" borderId="0" xfId="0" applyNumberFormat="1" applyFont="1" applyFill="1" applyAlignment="1" applyProtection="1">
      <alignment horizontal="center"/>
      <protection hidden="1"/>
    </xf>
    <xf numFmtId="0" fontId="35" fillId="0" borderId="0" xfId="0" applyFont="1" applyAlignment="1" applyProtection="1">
      <alignment horizontal="right" vertical="center"/>
      <protection hidden="1"/>
    </xf>
    <xf numFmtId="0" fontId="3" fillId="3" borderId="5"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1" fillId="15" borderId="4" xfId="0" applyFont="1" applyFill="1" applyBorder="1" applyAlignment="1" applyProtection="1">
      <alignment horizontal="center" vertical="center"/>
      <protection hidden="1"/>
    </xf>
    <xf numFmtId="0" fontId="1" fillId="15" borderId="14" xfId="0" applyFont="1" applyFill="1" applyBorder="1" applyAlignment="1" applyProtection="1">
      <alignment horizontal="center" vertical="center"/>
      <protection hidden="1"/>
    </xf>
    <xf numFmtId="165" fontId="35" fillId="0" borderId="0" xfId="0" applyNumberFormat="1" applyFont="1" applyProtection="1">
      <protection hidden="1"/>
    </xf>
    <xf numFmtId="0" fontId="0" fillId="0" borderId="0" xfId="0" applyAlignment="1" applyProtection="1">
      <alignment horizontal="center" vertical="center"/>
      <protection hidden="1"/>
    </xf>
    <xf numFmtId="0" fontId="2" fillId="2" borderId="0" xfId="0" applyFont="1" applyFill="1" applyAlignment="1" applyProtection="1">
      <alignment horizontal="left"/>
      <protection hidden="1"/>
    </xf>
    <xf numFmtId="0" fontId="10" fillId="2" borderId="0" xfId="0" applyFont="1" applyFill="1" applyAlignment="1" applyProtection="1">
      <alignment horizontal="center" vertical="center"/>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wrapText="1"/>
      <protection hidden="1"/>
    </xf>
    <xf numFmtId="0" fontId="5" fillId="2" borderId="0" xfId="0" applyFont="1" applyFill="1" applyAlignment="1" applyProtection="1">
      <alignment horizontal="center"/>
      <protection hidden="1"/>
    </xf>
    <xf numFmtId="0" fontId="0" fillId="0" borderId="0" xfId="0" applyAlignment="1" applyProtection="1">
      <alignment horizontal="left" vertical="center"/>
      <protection hidden="1"/>
    </xf>
    <xf numFmtId="165" fontId="33" fillId="12" borderId="4" xfId="0" applyNumberFormat="1" applyFont="1" applyFill="1" applyBorder="1" applyAlignment="1" applyProtection="1">
      <alignment horizontal="right" vertical="center"/>
      <protection hidden="1"/>
    </xf>
    <xf numFmtId="0" fontId="3" fillId="2" borderId="0" xfId="0" applyFont="1" applyFill="1" applyAlignment="1" applyProtection="1">
      <alignment horizontal="left" vertical="center" wrapText="1"/>
      <protection hidden="1"/>
    </xf>
    <xf numFmtId="0" fontId="12" fillId="0" borderId="0" xfId="0" applyFont="1" applyProtection="1">
      <protection hidden="1"/>
    </xf>
    <xf numFmtId="0" fontId="21" fillId="0" borderId="0" xfId="0" applyFont="1" applyProtection="1">
      <protection hidden="1"/>
    </xf>
    <xf numFmtId="165" fontId="14" fillId="12" borderId="4" xfId="0" applyNumberFormat="1" applyFont="1" applyFill="1" applyBorder="1" applyAlignment="1" applyProtection="1">
      <alignment horizontal="right" vertical="center"/>
      <protection hidden="1"/>
    </xf>
    <xf numFmtId="165" fontId="14" fillId="17" borderId="4" xfId="0" applyNumberFormat="1" applyFont="1" applyFill="1" applyBorder="1" applyAlignment="1" applyProtection="1">
      <alignment horizontal="right" vertical="center"/>
      <protection hidden="1"/>
    </xf>
    <xf numFmtId="14" fontId="38" fillId="0" borderId="0" xfId="0" applyNumberFormat="1" applyFont="1" applyAlignment="1" applyProtection="1">
      <alignment horizontal="center" vertical="center"/>
      <protection hidden="1"/>
    </xf>
    <xf numFmtId="0" fontId="25" fillId="0" borderId="0" xfId="0" applyFont="1" applyProtection="1">
      <protection hidden="1"/>
    </xf>
    <xf numFmtId="9" fontId="21" fillId="0" borderId="0" xfId="0" applyNumberFormat="1" applyFont="1" applyProtection="1">
      <protection hidden="1"/>
    </xf>
    <xf numFmtId="165" fontId="21" fillId="0" borderId="0" xfId="0" applyNumberFormat="1" applyFont="1" applyProtection="1">
      <protection hidden="1"/>
    </xf>
    <xf numFmtId="0" fontId="21" fillId="0" borderId="0" xfId="0" applyFont="1"/>
    <xf numFmtId="0" fontId="25" fillId="0" borderId="0" xfId="0" applyFont="1"/>
    <xf numFmtId="0" fontId="21" fillId="0" borderId="0" xfId="0" applyFont="1" applyAlignment="1">
      <alignment horizontal="center"/>
    </xf>
    <xf numFmtId="0" fontId="25" fillId="0" borderId="0" xfId="0" applyFont="1" applyAlignment="1">
      <alignment horizontal="center" vertical="center"/>
    </xf>
    <xf numFmtId="0" fontId="24" fillId="2" borderId="30" xfId="0" applyFont="1" applyFill="1" applyBorder="1" applyAlignment="1" applyProtection="1">
      <alignment horizontal="center" vertical="top"/>
      <protection hidden="1"/>
    </xf>
    <xf numFmtId="0" fontId="0" fillId="2" borderId="0" xfId="0" applyFill="1" applyAlignment="1" applyProtection="1">
      <alignment horizontal="left"/>
      <protection hidden="1"/>
    </xf>
    <xf numFmtId="0" fontId="10" fillId="0" borderId="0" xfId="0" applyFont="1" applyAlignment="1" applyProtection="1">
      <alignment vertical="center"/>
      <protection hidden="1"/>
    </xf>
    <xf numFmtId="0" fontId="10" fillId="2" borderId="0" xfId="0" applyFont="1" applyFill="1" applyAlignment="1" applyProtection="1">
      <alignment vertical="center" wrapText="1"/>
      <protection hidden="1"/>
    </xf>
    <xf numFmtId="0" fontId="18" fillId="2" borderId="0" xfId="0" applyFont="1" applyFill="1" applyAlignment="1" applyProtection="1">
      <alignment horizontal="left" vertical="justify" wrapText="1"/>
      <protection hidden="1"/>
    </xf>
    <xf numFmtId="0" fontId="24" fillId="2" borderId="0" xfId="0" applyFont="1" applyFill="1" applyAlignment="1" applyProtection="1">
      <alignment horizontal="center" vertical="top"/>
      <protection hidden="1"/>
    </xf>
    <xf numFmtId="0" fontId="37" fillId="0" borderId="0" xfId="0" applyFont="1" applyAlignment="1" applyProtection="1">
      <alignment vertical="center"/>
      <protection hidden="1"/>
    </xf>
    <xf numFmtId="0" fontId="9" fillId="3" borderId="4" xfId="0" applyFont="1" applyFill="1" applyBorder="1" applyAlignment="1" applyProtection="1">
      <alignment horizontal="center" vertical="center"/>
      <protection hidden="1"/>
    </xf>
    <xf numFmtId="0" fontId="9" fillId="4" borderId="0" xfId="0" applyFont="1" applyFill="1" applyAlignment="1" applyProtection="1">
      <alignment horizontal="left" vertical="center" wrapText="1"/>
      <protection hidden="1"/>
    </xf>
    <xf numFmtId="10" fontId="1" fillId="3" borderId="23" xfId="1" applyNumberFormat="1" applyFont="1" applyFill="1" applyBorder="1" applyAlignment="1" applyProtection="1">
      <alignment horizontal="right" vertical="center"/>
      <protection hidden="1"/>
    </xf>
    <xf numFmtId="0" fontId="0" fillId="8" borderId="14" xfId="0" applyFill="1" applyBorder="1" applyAlignment="1" applyProtection="1">
      <alignment horizontal="center" vertical="center"/>
      <protection hidden="1"/>
    </xf>
    <xf numFmtId="0" fontId="13" fillId="13" borderId="13" xfId="0" applyFont="1" applyFill="1" applyBorder="1" applyAlignment="1" applyProtection="1">
      <alignment horizontal="right" vertical="center"/>
      <protection hidden="1"/>
    </xf>
    <xf numFmtId="0" fontId="3" fillId="5" borderId="0" xfId="0" applyFont="1" applyFill="1" applyAlignment="1" applyProtection="1">
      <alignment horizontal="left" vertical="center" wrapText="1"/>
      <protection hidden="1"/>
    </xf>
    <xf numFmtId="10" fontId="1" fillId="3" borderId="11" xfId="1" applyNumberFormat="1" applyFont="1" applyFill="1" applyBorder="1" applyAlignment="1" applyProtection="1">
      <alignment horizontal="right" vertical="center"/>
      <protection hidden="1"/>
    </xf>
    <xf numFmtId="0" fontId="4" fillId="0" borderId="0" xfId="0" applyFont="1" applyAlignment="1" applyProtection="1">
      <alignment vertical="center"/>
      <protection hidden="1"/>
    </xf>
    <xf numFmtId="0" fontId="3" fillId="4" borderId="74" xfId="0" applyFont="1" applyFill="1" applyBorder="1" applyAlignment="1" applyProtection="1">
      <alignment horizontal="center" vertical="center"/>
      <protection hidden="1"/>
    </xf>
    <xf numFmtId="0" fontId="1" fillId="3" borderId="75" xfId="0" applyFont="1" applyFill="1" applyBorder="1" applyAlignment="1" applyProtection="1">
      <alignment horizontal="center" vertical="center"/>
      <protection hidden="1"/>
    </xf>
    <xf numFmtId="0" fontId="3" fillId="3" borderId="76" xfId="0" applyFont="1" applyFill="1" applyBorder="1" applyAlignment="1" applyProtection="1">
      <alignment horizontal="center" vertical="center"/>
      <protection hidden="1"/>
    </xf>
    <xf numFmtId="0" fontId="3" fillId="3" borderId="68" xfId="0" applyFont="1" applyFill="1" applyBorder="1" applyAlignment="1" applyProtection="1">
      <alignment horizontal="center" vertical="center"/>
      <protection hidden="1"/>
    </xf>
    <xf numFmtId="0" fontId="5" fillId="4" borderId="71" xfId="0" applyFont="1" applyFill="1" applyBorder="1" applyAlignment="1" applyProtection="1">
      <alignment horizontal="center" vertical="center"/>
      <protection hidden="1"/>
    </xf>
    <xf numFmtId="0" fontId="3" fillId="0" borderId="5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 fillId="3" borderId="85" xfId="0" applyFont="1" applyFill="1" applyBorder="1" applyAlignment="1" applyProtection="1">
      <alignment horizontal="center" vertical="center"/>
      <protection hidden="1"/>
    </xf>
    <xf numFmtId="0" fontId="3" fillId="0" borderId="20" xfId="0" applyFont="1" applyBorder="1" applyAlignment="1" applyProtection="1">
      <alignment horizontal="center" vertical="center"/>
      <protection locked="0"/>
    </xf>
    <xf numFmtId="167" fontId="33" fillId="2" borderId="11" xfId="0" applyNumberFormat="1" applyFont="1" applyFill="1" applyBorder="1" applyAlignment="1" applyProtection="1">
      <alignment horizontal="center" vertical="center"/>
      <protection locked="0"/>
    </xf>
    <xf numFmtId="167" fontId="5" fillId="0" borderId="79" xfId="0" applyNumberFormat="1" applyFont="1" applyBorder="1" applyAlignment="1" applyProtection="1">
      <alignment horizontal="center" vertical="center"/>
      <protection locked="0"/>
    </xf>
    <xf numFmtId="167" fontId="3" fillId="3" borderId="80" xfId="0" applyNumberFormat="1" applyFont="1" applyFill="1" applyBorder="1" applyAlignment="1" applyProtection="1">
      <alignment horizontal="center" vertical="center"/>
      <protection hidden="1"/>
    </xf>
    <xf numFmtId="167" fontId="0" fillId="0" borderId="45" xfId="0" applyNumberFormat="1" applyBorder="1" applyAlignment="1" applyProtection="1">
      <alignment horizontal="center" vertical="center"/>
      <protection locked="0"/>
    </xf>
    <xf numFmtId="167" fontId="0" fillId="0" borderId="46" xfId="0" applyNumberFormat="1" applyBorder="1" applyAlignment="1" applyProtection="1">
      <alignment horizontal="center" vertical="center"/>
      <protection locked="0"/>
    </xf>
    <xf numFmtId="167" fontId="0" fillId="0" borderId="41" xfId="0" applyNumberFormat="1" applyBorder="1" applyAlignment="1" applyProtection="1">
      <alignment horizontal="center" vertical="center"/>
      <protection locked="0"/>
    </xf>
    <xf numFmtId="167" fontId="0" fillId="0" borderId="47" xfId="0" applyNumberFormat="1" applyBorder="1" applyAlignment="1" applyProtection="1">
      <alignment horizontal="center" vertical="center"/>
      <protection locked="0"/>
    </xf>
    <xf numFmtId="167" fontId="0" fillId="0" borderId="42" xfId="0" applyNumberFormat="1" applyBorder="1" applyAlignment="1" applyProtection="1">
      <alignment horizontal="center" vertical="center"/>
      <protection locked="0"/>
    </xf>
    <xf numFmtId="167" fontId="0" fillId="0" borderId="48" xfId="0" applyNumberFormat="1" applyBorder="1" applyAlignment="1" applyProtection="1">
      <alignment horizontal="center" vertical="center"/>
      <protection locked="0"/>
    </xf>
    <xf numFmtId="167" fontId="0" fillId="0" borderId="40" xfId="0" applyNumberFormat="1" applyBorder="1" applyAlignment="1" applyProtection="1">
      <alignment horizontal="center" vertical="center"/>
      <protection locked="0"/>
    </xf>
    <xf numFmtId="167" fontId="0" fillId="0" borderId="43" xfId="0" applyNumberFormat="1" applyBorder="1" applyAlignment="1" applyProtection="1">
      <alignment horizontal="center" vertical="center"/>
      <protection locked="0"/>
    </xf>
    <xf numFmtId="165" fontId="1" fillId="0" borderId="49" xfId="0" applyNumberFormat="1" applyFont="1" applyBorder="1" applyAlignment="1" applyProtection="1">
      <alignment vertical="center"/>
      <protection locked="0"/>
    </xf>
    <xf numFmtId="165" fontId="3" fillId="20" borderId="28" xfId="0" applyNumberFormat="1" applyFont="1" applyFill="1" applyBorder="1" applyAlignment="1" applyProtection="1">
      <alignment horizontal="center" vertical="center" wrapText="1"/>
      <protection hidden="1"/>
    </xf>
    <xf numFmtId="1" fontId="22" fillId="20" borderId="20" xfId="0" applyNumberFormat="1" applyFont="1" applyFill="1" applyBorder="1" applyAlignment="1" applyProtection="1">
      <alignment horizontal="center" vertical="center" wrapText="1"/>
      <protection hidden="1"/>
    </xf>
    <xf numFmtId="14" fontId="18" fillId="20" borderId="23" xfId="0" applyNumberFormat="1" applyFont="1" applyFill="1" applyBorder="1" applyAlignment="1" applyProtection="1">
      <alignment horizontal="center"/>
      <protection hidden="1"/>
    </xf>
    <xf numFmtId="14" fontId="18" fillId="20" borderId="9" xfId="0" applyNumberFormat="1" applyFont="1" applyFill="1" applyBorder="1" applyAlignment="1" applyProtection="1">
      <alignment horizontal="center"/>
      <protection hidden="1"/>
    </xf>
    <xf numFmtId="14" fontId="18" fillId="20" borderId="10" xfId="0" applyNumberFormat="1" applyFont="1" applyFill="1" applyBorder="1" applyAlignment="1" applyProtection="1">
      <alignment horizontal="center"/>
      <protection hidden="1"/>
    </xf>
    <xf numFmtId="10" fontId="3" fillId="3" borderId="51" xfId="1" applyNumberFormat="1" applyFont="1" applyFill="1" applyBorder="1" applyAlignment="1" applyProtection="1">
      <alignment horizontal="center" vertical="center" wrapText="1"/>
      <protection hidden="1"/>
    </xf>
    <xf numFmtId="10" fontId="0" fillId="3" borderId="57" xfId="1" applyNumberFormat="1" applyFont="1" applyFill="1" applyBorder="1" applyAlignment="1" applyProtection="1">
      <alignment horizontal="right" vertical="center" indent="1"/>
      <protection hidden="1"/>
    </xf>
    <xf numFmtId="10" fontId="0" fillId="3" borderId="60" xfId="1" applyNumberFormat="1" applyFont="1" applyFill="1" applyBorder="1" applyAlignment="1" applyProtection="1">
      <alignment horizontal="right" vertical="center" indent="1"/>
      <protection hidden="1"/>
    </xf>
    <xf numFmtId="10" fontId="0" fillId="3" borderId="66" xfId="1" applyNumberFormat="1" applyFont="1" applyFill="1" applyBorder="1" applyAlignment="1" applyProtection="1">
      <alignment horizontal="right" vertical="center" indent="1"/>
      <protection hidden="1"/>
    </xf>
    <xf numFmtId="10" fontId="0" fillId="3" borderId="59" xfId="1" applyNumberFormat="1" applyFont="1" applyFill="1" applyBorder="1" applyAlignment="1" applyProtection="1">
      <alignment horizontal="right" vertical="center" indent="1"/>
      <protection hidden="1"/>
    </xf>
    <xf numFmtId="10" fontId="0" fillId="3" borderId="58" xfId="1" applyNumberFormat="1" applyFont="1" applyFill="1" applyBorder="1" applyAlignment="1" applyProtection="1">
      <alignment horizontal="right" vertical="center" indent="1"/>
      <protection hidden="1"/>
    </xf>
    <xf numFmtId="10" fontId="1" fillId="3" borderId="9" xfId="1" applyNumberFormat="1" applyFont="1" applyFill="1" applyBorder="1" applyAlignment="1" applyProtection="1">
      <alignment horizontal="right" vertical="center" indent="1"/>
      <protection hidden="1"/>
    </xf>
    <xf numFmtId="10" fontId="1" fillId="3" borderId="25" xfId="1" applyNumberFormat="1" applyFont="1" applyFill="1" applyBorder="1" applyAlignment="1" applyProtection="1">
      <alignment horizontal="right" vertical="center" indent="1"/>
      <protection hidden="1"/>
    </xf>
    <xf numFmtId="10" fontId="1" fillId="3" borderId="23" xfId="1" applyNumberFormat="1" applyFont="1" applyFill="1" applyBorder="1" applyAlignment="1" applyProtection="1">
      <alignment horizontal="right" vertical="center" indent="1"/>
      <protection hidden="1"/>
    </xf>
    <xf numFmtId="165" fontId="18" fillId="20" borderId="54" xfId="0" applyNumberFormat="1" applyFont="1" applyFill="1" applyBorder="1" applyAlignment="1" applyProtection="1">
      <alignment horizontal="right" indent="1"/>
      <protection hidden="1"/>
    </xf>
    <xf numFmtId="165" fontId="18" fillId="20" borderId="55" xfId="0" applyNumberFormat="1" applyFont="1" applyFill="1" applyBorder="1" applyAlignment="1" applyProtection="1">
      <alignment horizontal="right" indent="1"/>
      <protection hidden="1"/>
    </xf>
    <xf numFmtId="165" fontId="18" fillId="20" borderId="22" xfId="0" applyNumberFormat="1" applyFont="1" applyFill="1" applyBorder="1" applyAlignment="1" applyProtection="1">
      <alignment horizontal="right" indent="1"/>
      <protection hidden="1"/>
    </xf>
    <xf numFmtId="165" fontId="18" fillId="20" borderId="55" xfId="0" applyNumberFormat="1" applyFont="1" applyFill="1" applyBorder="1" applyAlignment="1" applyProtection="1">
      <alignment horizontal="right" vertical="center" wrapText="1" indent="1"/>
      <protection hidden="1"/>
    </xf>
    <xf numFmtId="165" fontId="18" fillId="20" borderId="56" xfId="0" applyNumberFormat="1" applyFont="1" applyFill="1" applyBorder="1" applyAlignment="1" applyProtection="1">
      <alignment horizontal="right" vertical="center" wrapText="1" indent="1"/>
      <protection hidden="1"/>
    </xf>
    <xf numFmtId="168" fontId="1" fillId="20" borderId="23" xfId="0" applyNumberFormat="1" applyFont="1" applyFill="1" applyBorder="1" applyAlignment="1" applyProtection="1">
      <alignment horizontal="right" vertical="center" wrapText="1" indent="1"/>
      <protection hidden="1"/>
    </xf>
    <xf numFmtId="168" fontId="1" fillId="20" borderId="9" xfId="0" applyNumberFormat="1" applyFont="1" applyFill="1" applyBorder="1" applyAlignment="1" applyProtection="1">
      <alignment horizontal="right" vertical="center" wrapText="1" indent="1"/>
      <protection hidden="1"/>
    </xf>
    <xf numFmtId="165" fontId="1" fillId="20" borderId="9" xfId="0" applyNumberFormat="1" applyFont="1" applyFill="1" applyBorder="1" applyAlignment="1" applyProtection="1">
      <alignment horizontal="right" vertical="center" wrapText="1" indent="1"/>
      <protection hidden="1"/>
    </xf>
    <xf numFmtId="165" fontId="1" fillId="20" borderId="25" xfId="0" applyNumberFormat="1" applyFont="1" applyFill="1" applyBorder="1" applyAlignment="1" applyProtection="1">
      <alignment horizontal="right" vertical="center" wrapText="1" indent="1"/>
      <protection hidden="1"/>
    </xf>
    <xf numFmtId="165" fontId="18" fillId="20" borderId="23" xfId="0" applyNumberFormat="1" applyFont="1" applyFill="1" applyBorder="1" applyAlignment="1" applyProtection="1">
      <alignment horizontal="right" vertical="center" wrapText="1" indent="1"/>
      <protection hidden="1"/>
    </xf>
    <xf numFmtId="165" fontId="18" fillId="20" borderId="10" xfId="0" applyNumberFormat="1" applyFont="1" applyFill="1" applyBorder="1" applyAlignment="1" applyProtection="1">
      <alignment horizontal="right" indent="1"/>
      <protection hidden="1"/>
    </xf>
    <xf numFmtId="165" fontId="18" fillId="20" borderId="62" xfId="0" applyNumberFormat="1" applyFont="1" applyFill="1" applyBorder="1" applyAlignment="1" applyProtection="1">
      <alignment horizontal="right" vertical="center" wrapText="1" indent="1"/>
      <protection hidden="1"/>
    </xf>
    <xf numFmtId="10" fontId="18" fillId="4" borderId="23" xfId="0" applyNumberFormat="1" applyFont="1" applyFill="1" applyBorder="1" applyAlignment="1" applyProtection="1">
      <alignment vertical="center" wrapText="1"/>
      <protection hidden="1"/>
    </xf>
    <xf numFmtId="10" fontId="18" fillId="4" borderId="9" xfId="0" applyNumberFormat="1" applyFont="1" applyFill="1" applyBorder="1" applyAlignment="1" applyProtection="1">
      <alignment vertical="center" wrapText="1"/>
      <protection hidden="1"/>
    </xf>
    <xf numFmtId="10" fontId="18" fillId="4" borderId="25" xfId="0" applyNumberFormat="1" applyFont="1" applyFill="1" applyBorder="1" applyAlignment="1" applyProtection="1">
      <alignment vertical="center" wrapText="1"/>
      <protection hidden="1"/>
    </xf>
    <xf numFmtId="10" fontId="43" fillId="13" borderId="4" xfId="0" applyNumberFormat="1" applyFont="1" applyFill="1" applyBorder="1" applyAlignment="1" applyProtection="1">
      <alignment horizontal="right" vertical="center" indent="1"/>
      <protection hidden="1"/>
    </xf>
    <xf numFmtId="10" fontId="1" fillId="3" borderId="23" xfId="1" applyNumberFormat="1" applyFont="1" applyFill="1" applyBorder="1" applyAlignment="1" applyProtection="1">
      <alignment horizontal="right" vertical="center" indent="1"/>
      <protection hidden="1"/>
    </xf>
    <xf numFmtId="10" fontId="1" fillId="3" borderId="10" xfId="1" applyNumberFormat="1" applyFont="1" applyFill="1" applyBorder="1" applyAlignment="1" applyProtection="1">
      <alignment horizontal="right" vertical="center" indent="1"/>
      <protection hidden="1"/>
    </xf>
    <xf numFmtId="10" fontId="33" fillId="16" borderId="11" xfId="1" applyNumberFormat="1" applyFont="1" applyFill="1" applyBorder="1" applyAlignment="1" applyProtection="1">
      <alignment horizontal="right" vertical="center" indent="1"/>
      <protection hidden="1"/>
    </xf>
    <xf numFmtId="0" fontId="1" fillId="3" borderId="65" xfId="0" applyFont="1" applyFill="1" applyBorder="1" applyAlignment="1" applyProtection="1">
      <alignment horizontal="center" vertical="center"/>
      <protection hidden="1"/>
    </xf>
    <xf numFmtId="165" fontId="18" fillId="20" borderId="54" xfId="0" applyNumberFormat="1" applyFont="1" applyFill="1" applyBorder="1" applyAlignment="1" applyProtection="1">
      <alignment horizontal="right" vertical="center" wrapText="1" indent="1"/>
      <protection hidden="1"/>
    </xf>
    <xf numFmtId="0" fontId="1" fillId="3" borderId="37" xfId="0" applyFont="1" applyFill="1" applyBorder="1" applyAlignment="1" applyProtection="1">
      <alignment horizontal="center" vertical="center"/>
      <protection hidden="1"/>
    </xf>
    <xf numFmtId="0" fontId="1" fillId="20" borderId="32" xfId="0" applyFont="1" applyFill="1" applyBorder="1" applyAlignment="1" applyProtection="1">
      <alignment horizontal="center" vertical="center" wrapText="1"/>
      <protection hidden="1"/>
    </xf>
    <xf numFmtId="0" fontId="1" fillId="20" borderId="52" xfId="0" applyFont="1" applyFill="1" applyBorder="1" applyAlignment="1" applyProtection="1">
      <alignment horizontal="center" vertical="center" wrapText="1"/>
      <protection hidden="1"/>
    </xf>
    <xf numFmtId="0" fontId="1" fillId="20" borderId="24" xfId="0" applyFont="1" applyFill="1" applyBorder="1" applyAlignment="1" applyProtection="1">
      <alignment horizontal="center" vertical="center" wrapText="1"/>
      <protection hidden="1"/>
    </xf>
    <xf numFmtId="0" fontId="1" fillId="20" borderId="49" xfId="0" applyFont="1" applyFill="1" applyBorder="1" applyAlignment="1" applyProtection="1">
      <alignment horizontal="center" vertical="center" wrapText="1"/>
      <protection hidden="1"/>
    </xf>
    <xf numFmtId="0" fontId="44" fillId="11" borderId="13" xfId="0" applyFont="1" applyFill="1" applyBorder="1" applyAlignment="1" applyProtection="1">
      <alignment horizontal="center" vertical="center"/>
      <protection hidden="1"/>
    </xf>
    <xf numFmtId="0" fontId="44" fillId="11" borderId="20" xfId="0" applyFont="1" applyFill="1" applyBorder="1" applyAlignment="1" applyProtection="1">
      <alignment horizontal="center" vertical="center"/>
      <protection hidden="1"/>
    </xf>
    <xf numFmtId="0" fontId="44" fillId="11" borderId="14" xfId="0" applyFont="1" applyFill="1" applyBorder="1" applyAlignment="1" applyProtection="1">
      <alignment horizontal="center" vertical="center"/>
      <protection hidden="1"/>
    </xf>
    <xf numFmtId="165" fontId="33" fillId="3" borderId="13" xfId="0" applyNumberFormat="1" applyFont="1" applyFill="1" applyBorder="1" applyAlignment="1" applyProtection="1">
      <alignment horizontal="center" vertical="center"/>
      <protection hidden="1"/>
    </xf>
    <xf numFmtId="165" fontId="33" fillId="3" borderId="14" xfId="0" applyNumberFormat="1" applyFont="1" applyFill="1" applyBorder="1" applyAlignment="1" applyProtection="1">
      <alignment horizontal="center" vertical="center"/>
      <protection hidden="1"/>
    </xf>
    <xf numFmtId="0" fontId="5" fillId="5" borderId="0" xfId="0" applyFont="1" applyFill="1" applyAlignment="1" applyProtection="1">
      <alignment horizontal="left" vertical="top" wrapText="1"/>
      <protection hidden="1"/>
    </xf>
    <xf numFmtId="10" fontId="20" fillId="5" borderId="31" xfId="1" applyNumberFormat="1" applyFont="1" applyFill="1" applyBorder="1" applyAlignment="1" applyProtection="1">
      <alignment horizontal="center" vertical="center" wrapText="1"/>
      <protection hidden="1"/>
    </xf>
    <xf numFmtId="10" fontId="20" fillId="5" borderId="30" xfId="1" applyNumberFormat="1" applyFont="1" applyFill="1" applyBorder="1" applyAlignment="1" applyProtection="1">
      <alignment horizontal="center" vertical="center" wrapText="1"/>
      <protection hidden="1"/>
    </xf>
    <xf numFmtId="10" fontId="20" fillId="5" borderId="22" xfId="1" applyNumberFormat="1" applyFont="1" applyFill="1" applyBorder="1" applyAlignment="1" applyProtection="1">
      <alignment horizontal="center" vertical="center" wrapText="1"/>
      <protection hidden="1"/>
    </xf>
    <xf numFmtId="10" fontId="1" fillId="3" borderId="23" xfId="1" applyNumberFormat="1" applyFont="1" applyFill="1" applyBorder="1" applyAlignment="1" applyProtection="1">
      <alignment horizontal="right" vertical="center" indent="1"/>
      <protection hidden="1"/>
    </xf>
    <xf numFmtId="10" fontId="1" fillId="3" borderId="10" xfId="1" applyNumberFormat="1" applyFont="1" applyFill="1" applyBorder="1" applyAlignment="1" applyProtection="1">
      <alignment horizontal="right" vertical="center" indent="1"/>
      <protection hidden="1"/>
    </xf>
    <xf numFmtId="10" fontId="18" fillId="4" borderId="54" xfId="0" applyNumberFormat="1" applyFont="1" applyFill="1" applyBorder="1" applyAlignment="1" applyProtection="1">
      <alignment horizontal="right" vertical="center" wrapText="1"/>
      <protection hidden="1"/>
    </xf>
    <xf numFmtId="0" fontId="18" fillId="4" borderId="56" xfId="0" applyFont="1" applyFill="1" applyBorder="1" applyAlignment="1" applyProtection="1">
      <alignment horizontal="right" vertical="center" wrapText="1"/>
      <protection hidden="1"/>
    </xf>
    <xf numFmtId="0" fontId="1" fillId="20" borderId="32" xfId="0" applyFont="1" applyFill="1" applyBorder="1" applyAlignment="1" applyProtection="1">
      <alignment horizontal="center" vertical="center"/>
      <protection hidden="1"/>
    </xf>
    <xf numFmtId="0" fontId="1" fillId="20" borderId="28" xfId="0" applyFont="1" applyFill="1" applyBorder="1" applyAlignment="1" applyProtection="1">
      <alignment horizontal="center" vertical="center"/>
      <protection hidden="1"/>
    </xf>
    <xf numFmtId="0" fontId="1" fillId="20" borderId="31" xfId="0" applyFont="1" applyFill="1" applyBorder="1" applyAlignment="1" applyProtection="1">
      <alignment horizontal="center" vertical="center"/>
      <protection hidden="1"/>
    </xf>
    <xf numFmtId="0" fontId="1" fillId="20" borderId="22" xfId="0" applyFont="1" applyFill="1" applyBorder="1" applyAlignment="1" applyProtection="1">
      <alignment horizontal="center" vertical="center"/>
      <protection hidden="1"/>
    </xf>
    <xf numFmtId="0" fontId="9" fillId="4" borderId="0" xfId="0" applyFont="1" applyFill="1" applyAlignment="1" applyProtection="1">
      <alignment horizontal="left" vertical="center" wrapText="1"/>
      <protection hidden="1"/>
    </xf>
    <xf numFmtId="0" fontId="30" fillId="11" borderId="51" xfId="0" applyFont="1" applyFill="1" applyBorder="1" applyAlignment="1" applyProtection="1">
      <alignment horizontal="left" vertical="center" wrapText="1"/>
      <protection hidden="1"/>
    </xf>
    <xf numFmtId="0" fontId="30" fillId="11" borderId="0" xfId="0" applyFont="1" applyFill="1" applyAlignment="1" applyProtection="1">
      <alignment horizontal="left" vertical="center" wrapText="1"/>
      <protection hidden="1"/>
    </xf>
    <xf numFmtId="0" fontId="10" fillId="0" borderId="0" xfId="0" applyFont="1" applyAlignment="1" applyProtection="1">
      <alignment horizontal="center" vertical="center"/>
      <protection hidden="1"/>
    </xf>
    <xf numFmtId="0" fontId="23" fillId="7" borderId="13" xfId="0" applyFont="1" applyFill="1" applyBorder="1" applyAlignment="1" applyProtection="1">
      <alignment horizontal="center" vertical="center" wrapText="1"/>
      <protection hidden="1"/>
    </xf>
    <xf numFmtId="0" fontId="23" fillId="7" borderId="20" xfId="0" applyFont="1" applyFill="1" applyBorder="1" applyAlignment="1" applyProtection="1">
      <alignment horizontal="center" vertical="center"/>
      <protection hidden="1"/>
    </xf>
    <xf numFmtId="0" fontId="23" fillId="7" borderId="14" xfId="0" applyFont="1" applyFill="1" applyBorder="1" applyAlignment="1" applyProtection="1">
      <alignment horizontal="center" vertical="center"/>
      <protection hidden="1"/>
    </xf>
    <xf numFmtId="0" fontId="28" fillId="3" borderId="13" xfId="0" applyFont="1" applyFill="1" applyBorder="1" applyAlignment="1" applyProtection="1">
      <alignment horizontal="center" vertical="center" wrapText="1"/>
      <protection hidden="1"/>
    </xf>
    <xf numFmtId="0" fontId="28" fillId="3" borderId="20" xfId="0" applyFont="1" applyFill="1" applyBorder="1" applyAlignment="1" applyProtection="1">
      <alignment horizontal="center" vertical="center" wrapText="1"/>
      <protection hidden="1"/>
    </xf>
    <xf numFmtId="0" fontId="28" fillId="3" borderId="14" xfId="0" applyFont="1" applyFill="1" applyBorder="1" applyAlignment="1" applyProtection="1">
      <alignment horizontal="center" vertical="center" wrapText="1"/>
      <protection hidden="1"/>
    </xf>
    <xf numFmtId="0" fontId="9" fillId="11" borderId="32" xfId="0" applyFont="1" applyFill="1" applyBorder="1" applyAlignment="1" applyProtection="1">
      <alignment horizontal="left" vertical="center" wrapText="1"/>
      <protection hidden="1"/>
    </xf>
    <xf numFmtId="0" fontId="9" fillId="11" borderId="51" xfId="0" applyFont="1" applyFill="1" applyBorder="1" applyAlignment="1" applyProtection="1">
      <alignment horizontal="left" vertical="center" wrapText="1"/>
      <protection hidden="1"/>
    </xf>
    <xf numFmtId="0" fontId="9" fillId="11" borderId="28" xfId="0" applyFont="1" applyFill="1" applyBorder="1" applyAlignment="1" applyProtection="1">
      <alignment horizontal="left" vertical="center" wrapText="1"/>
      <protection hidden="1"/>
    </xf>
    <xf numFmtId="0" fontId="9" fillId="11" borderId="31" xfId="0" applyFont="1" applyFill="1" applyBorder="1" applyAlignment="1" applyProtection="1">
      <alignment horizontal="left" vertical="center" wrapText="1"/>
      <protection hidden="1"/>
    </xf>
    <xf numFmtId="0" fontId="9" fillId="11" borderId="30" xfId="0" applyFont="1" applyFill="1" applyBorder="1" applyAlignment="1" applyProtection="1">
      <alignment horizontal="left" vertical="center" wrapText="1"/>
      <protection hidden="1"/>
    </xf>
    <xf numFmtId="0" fontId="9" fillId="11" borderId="22" xfId="0" applyFont="1" applyFill="1" applyBorder="1" applyAlignment="1" applyProtection="1">
      <alignment horizontal="left" vertical="center" wrapText="1"/>
      <protection hidden="1"/>
    </xf>
    <xf numFmtId="10" fontId="28" fillId="11" borderId="24" xfId="0" applyNumberFormat="1" applyFont="1" applyFill="1" applyBorder="1" applyAlignment="1" applyProtection="1">
      <alignment horizontal="center" vertical="center"/>
      <protection hidden="1"/>
    </xf>
    <xf numFmtId="10" fontId="28" fillId="11" borderId="11" xfId="0" applyNumberFormat="1" applyFont="1" applyFill="1" applyBorder="1" applyAlignment="1" applyProtection="1">
      <alignment horizontal="center" vertical="center"/>
      <protection hidden="1"/>
    </xf>
    <xf numFmtId="10" fontId="33" fillId="11" borderId="13" xfId="0" applyNumberFormat="1" applyFont="1" applyFill="1" applyBorder="1" applyAlignment="1" applyProtection="1">
      <alignment horizontal="center" vertical="center"/>
      <protection hidden="1"/>
    </xf>
    <xf numFmtId="10" fontId="33" fillId="11" borderId="14" xfId="0" applyNumberFormat="1" applyFont="1" applyFill="1" applyBorder="1" applyAlignment="1" applyProtection="1">
      <alignment horizontal="center" vertical="center"/>
      <protection hidden="1"/>
    </xf>
    <xf numFmtId="165" fontId="14" fillId="12" borderId="13" xfId="0" applyNumberFormat="1" applyFont="1" applyFill="1" applyBorder="1" applyAlignment="1" applyProtection="1">
      <alignment horizontal="center" vertical="center"/>
      <protection hidden="1"/>
    </xf>
    <xf numFmtId="165" fontId="14" fillId="12" borderId="14" xfId="0" applyNumberFormat="1" applyFont="1" applyFill="1" applyBorder="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0" fontId="1" fillId="3" borderId="13" xfId="0" applyFont="1" applyFill="1" applyBorder="1" applyAlignment="1" applyProtection="1">
      <alignment horizontal="center" vertical="center"/>
      <protection hidden="1"/>
    </xf>
    <xf numFmtId="0" fontId="1" fillId="3" borderId="20" xfId="0" applyFont="1" applyFill="1" applyBorder="1" applyAlignment="1" applyProtection="1">
      <alignment horizontal="center" vertical="center"/>
      <protection hidden="1"/>
    </xf>
    <xf numFmtId="0" fontId="1" fillId="3" borderId="14" xfId="0" applyFont="1" applyFill="1" applyBorder="1" applyAlignment="1" applyProtection="1">
      <alignment horizontal="center" vertical="center"/>
      <protection hidden="1"/>
    </xf>
    <xf numFmtId="0" fontId="33" fillId="12" borderId="13" xfId="0" applyFont="1" applyFill="1" applyBorder="1" applyAlignment="1" applyProtection="1">
      <alignment horizontal="left" vertical="center" wrapText="1"/>
      <protection hidden="1"/>
    </xf>
    <xf numFmtId="0" fontId="33" fillId="12" borderId="20" xfId="0" applyFont="1" applyFill="1" applyBorder="1" applyAlignment="1" applyProtection="1">
      <alignment horizontal="left" vertical="center" wrapText="1"/>
      <protection hidden="1"/>
    </xf>
    <xf numFmtId="0" fontId="33" fillId="12" borderId="14" xfId="0" applyFont="1" applyFill="1" applyBorder="1" applyAlignment="1" applyProtection="1">
      <alignment horizontal="left" vertical="center" wrapText="1"/>
      <protection hidden="1"/>
    </xf>
    <xf numFmtId="0" fontId="1" fillId="3" borderId="52" xfId="0" applyFont="1" applyFill="1" applyBorder="1" applyAlignment="1" applyProtection="1">
      <alignment horizontal="center" vertical="center" wrapText="1"/>
      <protection hidden="1"/>
    </xf>
    <xf numFmtId="0" fontId="1" fillId="3" borderId="31" xfId="0" applyFont="1" applyFill="1" applyBorder="1" applyAlignment="1" applyProtection="1">
      <alignment horizontal="center" vertical="center" wrapText="1"/>
      <protection hidden="1"/>
    </xf>
    <xf numFmtId="0" fontId="1" fillId="11" borderId="32" xfId="0" applyFont="1" applyFill="1" applyBorder="1" applyAlignment="1" applyProtection="1">
      <alignment horizontal="center" vertical="center" wrapText="1"/>
      <protection hidden="1"/>
    </xf>
    <xf numFmtId="0" fontId="1" fillId="11" borderId="28" xfId="0" applyFont="1" applyFill="1" applyBorder="1" applyAlignment="1" applyProtection="1">
      <alignment horizontal="center" vertical="center" wrapText="1"/>
      <protection hidden="1"/>
    </xf>
    <xf numFmtId="0" fontId="1" fillId="11" borderId="52" xfId="0" applyFont="1" applyFill="1" applyBorder="1" applyAlignment="1" applyProtection="1">
      <alignment horizontal="center" vertical="center" wrapText="1"/>
      <protection hidden="1"/>
    </xf>
    <xf numFmtId="0" fontId="1" fillId="11" borderId="53" xfId="0" applyFont="1" applyFill="1" applyBorder="1" applyAlignment="1" applyProtection="1">
      <alignment horizontal="center" vertical="center" wrapText="1"/>
      <protection hidden="1"/>
    </xf>
    <xf numFmtId="10" fontId="1" fillId="3" borderId="52" xfId="1" applyNumberFormat="1" applyFont="1" applyFill="1" applyBorder="1" applyAlignment="1" applyProtection="1">
      <alignment horizontal="center" vertical="center" wrapText="1"/>
      <protection hidden="1"/>
    </xf>
    <xf numFmtId="10" fontId="1" fillId="3" borderId="53" xfId="1" applyNumberFormat="1" applyFont="1" applyFill="1" applyBorder="1" applyAlignment="1" applyProtection="1">
      <alignment horizontal="center" vertical="center" wrapText="1"/>
      <protection hidden="1"/>
    </xf>
    <xf numFmtId="10" fontId="1" fillId="3" borderId="31" xfId="1" applyNumberFormat="1" applyFont="1" applyFill="1" applyBorder="1" applyAlignment="1" applyProtection="1">
      <alignment horizontal="center" vertical="center" wrapText="1"/>
      <protection hidden="1"/>
    </xf>
    <xf numFmtId="10" fontId="1" fillId="3" borderId="22" xfId="1" applyNumberFormat="1" applyFont="1" applyFill="1" applyBorder="1" applyAlignment="1" applyProtection="1">
      <alignment horizontal="center" vertical="center" wrapText="1"/>
      <protection hidden="1"/>
    </xf>
    <xf numFmtId="0" fontId="37" fillId="2" borderId="0" xfId="0" applyFont="1" applyFill="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3" fillId="3" borderId="13" xfId="0" applyFont="1" applyFill="1" applyBorder="1" applyAlignment="1" applyProtection="1">
      <alignment horizontal="left" vertical="center"/>
      <protection hidden="1"/>
    </xf>
    <xf numFmtId="0" fontId="3" fillId="3" borderId="20" xfId="0" applyFont="1" applyFill="1" applyBorder="1" applyAlignment="1" applyProtection="1">
      <alignment horizontal="left" vertical="center"/>
      <protection hidden="1"/>
    </xf>
    <xf numFmtId="0" fontId="3" fillId="3" borderId="14" xfId="0" applyFont="1" applyFill="1" applyBorder="1" applyAlignment="1" applyProtection="1">
      <alignment horizontal="left" vertical="center"/>
      <protection hidden="1"/>
    </xf>
    <xf numFmtId="0" fontId="18" fillId="17" borderId="13" xfId="0" applyFont="1" applyFill="1" applyBorder="1" applyAlignment="1" applyProtection="1">
      <alignment horizontal="left" vertical="center"/>
      <protection hidden="1"/>
    </xf>
    <xf numFmtId="0" fontId="18" fillId="17" borderId="20" xfId="0" applyFont="1" applyFill="1" applyBorder="1" applyAlignment="1" applyProtection="1">
      <alignment horizontal="left" vertical="center"/>
      <protection hidden="1"/>
    </xf>
    <xf numFmtId="0" fontId="18" fillId="17" borderId="14" xfId="0" applyFont="1" applyFill="1" applyBorder="1" applyAlignment="1" applyProtection="1">
      <alignment horizontal="left" vertical="center"/>
      <protection hidden="1"/>
    </xf>
    <xf numFmtId="0" fontId="40" fillId="2" borderId="0" xfId="0" applyFont="1" applyFill="1" applyAlignment="1" applyProtection="1">
      <alignment horizontal="center" vertical="top"/>
      <protection hidden="1"/>
    </xf>
    <xf numFmtId="0" fontId="28" fillId="2" borderId="30" xfId="0" applyFont="1" applyFill="1" applyBorder="1" applyAlignment="1" applyProtection="1">
      <alignment horizontal="center" vertical="center"/>
      <protection hidden="1"/>
    </xf>
    <xf numFmtId="0" fontId="15" fillId="19" borderId="69" xfId="0" applyFont="1" applyFill="1" applyBorder="1" applyAlignment="1" applyProtection="1">
      <alignment horizontal="center" vertical="center"/>
      <protection hidden="1"/>
    </xf>
    <xf numFmtId="0" fontId="15" fillId="19" borderId="70" xfId="0" applyFont="1" applyFill="1" applyBorder="1" applyAlignment="1" applyProtection="1">
      <alignment horizontal="center" vertical="center"/>
      <protection hidden="1"/>
    </xf>
    <xf numFmtId="0" fontId="5" fillId="4" borderId="67" xfId="0" applyFont="1" applyFill="1" applyBorder="1" applyAlignment="1" applyProtection="1">
      <alignment horizontal="center" vertical="center" wrapText="1"/>
      <protection hidden="1"/>
    </xf>
    <xf numFmtId="0" fontId="5" fillId="4" borderId="20" xfId="0" applyFont="1" applyFill="1" applyBorder="1" applyAlignment="1" applyProtection="1">
      <alignment horizontal="center" vertical="center" wrapText="1"/>
      <protection hidden="1"/>
    </xf>
    <xf numFmtId="0" fontId="3" fillId="3" borderId="72" xfId="0" applyFont="1" applyFill="1" applyBorder="1" applyAlignment="1" applyProtection="1">
      <alignment horizontal="center" vertical="center" wrapText="1"/>
      <protection hidden="1"/>
    </xf>
    <xf numFmtId="0" fontId="3" fillId="3" borderId="73" xfId="0" applyFont="1" applyFill="1" applyBorder="1" applyAlignment="1" applyProtection="1">
      <alignment horizontal="center" vertical="center" wrapText="1"/>
      <protection hidden="1"/>
    </xf>
    <xf numFmtId="0" fontId="39" fillId="2" borderId="30" xfId="0" applyFont="1" applyFill="1" applyBorder="1" applyAlignment="1" applyProtection="1">
      <alignment horizontal="center" vertical="top"/>
      <protection hidden="1"/>
    </xf>
    <xf numFmtId="0" fontId="1" fillId="8" borderId="13" xfId="0" applyFont="1" applyFill="1" applyBorder="1" applyAlignment="1" applyProtection="1">
      <alignment horizontal="center" vertical="center"/>
      <protection hidden="1"/>
    </xf>
    <xf numFmtId="0" fontId="0" fillId="8" borderId="20" xfId="0" applyFill="1" applyBorder="1" applyAlignment="1" applyProtection="1">
      <alignment horizontal="center" vertical="center"/>
      <protection hidden="1"/>
    </xf>
    <xf numFmtId="0" fontId="0" fillId="8" borderId="14" xfId="0" applyFill="1" applyBorder="1" applyAlignment="1" applyProtection="1">
      <alignment horizontal="center" vertical="center"/>
      <protection hidden="1"/>
    </xf>
    <xf numFmtId="0" fontId="1" fillId="3" borderId="13"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41" fillId="4" borderId="78" xfId="0" applyFont="1" applyFill="1" applyBorder="1" applyAlignment="1" applyProtection="1">
      <alignment horizontal="center" vertical="center" wrapText="1"/>
      <protection hidden="1"/>
    </xf>
    <xf numFmtId="0" fontId="41" fillId="4" borderId="77" xfId="0" applyFont="1" applyFill="1" applyBorder="1" applyAlignment="1" applyProtection="1">
      <alignment horizontal="center" vertical="center" wrapText="1"/>
      <protection hidden="1"/>
    </xf>
    <xf numFmtId="0" fontId="14" fillId="15" borderId="24" xfId="0" applyFont="1" applyFill="1" applyBorder="1" applyAlignment="1" applyProtection="1">
      <alignment horizontal="center" vertical="center"/>
      <protection hidden="1"/>
    </xf>
    <xf numFmtId="0" fontId="14" fillId="15" borderId="11" xfId="0" applyFont="1" applyFill="1" applyBorder="1" applyAlignment="1" applyProtection="1">
      <alignment horizontal="center" vertical="center"/>
      <protection hidden="1"/>
    </xf>
    <xf numFmtId="0" fontId="1" fillId="12" borderId="13" xfId="0" applyFont="1" applyFill="1" applyBorder="1" applyAlignment="1" applyProtection="1">
      <alignment horizontal="left" vertical="center"/>
      <protection hidden="1"/>
    </xf>
    <xf numFmtId="0" fontId="1" fillId="12" borderId="20" xfId="0" applyFont="1" applyFill="1" applyBorder="1" applyAlignment="1" applyProtection="1">
      <alignment horizontal="left" vertical="center"/>
      <protection hidden="1"/>
    </xf>
    <xf numFmtId="0" fontId="1" fillId="12" borderId="14" xfId="0" applyFont="1" applyFill="1" applyBorder="1" applyAlignment="1" applyProtection="1">
      <alignment horizontal="left" vertical="center"/>
      <protection hidden="1"/>
    </xf>
    <xf numFmtId="0" fontId="1" fillId="15" borderId="13" xfId="0" applyFont="1" applyFill="1" applyBorder="1" applyAlignment="1" applyProtection="1">
      <alignment horizontal="left" vertical="center"/>
      <protection hidden="1"/>
    </xf>
    <xf numFmtId="0" fontId="1" fillId="15" borderId="20" xfId="0" applyFont="1" applyFill="1" applyBorder="1" applyAlignment="1" applyProtection="1">
      <alignment horizontal="left" vertical="center"/>
      <protection hidden="1"/>
    </xf>
    <xf numFmtId="0" fontId="1" fillId="15" borderId="14" xfId="0" applyFont="1" applyFill="1" applyBorder="1" applyAlignment="1" applyProtection="1">
      <alignment horizontal="left" vertical="center"/>
      <protection hidden="1"/>
    </xf>
    <xf numFmtId="0" fontId="1" fillId="12" borderId="13" xfId="0" applyFont="1" applyFill="1" applyBorder="1" applyAlignment="1" applyProtection="1">
      <alignment horizontal="left" vertical="center" wrapText="1"/>
      <protection hidden="1"/>
    </xf>
    <xf numFmtId="0" fontId="1" fillId="12" borderId="20" xfId="0" applyFont="1" applyFill="1" applyBorder="1" applyAlignment="1" applyProtection="1">
      <alignment horizontal="left" vertical="center" wrapText="1"/>
      <protection hidden="1"/>
    </xf>
    <xf numFmtId="0" fontId="1" fillId="12" borderId="14" xfId="0" applyFont="1" applyFill="1" applyBorder="1" applyAlignment="1" applyProtection="1">
      <alignment horizontal="left" vertical="center" wrapText="1"/>
      <protection hidden="1"/>
    </xf>
    <xf numFmtId="0" fontId="20" fillId="4" borderId="13" xfId="0" applyFont="1" applyFill="1" applyBorder="1" applyAlignment="1" applyProtection="1">
      <alignment horizontal="left" vertical="center"/>
      <protection hidden="1"/>
    </xf>
    <xf numFmtId="0" fontId="20" fillId="4" borderId="20" xfId="0" applyFont="1" applyFill="1" applyBorder="1" applyAlignment="1" applyProtection="1">
      <alignment horizontal="left" vertical="center"/>
      <protection hidden="1"/>
    </xf>
    <xf numFmtId="0" fontId="20" fillId="4" borderId="14" xfId="0" applyFont="1" applyFill="1" applyBorder="1" applyAlignment="1" applyProtection="1">
      <alignment horizontal="left" vertical="center"/>
      <protection hidden="1"/>
    </xf>
    <xf numFmtId="0" fontId="1" fillId="8" borderId="14" xfId="0" applyFont="1" applyFill="1" applyBorder="1" applyAlignment="1" applyProtection="1">
      <alignment horizontal="center" vertical="center"/>
      <protection hidden="1"/>
    </xf>
    <xf numFmtId="0" fontId="19" fillId="8" borderId="65" xfId="0" applyFont="1" applyFill="1" applyBorder="1" applyAlignment="1" applyProtection="1">
      <alignment horizontal="left" vertical="center"/>
      <protection hidden="1"/>
    </xf>
    <xf numFmtId="0" fontId="19" fillId="8" borderId="57" xfId="0" applyFont="1" applyFill="1" applyBorder="1" applyAlignment="1" applyProtection="1">
      <alignment horizontal="left" vertical="center"/>
      <protection hidden="1"/>
    </xf>
    <xf numFmtId="0" fontId="19" fillId="8" borderId="54" xfId="0" applyFont="1" applyFill="1" applyBorder="1" applyAlignment="1" applyProtection="1">
      <alignment horizontal="left" vertical="center"/>
      <protection hidden="1"/>
    </xf>
    <xf numFmtId="0" fontId="19" fillId="8" borderId="37" xfId="0" applyFont="1" applyFill="1" applyBorder="1" applyAlignment="1" applyProtection="1">
      <alignment horizontal="left" vertical="center"/>
      <protection hidden="1"/>
    </xf>
    <xf numFmtId="0" fontId="19" fillId="8" borderId="60" xfId="0" applyFont="1" applyFill="1" applyBorder="1" applyAlignment="1" applyProtection="1">
      <alignment horizontal="left" vertical="center"/>
      <protection hidden="1"/>
    </xf>
    <xf numFmtId="0" fontId="19" fillId="8" borderId="62" xfId="0" applyFont="1" applyFill="1" applyBorder="1" applyAlignment="1" applyProtection="1">
      <alignment horizontal="left" vertical="center"/>
      <protection hidden="1"/>
    </xf>
    <xf numFmtId="0" fontId="18" fillId="5" borderId="0" xfId="0" applyFont="1" applyFill="1" applyAlignment="1" applyProtection="1">
      <alignment horizontal="left" vertical="center" wrapText="1"/>
      <protection hidden="1"/>
    </xf>
    <xf numFmtId="0" fontId="3" fillId="5" borderId="0" xfId="0" applyFont="1" applyFill="1" applyAlignment="1" applyProtection="1">
      <alignment horizontal="left" vertical="center" wrapText="1"/>
      <protection hidden="1"/>
    </xf>
    <xf numFmtId="0" fontId="10" fillId="2" borderId="0" xfId="0" applyFont="1" applyFill="1" applyAlignment="1" applyProtection="1">
      <alignment horizontal="justify" vertical="center" wrapText="1"/>
      <protection hidden="1"/>
    </xf>
    <xf numFmtId="165" fontId="3" fillId="2" borderId="0" xfId="0" applyNumberFormat="1" applyFont="1" applyFill="1" applyAlignment="1" applyProtection="1">
      <alignment horizontal="center" vertical="center"/>
      <protection hidden="1"/>
    </xf>
    <xf numFmtId="0" fontId="15" fillId="18" borderId="69" xfId="0" applyFont="1" applyFill="1" applyBorder="1" applyAlignment="1" applyProtection="1">
      <alignment horizontal="center" vertical="center"/>
      <protection hidden="1"/>
    </xf>
    <xf numFmtId="0" fontId="15" fillId="18" borderId="70" xfId="0" applyFont="1" applyFill="1" applyBorder="1" applyAlignment="1" applyProtection="1">
      <alignment horizontal="center" vertical="center"/>
      <protection hidden="1"/>
    </xf>
    <xf numFmtId="0" fontId="9" fillId="2" borderId="30" xfId="0" applyFont="1" applyFill="1" applyBorder="1" applyAlignment="1" applyProtection="1">
      <alignment horizontal="center" vertical="center"/>
      <protection hidden="1"/>
    </xf>
    <xf numFmtId="0" fontId="13" fillId="13" borderId="13" xfId="0" applyFont="1" applyFill="1" applyBorder="1" applyAlignment="1" applyProtection="1">
      <alignment horizontal="center" vertical="center"/>
      <protection hidden="1"/>
    </xf>
    <xf numFmtId="0" fontId="13" fillId="13" borderId="20" xfId="0" applyFont="1" applyFill="1" applyBorder="1" applyAlignment="1" applyProtection="1">
      <alignment horizontal="center" vertical="center"/>
      <protection hidden="1"/>
    </xf>
    <xf numFmtId="0" fontId="6" fillId="9" borderId="13" xfId="0" applyFont="1" applyFill="1" applyBorder="1" applyAlignment="1" applyProtection="1">
      <alignment horizontal="center" vertical="center" wrapText="1"/>
      <protection hidden="1"/>
    </xf>
    <xf numFmtId="0" fontId="6" fillId="9" borderId="14" xfId="0" applyFont="1" applyFill="1" applyBorder="1" applyAlignment="1" applyProtection="1">
      <alignment horizontal="center" vertical="center" wrapText="1"/>
      <protection hidden="1"/>
    </xf>
    <xf numFmtId="0" fontId="10" fillId="0" borderId="30" xfId="0" applyFont="1" applyBorder="1" applyAlignment="1" applyProtection="1">
      <alignment horizontal="center" vertical="center"/>
      <protection hidden="1"/>
    </xf>
    <xf numFmtId="0" fontId="1" fillId="8" borderId="32" xfId="0" applyFont="1" applyFill="1" applyBorder="1" applyAlignment="1" applyProtection="1">
      <alignment horizontal="left" vertical="center"/>
      <protection hidden="1"/>
    </xf>
    <xf numFmtId="0" fontId="1" fillId="8" borderId="28" xfId="0" applyFont="1" applyFill="1" applyBorder="1" applyAlignment="1" applyProtection="1">
      <alignment horizontal="left" vertical="center"/>
      <protection hidden="1"/>
    </xf>
    <xf numFmtId="0" fontId="1" fillId="13" borderId="13" xfId="0" applyFont="1" applyFill="1" applyBorder="1" applyAlignment="1" applyProtection="1">
      <alignment horizontal="left" vertical="center" wrapText="1"/>
      <protection hidden="1"/>
    </xf>
    <xf numFmtId="0" fontId="1" fillId="13" borderId="14" xfId="0" applyFont="1" applyFill="1" applyBorder="1" applyAlignment="1" applyProtection="1">
      <alignment horizontal="left"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 fillId="5" borderId="14" xfId="0" applyFont="1" applyFill="1" applyBorder="1" applyAlignment="1" applyProtection="1">
      <alignment horizontal="center" vertical="center"/>
      <protection hidden="1"/>
    </xf>
    <xf numFmtId="0" fontId="1" fillId="13" borderId="13" xfId="0" applyFont="1" applyFill="1" applyBorder="1" applyAlignment="1" applyProtection="1">
      <alignment horizontal="center" vertical="center"/>
      <protection hidden="1"/>
    </xf>
    <xf numFmtId="0" fontId="1" fillId="13" borderId="14" xfId="0" applyFont="1" applyFill="1" applyBorder="1" applyAlignment="1" applyProtection="1">
      <alignment horizontal="center" vertical="center"/>
      <protection hidden="1"/>
    </xf>
    <xf numFmtId="0" fontId="0" fillId="11" borderId="20" xfId="0" applyFill="1" applyBorder="1" applyAlignment="1" applyProtection="1">
      <alignment horizontal="center" vertical="center"/>
      <protection hidden="1"/>
    </xf>
    <xf numFmtId="0" fontId="0" fillId="11" borderId="14" xfId="0" applyFill="1" applyBorder="1" applyAlignment="1" applyProtection="1">
      <alignment horizontal="center" vertical="center"/>
      <protection hidden="1"/>
    </xf>
    <xf numFmtId="0" fontId="0" fillId="5" borderId="20" xfId="0" applyFill="1" applyBorder="1" applyAlignment="1" applyProtection="1">
      <alignment horizontal="center" vertical="center"/>
      <protection hidden="1"/>
    </xf>
    <xf numFmtId="0" fontId="0" fillId="5" borderId="14" xfId="0" applyFill="1" applyBorder="1" applyAlignment="1" applyProtection="1">
      <alignment horizontal="center" vertical="center"/>
      <protection hidden="1"/>
    </xf>
    <xf numFmtId="0" fontId="1" fillId="13" borderId="13" xfId="0" applyFont="1" applyFill="1" applyBorder="1" applyAlignment="1" applyProtection="1">
      <alignment horizontal="center" vertical="center" wrapText="1"/>
      <protection hidden="1"/>
    </xf>
    <xf numFmtId="0" fontId="0" fillId="13" borderId="20" xfId="0" applyFill="1" applyBorder="1" applyAlignment="1" applyProtection="1">
      <alignment horizontal="center" vertical="center" wrapText="1"/>
      <protection hidden="1"/>
    </xf>
    <xf numFmtId="0" fontId="0" fillId="13" borderId="14" xfId="0" applyFill="1" applyBorder="1" applyAlignment="1" applyProtection="1">
      <alignment horizontal="center" vertical="center" wrapText="1"/>
      <protection hidden="1"/>
    </xf>
    <xf numFmtId="0" fontId="41" fillId="4" borderId="76" xfId="0" applyFont="1" applyFill="1" applyBorder="1" applyAlignment="1" applyProtection="1">
      <alignment horizontal="center" vertical="center" wrapText="1"/>
      <protection hidden="1"/>
    </xf>
    <xf numFmtId="0" fontId="5" fillId="17" borderId="81" xfId="0" applyFont="1" applyFill="1" applyBorder="1" applyAlignment="1" applyProtection="1">
      <alignment horizontal="center" vertical="center" wrapText="1"/>
      <protection hidden="1"/>
    </xf>
    <xf numFmtId="0" fontId="5" fillId="17" borderId="82" xfId="0" applyFont="1" applyFill="1" applyBorder="1" applyAlignment="1" applyProtection="1">
      <alignment horizontal="center" vertical="center" wrapText="1"/>
      <protection hidden="1"/>
    </xf>
    <xf numFmtId="0" fontId="3" fillId="3" borderId="83" xfId="0" applyFont="1" applyFill="1" applyBorder="1" applyAlignment="1" applyProtection="1">
      <alignment horizontal="center" vertical="center" wrapText="1"/>
      <protection hidden="1"/>
    </xf>
    <xf numFmtId="0" fontId="3" fillId="3" borderId="84" xfId="0" applyFont="1" applyFill="1" applyBorder="1" applyAlignment="1" applyProtection="1">
      <alignment horizontal="center" vertical="center" wrapText="1"/>
      <protection hidden="1"/>
    </xf>
    <xf numFmtId="0" fontId="39" fillId="2" borderId="30" xfId="0" applyFont="1" applyFill="1" applyBorder="1" applyAlignment="1" applyProtection="1">
      <alignment horizontal="center" vertical="center"/>
      <protection hidden="1"/>
    </xf>
    <xf numFmtId="0" fontId="17" fillId="0" borderId="30" xfId="0" applyFont="1" applyBorder="1" applyAlignment="1" applyProtection="1">
      <alignment horizontal="center" vertical="center"/>
      <protection hidden="1"/>
    </xf>
  </cellXfs>
  <cellStyles count="2">
    <cellStyle name="Normalny" xfId="0" builtinId="0"/>
    <cellStyle name="Procentowy" xfId="1" builtinId="5"/>
  </cellStyles>
  <dxfs count="3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rgb="FFEF9BBD"/>
          <bgColor theme="5" tint="0.79998168889431442"/>
        </patternFill>
      </fill>
    </dxf>
    <dxf>
      <fill>
        <patternFill>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s>
  <tableStyles count="0" defaultTableStyle="TableStyleMedium2" defaultPivotStyle="PivotStyleLight16"/>
  <colors>
    <mruColors>
      <color rgb="FFFAD3BE"/>
      <color rgb="FFEDE1ED"/>
      <color rgb="FFF5D9E2"/>
      <color rgb="FFF1DDE5"/>
      <color rgb="FFF9D5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53340</xdr:rowOff>
    </xdr:from>
    <xdr:to>
      <xdr:col>17</xdr:col>
      <xdr:colOff>472440</xdr:colOff>
      <xdr:row>50</xdr:row>
      <xdr:rowOff>175260</xdr:rowOff>
    </xdr:to>
    <xdr:sp macro="" textlink="">
      <xdr:nvSpPr>
        <xdr:cNvPr id="2" name="pole tekstowe 1">
          <a:extLst>
            <a:ext uri="{FF2B5EF4-FFF2-40B4-BE49-F238E27FC236}">
              <a16:creationId xmlns="" xmlns:a16="http://schemas.microsoft.com/office/drawing/2014/main" id="{0A8D862B-2FCF-4422-9E3C-FF680764DCA9}"/>
            </a:ext>
          </a:extLst>
        </xdr:cNvPr>
        <xdr:cNvSpPr txBox="1"/>
      </xdr:nvSpPr>
      <xdr:spPr>
        <a:xfrm>
          <a:off x="60960" y="53340"/>
          <a:ext cx="10774680" cy="926592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200" b="1">
              <a:solidFill>
                <a:srgbClr val="C00000"/>
              </a:solidFill>
            </a:rPr>
            <a:t>INSTRUKCJA WPROWADZANIA</a:t>
          </a:r>
          <a:r>
            <a:rPr lang="pl-PL" sz="1200" b="1" baseline="0">
              <a:solidFill>
                <a:srgbClr val="C00000"/>
              </a:solidFill>
            </a:rPr>
            <a:t> DANYCH</a:t>
          </a:r>
          <a:endParaRPr lang="pl-PL" sz="1200" b="1">
            <a:solidFill>
              <a:srgbClr val="C00000"/>
            </a:solidFill>
          </a:endParaRPr>
        </a:p>
        <a:p>
          <a:endParaRPr lang="pl-PL" sz="800">
            <a:solidFill>
              <a:srgbClr val="C00000"/>
            </a:solidFill>
          </a:endParaRPr>
        </a:p>
        <a:p>
          <a:r>
            <a:rPr lang="pl-PL" sz="1100" b="1"/>
            <a:t>1.  Obowiązkowo należy wypełnić zakładkę "Podstawa wymiaru  10 lat SM". </a:t>
          </a:r>
          <a:r>
            <a:rPr lang="pl-PL" sz="1100" b="0"/>
            <a:t>Wypełniamy pola </a:t>
          </a:r>
          <a:r>
            <a:rPr lang="pl-PL" sz="1100" b="1"/>
            <a:t>jasne, tj.:</a:t>
          </a:r>
        </a:p>
        <a:p>
          <a:r>
            <a:rPr lang="pl-PL" sz="1100" b="0"/>
            <a:t>     a)  </a:t>
          </a:r>
          <a:r>
            <a:rPr lang="pl-PL" sz="1100" b="0">
              <a:solidFill>
                <a:schemeClr val="dk1"/>
              </a:solidFill>
              <a:effectLst/>
              <a:latin typeface="+mn-lt"/>
              <a:ea typeface="+mn-ea"/>
              <a:cs typeface="+mn-cs"/>
            </a:rPr>
            <a:t>)  </a:t>
          </a:r>
          <a:r>
            <a:rPr lang="pl-PL" sz="1100" b="1">
              <a:solidFill>
                <a:schemeClr val="dk1"/>
              </a:solidFill>
              <a:effectLst/>
              <a:latin typeface="+mn-lt"/>
              <a:ea typeface="+mn-ea"/>
              <a:cs typeface="+mn-cs"/>
            </a:rPr>
            <a:t>w TABELI A. w Kolumnie</a:t>
          </a:r>
          <a:r>
            <a:rPr lang="pl-PL" sz="1100" b="1" baseline="0">
              <a:solidFill>
                <a:schemeClr val="dk1"/>
              </a:solidFill>
              <a:effectLst/>
              <a:latin typeface="+mn-lt"/>
              <a:ea typeface="+mn-ea"/>
              <a:cs typeface="+mn-cs"/>
            </a:rPr>
            <a:t> pt</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"Roczne uposażenie/wynagrodzenie funkcjonariusza  SM"</a:t>
          </a:r>
          <a:r>
            <a:rPr lang="pl-PL" sz="1100" b="0" baseline="0">
              <a:solidFill>
                <a:schemeClr val="dk1"/>
              </a:solidFill>
              <a:effectLst/>
              <a:latin typeface="+mn-lt"/>
              <a:ea typeface="+mn-ea"/>
              <a:cs typeface="+mn-cs"/>
            </a:rPr>
            <a:t>  -  wprowadzamy sumę kwot uposażeń </a:t>
          </a:r>
          <a:r>
            <a:rPr lang="pl-PL" sz="1100" b="1" baseline="0">
              <a:solidFill>
                <a:schemeClr val="dk1"/>
              </a:solidFill>
              <a:effectLst/>
              <a:latin typeface="+mn-lt"/>
              <a:ea typeface="+mn-ea"/>
              <a:cs typeface="+mn-cs"/>
            </a:rPr>
            <a:t>w SM </a:t>
          </a:r>
          <a:r>
            <a:rPr lang="pl-PL" sz="1100">
              <a:solidFill>
                <a:schemeClr val="dk1"/>
              </a:solidFill>
              <a:effectLst/>
              <a:latin typeface="+mn-lt"/>
              <a:ea typeface="+mn-ea"/>
              <a:cs typeface="+mn-cs"/>
            </a:rPr>
            <a:t> </a:t>
          </a:r>
          <a:r>
            <a:rPr lang="pl-PL" sz="1100" b="0" baseline="0">
              <a:solidFill>
                <a:schemeClr val="dk1"/>
              </a:solidFill>
              <a:effectLst/>
              <a:latin typeface="+mn-lt"/>
              <a:ea typeface="+mn-ea"/>
              <a:cs typeface="+mn-cs"/>
            </a:rPr>
            <a:t>lub wynagrodzeń   </a:t>
          </a:r>
          <a:endParaRPr lang="pl-PL">
            <a:effectLst/>
          </a:endParaRPr>
        </a:p>
        <a:p>
          <a:r>
            <a:rPr lang="pl-PL" sz="1100" b="0" baseline="0">
              <a:solidFill>
                <a:schemeClr val="dk1"/>
              </a:solidFill>
              <a:effectLst/>
              <a:latin typeface="+mn-lt"/>
              <a:ea typeface="+mn-ea"/>
              <a:cs typeface="+mn-cs"/>
            </a:rPr>
            <a:t>          na stanowiskach w SM (rocznych lub z danych okresów  - dotyczy roku 2018, które należy wprowdzić w dwóch wierszach),  </a:t>
          </a:r>
          <a:r>
            <a:rPr lang="pl-PL" sz="1100" b="1" baseline="0">
              <a:solidFill>
                <a:schemeClr val="dk1"/>
              </a:solidFill>
              <a:effectLst/>
              <a:latin typeface="+mn-lt"/>
              <a:ea typeface="+mn-ea"/>
              <a:cs typeface="+mn-cs"/>
            </a:rPr>
            <a:t>należnych </a:t>
          </a:r>
          <a:r>
            <a:rPr lang="pl-PL" sz="1100" b="0" baseline="0">
              <a:solidFill>
                <a:schemeClr val="dk1"/>
              </a:solidFill>
              <a:effectLst/>
              <a:latin typeface="+mn-lt"/>
              <a:ea typeface="+mn-ea"/>
              <a:cs typeface="+mn-cs"/>
            </a:rPr>
            <a:t>funkcjonariuszowi. </a:t>
          </a:r>
          <a:endParaRPr lang="pl-PL">
            <a:effectLst/>
          </a:endParaRPr>
        </a:p>
        <a:p>
          <a:r>
            <a:rPr lang="pl-PL" sz="1100" b="0" baseline="0">
              <a:solidFill>
                <a:schemeClr val="dk1"/>
              </a:solidFill>
              <a:effectLst/>
              <a:latin typeface="+mn-lt"/>
              <a:ea typeface="+mn-ea"/>
              <a:cs typeface="+mn-cs"/>
            </a:rPr>
            <a:t>          Za kwotę  uposażenia należnego  w SM przyjmujemy uposażenie zasadnicze wraz z dodatkami o charakterze stałym  i należną nagrodą roczną.</a:t>
          </a:r>
          <a:endParaRPr lang="pl-PL">
            <a:effectLst/>
          </a:endParaRP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W</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komórce E51 systemowo zostanie obliczona suma 10 najkorzystniejszych wskaźników </a:t>
          </a:r>
          <a:r>
            <a:rPr lang="pl-PL" sz="1100" b="1" u="sng" baseline="0">
              <a:solidFill>
                <a:schemeClr val="dk1"/>
              </a:solidFill>
              <a:effectLst/>
              <a:latin typeface="+mn-lt"/>
              <a:ea typeface="+mn-ea"/>
              <a:cs typeface="+mn-cs"/>
            </a:rPr>
            <a:t>z  kolejnych 10 lat kalendarzowych</a:t>
          </a:r>
          <a:r>
            <a:rPr lang="pl-PL" sz="1100" b="1" baseline="0">
              <a:solidFill>
                <a:schemeClr val="dk1"/>
              </a:solidFill>
              <a:effectLst/>
              <a:latin typeface="+mn-lt"/>
              <a:ea typeface="+mn-ea"/>
              <a:cs typeface="+mn-cs"/>
            </a:rPr>
            <a:t>. W</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komórce E52 systemowo </a:t>
          </a:r>
        </a:p>
        <a:p>
          <a:r>
            <a:rPr lang="pl-PL" sz="1100" b="1" baseline="0">
              <a:solidFill>
                <a:schemeClr val="dk1"/>
              </a:solidFill>
              <a:effectLst/>
              <a:latin typeface="+mn-lt"/>
              <a:ea typeface="+mn-ea"/>
              <a:cs typeface="+mn-cs"/>
            </a:rPr>
            <a:t>         zostanie obliczony WWPW- wskaźnik wysokości podstawy wymiaru (średnia arytmetyczna ww. wskaźników z kolejnych 10 lat kalendarzowych).</a:t>
          </a:r>
          <a:endParaRPr lang="pl-PL">
            <a:effectLst/>
          </a:endParaRPr>
        </a:p>
        <a:p>
          <a:r>
            <a:rPr lang="pl-PL" sz="1100" b="0" baseline="0"/>
            <a:t>     b) </a:t>
          </a:r>
          <a:r>
            <a:rPr lang="pl-PL" sz="1100" b="1" baseline="0"/>
            <a:t>w TABELI B. </a:t>
          </a:r>
          <a:r>
            <a:rPr lang="pl-PL" sz="1100" b="0" baseline="0"/>
            <a:t>- </a:t>
          </a:r>
          <a:r>
            <a:rPr lang="pl-PL" sz="1100" b="0" baseline="0">
              <a:solidFill>
                <a:sysClr val="windowText" lastClr="000000"/>
              </a:solidFill>
            </a:rPr>
            <a:t>wprowadzamy </a:t>
          </a:r>
          <a:r>
            <a:rPr lang="pl-PL" sz="1100" b="1" baseline="0">
              <a:solidFill>
                <a:sysClr val="windowText" lastClr="000000"/>
              </a:solidFill>
            </a:rPr>
            <a:t>do</a:t>
          </a:r>
          <a:r>
            <a:rPr lang="pl-PL" sz="1100" b="1" baseline="0"/>
            <a:t> komórki A67 - datę zwolnienia ze służby </a:t>
          </a:r>
          <a:r>
            <a:rPr lang="pl-PL" sz="1100" b="1" baseline="0">
              <a:solidFill>
                <a:srgbClr val="C00000"/>
              </a:solidFill>
            </a:rPr>
            <a:t>(w formacie daty RRRR-MM-DD). </a:t>
          </a:r>
          <a:r>
            <a:rPr lang="pl-PL" sz="1100" b="1" baseline="0">
              <a:solidFill>
                <a:schemeClr val="dk1"/>
              </a:solidFill>
              <a:effectLst/>
              <a:latin typeface="+mn-lt"/>
              <a:ea typeface="+mn-ea"/>
              <a:cs typeface="+mn-cs"/>
            </a:rPr>
            <a:t> Na podstawie wprowadzonej</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A67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daty zwolnienia ze służby</a:t>
          </a:r>
          <a:r>
            <a:rPr lang="pl-PL" sz="1100" b="0" baseline="0">
              <a:solidFill>
                <a:schemeClr val="dk1"/>
              </a:solidFill>
              <a:effectLst/>
              <a:latin typeface="+mn-lt"/>
              <a:ea typeface="+mn-ea"/>
              <a:cs typeface="+mn-cs"/>
            </a:rPr>
            <a:t>, kwota  przeciętnego miesięcznego uposażenia z dnia zwolnienia zwolnienia ze służby, zostanie automatycznie pobrana </a:t>
          </a: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z TABELI C. </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B67.  Podstawę wymiaru emerytury, </a:t>
          </a:r>
          <a:r>
            <a:rPr lang="pl-PL" sz="1100" b="0" baseline="0">
              <a:solidFill>
                <a:schemeClr val="dk1"/>
              </a:solidFill>
              <a:effectLst/>
              <a:latin typeface="+mn-lt"/>
              <a:ea typeface="+mn-ea"/>
              <a:cs typeface="+mn-cs"/>
            </a:rPr>
            <a:t>bez jej podwyższenia z tytułu świadczenia za dugoletnią służbę  stanowi kwota obliczona </a:t>
          </a: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w komóce D68</a:t>
          </a:r>
          <a:r>
            <a:rPr lang="pl-PL" sz="1100" b="0" baseline="0">
              <a:solidFill>
                <a:schemeClr val="dk1"/>
              </a:solidFill>
              <a:effectLst/>
              <a:latin typeface="+mn-lt"/>
              <a:ea typeface="+mn-ea"/>
              <a:cs typeface="+mn-cs"/>
            </a:rPr>
            <a:t>. Kwota z komórki D68 zostanie automatycznie przeniesiona do zakładek: </a:t>
          </a:r>
          <a:r>
            <a:rPr lang="pl-PL" sz="1100" b="0">
              <a:solidFill>
                <a:schemeClr val="dk1"/>
              </a:solidFill>
              <a:effectLst/>
              <a:latin typeface="+mn-lt"/>
              <a:ea typeface="+mn-ea"/>
              <a:cs typeface="+mn-cs"/>
            </a:rPr>
            <a:t>"art. 15 albo15a SM", "art. 15aa SM", "art. 18e SM" .</a:t>
          </a:r>
          <a:r>
            <a:rPr lang="pl-PL" sz="1100" b="0" baseline="0">
              <a:solidFill>
                <a:schemeClr val="dk1"/>
              </a:solidFill>
              <a:effectLst/>
              <a:latin typeface="+mn-lt"/>
              <a:ea typeface="+mn-ea"/>
              <a:cs typeface="+mn-cs"/>
            </a:rPr>
            <a:t/>
          </a:r>
          <a:br>
            <a:rPr lang="pl-PL" sz="1100" b="0" baseline="0">
              <a:solidFill>
                <a:schemeClr val="dk1"/>
              </a:solidFill>
              <a:effectLst/>
              <a:latin typeface="+mn-lt"/>
              <a:ea typeface="+mn-ea"/>
              <a:cs typeface="+mn-cs"/>
            </a:rPr>
          </a:br>
          <a:r>
            <a:rPr lang="pl-PL" sz="1100" b="0" baseline="0"/>
            <a:t>      </a:t>
          </a: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t>          </a:t>
          </a:r>
          <a:r>
            <a:rPr lang="pl-PL" sz="1100" i="1">
              <a:solidFill>
                <a:schemeClr val="dk1"/>
              </a:solidFill>
              <a:effectLst/>
              <a:latin typeface="+mn-lt"/>
              <a:ea typeface="+mn-ea"/>
              <a:cs typeface="+mn-cs"/>
            </a:rPr>
            <a:t>Jeżeli funkcjonariusz SM do ustalenia podstawy wymiaru emerytury wybierze okres, w którym pełnił służbę w innej formacji  mundurowej, </a:t>
          </a:r>
          <a:r>
            <a:rPr lang="pl-PL" sz="1100" i="1" baseline="0">
              <a:solidFill>
                <a:schemeClr val="dk1"/>
              </a:solidFill>
              <a:effectLst/>
              <a:latin typeface="+mn-lt"/>
              <a:ea typeface="+mn-ea"/>
              <a:cs typeface="+mn-cs"/>
            </a:rPr>
            <a:t> </a:t>
          </a:r>
          <a:r>
            <a:rPr lang="pl-PL" sz="1100" i="1">
              <a:solidFill>
                <a:schemeClr val="dk1"/>
              </a:solidFill>
              <a:effectLst/>
              <a:latin typeface="+mn-lt"/>
              <a:ea typeface="+mn-ea"/>
              <a:cs typeface="+mn-cs"/>
            </a:rPr>
            <a:t>która została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uwzględniona przy ustalaniu prawa do emerytury, to stosunek uposażenia należnego do przeciętnego uposażenia oblicza się proporcjonalnie do poszczególnych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okresów danej służby. W takim przypadku wskaźnik </a:t>
          </a:r>
          <a:r>
            <a:rPr lang="pl-PL" sz="1100" b="1" i="1">
              <a:solidFill>
                <a:schemeClr val="dk1"/>
              </a:solidFill>
              <a:effectLst/>
              <a:latin typeface="+mn-lt"/>
              <a:ea typeface="+mn-ea"/>
              <a:cs typeface="+mn-cs"/>
            </a:rPr>
            <a:t>WWPW</a:t>
          </a:r>
          <a:r>
            <a:rPr lang="pl-PL" sz="1100" i="1">
              <a:solidFill>
                <a:schemeClr val="dk1"/>
              </a:solidFill>
              <a:effectLst/>
              <a:latin typeface="+mn-lt"/>
              <a:ea typeface="+mn-ea"/>
              <a:cs typeface="+mn-cs"/>
            </a:rPr>
            <a:t> należy obliczyć samodzielnie</a:t>
          </a:r>
          <a:r>
            <a:rPr lang="pl-PL" sz="1100" i="1" baseline="0">
              <a:solidFill>
                <a:schemeClr val="dk1"/>
              </a:solidFill>
              <a:effectLst/>
              <a:latin typeface="+mn-lt"/>
              <a:ea typeface="+mn-ea"/>
              <a:cs typeface="+mn-cs"/>
            </a:rPr>
            <a:t> i wpisać tę wartość do komórki </a:t>
          </a:r>
          <a:r>
            <a:rPr lang="pl-PL" sz="1100" b="1" i="1" baseline="0">
              <a:solidFill>
                <a:schemeClr val="dk1"/>
              </a:solidFill>
              <a:effectLst/>
              <a:latin typeface="+mn-lt"/>
              <a:ea typeface="+mn-ea"/>
              <a:cs typeface="+mn-cs"/>
            </a:rPr>
            <a:t>E54</a:t>
          </a:r>
          <a:r>
            <a:rPr lang="pl-PL" sz="1100" i="1" baseline="0">
              <a:solidFill>
                <a:schemeClr val="dk1"/>
              </a:solidFill>
              <a:effectLst/>
              <a:latin typeface="+mn-lt"/>
              <a:ea typeface="+mn-ea"/>
              <a:cs typeface="+mn-cs"/>
            </a:rPr>
            <a:t>.  Zatem, jeżeli  </a:t>
          </a:r>
          <a:r>
            <a:rPr lang="pl-PL" sz="1100" b="1" i="1" baseline="0">
              <a:solidFill>
                <a:schemeClr val="dk1"/>
              </a:solidFill>
              <a:effectLst/>
              <a:latin typeface="+mn-lt"/>
              <a:ea typeface="+mn-ea"/>
              <a:cs typeface="+mn-cs"/>
            </a:rPr>
            <a:t>E54&gt;0%</a:t>
          </a:r>
          <a:r>
            <a:rPr lang="pl-PL" sz="1100"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to podstawa  wymiaru  zostanie obliczona wg wskaźnika z komórki </a:t>
          </a:r>
          <a:r>
            <a:rPr lang="pl-PL" sz="1100" b="1" i="1" baseline="0">
              <a:solidFill>
                <a:schemeClr val="dk1"/>
              </a:solidFill>
              <a:effectLst/>
              <a:latin typeface="+mn-lt"/>
              <a:ea typeface="+mn-ea"/>
              <a:cs typeface="+mn-cs"/>
            </a:rPr>
            <a:t>E54.</a:t>
          </a:r>
          <a:r>
            <a:rPr lang="pl-PL" sz="1100" i="1" baseline="0">
              <a:solidFill>
                <a:schemeClr val="dk1"/>
              </a:solidFill>
              <a:effectLst/>
              <a:latin typeface="+mn-lt"/>
              <a:ea typeface="+mn-ea"/>
              <a:cs typeface="+mn-cs"/>
            </a:rPr>
            <a:t> Jeżeli </a:t>
          </a:r>
          <a:r>
            <a:rPr lang="pl-PL" sz="1100" b="1" i="1" baseline="0">
              <a:solidFill>
                <a:schemeClr val="dk1"/>
              </a:solidFill>
              <a:effectLst/>
              <a:latin typeface="+mn-lt"/>
              <a:ea typeface="+mn-ea"/>
              <a:cs typeface="+mn-cs"/>
            </a:rPr>
            <a:t>E54=0%, </a:t>
          </a:r>
          <a:r>
            <a:rPr lang="pl-PL" sz="1100" i="1" baseline="0">
              <a:solidFill>
                <a:schemeClr val="dk1"/>
              </a:solidFill>
              <a:effectLst/>
              <a:latin typeface="+mn-lt"/>
              <a:ea typeface="+mn-ea"/>
              <a:cs typeface="+mn-cs"/>
            </a:rPr>
            <a:t>to do podstawy wymiaru przyjęty zostanie wskaźnik </a:t>
          </a:r>
          <a:r>
            <a:rPr lang="pl-PL" sz="1100" b="1" i="1" baseline="0">
              <a:solidFill>
                <a:schemeClr val="dk1"/>
              </a:solidFill>
              <a:effectLst/>
              <a:latin typeface="+mn-lt"/>
              <a:ea typeface="+mn-ea"/>
              <a:cs typeface="+mn-cs"/>
            </a:rPr>
            <a:t>WWPW  </a:t>
          </a:r>
          <a:r>
            <a:rPr lang="pl-PL" sz="1100" i="1" baseline="0">
              <a:solidFill>
                <a:schemeClr val="dk1"/>
              </a:solidFill>
              <a:effectLst/>
              <a:latin typeface="+mn-lt"/>
              <a:ea typeface="+mn-ea"/>
              <a:cs typeface="+mn-cs"/>
            </a:rPr>
            <a:t>obliczony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automatycznie  w komórce </a:t>
          </a:r>
          <a:r>
            <a:rPr lang="pl-PL" sz="1100" b="1" i="1" baseline="0">
              <a:solidFill>
                <a:schemeClr val="dk1"/>
              </a:solidFill>
              <a:effectLst/>
              <a:latin typeface="+mn-lt"/>
              <a:ea typeface="+mn-ea"/>
              <a:cs typeface="+mn-cs"/>
            </a:rPr>
            <a:t>E52</a:t>
          </a:r>
          <a:r>
            <a:rPr lang="pl-PL" sz="1100" i="1" baseline="0">
              <a:solidFill>
                <a:schemeClr val="dk1"/>
              </a:solidFill>
              <a:effectLst/>
              <a:latin typeface="+mn-lt"/>
              <a:ea typeface="+mn-ea"/>
              <a:cs typeface="+mn-cs"/>
            </a:rPr>
            <a:t> </a:t>
          </a:r>
          <a:r>
            <a:rPr lang="pl-PL" sz="1100" b="1" i="1" baseline="0">
              <a:solidFill>
                <a:schemeClr val="dk1"/>
              </a:solidFill>
              <a:effectLst/>
              <a:latin typeface="+mn-lt"/>
              <a:ea typeface="+mn-ea"/>
              <a:cs typeface="+mn-cs"/>
            </a:rPr>
            <a:t>(na podstawie 10 kolejnych najkorzystniejszych wskaźników).</a:t>
          </a:r>
        </a:p>
        <a:p>
          <a:pPr marL="0" marR="0" lvl="0" indent="0" defTabSz="914400" eaLnBrk="1" fontAlgn="auto" latinLnBrk="0" hangingPunct="1">
            <a:lnSpc>
              <a:spcPct val="100000"/>
            </a:lnSpc>
            <a:spcBef>
              <a:spcPts val="0"/>
            </a:spcBef>
            <a:spcAft>
              <a:spcPts val="0"/>
            </a:spcAft>
            <a:buClrTx/>
            <a:buSzTx/>
            <a:buFontTx/>
            <a:buNone/>
            <a:tabLst/>
            <a:defRPr/>
          </a:pPr>
          <a:endParaRPr lang="pl-PL" sz="8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i="0" baseline="0">
              <a:solidFill>
                <a:srgbClr val="C00000"/>
              </a:solidFill>
              <a:effectLst/>
              <a:latin typeface="+mn-lt"/>
              <a:ea typeface="+mn-ea"/>
              <a:cs typeface="+mn-cs"/>
            </a:rPr>
            <a:t>   Ważne</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Jeżeli funkcjonariusz na dzień zwolnienia ze służby posiada co najmniej 32 lata wysługi emerytalnej, to d</a:t>
          </a:r>
          <a:r>
            <a:rPr lang="pl-PL" sz="1100" b="1">
              <a:solidFill>
                <a:srgbClr val="C00000"/>
              </a:solidFill>
              <a:effectLst/>
              <a:latin typeface="+mn-lt"/>
              <a:ea typeface="+mn-ea"/>
              <a:cs typeface="+mn-cs"/>
            </a:rPr>
            <a:t>o podstawy wymiaru emerytury dolicza się miesięczną </a:t>
          </a:r>
          <a:br>
            <a:rPr lang="pl-PL" sz="1100" b="1">
              <a:solidFill>
                <a:srgbClr val="C00000"/>
              </a:solidFill>
              <a:effectLst/>
              <a:latin typeface="+mn-lt"/>
              <a:ea typeface="+mn-ea"/>
              <a:cs typeface="+mn-cs"/>
            </a:rPr>
          </a:br>
          <a:r>
            <a:rPr lang="pl-PL" sz="1100" b="1">
              <a:solidFill>
                <a:srgbClr val="C00000"/>
              </a:solidFill>
              <a:effectLst/>
              <a:latin typeface="+mn-lt"/>
              <a:ea typeface="+mn-ea"/>
              <a:cs typeface="+mn-cs"/>
            </a:rPr>
            <a:t>   wysokość pobieranego świadczenia za długoletnią służbę. W takim przypadku k</a:t>
          </a:r>
          <a:r>
            <a:rPr lang="pl-PL" sz="1100" b="1">
              <a:solidFill>
                <a:srgbClr val="C00000"/>
              </a:solidFill>
            </a:rPr>
            <a:t>wotę świadczenia za długoletnią służbę należy wprowadzić odpowiednio:</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 albo 15a SM" - do komórki K15</a:t>
          </a:r>
          <a:r>
            <a:rPr lang="pl-PL" sz="1100" b="1" baseline="0">
              <a:solidFill>
                <a:srgbClr val="C00000"/>
              </a:solidFill>
            </a:rPr>
            <a:t> (pod warunkiem, że wartość w komórce H10&gt;=32);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15aa SM"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a:t>
          </a:r>
          <a:r>
            <a:rPr lang="pl-PL" sz="1100" b="1" baseline="0">
              <a:solidFill>
                <a:srgbClr val="C00000"/>
              </a:solidFill>
            </a:rPr>
            <a:t>  </a:t>
          </a:r>
          <a:r>
            <a:rPr lang="pl-PL" sz="1100" b="1">
              <a:solidFill>
                <a:srgbClr val="C00000"/>
              </a:solidFill>
            </a:rPr>
            <a:t>"art. 18e SM"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p>
        <a:p>
          <a:pPr marL="0" marR="0" lvl="0" indent="0" defTabSz="914400" eaLnBrk="1" fontAlgn="auto" latinLnBrk="0" hangingPunct="1">
            <a:lnSpc>
              <a:spcPct val="100000"/>
            </a:lnSpc>
            <a:spcBef>
              <a:spcPts val="0"/>
            </a:spcBef>
            <a:spcAft>
              <a:spcPts val="0"/>
            </a:spcAft>
            <a:buClrTx/>
            <a:buSzTx/>
            <a:buFontTx/>
            <a:buNone/>
            <a:tabLst/>
            <a:defRPr/>
          </a:pPr>
          <a:endParaRPr lang="pl-PL" sz="800" b="1" baseline="0">
            <a:solidFill>
              <a:srgbClr val="C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solidFill>
                <a:srgbClr val="C00000"/>
              </a:solidFill>
              <a:effectLst/>
              <a:latin typeface="+mn-lt"/>
              <a:ea typeface="+mn-ea"/>
              <a:cs typeface="+mn-cs"/>
            </a:rPr>
            <a:t>   Uwaga - Daty wprowadzamy w formacie: RRRR-MM-DD, gdzie odpowiednio: RRRR-rok MM-miesiąc DD-dzień.</a:t>
          </a:r>
          <a:endParaRPr lang="pl-PL">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800" b="1">
            <a:solidFill>
              <a:srgbClr val="C00000"/>
            </a:solidFill>
          </a:endParaRPr>
        </a:p>
        <a:p>
          <a:r>
            <a:rPr lang="pl-PL" sz="1100" b="1"/>
            <a:t>2.  Funkcjonariusz przyjęty do służby po raz pierwszy przed  01.01.2013 r. wypełnia dane w zakładce "art. 15 albo 15a</a:t>
          </a:r>
          <a:r>
            <a:rPr lang="pl-PL" sz="1100" b="1" baseline="0"/>
            <a:t> SM</a:t>
          </a:r>
          <a:r>
            <a:rPr lang="pl-PL" sz="1100" b="1"/>
            <a:t>".</a:t>
          </a:r>
          <a:r>
            <a:rPr lang="pl-PL" sz="1100"/>
            <a:t> </a:t>
          </a:r>
        </a:p>
        <a:p>
          <a:r>
            <a:rPr lang="pl-PL" sz="1100" b="1"/>
            <a:t>     Obowiązkowo należy wypełnić pola jasne, tj</a:t>
          </a:r>
          <a:r>
            <a:rPr lang="pl-PL" sz="1100"/>
            <a:t>.:</a:t>
          </a:r>
        </a:p>
        <a:p>
          <a:r>
            <a:rPr lang="pl-PL" sz="1100"/>
            <a:t>     a)</a:t>
          </a:r>
          <a:r>
            <a:rPr lang="pl-PL" sz="1100" baseline="0"/>
            <a:t> </a:t>
          </a:r>
          <a:r>
            <a:rPr lang="pl-PL" sz="1100" b="1">
              <a:solidFill>
                <a:srgbClr val="C00000"/>
              </a:solidFill>
            </a:rPr>
            <a:t>Datę wstąpienia po raz pierwszy do służby </a:t>
          </a:r>
          <a:r>
            <a:rPr lang="pl-PL" sz="1100"/>
            <a:t>i rodzaj służby (zawodowej);</a:t>
          </a:r>
        </a:p>
        <a:p>
          <a:pPr marL="0" marR="0" lvl="0" indent="0" defTabSz="914400" eaLnBrk="1" fontAlgn="auto" latinLnBrk="0" hangingPunct="1">
            <a:lnSpc>
              <a:spcPct val="100000"/>
            </a:lnSpc>
            <a:spcBef>
              <a:spcPts val="0"/>
            </a:spcBef>
            <a:spcAft>
              <a:spcPts val="0"/>
            </a:spcAft>
            <a:buClrTx/>
            <a:buSzTx/>
            <a:buFontTx/>
            <a:buNone/>
            <a:tabLst/>
            <a:defRPr/>
          </a:pPr>
          <a:r>
            <a:rPr lang="pl-PL" sz="1100"/>
            <a:t>     b) </a:t>
          </a:r>
          <a:r>
            <a:rPr lang="pl-PL" sz="1100" baseline="0">
              <a:solidFill>
                <a:schemeClr val="dk1"/>
              </a:solidFill>
              <a:effectLst/>
              <a:latin typeface="+mn-lt"/>
              <a:ea typeface="+mn-ea"/>
              <a:cs typeface="+mn-cs"/>
            </a:rPr>
            <a:t>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b="0">
            <a:effectLst/>
          </a:endParaRPr>
        </a:p>
        <a:p>
          <a:r>
            <a:rPr lang="pl-PL" sz="1100"/>
            <a:t>     c)</a:t>
          </a:r>
          <a:r>
            <a:rPr lang="pl-PL" sz="1100" baseline="0"/>
            <a:t> Okresy służby i równorzędne ze służbą </a:t>
          </a:r>
          <a:r>
            <a:rPr lang="pl-PL" sz="1100" b="1" baseline="0"/>
            <a:t>(TABELA A.) </a:t>
          </a:r>
          <a:r>
            <a:rPr lang="pl-PL" sz="1100" baseline="0"/>
            <a:t>"Datę od" i "Datę do";</a:t>
          </a:r>
        </a:p>
        <a:p>
          <a:r>
            <a:rPr lang="pl-PL" sz="1100" baseline="0"/>
            <a:t>     d) Ewentualnie kwotę świadczenia za długoletnią służbę.</a:t>
          </a:r>
        </a:p>
        <a:p>
          <a:endParaRPr lang="pl-PL" sz="1100" baseline="0"/>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r>
            <a:rPr lang="pl-PL" sz="1100" b="1" baseline="0"/>
            <a:t> </a:t>
          </a:r>
          <a:r>
            <a:rPr lang="pl-PL" sz="1100" b="1">
              <a:solidFill>
                <a:schemeClr val="dk1"/>
              </a:solidFill>
              <a:effectLst/>
              <a:latin typeface="+mn-lt"/>
              <a:ea typeface="+mn-ea"/>
              <a:cs typeface="+mn-cs"/>
            </a:rPr>
            <a:t>Funkcjonariusz, który przed przyjęciem do służby w SM  pełnił przed  02.01.1999 r. służbę w innej formacji mundurowej (np. w</a:t>
          </a:r>
          <a:r>
            <a:rPr lang="pl-PL" sz="1100" b="1" baseline="0">
              <a:solidFill>
                <a:schemeClr val="dk1"/>
              </a:solidFill>
              <a:effectLst/>
              <a:latin typeface="+mn-lt"/>
              <a:ea typeface="+mn-ea"/>
              <a:cs typeface="+mn-cs"/>
            </a:rPr>
            <a:t> Policji, SG, PSP....) i posiada </a:t>
          </a:r>
        </a:p>
        <a:p>
          <a:r>
            <a:rPr lang="pl-PL" sz="1100" b="1" baseline="0">
              <a:solidFill>
                <a:schemeClr val="dk1"/>
              </a:solidFill>
              <a:effectLst/>
              <a:latin typeface="+mn-lt"/>
              <a:ea typeface="+mn-ea"/>
              <a:cs typeface="+mn-cs"/>
            </a:rPr>
            <a:t>      okresy   składkowe lub  nieskładkowe przed służbą dodatkowo wypełnia TABELĘ B. - Okresy składkowe  i TABELĘ C. - Okresy nieskładkowe.</a:t>
          </a:r>
        </a:p>
        <a:p>
          <a:endParaRPr lang="pl-PL" sz="1100" b="1"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    Jeżeli funkcjonariusz SM pełnił również przed 01.01.2013 r. służbę w Straży Granicznej np. w strażnicach, granicznych punktach kontrolnych i służba pełniona</a:t>
          </a:r>
        </a:p>
        <a:p>
          <a:r>
            <a:rPr lang="pl-PL" sz="1100" b="1" baseline="0">
              <a:solidFill>
                <a:schemeClr val="dk1"/>
              </a:solidFill>
              <a:effectLst/>
              <a:latin typeface="+mn-lt"/>
              <a:ea typeface="+mn-ea"/>
              <a:cs typeface="+mn-cs"/>
            </a:rPr>
            <a:t>    w tych jednostkach  zostanie zaliczona na podstawie art. 74 ust. 2 ustawy o Straży Granicznej w wymiarze półtorakrotnym  za każdy rok służby, to dodatkowo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wypełnia TABELĘ D.</a:t>
          </a:r>
          <a:endParaRPr lang="pl-PL">
            <a:effectLst/>
          </a:endParaRPr>
        </a:p>
        <a:p>
          <a:r>
            <a:rPr lang="pl-PL" sz="1100" b="1" baseline="0">
              <a:solidFill>
                <a:srgbClr val="C00000"/>
              </a:solidFill>
              <a:effectLst/>
              <a:latin typeface="+mn-lt"/>
              <a:ea typeface="+mn-ea"/>
              <a:cs typeface="+mn-cs"/>
            </a:rPr>
            <a:t>    Uwaga</a:t>
          </a:r>
          <a:endParaRPr lang="pl-PL">
            <a:solidFill>
              <a:srgbClr val="C00000"/>
            </a:solidFill>
            <a:effectLst/>
          </a:endParaRPr>
        </a:p>
        <a:p>
          <a:r>
            <a:rPr lang="pl-PL" sz="1100" baseline="0">
              <a:solidFill>
                <a:srgbClr val="C00000"/>
              </a:solidFill>
              <a:effectLst/>
              <a:latin typeface="+mn-lt"/>
              <a:ea typeface="+mn-ea"/>
              <a:cs typeface="+mn-cs"/>
            </a:rPr>
            <a:t>    W </a:t>
          </a:r>
          <a:r>
            <a:rPr lang="pl-PL" sz="1100" b="1" baseline="0">
              <a:solidFill>
                <a:srgbClr val="C00000"/>
              </a:solidFill>
              <a:effectLst/>
              <a:latin typeface="+mn-lt"/>
              <a:ea typeface="+mn-ea"/>
              <a:cs typeface="+mn-cs"/>
            </a:rPr>
            <a:t>TABELI A</a:t>
          </a:r>
          <a:r>
            <a:rPr lang="pl-PL" sz="1100" baseline="0">
              <a:solidFill>
                <a:srgbClr val="C00000"/>
              </a:solidFill>
              <a:effectLst/>
              <a:latin typeface="+mn-lt"/>
              <a:ea typeface="+mn-ea"/>
              <a:cs typeface="+mn-cs"/>
            </a:rPr>
            <a:t>. należy wskazać okresy służby i równorzędne zaliczone w wymiarze pojedynczym, a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w wymiarze półtorakrotnym. </a:t>
          </a:r>
          <a:r>
            <a:rPr lang="pl-PL" sz="1100" b="1" baseline="0">
              <a:solidFill>
                <a:srgbClr val="C00000"/>
              </a:solidFill>
              <a:effectLst/>
              <a:latin typeface="+mn-lt"/>
              <a:ea typeface="+mn-ea"/>
              <a:cs typeface="+mn-cs"/>
            </a:rPr>
            <a:t>Okresy muszą być rozłączne </a:t>
          </a:r>
          <a:br>
            <a:rPr lang="pl-PL" sz="1100" b="1" baseline="0">
              <a:solidFill>
                <a:srgbClr val="C00000"/>
              </a:solidFill>
              <a:effectLst/>
              <a:latin typeface="+mn-lt"/>
              <a:ea typeface="+mn-ea"/>
              <a:cs typeface="+mn-cs"/>
            </a:rPr>
          </a:br>
          <a:r>
            <a:rPr lang="pl-PL" sz="1100" b="1" baseline="0">
              <a:solidFill>
                <a:srgbClr val="C00000"/>
              </a:solidFill>
              <a:effectLst/>
              <a:latin typeface="+mn-lt"/>
              <a:ea typeface="+mn-ea"/>
              <a:cs typeface="+mn-cs"/>
            </a:rPr>
            <a:t>    i nie mogą się pokrywać. </a:t>
          </a:r>
          <a:r>
            <a:rPr lang="pl-PL" sz="1100" baseline="0">
              <a:solidFill>
                <a:srgbClr val="C00000"/>
              </a:solidFill>
              <a:effectLst/>
              <a:latin typeface="+mn-lt"/>
              <a:ea typeface="+mn-ea"/>
              <a:cs typeface="+mn-cs"/>
            </a:rPr>
            <a:t>Do </a:t>
          </a:r>
          <a:r>
            <a:rPr lang="pl-PL" sz="1100" b="1" baseline="0">
              <a:solidFill>
                <a:srgbClr val="C00000"/>
              </a:solidFill>
              <a:effectLst/>
              <a:latin typeface="+mn-lt"/>
              <a:ea typeface="+mn-ea"/>
              <a:cs typeface="+mn-cs"/>
            </a:rPr>
            <a:t>prawa do emerytury </a:t>
          </a:r>
          <a:r>
            <a:rPr lang="pl-PL" sz="1100" baseline="0">
              <a:solidFill>
                <a:srgbClr val="C00000"/>
              </a:solidFill>
              <a:effectLst/>
              <a:latin typeface="+mn-lt"/>
              <a:ea typeface="+mn-ea"/>
              <a:cs typeface="+mn-cs"/>
            </a:rPr>
            <a:t>okresy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a:t>
          </a:r>
          <a:r>
            <a:rPr lang="pl-PL" sz="1100" b="1" baseline="0">
              <a:solidFill>
                <a:srgbClr val="C00000"/>
              </a:solidFill>
              <a:effectLst/>
              <a:latin typeface="+mn-lt"/>
              <a:ea typeface="+mn-ea"/>
              <a:cs typeface="+mn-cs"/>
            </a:rPr>
            <a:t>zaliczone zostaną w wymiarze pojedynczym</a:t>
          </a:r>
          <a:r>
            <a:rPr lang="pl-PL" sz="1100" baseline="0">
              <a:solidFill>
                <a:srgbClr val="C00000"/>
              </a:solidFill>
              <a:effectLst/>
              <a:latin typeface="+mn-lt"/>
              <a:ea typeface="+mn-ea"/>
              <a:cs typeface="+mn-cs"/>
            </a:rPr>
            <a:t>.</a:t>
          </a:r>
        </a:p>
        <a:p>
          <a:endParaRPr lang="pl-PL" sz="1100"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3.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01.01.1999 r. i przed 01.10.2003 r., który posiada co najmniej 25 lat służby (liczonej wraz z okresami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równorzędnymi ze służbą) może dodatkowo obliczyć wysokość emerytury ustalonej  na podstawie art. 15aa ustawy zaopatrzeniowej wypełniając odpowiednie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dane w zakładce "art. 15aa SM".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sz="1100" b="0" baseline="0">
            <a:solidFill>
              <a:schemeClr val="dk1"/>
            </a:solidFill>
            <a:effectLst/>
            <a:latin typeface="+mn-lt"/>
            <a:ea typeface="+mn-ea"/>
            <a:cs typeface="+mn-cs"/>
          </a:endParaRPr>
        </a:p>
        <a:p>
          <a:endParaRPr lang="pl-PL" sz="1100" b="0"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4.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31.12.2012 r.  wypełnia dane w zakładce "art. 18e SM". W zakładce tej należy obowiązkowo wypełnić pola jasne, tj.:</a:t>
          </a:r>
        </a:p>
        <a:p>
          <a:r>
            <a:rPr lang="pl-PL" sz="1100">
              <a:solidFill>
                <a:schemeClr val="dk1"/>
              </a:solidFill>
              <a:effectLst/>
              <a:latin typeface="+mn-lt"/>
              <a:ea typeface="+mn-ea"/>
              <a:cs typeface="+mn-cs"/>
            </a:rPr>
            <a:t>    a)</a:t>
          </a:r>
          <a:r>
            <a:rPr lang="pl-PL" sz="1100" baseline="0">
              <a:solidFill>
                <a:schemeClr val="dk1"/>
              </a:solidFill>
              <a:effectLst/>
              <a:latin typeface="+mn-lt"/>
              <a:ea typeface="+mn-ea"/>
              <a:cs typeface="+mn-cs"/>
            </a:rPr>
            <a:t> </a:t>
          </a:r>
          <a:r>
            <a:rPr lang="pl-PL" sz="1100" b="1">
              <a:solidFill>
                <a:srgbClr val="C00000"/>
              </a:solidFill>
              <a:effectLst/>
              <a:latin typeface="+mn-lt"/>
              <a:ea typeface="+mn-ea"/>
              <a:cs typeface="+mn-cs"/>
            </a:rPr>
            <a:t>Datę wstąpienia po raz pierwszy do służby </a:t>
          </a:r>
          <a:r>
            <a:rPr lang="pl-PL" sz="1100">
              <a:solidFill>
                <a:schemeClr val="dk1"/>
              </a:solidFill>
              <a:effectLst/>
              <a:latin typeface="+mn-lt"/>
              <a:ea typeface="+mn-ea"/>
              <a:cs typeface="+mn-cs"/>
            </a:rPr>
            <a:t>i rodzaj służby;</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b) 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    c)</a:t>
          </a:r>
          <a:r>
            <a:rPr lang="pl-PL" sz="1100" baseline="0">
              <a:solidFill>
                <a:schemeClr val="dk1"/>
              </a:solidFill>
              <a:effectLst/>
              <a:latin typeface="+mn-lt"/>
              <a:ea typeface="+mn-ea"/>
              <a:cs typeface="+mn-cs"/>
            </a:rPr>
            <a:t> Okresy służby i równorzędne ze służbą </a:t>
          </a:r>
          <a:r>
            <a:rPr lang="pl-PL" sz="1100" b="1" baseline="0">
              <a:solidFill>
                <a:schemeClr val="dk1"/>
              </a:solidFill>
              <a:effectLst/>
              <a:latin typeface="+mn-lt"/>
              <a:ea typeface="+mn-ea"/>
              <a:cs typeface="+mn-cs"/>
            </a:rPr>
            <a:t>(TABELA A.) </a:t>
          </a:r>
          <a:r>
            <a:rPr lang="pl-PL" sz="1100" baseline="0">
              <a:solidFill>
                <a:schemeClr val="dk1"/>
              </a:solidFill>
              <a:effectLst/>
              <a:latin typeface="+mn-lt"/>
              <a:ea typeface="+mn-ea"/>
              <a:cs typeface="+mn-cs"/>
            </a:rPr>
            <a:t>"Datę od" i "Datę do";</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d) Ewentualnie kwotę świadczenia za długoletnią służbę.</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endParaRPr lang="pl-PL">
            <a:effectLst/>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a:effectLst/>
          </a:endParaRPr>
        </a:p>
        <a:p>
          <a:endParaRPr lang="pl-PL" sz="1100" b="1" baseline="0"/>
        </a:p>
        <a:p>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28"/>
  <sheetViews>
    <sheetView showGridLines="0" tabSelected="1" topLeftCell="A25" workbookViewId="0">
      <selection activeCell="A52" sqref="A1:R52"/>
    </sheetView>
  </sheetViews>
  <sheetFormatPr defaultRowHeight="14.4" x14ac:dyDescent="0.3"/>
  <cols>
    <col min="1" max="16384" width="8.88671875" style="1"/>
  </cols>
  <sheetData>
    <row r="2" spans="1:13" x14ac:dyDescent="0.3">
      <c r="A2" s="11"/>
      <c r="B2" s="11"/>
      <c r="C2" s="11"/>
      <c r="D2" s="11"/>
      <c r="E2" s="11"/>
      <c r="F2" s="11"/>
      <c r="G2" s="11"/>
      <c r="H2" s="11"/>
    </row>
    <row r="4" spans="1:13" ht="14.4" customHeight="1" x14ac:dyDescent="0.3">
      <c r="A4" s="12" t="s">
        <v>60</v>
      </c>
      <c r="B4" s="171"/>
      <c r="C4" s="171"/>
      <c r="D4" s="171"/>
      <c r="E4" s="171"/>
      <c r="F4" s="171"/>
      <c r="G4" s="171"/>
      <c r="H4" s="171"/>
      <c r="I4" s="171"/>
      <c r="J4" s="171"/>
      <c r="K4" s="171"/>
      <c r="L4" s="171"/>
      <c r="M4" s="171"/>
    </row>
    <row r="5" spans="1:13" x14ac:dyDescent="0.3">
      <c r="A5" s="171"/>
      <c r="B5" s="171"/>
      <c r="C5" s="171"/>
      <c r="D5" s="171"/>
      <c r="E5" s="171"/>
      <c r="F5" s="171"/>
      <c r="G5" s="171"/>
      <c r="H5" s="171"/>
      <c r="I5" s="171"/>
      <c r="J5" s="171"/>
      <c r="K5" s="171"/>
      <c r="L5" s="171"/>
      <c r="M5" s="171"/>
    </row>
    <row r="6" spans="1:13" x14ac:dyDescent="0.3">
      <c r="A6" s="171"/>
      <c r="B6" s="171"/>
      <c r="C6" s="171"/>
      <c r="D6" s="171"/>
      <c r="E6" s="171"/>
      <c r="F6" s="171"/>
      <c r="G6" s="171"/>
      <c r="H6" s="171"/>
      <c r="I6" s="171"/>
      <c r="J6" s="171"/>
      <c r="K6" s="171"/>
      <c r="L6" s="171"/>
      <c r="M6" s="171"/>
    </row>
    <row r="7" spans="1:13" x14ac:dyDescent="0.3">
      <c r="A7" s="171"/>
      <c r="B7" s="171"/>
      <c r="C7" s="171"/>
      <c r="D7" s="171"/>
      <c r="E7" s="171"/>
      <c r="F7" s="171"/>
      <c r="G7" s="171"/>
      <c r="H7" s="171"/>
      <c r="I7" s="171"/>
      <c r="J7" s="171"/>
      <c r="K7" s="171"/>
      <c r="L7" s="171"/>
      <c r="M7" s="171"/>
    </row>
    <row r="8" spans="1:13" x14ac:dyDescent="0.3">
      <c r="A8" s="171"/>
      <c r="B8" s="171"/>
      <c r="C8" s="171"/>
      <c r="D8" s="171"/>
      <c r="E8" s="171"/>
      <c r="F8" s="171"/>
      <c r="G8" s="171"/>
      <c r="H8" s="171"/>
      <c r="I8" s="171"/>
      <c r="J8" s="171"/>
      <c r="K8" s="171"/>
      <c r="L8" s="171"/>
      <c r="M8" s="171"/>
    </row>
    <row r="9" spans="1:13" x14ac:dyDescent="0.3">
      <c r="A9" s="171"/>
      <c r="B9" s="171"/>
      <c r="C9" s="171"/>
      <c r="D9" s="171"/>
      <c r="E9" s="171"/>
      <c r="F9" s="171"/>
      <c r="G9" s="171"/>
      <c r="H9" s="171"/>
      <c r="I9" s="171"/>
      <c r="J9" s="171"/>
      <c r="K9" s="171"/>
      <c r="L9" s="171"/>
      <c r="M9" s="171"/>
    </row>
    <row r="10" spans="1:13" x14ac:dyDescent="0.3">
      <c r="A10" s="171"/>
      <c r="B10" s="171"/>
      <c r="C10" s="171"/>
      <c r="D10" s="171"/>
      <c r="E10" s="171"/>
      <c r="F10" s="171"/>
      <c r="G10" s="171"/>
      <c r="H10" s="171"/>
      <c r="I10" s="171"/>
      <c r="J10" s="171"/>
      <c r="K10" s="171"/>
      <c r="L10" s="171"/>
      <c r="M10" s="171"/>
    </row>
    <row r="11" spans="1:13" x14ac:dyDescent="0.3">
      <c r="A11" s="171"/>
      <c r="B11" s="171"/>
      <c r="C11" s="171"/>
      <c r="D11" s="171"/>
      <c r="E11" s="171"/>
      <c r="F11" s="171"/>
      <c r="G11" s="171"/>
      <c r="H11" s="171"/>
      <c r="I11" s="171"/>
      <c r="J11" s="171"/>
      <c r="K11" s="171"/>
      <c r="L11" s="171"/>
      <c r="M11" s="171"/>
    </row>
    <row r="12" spans="1:13" x14ac:dyDescent="0.3">
      <c r="A12" s="171"/>
      <c r="B12" s="171"/>
      <c r="C12" s="171"/>
      <c r="D12" s="171"/>
      <c r="E12" s="171"/>
      <c r="F12" s="171"/>
      <c r="G12" s="171"/>
      <c r="H12" s="171"/>
      <c r="I12" s="171"/>
      <c r="J12" s="171"/>
      <c r="K12" s="171"/>
      <c r="L12" s="171"/>
      <c r="M12" s="171"/>
    </row>
    <row r="13" spans="1:13" x14ac:dyDescent="0.3">
      <c r="A13" s="171"/>
      <c r="B13" s="171"/>
      <c r="C13" s="171"/>
      <c r="D13" s="171"/>
      <c r="E13" s="171"/>
      <c r="F13" s="171"/>
      <c r="G13" s="171"/>
      <c r="H13" s="171"/>
      <c r="I13" s="171"/>
      <c r="J13" s="171"/>
      <c r="K13" s="171"/>
      <c r="L13" s="171"/>
      <c r="M13" s="171"/>
    </row>
    <row r="14" spans="1:13" x14ac:dyDescent="0.3">
      <c r="A14" s="171"/>
      <c r="B14" s="171"/>
      <c r="C14" s="171"/>
      <c r="D14" s="171"/>
      <c r="E14" s="171"/>
      <c r="F14" s="171"/>
      <c r="G14" s="171"/>
      <c r="H14" s="171"/>
      <c r="I14" s="171"/>
      <c r="J14" s="171"/>
      <c r="K14" s="171"/>
      <c r="L14" s="171"/>
      <c r="M14" s="171"/>
    </row>
    <row r="15" spans="1:13" x14ac:dyDescent="0.3">
      <c r="A15" s="171"/>
      <c r="B15" s="171"/>
      <c r="C15" s="171"/>
      <c r="D15" s="171"/>
      <c r="E15" s="171"/>
      <c r="F15" s="171"/>
      <c r="G15" s="171"/>
      <c r="H15" s="171"/>
      <c r="I15" s="171"/>
      <c r="J15" s="171"/>
      <c r="K15" s="171"/>
      <c r="L15" s="171"/>
      <c r="M15" s="171"/>
    </row>
    <row r="16" spans="1:13" x14ac:dyDescent="0.3">
      <c r="A16" s="171"/>
      <c r="B16" s="171"/>
      <c r="C16" s="171"/>
      <c r="D16" s="171"/>
      <c r="E16" s="171"/>
      <c r="F16" s="171"/>
      <c r="G16" s="171"/>
      <c r="H16" s="171"/>
      <c r="I16" s="171"/>
      <c r="J16" s="171"/>
      <c r="K16" s="171"/>
      <c r="L16" s="171"/>
      <c r="M16" s="171"/>
    </row>
    <row r="17" spans="1:13" x14ac:dyDescent="0.3">
      <c r="A17" s="171"/>
      <c r="B17" s="171"/>
      <c r="C17" s="171"/>
      <c r="D17" s="171"/>
      <c r="E17" s="171"/>
      <c r="F17" s="171"/>
      <c r="G17" s="171"/>
      <c r="H17" s="171"/>
      <c r="I17" s="171"/>
      <c r="J17" s="171"/>
      <c r="K17" s="171"/>
      <c r="L17" s="171"/>
      <c r="M17" s="171"/>
    </row>
    <row r="18" spans="1:13" x14ac:dyDescent="0.3">
      <c r="A18" s="171"/>
      <c r="B18" s="171"/>
      <c r="C18" s="171"/>
      <c r="D18" s="171"/>
      <c r="E18" s="171"/>
      <c r="F18" s="171"/>
      <c r="G18" s="171"/>
      <c r="H18" s="171"/>
      <c r="I18" s="171"/>
      <c r="J18" s="171"/>
      <c r="K18" s="171"/>
      <c r="L18" s="171"/>
      <c r="M18" s="171"/>
    </row>
    <row r="19" spans="1:13" x14ac:dyDescent="0.3">
      <c r="A19" s="171"/>
      <c r="B19" s="171"/>
      <c r="C19" s="171"/>
      <c r="D19" s="171"/>
      <c r="E19" s="171"/>
      <c r="F19" s="171"/>
      <c r="G19" s="171"/>
      <c r="H19" s="171"/>
      <c r="I19" s="171"/>
      <c r="J19" s="171"/>
      <c r="K19" s="171"/>
      <c r="L19" s="171"/>
      <c r="M19" s="171"/>
    </row>
    <row r="20" spans="1:13" x14ac:dyDescent="0.3">
      <c r="A20" s="171"/>
      <c r="B20" s="171"/>
      <c r="C20" s="171"/>
      <c r="D20" s="171"/>
      <c r="E20" s="171"/>
      <c r="F20" s="171"/>
      <c r="G20" s="171"/>
      <c r="H20" s="171"/>
      <c r="I20" s="171"/>
      <c r="J20" s="171"/>
      <c r="K20" s="171"/>
      <c r="L20" s="171"/>
      <c r="M20" s="171"/>
    </row>
    <row r="21" spans="1:13" x14ac:dyDescent="0.3">
      <c r="A21" s="171"/>
      <c r="B21" s="171"/>
      <c r="C21" s="171"/>
      <c r="D21" s="171"/>
      <c r="E21" s="171"/>
      <c r="F21" s="171"/>
      <c r="G21" s="171"/>
      <c r="H21" s="171"/>
      <c r="I21" s="171"/>
      <c r="J21" s="171"/>
      <c r="K21" s="171"/>
      <c r="L21" s="171"/>
      <c r="M21" s="171"/>
    </row>
    <row r="22" spans="1:13" x14ac:dyDescent="0.3">
      <c r="A22" s="171"/>
      <c r="B22" s="171"/>
      <c r="C22" s="171"/>
      <c r="D22" s="171"/>
      <c r="E22" s="171"/>
      <c r="F22" s="171"/>
      <c r="G22" s="171"/>
      <c r="H22" s="171"/>
      <c r="I22" s="171"/>
      <c r="J22" s="171"/>
      <c r="K22" s="171"/>
      <c r="L22" s="171"/>
      <c r="M22" s="171"/>
    </row>
    <row r="23" spans="1:13" x14ac:dyDescent="0.3">
      <c r="A23" s="171"/>
      <c r="B23" s="171"/>
      <c r="C23" s="171"/>
      <c r="D23" s="171"/>
      <c r="E23" s="171"/>
      <c r="F23" s="171"/>
      <c r="G23" s="171"/>
      <c r="H23" s="171"/>
      <c r="I23" s="171"/>
      <c r="J23" s="171"/>
      <c r="K23" s="171"/>
      <c r="L23" s="171"/>
      <c r="M23" s="171"/>
    </row>
    <row r="24" spans="1:13" x14ac:dyDescent="0.3">
      <c r="A24" s="171"/>
      <c r="B24" s="171"/>
      <c r="C24" s="171"/>
      <c r="D24" s="171"/>
      <c r="E24" s="171"/>
      <c r="F24" s="171"/>
      <c r="G24" s="171"/>
      <c r="H24" s="171"/>
      <c r="I24" s="171"/>
      <c r="J24" s="171"/>
      <c r="K24" s="171"/>
      <c r="L24" s="171"/>
      <c r="M24" s="171"/>
    </row>
    <row r="25" spans="1:13" x14ac:dyDescent="0.3">
      <c r="A25" s="171"/>
      <c r="B25" s="171"/>
      <c r="C25" s="171"/>
      <c r="D25" s="171"/>
      <c r="E25" s="171"/>
      <c r="F25" s="171"/>
      <c r="G25" s="171"/>
      <c r="H25" s="171"/>
      <c r="I25" s="171"/>
      <c r="J25" s="171"/>
      <c r="K25" s="171"/>
      <c r="L25" s="171"/>
      <c r="M25" s="171"/>
    </row>
    <row r="26" spans="1:13" x14ac:dyDescent="0.3">
      <c r="A26" s="171"/>
      <c r="B26" s="171"/>
      <c r="C26" s="171"/>
      <c r="D26" s="171"/>
      <c r="E26" s="171"/>
      <c r="F26" s="171"/>
      <c r="G26" s="171"/>
      <c r="H26" s="171"/>
      <c r="I26" s="171"/>
      <c r="J26" s="171"/>
      <c r="K26" s="171"/>
      <c r="L26" s="171"/>
      <c r="M26" s="171"/>
    </row>
    <row r="27" spans="1:13" x14ac:dyDescent="0.3">
      <c r="A27" s="171"/>
      <c r="B27" s="171"/>
      <c r="C27" s="171"/>
      <c r="D27" s="171"/>
      <c r="E27" s="171"/>
      <c r="F27" s="171"/>
      <c r="G27" s="171"/>
      <c r="H27" s="171"/>
      <c r="I27" s="171"/>
      <c r="J27" s="171"/>
      <c r="K27" s="171"/>
      <c r="L27" s="171"/>
      <c r="M27" s="171"/>
    </row>
    <row r="28" spans="1:13" x14ac:dyDescent="0.3">
      <c r="A28" s="171"/>
      <c r="B28" s="171"/>
      <c r="C28" s="171"/>
      <c r="D28" s="171"/>
      <c r="E28" s="171"/>
      <c r="F28" s="171"/>
      <c r="G28" s="171"/>
      <c r="H28" s="171"/>
      <c r="I28" s="171"/>
      <c r="J28" s="171"/>
      <c r="K28" s="171"/>
      <c r="L28" s="171"/>
      <c r="M28" s="171"/>
    </row>
  </sheetData>
  <sheetProtection algorithmName="SHA-512" hashValue="p4VzfYOagg8VMMSxxgvqDMMtzrrSHsfcCFeEvW1+nI9yNWcqg5DFJPZT7I25sJ0IjYJG9ZkPYqD+GY5zg600vA==" saltValue="0t3ssIRrYGzNOkCaxUNLxQ==" spinCount="100000" sheet="1" objects="1" scenarios="1"/>
  <pageMargins left="0.31496062992125984" right="0.19685039370078741" top="0.27559055118110237" bottom="0.27559055118110237" header="0.19685039370078741" footer="0.15748031496062992"/>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79"/>
  <sheetViews>
    <sheetView showGridLines="0" workbookViewId="0">
      <selection activeCell="E54" sqref="E54"/>
    </sheetView>
  </sheetViews>
  <sheetFormatPr defaultRowHeight="14.4" x14ac:dyDescent="0.3"/>
  <cols>
    <col min="1" max="1" width="19.88671875" style="3" customWidth="1"/>
    <col min="2" max="2" width="23.33203125" style="4" customWidth="1"/>
    <col min="3" max="3" width="22.33203125" style="5" customWidth="1"/>
    <col min="4" max="4" width="15.77734375" style="6" customWidth="1"/>
    <col min="5" max="5" width="18.6640625" style="7" customWidth="1"/>
    <col min="6" max="6" width="11.109375" style="1" hidden="1" customWidth="1"/>
    <col min="7" max="7" width="9.21875" style="1" customWidth="1"/>
    <col min="8" max="8" width="15" style="1" customWidth="1"/>
    <col min="9" max="9" width="20.33203125" style="1" customWidth="1"/>
    <col min="10" max="10" width="21.33203125" style="1" customWidth="1"/>
    <col min="11" max="11" width="8.88671875" style="1"/>
    <col min="12" max="12" width="6.21875" style="1" customWidth="1"/>
    <col min="13" max="16384" width="8.88671875" style="1"/>
  </cols>
  <sheetData>
    <row r="1" spans="1:9" ht="25.8" customHeight="1" thickBot="1" x14ac:dyDescent="0.35">
      <c r="A1" s="282" t="s">
        <v>84</v>
      </c>
      <c r="B1" s="282"/>
      <c r="C1" s="282"/>
      <c r="D1" s="282"/>
      <c r="E1" s="282"/>
      <c r="F1" s="10">
        <v>10</v>
      </c>
    </row>
    <row r="2" spans="1:9" ht="31.8" customHeight="1" thickBot="1" x14ac:dyDescent="0.35">
      <c r="A2" s="283" t="s">
        <v>75</v>
      </c>
      <c r="B2" s="284"/>
      <c r="C2" s="284"/>
      <c r="D2" s="284"/>
      <c r="E2" s="285"/>
    </row>
    <row r="3" spans="1:9" ht="55.8" thickBot="1" x14ac:dyDescent="0.35">
      <c r="A3" s="22" t="s">
        <v>25</v>
      </c>
      <c r="B3" s="21" t="s">
        <v>116</v>
      </c>
      <c r="C3" s="222" t="s">
        <v>115</v>
      </c>
      <c r="D3" s="227" t="s">
        <v>55</v>
      </c>
      <c r="E3" s="9" t="s">
        <v>23</v>
      </c>
      <c r="F3" s="2"/>
    </row>
    <row r="4" spans="1:9" ht="14.4" customHeight="1" thickBot="1" x14ac:dyDescent="0.35">
      <c r="A4" s="23">
        <v>1</v>
      </c>
      <c r="B4" s="143">
        <v>2</v>
      </c>
      <c r="C4" s="223">
        <v>3</v>
      </c>
      <c r="D4" s="24">
        <v>4</v>
      </c>
      <c r="E4" s="138">
        <v>5</v>
      </c>
      <c r="F4" s="2"/>
    </row>
    <row r="5" spans="1:9" x14ac:dyDescent="0.3">
      <c r="A5" s="144">
        <v>1980</v>
      </c>
      <c r="B5" s="149"/>
      <c r="C5" s="241">
        <v>72480</v>
      </c>
      <c r="D5" s="230">
        <f>ROUND(B5/C5,4)</f>
        <v>0</v>
      </c>
      <c r="E5" s="235">
        <f t="shared" ref="E5:E42" si="0">D5</f>
        <v>0</v>
      </c>
      <c r="F5" s="137">
        <v>1</v>
      </c>
    </row>
    <row r="6" spans="1:9" x14ac:dyDescent="0.3">
      <c r="A6" s="145">
        <v>1981</v>
      </c>
      <c r="B6" s="150"/>
      <c r="C6" s="242">
        <v>92268</v>
      </c>
      <c r="D6" s="231">
        <f t="shared" ref="D6:D24" si="1">ROUND(B6/C6,4)</f>
        <v>0</v>
      </c>
      <c r="E6" s="233">
        <f t="shared" si="0"/>
        <v>0</v>
      </c>
      <c r="F6" s="137">
        <v>2</v>
      </c>
    </row>
    <row r="7" spans="1:9" x14ac:dyDescent="0.3">
      <c r="A7" s="145">
        <v>1982</v>
      </c>
      <c r="B7" s="150"/>
      <c r="C7" s="242">
        <v>139572</v>
      </c>
      <c r="D7" s="231">
        <f t="shared" si="1"/>
        <v>0</v>
      </c>
      <c r="E7" s="233">
        <f t="shared" si="0"/>
        <v>0</v>
      </c>
      <c r="F7" s="137">
        <v>3</v>
      </c>
    </row>
    <row r="8" spans="1:9" x14ac:dyDescent="0.3">
      <c r="A8" s="145">
        <v>1983</v>
      </c>
      <c r="B8" s="150"/>
      <c r="C8" s="242">
        <v>173700</v>
      </c>
      <c r="D8" s="231">
        <f t="shared" si="1"/>
        <v>0</v>
      </c>
      <c r="E8" s="233">
        <f t="shared" si="0"/>
        <v>0</v>
      </c>
      <c r="F8" s="137">
        <v>4</v>
      </c>
    </row>
    <row r="9" spans="1:9" x14ac:dyDescent="0.3">
      <c r="A9" s="145">
        <v>1984</v>
      </c>
      <c r="B9" s="150"/>
      <c r="C9" s="242">
        <v>202056</v>
      </c>
      <c r="D9" s="231">
        <f t="shared" si="1"/>
        <v>0</v>
      </c>
      <c r="E9" s="233">
        <f t="shared" si="0"/>
        <v>0</v>
      </c>
      <c r="F9" s="137">
        <v>5</v>
      </c>
    </row>
    <row r="10" spans="1:9" x14ac:dyDescent="0.3">
      <c r="A10" s="145">
        <v>1985</v>
      </c>
      <c r="B10" s="150"/>
      <c r="C10" s="242">
        <v>240060</v>
      </c>
      <c r="D10" s="231">
        <f t="shared" si="1"/>
        <v>0</v>
      </c>
      <c r="E10" s="233">
        <f t="shared" si="0"/>
        <v>0</v>
      </c>
      <c r="F10" s="137">
        <v>6</v>
      </c>
    </row>
    <row r="11" spans="1:9" x14ac:dyDescent="0.3">
      <c r="A11" s="145">
        <v>1986</v>
      </c>
      <c r="B11" s="150"/>
      <c r="C11" s="242">
        <v>289140</v>
      </c>
      <c r="D11" s="231">
        <f t="shared" si="1"/>
        <v>0</v>
      </c>
      <c r="E11" s="233">
        <f t="shared" si="0"/>
        <v>0</v>
      </c>
      <c r="F11" s="137">
        <v>7</v>
      </c>
    </row>
    <row r="12" spans="1:9" x14ac:dyDescent="0.3">
      <c r="A12" s="145">
        <v>1987</v>
      </c>
      <c r="B12" s="150"/>
      <c r="C12" s="242">
        <v>350208</v>
      </c>
      <c r="D12" s="231">
        <f t="shared" si="1"/>
        <v>0</v>
      </c>
      <c r="E12" s="233">
        <f t="shared" si="0"/>
        <v>0</v>
      </c>
      <c r="F12" s="137">
        <v>8</v>
      </c>
    </row>
    <row r="13" spans="1:9" ht="14.4" customHeight="1" thickBot="1" x14ac:dyDescent="0.35">
      <c r="A13" s="145">
        <v>1988</v>
      </c>
      <c r="B13" s="150"/>
      <c r="C13" s="242">
        <v>637080</v>
      </c>
      <c r="D13" s="231">
        <f t="shared" si="1"/>
        <v>0</v>
      </c>
      <c r="E13" s="233">
        <f t="shared" si="0"/>
        <v>0</v>
      </c>
      <c r="F13" s="137">
        <v>9</v>
      </c>
      <c r="H13" s="135"/>
      <c r="I13" s="136"/>
    </row>
    <row r="14" spans="1:9" x14ac:dyDescent="0.3">
      <c r="A14" s="145">
        <v>1989</v>
      </c>
      <c r="B14" s="150"/>
      <c r="C14" s="242">
        <v>2481096</v>
      </c>
      <c r="D14" s="231">
        <f t="shared" si="1"/>
        <v>0</v>
      </c>
      <c r="E14" s="233">
        <f t="shared" si="0"/>
        <v>0</v>
      </c>
      <c r="F14" s="139">
        <f>SUM(E5:E14)</f>
        <v>0</v>
      </c>
      <c r="H14" s="135"/>
      <c r="I14" s="136"/>
    </row>
    <row r="15" spans="1:9" ht="14.4" customHeight="1" x14ac:dyDescent="0.3">
      <c r="A15" s="145">
        <v>1990</v>
      </c>
      <c r="B15" s="150"/>
      <c r="C15" s="242">
        <v>12355644</v>
      </c>
      <c r="D15" s="231">
        <f t="shared" si="1"/>
        <v>0</v>
      </c>
      <c r="E15" s="233">
        <f t="shared" si="0"/>
        <v>0</v>
      </c>
      <c r="F15" s="140">
        <f t="shared" ref="F15:F42" si="2">SUM(E6:E15)</f>
        <v>0</v>
      </c>
      <c r="H15" s="135"/>
      <c r="I15" s="136"/>
    </row>
    <row r="16" spans="1:9" ht="14.4" customHeight="1" x14ac:dyDescent="0.3">
      <c r="A16" s="145">
        <v>1991</v>
      </c>
      <c r="B16" s="150"/>
      <c r="C16" s="242">
        <v>21240000</v>
      </c>
      <c r="D16" s="231">
        <f t="shared" si="1"/>
        <v>0</v>
      </c>
      <c r="E16" s="233">
        <f t="shared" si="0"/>
        <v>0</v>
      </c>
      <c r="F16" s="140">
        <f t="shared" si="2"/>
        <v>0</v>
      </c>
      <c r="H16" s="135"/>
      <c r="I16" s="136"/>
    </row>
    <row r="17" spans="1:9" x14ac:dyDescent="0.3">
      <c r="A17" s="145">
        <v>1992</v>
      </c>
      <c r="B17" s="150"/>
      <c r="C17" s="242">
        <v>35220000</v>
      </c>
      <c r="D17" s="231">
        <f t="shared" si="1"/>
        <v>0</v>
      </c>
      <c r="E17" s="233">
        <f t="shared" si="0"/>
        <v>0</v>
      </c>
      <c r="F17" s="140">
        <f t="shared" si="2"/>
        <v>0</v>
      </c>
      <c r="H17" s="135"/>
      <c r="I17" s="136"/>
    </row>
    <row r="18" spans="1:9" x14ac:dyDescent="0.3">
      <c r="A18" s="145">
        <v>1993</v>
      </c>
      <c r="B18" s="150"/>
      <c r="C18" s="242">
        <v>47940000</v>
      </c>
      <c r="D18" s="231">
        <f t="shared" si="1"/>
        <v>0</v>
      </c>
      <c r="E18" s="233">
        <f t="shared" si="0"/>
        <v>0</v>
      </c>
      <c r="F18" s="140">
        <f t="shared" si="2"/>
        <v>0</v>
      </c>
      <c r="H18" s="135"/>
      <c r="I18" s="136"/>
    </row>
    <row r="19" spans="1:9" x14ac:dyDescent="0.3">
      <c r="A19" s="145">
        <v>1994</v>
      </c>
      <c r="B19" s="150"/>
      <c r="C19" s="242">
        <v>63936000</v>
      </c>
      <c r="D19" s="231">
        <f t="shared" si="1"/>
        <v>0</v>
      </c>
      <c r="E19" s="233">
        <f t="shared" si="0"/>
        <v>0</v>
      </c>
      <c r="F19" s="140">
        <f t="shared" si="2"/>
        <v>0</v>
      </c>
      <c r="H19" s="135"/>
      <c r="I19" s="136"/>
    </row>
    <row r="20" spans="1:9" x14ac:dyDescent="0.3">
      <c r="A20" s="145">
        <v>1995</v>
      </c>
      <c r="B20" s="151"/>
      <c r="C20" s="243">
        <v>8431.44</v>
      </c>
      <c r="D20" s="231">
        <f t="shared" si="1"/>
        <v>0</v>
      </c>
      <c r="E20" s="233">
        <f t="shared" si="0"/>
        <v>0</v>
      </c>
      <c r="F20" s="140">
        <f t="shared" si="2"/>
        <v>0</v>
      </c>
      <c r="H20" s="135"/>
      <c r="I20" s="136"/>
    </row>
    <row r="21" spans="1:9" x14ac:dyDescent="0.3">
      <c r="A21" s="145">
        <v>1996</v>
      </c>
      <c r="B21" s="151"/>
      <c r="C21" s="243">
        <v>10476</v>
      </c>
      <c r="D21" s="231">
        <f t="shared" si="1"/>
        <v>0</v>
      </c>
      <c r="E21" s="233">
        <f t="shared" si="0"/>
        <v>0</v>
      </c>
      <c r="F21" s="140">
        <f t="shared" si="2"/>
        <v>0</v>
      </c>
      <c r="H21" s="135"/>
      <c r="I21" s="136"/>
    </row>
    <row r="22" spans="1:9" x14ac:dyDescent="0.3">
      <c r="A22" s="145">
        <v>1997</v>
      </c>
      <c r="B22" s="151"/>
      <c r="C22" s="243">
        <v>12743.16</v>
      </c>
      <c r="D22" s="231">
        <f t="shared" si="1"/>
        <v>0</v>
      </c>
      <c r="E22" s="233">
        <f t="shared" si="0"/>
        <v>0</v>
      </c>
      <c r="F22" s="140">
        <f t="shared" si="2"/>
        <v>0</v>
      </c>
      <c r="H22" s="135"/>
      <c r="I22" s="136"/>
    </row>
    <row r="23" spans="1:9" x14ac:dyDescent="0.3">
      <c r="A23" s="145">
        <v>1998</v>
      </c>
      <c r="B23" s="152"/>
      <c r="C23" s="243">
        <v>14873.88</v>
      </c>
      <c r="D23" s="231">
        <f t="shared" si="1"/>
        <v>0</v>
      </c>
      <c r="E23" s="233">
        <f t="shared" si="0"/>
        <v>0</v>
      </c>
      <c r="F23" s="140">
        <f t="shared" si="2"/>
        <v>0</v>
      </c>
      <c r="H23" s="135"/>
      <c r="I23" s="136"/>
    </row>
    <row r="24" spans="1:9" x14ac:dyDescent="0.3">
      <c r="A24" s="145">
        <v>1999</v>
      </c>
      <c r="B24" s="152"/>
      <c r="C24" s="243">
        <v>20480.88</v>
      </c>
      <c r="D24" s="231">
        <f t="shared" si="1"/>
        <v>0</v>
      </c>
      <c r="E24" s="233">
        <f t="shared" si="0"/>
        <v>0</v>
      </c>
      <c r="F24" s="140">
        <f t="shared" si="2"/>
        <v>0</v>
      </c>
      <c r="H24" s="135"/>
      <c r="I24" s="136"/>
    </row>
    <row r="25" spans="1:9" x14ac:dyDescent="0.3">
      <c r="A25" s="146">
        <v>2000</v>
      </c>
      <c r="B25" s="152"/>
      <c r="C25" s="243">
        <v>23085.72</v>
      </c>
      <c r="D25" s="231">
        <f>ROUND(B25/C25,4)</f>
        <v>0</v>
      </c>
      <c r="E25" s="233">
        <f t="shared" si="0"/>
        <v>0</v>
      </c>
      <c r="F25" s="140">
        <f t="shared" si="2"/>
        <v>0</v>
      </c>
      <c r="H25" s="135"/>
      <c r="I25" s="136"/>
    </row>
    <row r="26" spans="1:9" x14ac:dyDescent="0.3">
      <c r="A26" s="146">
        <v>2001</v>
      </c>
      <c r="B26" s="152"/>
      <c r="C26" s="243">
        <v>24742.2</v>
      </c>
      <c r="D26" s="231">
        <f t="shared" ref="D26:D48" si="3">ROUND(B26/C26,4)</f>
        <v>0</v>
      </c>
      <c r="E26" s="233">
        <f t="shared" si="0"/>
        <v>0</v>
      </c>
      <c r="F26" s="140">
        <f t="shared" si="2"/>
        <v>0</v>
      </c>
      <c r="H26" s="135"/>
      <c r="I26" s="136"/>
    </row>
    <row r="27" spans="1:9" ht="14.4" customHeight="1" x14ac:dyDescent="0.3">
      <c r="A27" s="146">
        <v>2002</v>
      </c>
      <c r="B27" s="152"/>
      <c r="C27" s="243">
        <v>25598.52</v>
      </c>
      <c r="D27" s="231">
        <f t="shared" si="3"/>
        <v>0</v>
      </c>
      <c r="E27" s="233">
        <f t="shared" si="0"/>
        <v>0</v>
      </c>
      <c r="F27" s="140">
        <f t="shared" si="2"/>
        <v>0</v>
      </c>
      <c r="H27" s="135"/>
      <c r="I27" s="136"/>
    </row>
    <row r="28" spans="1:9" x14ac:dyDescent="0.3">
      <c r="A28" s="146">
        <v>2003</v>
      </c>
      <c r="B28" s="152"/>
      <c r="C28" s="243">
        <v>26417.64</v>
      </c>
      <c r="D28" s="231">
        <f t="shared" si="3"/>
        <v>0</v>
      </c>
      <c r="E28" s="233">
        <f t="shared" si="0"/>
        <v>0</v>
      </c>
      <c r="F28" s="140">
        <f t="shared" si="2"/>
        <v>0</v>
      </c>
      <c r="H28" s="135"/>
      <c r="I28" s="136"/>
    </row>
    <row r="29" spans="1:9" ht="16.2" customHeight="1" x14ac:dyDescent="0.3">
      <c r="A29" s="146">
        <v>2004</v>
      </c>
      <c r="B29" s="152"/>
      <c r="C29" s="243">
        <v>27474.84</v>
      </c>
      <c r="D29" s="231">
        <f t="shared" si="3"/>
        <v>0</v>
      </c>
      <c r="E29" s="233">
        <f t="shared" si="0"/>
        <v>0</v>
      </c>
      <c r="F29" s="140">
        <f t="shared" si="2"/>
        <v>0</v>
      </c>
      <c r="H29" s="135"/>
      <c r="I29" s="136"/>
    </row>
    <row r="30" spans="1:9" ht="16.2" customHeight="1" x14ac:dyDescent="0.3">
      <c r="A30" s="146">
        <v>2005</v>
      </c>
      <c r="B30" s="152"/>
      <c r="C30" s="243">
        <v>28563.48</v>
      </c>
      <c r="D30" s="231">
        <f t="shared" si="3"/>
        <v>0</v>
      </c>
      <c r="E30" s="233">
        <f t="shared" si="0"/>
        <v>0</v>
      </c>
      <c r="F30" s="140">
        <f t="shared" si="2"/>
        <v>0</v>
      </c>
      <c r="H30" s="135"/>
      <c r="I30" s="136"/>
    </row>
    <row r="31" spans="1:9" x14ac:dyDescent="0.3">
      <c r="A31" s="146">
        <v>2006</v>
      </c>
      <c r="B31" s="152"/>
      <c r="C31" s="243">
        <v>29726.76</v>
      </c>
      <c r="D31" s="231">
        <f t="shared" si="3"/>
        <v>0</v>
      </c>
      <c r="E31" s="233">
        <f t="shared" si="0"/>
        <v>0</v>
      </c>
      <c r="F31" s="140">
        <f t="shared" si="2"/>
        <v>0</v>
      </c>
      <c r="H31" s="135"/>
      <c r="I31" s="136"/>
    </row>
    <row r="32" spans="1:9" x14ac:dyDescent="0.3">
      <c r="A32" s="146">
        <v>2007</v>
      </c>
      <c r="B32" s="152"/>
      <c r="C32" s="243">
        <v>32292.36</v>
      </c>
      <c r="D32" s="231">
        <f t="shared" si="3"/>
        <v>0</v>
      </c>
      <c r="E32" s="233">
        <f t="shared" si="0"/>
        <v>0</v>
      </c>
      <c r="F32" s="140">
        <f t="shared" si="2"/>
        <v>0</v>
      </c>
      <c r="H32" s="135"/>
    </row>
    <row r="33" spans="1:10" ht="16.2" customHeight="1" thickBot="1" x14ac:dyDescent="0.35">
      <c r="A33" s="146">
        <v>2008</v>
      </c>
      <c r="B33" s="152"/>
      <c r="C33" s="243">
        <v>35326.559999999998</v>
      </c>
      <c r="D33" s="231">
        <f t="shared" si="3"/>
        <v>0</v>
      </c>
      <c r="E33" s="233">
        <f t="shared" si="0"/>
        <v>0</v>
      </c>
      <c r="F33" s="140">
        <f t="shared" si="2"/>
        <v>0</v>
      </c>
      <c r="H33" s="135"/>
    </row>
    <row r="34" spans="1:10" x14ac:dyDescent="0.3">
      <c r="A34" s="146">
        <v>2009</v>
      </c>
      <c r="B34" s="152"/>
      <c r="C34" s="243">
        <v>37235.519999999997</v>
      </c>
      <c r="D34" s="231">
        <f t="shared" si="3"/>
        <v>0</v>
      </c>
      <c r="E34" s="233">
        <f t="shared" si="0"/>
        <v>0</v>
      </c>
      <c r="F34" s="140">
        <f t="shared" si="2"/>
        <v>0</v>
      </c>
      <c r="H34" s="275" t="s">
        <v>66</v>
      </c>
      <c r="I34" s="276"/>
    </row>
    <row r="35" spans="1:10" ht="14.4" customHeight="1" thickBot="1" x14ac:dyDescent="0.35">
      <c r="A35" s="146">
        <v>2010</v>
      </c>
      <c r="B35" s="152"/>
      <c r="C35" s="243">
        <v>38699.760000000002</v>
      </c>
      <c r="D35" s="231">
        <f t="shared" si="3"/>
        <v>0</v>
      </c>
      <c r="E35" s="233">
        <f t="shared" si="0"/>
        <v>0</v>
      </c>
      <c r="F35" s="140">
        <f t="shared" si="2"/>
        <v>0</v>
      </c>
      <c r="H35" s="277"/>
      <c r="I35" s="278"/>
    </row>
    <row r="36" spans="1:10" ht="14.4" customHeight="1" x14ac:dyDescent="0.3">
      <c r="A36" s="146">
        <v>2011</v>
      </c>
      <c r="B36" s="152"/>
      <c r="C36" s="243">
        <v>40794.239999999998</v>
      </c>
      <c r="D36" s="231">
        <f t="shared" si="3"/>
        <v>0</v>
      </c>
      <c r="E36" s="233">
        <f t="shared" si="0"/>
        <v>0</v>
      </c>
      <c r="F36" s="140">
        <f t="shared" si="2"/>
        <v>0</v>
      </c>
      <c r="H36" s="258" t="s">
        <v>30</v>
      </c>
      <c r="I36" s="260" t="s">
        <v>85</v>
      </c>
    </row>
    <row r="37" spans="1:10" x14ac:dyDescent="0.3">
      <c r="A37" s="146">
        <v>2012</v>
      </c>
      <c r="B37" s="152"/>
      <c r="C37" s="243">
        <v>42260.04</v>
      </c>
      <c r="D37" s="231">
        <f t="shared" si="3"/>
        <v>0</v>
      </c>
      <c r="E37" s="233">
        <f t="shared" si="0"/>
        <v>0</v>
      </c>
      <c r="F37" s="140">
        <f t="shared" si="2"/>
        <v>0</v>
      </c>
      <c r="H37" s="259"/>
      <c r="I37" s="261"/>
    </row>
    <row r="38" spans="1:10" ht="14.4" customHeight="1" x14ac:dyDescent="0.3">
      <c r="A38" s="146">
        <v>2013</v>
      </c>
      <c r="B38" s="152"/>
      <c r="C38" s="243">
        <v>43800.72</v>
      </c>
      <c r="D38" s="231">
        <f t="shared" si="3"/>
        <v>0</v>
      </c>
      <c r="E38" s="233">
        <f t="shared" si="0"/>
        <v>0</v>
      </c>
      <c r="F38" s="140">
        <f t="shared" si="2"/>
        <v>0</v>
      </c>
      <c r="H38" s="259"/>
      <c r="I38" s="261"/>
    </row>
    <row r="39" spans="1:10" ht="15" thickBot="1" x14ac:dyDescent="0.35">
      <c r="A39" s="146">
        <v>2014</v>
      </c>
      <c r="B39" s="152"/>
      <c r="C39" s="243">
        <v>45401.52</v>
      </c>
      <c r="D39" s="231">
        <f t="shared" si="3"/>
        <v>0</v>
      </c>
      <c r="E39" s="233">
        <f t="shared" si="0"/>
        <v>0</v>
      </c>
      <c r="F39" s="140">
        <f t="shared" si="2"/>
        <v>0</v>
      </c>
      <c r="H39" s="259"/>
      <c r="I39" s="261"/>
    </row>
    <row r="40" spans="1:10" ht="14.7" customHeight="1" x14ac:dyDescent="0.3">
      <c r="A40" s="146">
        <v>2015</v>
      </c>
      <c r="B40" s="152"/>
      <c r="C40" s="243">
        <v>46797.36</v>
      </c>
      <c r="D40" s="231">
        <f t="shared" si="3"/>
        <v>0</v>
      </c>
      <c r="E40" s="233">
        <f t="shared" si="0"/>
        <v>0</v>
      </c>
      <c r="F40" s="140">
        <f t="shared" si="2"/>
        <v>0</v>
      </c>
      <c r="H40" s="224">
        <v>43240</v>
      </c>
      <c r="I40" s="236">
        <v>5956.06</v>
      </c>
    </row>
    <row r="41" spans="1:10" ht="14.7" customHeight="1" x14ac:dyDescent="0.3">
      <c r="A41" s="146">
        <v>2016</v>
      </c>
      <c r="B41" s="152"/>
      <c r="C41" s="243">
        <v>48566.52</v>
      </c>
      <c r="D41" s="231">
        <f t="shared" si="3"/>
        <v>0</v>
      </c>
      <c r="E41" s="233">
        <f t="shared" si="0"/>
        <v>0</v>
      </c>
      <c r="F41" s="140">
        <f t="shared" si="2"/>
        <v>0</v>
      </c>
      <c r="H41" s="225">
        <v>43466</v>
      </c>
      <c r="I41" s="237">
        <v>5956.06</v>
      </c>
    </row>
    <row r="42" spans="1:10" ht="14.7" customHeight="1" thickBot="1" x14ac:dyDescent="0.35">
      <c r="A42" s="147">
        <v>2017</v>
      </c>
      <c r="B42" s="154"/>
      <c r="C42" s="244">
        <v>51258.12</v>
      </c>
      <c r="D42" s="232">
        <f t="shared" si="3"/>
        <v>0</v>
      </c>
      <c r="E42" s="234">
        <f t="shared" si="0"/>
        <v>0</v>
      </c>
      <c r="F42" s="141">
        <f t="shared" si="2"/>
        <v>0</v>
      </c>
      <c r="H42" s="225">
        <v>43831</v>
      </c>
      <c r="I42" s="237">
        <v>6313.44</v>
      </c>
    </row>
    <row r="43" spans="1:10" ht="14.7" customHeight="1" x14ac:dyDescent="0.3">
      <c r="A43" s="148" t="s">
        <v>77</v>
      </c>
      <c r="B43" s="155"/>
      <c r="C43" s="245">
        <v>21150.3</v>
      </c>
      <c r="D43" s="228">
        <f>ROUND(B43/C43,4)</f>
        <v>0</v>
      </c>
      <c r="E43" s="271">
        <f>ROUND(((4+19/31)/12*D43+(7+12/31)/12*D44),4)</f>
        <v>0</v>
      </c>
      <c r="F43" s="273">
        <f>SUM(E34:E44)</f>
        <v>0</v>
      </c>
      <c r="H43" s="225">
        <v>44197</v>
      </c>
      <c r="I43" s="237">
        <v>6313.44</v>
      </c>
    </row>
    <row r="44" spans="1:10" ht="14.7" customHeight="1" thickBot="1" x14ac:dyDescent="0.35">
      <c r="A44" s="156" t="s">
        <v>76</v>
      </c>
      <c r="B44" s="154"/>
      <c r="C44" s="246">
        <v>43997.99</v>
      </c>
      <c r="D44" s="229">
        <f>ROUND(B44/C44,4)</f>
        <v>0</v>
      </c>
      <c r="E44" s="272"/>
      <c r="F44" s="274"/>
      <c r="H44" s="225">
        <v>44562</v>
      </c>
      <c r="I44" s="237">
        <v>6313.44</v>
      </c>
    </row>
    <row r="45" spans="1:10" ht="14.7" customHeight="1" x14ac:dyDescent="0.3">
      <c r="A45" s="255">
        <v>2019</v>
      </c>
      <c r="B45" s="155"/>
      <c r="C45" s="256">
        <v>71472.72</v>
      </c>
      <c r="D45" s="228">
        <f t="shared" si="3"/>
        <v>0</v>
      </c>
      <c r="E45" s="252">
        <f t="shared" ref="E45:E49" si="4">D45</f>
        <v>0</v>
      </c>
      <c r="F45" s="248">
        <f>SUM(E35:E45)</f>
        <v>0</v>
      </c>
      <c r="H45" s="225">
        <v>44927</v>
      </c>
      <c r="I45" s="237">
        <v>6313.44</v>
      </c>
    </row>
    <row r="46" spans="1:10" ht="14.7" customHeight="1" x14ac:dyDescent="0.3">
      <c r="A46" s="146">
        <v>2020</v>
      </c>
      <c r="B46" s="152"/>
      <c r="C46" s="239">
        <v>75761.279999999999</v>
      </c>
      <c r="D46" s="231">
        <f t="shared" si="3"/>
        <v>0</v>
      </c>
      <c r="E46" s="233">
        <f t="shared" si="4"/>
        <v>0</v>
      </c>
      <c r="F46" s="249">
        <f t="shared" ref="F46:F50" si="5">SUM(E36:E46)</f>
        <v>0</v>
      </c>
      <c r="H46" s="225">
        <v>44986</v>
      </c>
      <c r="I46" s="237">
        <v>6805.9</v>
      </c>
    </row>
    <row r="47" spans="1:10" ht="14.7" customHeight="1" thickBot="1" x14ac:dyDescent="0.35">
      <c r="A47" s="146">
        <v>2021</v>
      </c>
      <c r="B47" s="152"/>
      <c r="C47" s="239">
        <v>75761.279999999999</v>
      </c>
      <c r="D47" s="231">
        <f t="shared" si="3"/>
        <v>0</v>
      </c>
      <c r="E47" s="233">
        <f t="shared" si="4"/>
        <v>0</v>
      </c>
      <c r="F47" s="249">
        <f t="shared" si="5"/>
        <v>0</v>
      </c>
      <c r="H47" s="226">
        <v>45292</v>
      </c>
      <c r="I47" s="238">
        <v>8167.09</v>
      </c>
      <c r="J47" s="158"/>
    </row>
    <row r="48" spans="1:10" ht="14.7" customHeight="1" x14ac:dyDescent="0.3">
      <c r="A48" s="146">
        <v>2022</v>
      </c>
      <c r="B48" s="152"/>
      <c r="C48" s="239">
        <v>75761.279999999999</v>
      </c>
      <c r="D48" s="231">
        <f t="shared" si="3"/>
        <v>0</v>
      </c>
      <c r="E48" s="233">
        <f t="shared" si="4"/>
        <v>0</v>
      </c>
      <c r="F48" s="249">
        <f t="shared" si="5"/>
        <v>0</v>
      </c>
      <c r="H48" s="157"/>
      <c r="I48" s="14"/>
    </row>
    <row r="49" spans="1:6" ht="14.4" customHeight="1" x14ac:dyDescent="0.3">
      <c r="A49" s="147">
        <v>2023</v>
      </c>
      <c r="B49" s="152"/>
      <c r="C49" s="240">
        <v>80685.88</v>
      </c>
      <c r="D49" s="232">
        <f t="shared" ref="D49" si="6">ROUND(B49/C49,4)</f>
        <v>0</v>
      </c>
      <c r="E49" s="234">
        <f t="shared" si="4"/>
        <v>0</v>
      </c>
      <c r="F49" s="250">
        <f t="shared" si="5"/>
        <v>0</v>
      </c>
    </row>
    <row r="50" spans="1:6" ht="14.4" customHeight="1" thickBot="1" x14ac:dyDescent="0.35">
      <c r="A50" s="257">
        <v>2024</v>
      </c>
      <c r="B50" s="153"/>
      <c r="C50" s="247">
        <v>98005.08</v>
      </c>
      <c r="D50" s="229">
        <f t="shared" ref="D50" si="7">ROUND(B50/C50,4)</f>
        <v>0</v>
      </c>
      <c r="E50" s="253">
        <f t="shared" ref="E50" si="8">D50</f>
        <v>0</v>
      </c>
      <c r="F50" s="250">
        <f t="shared" si="5"/>
        <v>0</v>
      </c>
    </row>
    <row r="51" spans="1:6" ht="23.4" customHeight="1" thickBot="1" x14ac:dyDescent="0.35">
      <c r="A51" s="268" t="s">
        <v>119</v>
      </c>
      <c r="B51" s="269"/>
      <c r="C51" s="269"/>
      <c r="D51" s="270"/>
      <c r="E51" s="254">
        <f>MAX($F$14:$F$50)</f>
        <v>0</v>
      </c>
      <c r="F51" s="142">
        <f>MAX($F$14:$F$50)</f>
        <v>0</v>
      </c>
    </row>
    <row r="52" spans="1:6" ht="19.8" customHeight="1" thickBot="1" x14ac:dyDescent="0.35">
      <c r="A52" s="262" t="s">
        <v>117</v>
      </c>
      <c r="B52" s="263"/>
      <c r="C52" s="263"/>
      <c r="D52" s="264"/>
      <c r="E52" s="251">
        <f>ROUND(E51/10,4)</f>
        <v>0</v>
      </c>
    </row>
    <row r="53" spans="1:6" ht="15" thickBot="1" x14ac:dyDescent="0.35">
      <c r="A53" s="1"/>
      <c r="B53" s="1"/>
      <c r="C53" s="1"/>
      <c r="D53" s="1"/>
      <c r="E53" s="1"/>
    </row>
    <row r="54" spans="1:6" ht="21.6" customHeight="1" thickBot="1" x14ac:dyDescent="0.35">
      <c r="A54" s="286" t="s">
        <v>79</v>
      </c>
      <c r="B54" s="287"/>
      <c r="C54" s="287"/>
      <c r="D54" s="288"/>
      <c r="E54" s="27"/>
    </row>
    <row r="55" spans="1:6" ht="16.2" thickBot="1" x14ac:dyDescent="0.35">
      <c r="A55" s="28"/>
      <c r="B55" s="28"/>
      <c r="C55" s="28"/>
      <c r="D55" s="28"/>
      <c r="E55" s="29"/>
    </row>
    <row r="56" spans="1:6" ht="14.4" customHeight="1" x14ac:dyDescent="0.3">
      <c r="A56" s="289" t="s">
        <v>80</v>
      </c>
      <c r="B56" s="290"/>
      <c r="C56" s="290"/>
      <c r="D56" s="291"/>
      <c r="E56" s="295">
        <f>IF(E54&gt;0%, E54,E52)</f>
        <v>0</v>
      </c>
    </row>
    <row r="57" spans="1:6" ht="27" customHeight="1" thickBot="1" x14ac:dyDescent="0.35">
      <c r="A57" s="292"/>
      <c r="B57" s="293"/>
      <c r="C57" s="293"/>
      <c r="D57" s="294"/>
      <c r="E57" s="296"/>
    </row>
    <row r="58" spans="1:6" ht="23.4" customHeight="1" x14ac:dyDescent="0.3">
      <c r="A58" s="280" t="s">
        <v>118</v>
      </c>
      <c r="B58" s="280"/>
      <c r="C58" s="280"/>
      <c r="D58" s="280"/>
      <c r="E58" s="280"/>
    </row>
    <row r="59" spans="1:6" ht="22.8" customHeight="1" x14ac:dyDescent="0.3">
      <c r="A59" s="281"/>
      <c r="B59" s="281"/>
      <c r="C59" s="281"/>
      <c r="D59" s="281"/>
      <c r="E59" s="281"/>
    </row>
    <row r="60" spans="1:6" ht="22.8" customHeight="1" x14ac:dyDescent="0.3">
      <c r="A60" s="281"/>
      <c r="B60" s="281"/>
      <c r="C60" s="281"/>
      <c r="D60" s="281"/>
      <c r="E60" s="281"/>
    </row>
    <row r="61" spans="1:6" ht="15.6" x14ac:dyDescent="0.3">
      <c r="A61" s="30"/>
      <c r="B61" s="30"/>
      <c r="C61" s="30"/>
      <c r="D61" s="30"/>
      <c r="E61" s="31"/>
    </row>
    <row r="62" spans="1:6" ht="14.4" customHeight="1" x14ac:dyDescent="0.3">
      <c r="A62" s="301" t="s">
        <v>87</v>
      </c>
      <c r="B62" s="301"/>
      <c r="C62" s="301"/>
      <c r="D62" s="301"/>
      <c r="E62" s="301"/>
    </row>
    <row r="63" spans="1:6" ht="21.6" customHeight="1" thickBot="1" x14ac:dyDescent="0.35">
      <c r="A63" s="302"/>
      <c r="B63" s="302"/>
      <c r="C63" s="302"/>
      <c r="D63" s="302"/>
      <c r="E63" s="302"/>
    </row>
    <row r="64" spans="1:6" ht="24.6" customHeight="1" thickBot="1" x14ac:dyDescent="0.35">
      <c r="A64" s="303" t="s">
        <v>65</v>
      </c>
      <c r="B64" s="304"/>
      <c r="C64" s="304"/>
      <c r="D64" s="304"/>
      <c r="E64" s="305"/>
    </row>
    <row r="65" spans="1:5" ht="33.6" customHeight="1" x14ac:dyDescent="0.3">
      <c r="A65" s="309" t="s">
        <v>108</v>
      </c>
      <c r="B65" s="315" t="s">
        <v>91</v>
      </c>
      <c r="C65" s="316"/>
      <c r="D65" s="311" t="s">
        <v>86</v>
      </c>
      <c r="E65" s="312"/>
    </row>
    <row r="66" spans="1:5" ht="64.8" customHeight="1" thickBot="1" x14ac:dyDescent="0.35">
      <c r="A66" s="310"/>
      <c r="B66" s="317"/>
      <c r="C66" s="318"/>
      <c r="D66" s="313"/>
      <c r="E66" s="314"/>
    </row>
    <row r="67" spans="1:5" ht="26.4" customHeight="1" thickBot="1" x14ac:dyDescent="0.35">
      <c r="A67" s="210"/>
      <c r="B67" s="265">
        <f>IF($A$67="",0,LOOKUP($A$67,$H$40:$H$47,$I$40:$I$47))</f>
        <v>0</v>
      </c>
      <c r="C67" s="266"/>
      <c r="D67" s="297">
        <f>E56</f>
        <v>0</v>
      </c>
      <c r="E67" s="298"/>
    </row>
    <row r="68" spans="1:5" ht="36.6" customHeight="1" thickBot="1" x14ac:dyDescent="0.35">
      <c r="A68" s="306" t="s">
        <v>113</v>
      </c>
      <c r="B68" s="307"/>
      <c r="C68" s="308"/>
      <c r="D68" s="299">
        <f>ROUND(B67*D67,2)</f>
        <v>0</v>
      </c>
      <c r="E68" s="300"/>
    </row>
    <row r="69" spans="1:5" x14ac:dyDescent="0.3">
      <c r="A69" s="32"/>
      <c r="B69" s="32"/>
      <c r="C69" s="33"/>
      <c r="D69" s="34"/>
    </row>
    <row r="70" spans="1:5" x14ac:dyDescent="0.3">
      <c r="A70" s="267" t="s">
        <v>114</v>
      </c>
      <c r="B70" s="267"/>
      <c r="C70" s="267"/>
      <c r="D70" s="267"/>
      <c r="E70" s="267"/>
    </row>
    <row r="71" spans="1:5" ht="8.4" customHeight="1" x14ac:dyDescent="0.3">
      <c r="A71" s="267"/>
      <c r="B71" s="267"/>
      <c r="C71" s="267"/>
      <c r="D71" s="267"/>
      <c r="E71" s="267"/>
    </row>
    <row r="72" spans="1:5" ht="15.6" customHeight="1" x14ac:dyDescent="0.3">
      <c r="A72" s="267"/>
      <c r="B72" s="267"/>
      <c r="C72" s="267"/>
      <c r="D72" s="267"/>
      <c r="E72" s="267"/>
    </row>
    <row r="73" spans="1:5" ht="22.8" customHeight="1" x14ac:dyDescent="0.3">
      <c r="A73" s="267"/>
      <c r="B73" s="267"/>
      <c r="C73" s="267"/>
      <c r="D73" s="267"/>
      <c r="E73" s="267"/>
    </row>
    <row r="74" spans="1:5" ht="14.4" customHeight="1" x14ac:dyDescent="0.3"/>
    <row r="75" spans="1:5" ht="14.4" customHeight="1" x14ac:dyDescent="0.3">
      <c r="A75" s="279" t="s">
        <v>61</v>
      </c>
      <c r="B75" s="279"/>
      <c r="C75" s="279"/>
      <c r="D75" s="279"/>
      <c r="E75" s="279"/>
    </row>
    <row r="76" spans="1:5" ht="14.4" customHeight="1" x14ac:dyDescent="0.3">
      <c r="A76" s="279"/>
      <c r="B76" s="279"/>
      <c r="C76" s="279"/>
      <c r="D76" s="279"/>
      <c r="E76" s="279"/>
    </row>
    <row r="77" spans="1:5" ht="14.4" customHeight="1" x14ac:dyDescent="0.3">
      <c r="A77" s="279"/>
      <c r="B77" s="279"/>
      <c r="C77" s="279"/>
      <c r="D77" s="279"/>
      <c r="E77" s="279"/>
    </row>
    <row r="78" spans="1:5" x14ac:dyDescent="0.3">
      <c r="A78" s="279"/>
      <c r="B78" s="279"/>
      <c r="C78" s="279"/>
      <c r="D78" s="279"/>
      <c r="E78" s="279"/>
    </row>
    <row r="79" spans="1:5" x14ac:dyDescent="0.3">
      <c r="A79" s="279"/>
      <c r="B79" s="279"/>
      <c r="C79" s="279"/>
      <c r="D79" s="279"/>
      <c r="E79" s="279"/>
    </row>
  </sheetData>
  <sheetProtection algorithmName="SHA-512" hashValue="jfdXK0eYKBBmElB8Thuz2OJWAnC5pgRC4mkcFWHkEj3AvVZNraYO7fc1Q29F0uwhofiJmractzK/yDDm1pIRaw==" saltValue="qyubH1NqQppCLDfLLgYZCA==" spinCount="100000" sheet="1" objects="1" scenarios="1"/>
  <mergeCells count="24">
    <mergeCell ref="H34:I35"/>
    <mergeCell ref="A75:E79"/>
    <mergeCell ref="A58:E60"/>
    <mergeCell ref="A1:E1"/>
    <mergeCell ref="A2:E2"/>
    <mergeCell ref="A54:D54"/>
    <mergeCell ref="A56:D57"/>
    <mergeCell ref="E56:E57"/>
    <mergeCell ref="D67:E67"/>
    <mergeCell ref="D68:E68"/>
    <mergeCell ref="A62:E63"/>
    <mergeCell ref="A64:E64"/>
    <mergeCell ref="A68:C68"/>
    <mergeCell ref="A65:A66"/>
    <mergeCell ref="D65:E66"/>
    <mergeCell ref="B65:C66"/>
    <mergeCell ref="H36:H39"/>
    <mergeCell ref="I36:I39"/>
    <mergeCell ref="A52:D52"/>
    <mergeCell ref="B67:C67"/>
    <mergeCell ref="A70:E73"/>
    <mergeCell ref="A51:D51"/>
    <mergeCell ref="E43:E44"/>
    <mergeCell ref="F43:F44"/>
  </mergeCells>
  <conditionalFormatting sqref="E5:E14">
    <cfRule type="expression" dxfId="38" priority="2">
      <formula>$F$14=$E$51</formula>
    </cfRule>
  </conditionalFormatting>
  <conditionalFormatting sqref="E6:E15">
    <cfRule type="expression" dxfId="37" priority="3">
      <formula>$F$15=$E$51</formula>
    </cfRule>
  </conditionalFormatting>
  <conditionalFormatting sqref="E7:E16">
    <cfRule type="expression" dxfId="36" priority="42">
      <formula>$F$16=$E$51</formula>
    </cfRule>
  </conditionalFormatting>
  <conditionalFormatting sqref="E8:E17">
    <cfRule type="expression" dxfId="35" priority="43">
      <formula>$F$17=$E$51</formula>
    </cfRule>
  </conditionalFormatting>
  <conditionalFormatting sqref="E9:E18">
    <cfRule type="expression" dxfId="34" priority="44">
      <formula>$F$18=$E$51</formula>
    </cfRule>
  </conditionalFormatting>
  <conditionalFormatting sqref="E10:E19">
    <cfRule type="expression" dxfId="33" priority="45">
      <formula>$F$19=$E$51</formula>
    </cfRule>
  </conditionalFormatting>
  <conditionalFormatting sqref="E11:E20">
    <cfRule type="expression" dxfId="32" priority="46">
      <formula>$F$20=$E$51</formula>
    </cfRule>
  </conditionalFormatting>
  <conditionalFormatting sqref="E12:E21">
    <cfRule type="expression" dxfId="31" priority="47">
      <formula>$F$21=$E$51</formula>
    </cfRule>
  </conditionalFormatting>
  <conditionalFormatting sqref="E13:E22">
    <cfRule type="expression" dxfId="30" priority="48">
      <formula>$F$22=$E$51</formula>
    </cfRule>
  </conditionalFormatting>
  <conditionalFormatting sqref="E14:E23">
    <cfRule type="expression" dxfId="29" priority="49">
      <formula>$F$23=$E$51</formula>
    </cfRule>
  </conditionalFormatting>
  <conditionalFormatting sqref="E15:E24">
    <cfRule type="expression" dxfId="28" priority="50">
      <formula>$F$24=$E$51</formula>
    </cfRule>
  </conditionalFormatting>
  <conditionalFormatting sqref="E16:E25">
    <cfRule type="expression" dxfId="27" priority="51">
      <formula>$F$25=$E$51</formula>
    </cfRule>
  </conditionalFormatting>
  <conditionalFormatting sqref="E17:E26">
    <cfRule type="expression" dxfId="26" priority="52">
      <formula>$F$26=$E$51</formula>
    </cfRule>
  </conditionalFormatting>
  <conditionalFormatting sqref="E18:E27">
    <cfRule type="expression" dxfId="25" priority="53">
      <formula>$F$27=$E$51</formula>
    </cfRule>
  </conditionalFormatting>
  <conditionalFormatting sqref="E19:E28">
    <cfRule type="expression" dxfId="24" priority="54">
      <formula>$F$28=$E$51</formula>
    </cfRule>
  </conditionalFormatting>
  <conditionalFormatting sqref="E20:E29">
    <cfRule type="expression" dxfId="23" priority="55">
      <formula>$F$29=$E$51</formula>
    </cfRule>
  </conditionalFormatting>
  <conditionalFormatting sqref="E21:E30">
    <cfRule type="expression" dxfId="22" priority="56">
      <formula>$F$30=$E$51</formula>
    </cfRule>
  </conditionalFormatting>
  <conditionalFormatting sqref="E22:E31">
    <cfRule type="expression" dxfId="21" priority="57">
      <formula>$F$31=$E$51</formula>
    </cfRule>
  </conditionalFormatting>
  <conditionalFormatting sqref="E23:E32">
    <cfRule type="expression" dxfId="20" priority="58">
      <formula>$F$32=$E$51</formula>
    </cfRule>
  </conditionalFormatting>
  <conditionalFormatting sqref="E24:E33">
    <cfRule type="expression" dxfId="19" priority="59">
      <formula>$F$33=$E$51</formula>
    </cfRule>
  </conditionalFormatting>
  <conditionalFormatting sqref="E25:E34">
    <cfRule type="expression" dxfId="18" priority="60">
      <formula>$F$34=$E$51</formula>
    </cfRule>
  </conditionalFormatting>
  <conditionalFormatting sqref="E26:E35">
    <cfRule type="expression" dxfId="17" priority="61">
      <formula>$F$35=$E$51</formula>
    </cfRule>
  </conditionalFormatting>
  <conditionalFormatting sqref="E27:E36">
    <cfRule type="expression" dxfId="16" priority="62">
      <formula>$F$36=$E$51</formula>
    </cfRule>
  </conditionalFormatting>
  <conditionalFormatting sqref="E28:E37">
    <cfRule type="expression" dxfId="15" priority="63">
      <formula>$F$37=$E$51</formula>
    </cfRule>
  </conditionalFormatting>
  <conditionalFormatting sqref="E29:E38">
    <cfRule type="expression" dxfId="14" priority="64">
      <formula>$F$38=$E$51</formula>
    </cfRule>
  </conditionalFormatting>
  <conditionalFormatting sqref="E30:E39">
    <cfRule type="expression" dxfId="13" priority="65">
      <formula>$F$39=$E$51</formula>
    </cfRule>
  </conditionalFormatting>
  <conditionalFormatting sqref="E31:E40">
    <cfRule type="expression" dxfId="12" priority="66">
      <formula>$F$40=$E$51</formula>
    </cfRule>
  </conditionalFormatting>
  <conditionalFormatting sqref="E32:E41">
    <cfRule type="expression" dxfId="11" priority="67">
      <formula>$F$41=$E$51</formula>
    </cfRule>
  </conditionalFormatting>
  <conditionalFormatting sqref="E33:E42">
    <cfRule type="expression" dxfId="10" priority="68">
      <formula>$F$42=$E$51</formula>
    </cfRule>
  </conditionalFormatting>
  <conditionalFormatting sqref="E34:E44">
    <cfRule type="expression" dxfId="9" priority="69">
      <formula>$F$43=$E$51</formula>
    </cfRule>
  </conditionalFormatting>
  <conditionalFormatting sqref="E35:E45">
    <cfRule type="expression" dxfId="8" priority="70">
      <formula>$F$45=$E$51</formula>
    </cfRule>
  </conditionalFormatting>
  <conditionalFormatting sqref="E36:E46">
    <cfRule type="expression" dxfId="7" priority="71">
      <formula>$F$46=$E$51</formula>
    </cfRule>
  </conditionalFormatting>
  <conditionalFormatting sqref="E37:E47">
    <cfRule type="expression" dxfId="6" priority="72">
      <formula>$F$47=$E$51</formula>
    </cfRule>
  </conditionalFormatting>
  <conditionalFormatting sqref="E38:E48">
    <cfRule type="expression" dxfId="5" priority="73">
      <formula>$F$48=$E$51</formula>
    </cfRule>
  </conditionalFormatting>
  <conditionalFormatting sqref="E39:E49">
    <cfRule type="expression" dxfId="4" priority="74">
      <formula>$F$49=$E$51</formula>
    </cfRule>
  </conditionalFormatting>
  <conditionalFormatting sqref="E40:E50">
    <cfRule type="expression" dxfId="3" priority="1">
      <formula>$F$50=$E$51</formula>
    </cfRule>
  </conditionalFormatting>
  <dataValidations count="1">
    <dataValidation type="date" allowBlank="1" showInputMessage="1" showErrorMessage="1" error="Pole jest w formacie daty: RRRR-MM-DD_x000a_Data musi być póżniejsza od 19.05.2018" sqref="A67">
      <formula1>43240</formula1>
      <formula2>401769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W51"/>
  <sheetViews>
    <sheetView showGridLines="0" workbookViewId="0">
      <selection activeCell="A10" sqref="A10:B10"/>
    </sheetView>
  </sheetViews>
  <sheetFormatPr defaultRowHeight="14.4" x14ac:dyDescent="0.3"/>
  <cols>
    <col min="1" max="1" width="18.33203125" style="1" customWidth="1"/>
    <col min="2" max="2" width="20.6640625" style="1" customWidth="1"/>
    <col min="3" max="3" width="12.6640625" style="1" customWidth="1"/>
    <col min="4" max="4" width="12.77734375" style="1" customWidth="1"/>
    <col min="5" max="5" width="14.77734375" style="1" customWidth="1"/>
    <col min="6" max="6" width="5.21875" style="1" customWidth="1"/>
    <col min="7" max="7" width="65.21875" style="1" customWidth="1"/>
    <col min="8" max="8" width="11.21875" style="165" customWidth="1"/>
    <col min="9" max="9" width="9.88671875" style="165" customWidth="1"/>
    <col min="10" max="10" width="10.33203125" style="165" customWidth="1"/>
    <col min="11" max="11" width="13.77734375" style="1" customWidth="1"/>
    <col min="12" max="12" width="18" style="1" customWidth="1"/>
    <col min="13" max="13" width="10.88671875" style="1" customWidth="1"/>
    <col min="14" max="14" width="12.77734375" style="1" customWidth="1"/>
    <col min="15" max="15" width="11.44140625" style="1" customWidth="1"/>
    <col min="16" max="16" width="11.5546875" style="1" customWidth="1"/>
    <col min="17" max="16384" width="8.88671875" style="1"/>
  </cols>
  <sheetData>
    <row r="1" spans="1:23" ht="20.399999999999999" customHeight="1" x14ac:dyDescent="0.3">
      <c r="A1" s="319" t="s">
        <v>110</v>
      </c>
      <c r="B1" s="319"/>
      <c r="C1" s="319"/>
      <c r="D1" s="319"/>
      <c r="E1" s="319"/>
      <c r="H1" s="189"/>
      <c r="I1" s="189"/>
      <c r="J1" s="189"/>
      <c r="K1" s="189"/>
      <c r="L1" s="174"/>
      <c r="M1" s="178">
        <v>36161</v>
      </c>
      <c r="N1" s="178">
        <v>36162</v>
      </c>
      <c r="O1" s="178">
        <v>37895</v>
      </c>
      <c r="P1" s="178">
        <v>41275</v>
      </c>
      <c r="Q1" s="175"/>
      <c r="R1" s="180">
        <v>0.09</v>
      </c>
      <c r="S1" s="180">
        <v>0.12</v>
      </c>
      <c r="T1" s="181">
        <v>300</v>
      </c>
      <c r="U1" s="175"/>
      <c r="V1" s="175"/>
      <c r="W1" s="175"/>
    </row>
    <row r="2" spans="1:23" ht="19.8" customHeight="1" thickBot="1" x14ac:dyDescent="0.35">
      <c r="A2" s="319"/>
      <c r="B2" s="319"/>
      <c r="C2" s="319"/>
      <c r="D2" s="319"/>
      <c r="E2" s="319"/>
      <c r="G2" s="335" t="s">
        <v>103</v>
      </c>
      <c r="H2" s="335"/>
      <c r="I2" s="335"/>
      <c r="J2" s="335"/>
      <c r="K2" s="335"/>
      <c r="L2" s="174"/>
      <c r="M2" s="178"/>
      <c r="N2" s="178"/>
      <c r="O2" s="178"/>
      <c r="P2" s="178"/>
      <c r="Q2" s="175"/>
      <c r="R2" s="180"/>
      <c r="S2" s="180"/>
      <c r="T2" s="181"/>
      <c r="U2" s="175"/>
      <c r="V2" s="175"/>
      <c r="W2" s="175"/>
    </row>
    <row r="3" spans="1:23" ht="31.05" customHeight="1" thickBot="1" x14ac:dyDescent="0.35">
      <c r="A3" s="329" t="s">
        <v>82</v>
      </c>
      <c r="B3" s="330"/>
      <c r="C3" s="205" t="s">
        <v>14</v>
      </c>
      <c r="D3" s="201" t="s">
        <v>0</v>
      </c>
      <c r="E3" s="204" t="s">
        <v>32</v>
      </c>
      <c r="G3" s="193" t="s">
        <v>99</v>
      </c>
      <c r="H3" s="50" t="s">
        <v>15</v>
      </c>
      <c r="I3" s="51" t="s">
        <v>16</v>
      </c>
      <c r="J3" s="52" t="s">
        <v>17</v>
      </c>
      <c r="K3" s="53" t="s">
        <v>26</v>
      </c>
      <c r="L3" s="174"/>
      <c r="M3" s="178"/>
      <c r="N3" s="178"/>
      <c r="O3" s="178"/>
      <c r="P3" s="178"/>
      <c r="Q3" s="175"/>
      <c r="R3" s="180"/>
      <c r="S3" s="180"/>
      <c r="T3" s="181"/>
      <c r="U3" s="175"/>
      <c r="V3" s="175"/>
      <c r="W3" s="175"/>
    </row>
    <row r="4" spans="1:23" ht="31.05" customHeight="1" thickBot="1" x14ac:dyDescent="0.35">
      <c r="A4" s="331" t="s">
        <v>105</v>
      </c>
      <c r="B4" s="332"/>
      <c r="C4" s="211"/>
      <c r="D4" s="206"/>
      <c r="E4" s="342" t="str">
        <f>IF($C$4&gt;=$P$1,"art. 18e",IF($C$4="","proszę obowiązkowo wprowadzić do komórki C4 datę wstąpienia po raz pierwszy do służby ","poza zakresem"))</f>
        <v xml:space="preserve">proszę obowiązkowo wprowadzić do komórki C4 datę wstąpienia po raz pierwszy do służby </v>
      </c>
      <c r="G4" s="129" t="s">
        <v>34</v>
      </c>
      <c r="H4" s="130">
        <f>$C$23</f>
        <v>0</v>
      </c>
      <c r="I4" s="130">
        <f>$D$23</f>
        <v>0</v>
      </c>
      <c r="J4" s="130">
        <f>$E$23</f>
        <v>0</v>
      </c>
      <c r="K4" s="131" t="str">
        <f>IF(C23&lt;25, "brak prawa",IF(H4&lt;25,0,ROUND(0.6+(H4-25)*0.03+I4*0.03/12,4)))</f>
        <v>brak prawa</v>
      </c>
      <c r="L4" s="174"/>
      <c r="M4" s="178"/>
      <c r="N4" s="178"/>
      <c r="O4" s="178"/>
      <c r="P4" s="178"/>
      <c r="Q4" s="175"/>
      <c r="R4" s="180"/>
      <c r="S4" s="180"/>
      <c r="T4" s="181"/>
      <c r="U4" s="175"/>
      <c r="V4" s="175"/>
      <c r="W4" s="175"/>
    </row>
    <row r="5" spans="1:23" ht="31.05" customHeight="1" thickBot="1" x14ac:dyDescent="0.35">
      <c r="A5" s="333" t="s">
        <v>81</v>
      </c>
      <c r="B5" s="334"/>
      <c r="C5" s="212" t="str">
        <f>IF('Podstawa wymiaru 10 lat SM'!$A$67="","",'Podstawa wymiaru 10 lat SM'!$A$67)</f>
        <v/>
      </c>
      <c r="D5" s="202" t="s">
        <v>74</v>
      </c>
      <c r="E5" s="343"/>
      <c r="G5" s="70"/>
      <c r="H5" s="339" t="s">
        <v>98</v>
      </c>
      <c r="I5" s="340"/>
      <c r="J5" s="341"/>
      <c r="K5" s="132">
        <f>IF(K4="brak prawa",0,MIN(K4,0.75))</f>
        <v>0</v>
      </c>
      <c r="L5" s="174"/>
      <c r="M5" s="178"/>
      <c r="N5" s="178"/>
      <c r="O5" s="178"/>
      <c r="P5" s="178"/>
      <c r="Q5" s="175"/>
      <c r="R5" s="180"/>
      <c r="S5" s="180"/>
      <c r="T5" s="181"/>
      <c r="U5" s="175"/>
      <c r="V5" s="175"/>
      <c r="W5" s="175"/>
    </row>
    <row r="6" spans="1:23" ht="22.95" customHeight="1" x14ac:dyDescent="0.3">
      <c r="A6" s="188"/>
      <c r="B6" s="188"/>
      <c r="C6" s="188"/>
      <c r="D6" s="188"/>
      <c r="E6" s="188"/>
      <c r="G6" s="32"/>
      <c r="H6" s="189"/>
      <c r="I6" s="189"/>
      <c r="J6" s="189"/>
      <c r="K6" s="189"/>
      <c r="L6" s="174"/>
      <c r="M6" s="178"/>
      <c r="N6" s="178"/>
      <c r="O6" s="178"/>
      <c r="P6" s="178"/>
      <c r="Q6" s="175"/>
      <c r="R6" s="180"/>
      <c r="S6" s="180"/>
      <c r="T6" s="181"/>
      <c r="U6" s="175"/>
      <c r="V6" s="175"/>
      <c r="W6" s="175"/>
    </row>
    <row r="7" spans="1:23" ht="31.8" customHeight="1" thickBot="1" x14ac:dyDescent="0.35">
      <c r="A7" s="320" t="s">
        <v>109</v>
      </c>
      <c r="B7" s="320"/>
      <c r="C7" s="320"/>
      <c r="D7" s="320"/>
      <c r="E7" s="320"/>
      <c r="G7" s="32"/>
      <c r="H7" s="189"/>
      <c r="I7" s="189"/>
      <c r="J7" s="189"/>
      <c r="K7" s="189"/>
      <c r="L7" s="174"/>
      <c r="M7" s="178"/>
      <c r="N7" s="178"/>
      <c r="O7" s="178"/>
      <c r="P7" s="178"/>
      <c r="Q7" s="175"/>
      <c r="R7" s="180"/>
      <c r="S7" s="180"/>
      <c r="T7" s="181"/>
      <c r="U7" s="175"/>
      <c r="V7" s="175"/>
      <c r="W7" s="175"/>
    </row>
    <row r="8" spans="1:23" ht="22.95" customHeight="1" thickBot="1" x14ac:dyDescent="0.35">
      <c r="A8" s="336" t="s">
        <v>29</v>
      </c>
      <c r="B8" s="337"/>
      <c r="C8" s="337"/>
      <c r="D8" s="337"/>
      <c r="E8" s="338"/>
      <c r="G8" s="344" t="s">
        <v>89</v>
      </c>
      <c r="H8" s="159" t="s">
        <v>15</v>
      </c>
      <c r="I8" s="160" t="s">
        <v>16</v>
      </c>
      <c r="J8" s="161" t="s">
        <v>17</v>
      </c>
      <c r="L8" s="36"/>
      <c r="M8" s="36"/>
    </row>
    <row r="9" spans="1:23" ht="22.95" customHeight="1" thickBot="1" x14ac:dyDescent="0.35">
      <c r="A9" s="37" t="s">
        <v>30</v>
      </c>
      <c r="B9" s="38" t="s">
        <v>31</v>
      </c>
      <c r="C9" s="37" t="s">
        <v>25</v>
      </c>
      <c r="D9" s="39" t="s">
        <v>27</v>
      </c>
      <c r="E9" s="38" t="s">
        <v>17</v>
      </c>
      <c r="G9" s="345"/>
      <c r="H9" s="162">
        <f>$C$23</f>
        <v>0</v>
      </c>
      <c r="I9" s="162">
        <f>$D$23</f>
        <v>0</v>
      </c>
      <c r="J9" s="163">
        <f>$E$23</f>
        <v>0</v>
      </c>
      <c r="L9" s="36"/>
      <c r="M9" s="36"/>
    </row>
    <row r="10" spans="1:23" ht="22.95" customHeight="1" x14ac:dyDescent="0.3">
      <c r="A10" s="213"/>
      <c r="B10" s="214"/>
      <c r="C10" s="42">
        <f>IF((ISBLANK(A10)=TRUE),0,DATEDIF(A10,B10+1,"Y"))</f>
        <v>0</v>
      </c>
      <c r="D10" s="43">
        <f>IF((ISBLANK(A10)=TRUE),0,DATEDIF(A10,B10+1,"YM"))</f>
        <v>0</v>
      </c>
      <c r="E10" s="44">
        <f>IF((ISBLANK(A10)=TRUE),0,DATEDIF(A10,B10+1,"MD"))</f>
        <v>0</v>
      </c>
      <c r="H10" s="1"/>
      <c r="I10" s="1"/>
      <c r="J10" s="1"/>
      <c r="L10" s="45"/>
      <c r="M10" s="36"/>
    </row>
    <row r="11" spans="1:23" ht="22.95" customHeight="1" x14ac:dyDescent="0.3">
      <c r="A11" s="215"/>
      <c r="B11" s="216"/>
      <c r="C11" s="46">
        <f>IF((ISBLANK(A11)=TRUE),0,DATEDIF(A11,B11+1,"Y"))</f>
        <v>0</v>
      </c>
      <c r="D11" s="47">
        <f>IF((ISBLANK(A11)=TRUE),0,DATEDIF(A11,B11+1,"YM"))</f>
        <v>0</v>
      </c>
      <c r="E11" s="48">
        <f>IF((ISBLANK(A11)=TRUE),0,DATEDIF(A11,B11+1,"MD"))</f>
        <v>0</v>
      </c>
      <c r="G11" s="327" t="s">
        <v>78</v>
      </c>
      <c r="H11" s="327"/>
      <c r="I11" s="327"/>
      <c r="J11" s="327"/>
      <c r="K11" s="36"/>
      <c r="L11" s="36"/>
      <c r="M11" s="36"/>
    </row>
    <row r="12" spans="1:23" ht="22.95" customHeight="1" thickBot="1" x14ac:dyDescent="0.35">
      <c r="A12" s="215"/>
      <c r="B12" s="216"/>
      <c r="C12" s="46">
        <f>IF((ISBLANK(A12)=TRUE),0,DATEDIF(A12,B12+1,"Y"))</f>
        <v>0</v>
      </c>
      <c r="D12" s="47">
        <f>IF((ISBLANK(A12)=TRUE),0,DATEDIF(A12,B12+1,"YM"))</f>
        <v>0</v>
      </c>
      <c r="E12" s="48">
        <f>IF((ISBLANK(A12)=TRUE),0,DATEDIF(A12,B12+1,"MD"))</f>
        <v>0</v>
      </c>
      <c r="G12" s="328" t="str">
        <f>IF($E$4="art. 18e","Obliczenie wysokości emerytury na podstawie art. 18e ustawy","")</f>
        <v/>
      </c>
      <c r="H12" s="328"/>
      <c r="I12" s="328"/>
      <c r="J12" s="328"/>
      <c r="L12" s="54"/>
      <c r="M12" s="54"/>
    </row>
    <row r="13" spans="1:23" ht="22.95" customHeight="1" thickBot="1" x14ac:dyDescent="0.35">
      <c r="A13" s="215"/>
      <c r="B13" s="216"/>
      <c r="C13" s="46">
        <f t="shared" ref="C13:C19" si="0">IF((ISBLANK(A13)=TRUE),0,DATEDIF(A13,B13+1,"Y"))</f>
        <v>0</v>
      </c>
      <c r="D13" s="47">
        <f t="shared" ref="D13:D19" si="1">IF((ISBLANK(A13)=TRUE),0,DATEDIF(A13,B13+1,"YM"))</f>
        <v>0</v>
      </c>
      <c r="E13" s="48">
        <f t="shared" ref="E13:E19" si="2">IF((ISBLANK(A13)=TRUE),0,DATEDIF(A13,B13+1,"MD"))</f>
        <v>0</v>
      </c>
      <c r="G13" s="346" t="s">
        <v>93</v>
      </c>
      <c r="H13" s="347"/>
      <c r="I13" s="347"/>
      <c r="J13" s="348"/>
      <c r="K13" s="172">
        <f>'Podstawa wymiaru 10 lat SM'!$D$68</f>
        <v>0</v>
      </c>
      <c r="L13" s="15"/>
      <c r="M13" s="15"/>
    </row>
    <row r="14" spans="1:23" ht="22.95" customHeight="1" thickBot="1" x14ac:dyDescent="0.35">
      <c r="A14" s="215"/>
      <c r="B14" s="216"/>
      <c r="C14" s="46">
        <f t="shared" si="0"/>
        <v>0</v>
      </c>
      <c r="D14" s="47">
        <f t="shared" si="1"/>
        <v>0</v>
      </c>
      <c r="E14" s="48">
        <f t="shared" si="2"/>
        <v>0</v>
      </c>
      <c r="G14" s="349" t="s">
        <v>90</v>
      </c>
      <c r="H14" s="350"/>
      <c r="I14" s="350"/>
      <c r="J14" s="351"/>
      <c r="K14" s="221"/>
      <c r="L14" s="200" t="str">
        <f>IF($H$9&lt;32,"wysługa (H9) &lt;32 lata","")</f>
        <v>wysługa (H9) &lt;32 lata</v>
      </c>
      <c r="M14" s="15"/>
    </row>
    <row r="15" spans="1:23" ht="22.95" customHeight="1" thickBot="1" x14ac:dyDescent="0.35">
      <c r="A15" s="215"/>
      <c r="B15" s="216"/>
      <c r="C15" s="46">
        <f t="shared" si="0"/>
        <v>0</v>
      </c>
      <c r="D15" s="47">
        <f t="shared" si="1"/>
        <v>0</v>
      </c>
      <c r="E15" s="48">
        <f t="shared" si="2"/>
        <v>0</v>
      </c>
      <c r="G15" s="352" t="s">
        <v>92</v>
      </c>
      <c r="H15" s="353"/>
      <c r="I15" s="353"/>
      <c r="J15" s="354"/>
      <c r="K15" s="176">
        <f>K13+K14</f>
        <v>0</v>
      </c>
      <c r="M15" s="69"/>
    </row>
    <row r="16" spans="1:23" ht="22.95" customHeight="1" thickBot="1" x14ac:dyDescent="0.35">
      <c r="A16" s="215"/>
      <c r="B16" s="216"/>
      <c r="C16" s="46">
        <f t="shared" si="0"/>
        <v>0</v>
      </c>
      <c r="D16" s="47">
        <f>IF((ISBLANK(A16)=TRUE),0,DATEDIF(A16,B16+1,"YM"))</f>
        <v>0</v>
      </c>
      <c r="E16" s="48">
        <f>IF((ISBLANK(A16)=TRUE),0,DATEDIF(A16,B16+1,"MD"))</f>
        <v>0</v>
      </c>
      <c r="G16" s="321" t="s">
        <v>24</v>
      </c>
      <c r="H16" s="322"/>
      <c r="I16" s="322"/>
      <c r="J16" s="323"/>
      <c r="K16" s="13">
        <f>K5</f>
        <v>0</v>
      </c>
      <c r="L16" s="69"/>
      <c r="M16" s="69"/>
    </row>
    <row r="17" spans="1:14" ht="22.95" customHeight="1" thickBot="1" x14ac:dyDescent="0.35">
      <c r="A17" s="215"/>
      <c r="B17" s="216"/>
      <c r="C17" s="46">
        <f t="shared" si="0"/>
        <v>0</v>
      </c>
      <c r="D17" s="47">
        <f>IF((ISBLANK(A17)=TRUE),0,DATEDIF(A17,B17+1,"YM"))</f>
        <v>0</v>
      </c>
      <c r="E17" s="48">
        <f>IF((ISBLANK(A17)=TRUE),0,DATEDIF(A17,B17+1,"MD"))</f>
        <v>0</v>
      </c>
      <c r="G17" s="324" t="s">
        <v>73</v>
      </c>
      <c r="H17" s="325"/>
      <c r="I17" s="325"/>
      <c r="J17" s="326"/>
      <c r="K17" s="177">
        <f>ROUND(K15*K16,2)</f>
        <v>0</v>
      </c>
      <c r="L17" s="69"/>
      <c r="M17" s="69"/>
    </row>
    <row r="18" spans="1:14" ht="22.95" customHeight="1" x14ac:dyDescent="0.3">
      <c r="A18" s="215"/>
      <c r="B18" s="216"/>
      <c r="C18" s="46">
        <f t="shared" si="0"/>
        <v>0</v>
      </c>
      <c r="D18" s="47">
        <f t="shared" si="1"/>
        <v>0</v>
      </c>
      <c r="E18" s="48">
        <f t="shared" si="2"/>
        <v>0</v>
      </c>
      <c r="G18" s="359" t="s">
        <v>58</v>
      </c>
      <c r="H18" s="360"/>
      <c r="I18" s="360"/>
      <c r="J18" s="361"/>
      <c r="K18" s="16">
        <f>MAX(ROUND(K17*$R$1,2),0)</f>
        <v>0</v>
      </c>
      <c r="N18" s="69"/>
    </row>
    <row r="19" spans="1:14" ht="22.95" customHeight="1" thickBot="1" x14ac:dyDescent="0.35">
      <c r="A19" s="215"/>
      <c r="B19" s="216"/>
      <c r="C19" s="46">
        <f t="shared" si="0"/>
        <v>0</v>
      </c>
      <c r="D19" s="47">
        <f t="shared" si="1"/>
        <v>0</v>
      </c>
      <c r="E19" s="48">
        <f t="shared" si="2"/>
        <v>0</v>
      </c>
      <c r="G19" s="362" t="s">
        <v>59</v>
      </c>
      <c r="H19" s="363"/>
      <c r="I19" s="363"/>
      <c r="J19" s="364"/>
      <c r="K19" s="17">
        <f>MAX(ROUND(ROUND(K17,0)*$S$1-$T$1,0),0)</f>
        <v>0</v>
      </c>
      <c r="N19" s="69"/>
    </row>
    <row r="20" spans="1:14" ht="22.95" customHeight="1" thickBot="1" x14ac:dyDescent="0.35">
      <c r="A20" s="215"/>
      <c r="B20" s="216"/>
      <c r="C20" s="46">
        <f t="shared" ref="C20:C22" si="3">IF((ISBLANK(A20)=TRUE),0,DATEDIF(A20,B20+1,"Y"))</f>
        <v>0</v>
      </c>
      <c r="D20" s="47">
        <f t="shared" ref="D20:D22" si="4">IF((ISBLANK(A20)=TRUE),0,DATEDIF(A20,B20+1,"YM"))</f>
        <v>0</v>
      </c>
      <c r="E20" s="48">
        <f t="shared" ref="E20:E22" si="5">IF((ISBLANK(A20)=TRUE),0,DATEDIF(A20,B20+1,"MD"))</f>
        <v>0</v>
      </c>
      <c r="G20" s="355" t="s">
        <v>72</v>
      </c>
      <c r="H20" s="356"/>
      <c r="I20" s="356"/>
      <c r="J20" s="357"/>
      <c r="K20" s="18">
        <f>K17-K18-K19</f>
        <v>0</v>
      </c>
      <c r="L20" s="164"/>
      <c r="N20" s="69"/>
    </row>
    <row r="21" spans="1:14" ht="22.95" customHeight="1" x14ac:dyDescent="0.3">
      <c r="A21" s="215"/>
      <c r="B21" s="216"/>
      <c r="C21" s="46">
        <f t="shared" si="3"/>
        <v>0</v>
      </c>
      <c r="D21" s="47">
        <f t="shared" si="4"/>
        <v>0</v>
      </c>
      <c r="E21" s="48">
        <f t="shared" si="5"/>
        <v>0</v>
      </c>
      <c r="G21" s="133"/>
      <c r="H21" s="133"/>
      <c r="I21" s="133"/>
      <c r="J21" s="133"/>
      <c r="K21" s="134"/>
      <c r="N21" s="69"/>
    </row>
    <row r="22" spans="1:14" ht="22.95" customHeight="1" thickBot="1" x14ac:dyDescent="0.35">
      <c r="A22" s="215"/>
      <c r="B22" s="216"/>
      <c r="C22" s="46">
        <f t="shared" si="3"/>
        <v>0</v>
      </c>
      <c r="D22" s="47">
        <f t="shared" si="4"/>
        <v>0</v>
      </c>
      <c r="E22" s="48">
        <f t="shared" si="5"/>
        <v>0</v>
      </c>
      <c r="G22" s="365" t="s">
        <v>97</v>
      </c>
      <c r="H22" s="365"/>
      <c r="I22" s="365"/>
      <c r="J22" s="365"/>
      <c r="K22" s="365"/>
    </row>
    <row r="23" spans="1:14" ht="22.95" customHeight="1" thickBot="1" x14ac:dyDescent="0.35">
      <c r="A23" s="336" t="s">
        <v>28</v>
      </c>
      <c r="B23" s="358"/>
      <c r="C23" s="78">
        <f>SUM(C10:C22)+INT((SUM(D10:D22)+INT(SUM(E10:E22)/30))/12)</f>
        <v>0</v>
      </c>
      <c r="D23" s="78">
        <f>MOD(SUM(D10:D20)+INT(SUM(E10:E20)/30),12)</f>
        <v>0</v>
      </c>
      <c r="E23" s="79">
        <f>MOD(SUM(E10:E20),30)</f>
        <v>0</v>
      </c>
      <c r="G23" s="365"/>
      <c r="H23" s="365"/>
      <c r="I23" s="365"/>
      <c r="J23" s="365"/>
      <c r="K23" s="365"/>
    </row>
    <row r="24" spans="1:14" ht="22.95" customHeight="1" x14ac:dyDescent="0.3">
      <c r="G24" s="365"/>
      <c r="H24" s="365"/>
      <c r="I24" s="365"/>
      <c r="J24" s="365"/>
      <c r="K24" s="365"/>
    </row>
    <row r="25" spans="1:14" ht="22.95" customHeight="1" x14ac:dyDescent="0.3">
      <c r="G25" s="190"/>
      <c r="H25" s="190"/>
      <c r="I25" s="190"/>
      <c r="J25" s="190"/>
      <c r="K25" s="190"/>
    </row>
    <row r="26" spans="1:14" ht="51" customHeight="1" x14ac:dyDescent="0.3">
      <c r="G26" s="279" t="s">
        <v>61</v>
      </c>
      <c r="H26" s="279"/>
      <c r="I26" s="279"/>
      <c r="J26" s="279"/>
      <c r="K26" s="279"/>
    </row>
    <row r="27" spans="1:14" ht="22.2" hidden="1" customHeight="1" thickBot="1" x14ac:dyDescent="0.3">
      <c r="G27" s="194"/>
      <c r="H27" s="194"/>
      <c r="I27" s="194"/>
      <c r="J27" s="194"/>
      <c r="K27" s="194"/>
    </row>
    <row r="28" spans="1:14" ht="15" hidden="1" customHeight="1" thickBot="1" x14ac:dyDescent="0.35">
      <c r="A28" s="336" t="s">
        <v>33</v>
      </c>
      <c r="B28" s="337"/>
      <c r="C28" s="337"/>
      <c r="D28" s="337"/>
      <c r="E28" s="338"/>
      <c r="G28" s="194"/>
      <c r="H28" s="194"/>
      <c r="I28" s="194"/>
      <c r="J28" s="194"/>
      <c r="K28" s="194"/>
    </row>
    <row r="29" spans="1:14" ht="15" hidden="1" customHeight="1" thickBot="1" x14ac:dyDescent="0.35">
      <c r="A29" s="37" t="s">
        <v>30</v>
      </c>
      <c r="B29" s="38" t="s">
        <v>31</v>
      </c>
      <c r="C29" s="37" t="s">
        <v>25</v>
      </c>
      <c r="D29" s="39" t="s">
        <v>27</v>
      </c>
      <c r="E29" s="38" t="s">
        <v>17</v>
      </c>
    </row>
    <row r="30" spans="1:14" ht="14.4" hidden="1" customHeight="1" x14ac:dyDescent="0.3">
      <c r="A30" s="40"/>
      <c r="B30" s="41"/>
      <c r="C30" s="42">
        <f>IF((ISBLANK(A30)=TRUE),0,DATEDIF(A30,B30+1,"Y"))</f>
        <v>0</v>
      </c>
      <c r="D30" s="43">
        <f t="shared" ref="D30:D40" si="6">IF((ISBLANK(A30)=TRUE),0,DATEDIF(A30,B30+1,"YM"))</f>
        <v>0</v>
      </c>
      <c r="E30" s="44">
        <f t="shared" ref="E30:E40" si="7">IF((ISBLANK(A30)=TRUE),0,DATEDIF(A30,B30+1,"MD"))</f>
        <v>0</v>
      </c>
    </row>
    <row r="31" spans="1:14" ht="14.4" hidden="1" customHeight="1" x14ac:dyDescent="0.3">
      <c r="A31" s="55"/>
      <c r="B31" s="56"/>
      <c r="C31" s="46">
        <f>IF((ISBLANK(A31)=TRUE),0,DATEDIF(A31,B31+1,"Y"))</f>
        <v>0</v>
      </c>
      <c r="D31" s="47">
        <f t="shared" si="6"/>
        <v>0</v>
      </c>
      <c r="E31" s="48">
        <f t="shared" si="7"/>
        <v>0</v>
      </c>
    </row>
    <row r="32" spans="1:14" ht="14.4" hidden="1" customHeight="1" x14ac:dyDescent="0.3">
      <c r="A32" s="55"/>
      <c r="B32" s="56"/>
      <c r="C32" s="46">
        <f>IF((ISBLANK(A32)=TRUE),0,DATEDIF(A32,B32+1,"Y"))</f>
        <v>0</v>
      </c>
      <c r="D32" s="47">
        <f t="shared" si="6"/>
        <v>0</v>
      </c>
      <c r="E32" s="48">
        <f t="shared" si="7"/>
        <v>0</v>
      </c>
    </row>
    <row r="33" spans="1:11" ht="14.4" hidden="1" customHeight="1" x14ac:dyDescent="0.3">
      <c r="A33" s="55"/>
      <c r="B33" s="56"/>
      <c r="C33" s="46">
        <f t="shared" ref="C33:C40" si="8">IF((ISBLANK(A33)=TRUE),0,DATEDIF(A33,B33+1,"Y"))</f>
        <v>0</v>
      </c>
      <c r="D33" s="47">
        <f t="shared" si="6"/>
        <v>0</v>
      </c>
      <c r="E33" s="48">
        <f t="shared" si="7"/>
        <v>0</v>
      </c>
    </row>
    <row r="34" spans="1:11" ht="14.4" hidden="1" customHeight="1" x14ac:dyDescent="0.3">
      <c r="A34" s="55"/>
      <c r="B34" s="56"/>
      <c r="C34" s="46">
        <f t="shared" si="8"/>
        <v>0</v>
      </c>
      <c r="D34" s="47">
        <f t="shared" si="6"/>
        <v>0</v>
      </c>
      <c r="E34" s="48">
        <f t="shared" si="7"/>
        <v>0</v>
      </c>
    </row>
    <row r="35" spans="1:11" ht="14.4" hidden="1" customHeight="1" x14ac:dyDescent="0.3">
      <c r="A35" s="55"/>
      <c r="B35" s="56"/>
      <c r="C35" s="46">
        <f t="shared" si="8"/>
        <v>0</v>
      </c>
      <c r="D35" s="47">
        <f t="shared" si="6"/>
        <v>0</v>
      </c>
      <c r="E35" s="48">
        <f t="shared" si="7"/>
        <v>0</v>
      </c>
    </row>
    <row r="36" spans="1:11" ht="14.4" hidden="1" customHeight="1" x14ac:dyDescent="0.3">
      <c r="A36" s="55"/>
      <c r="B36" s="56"/>
      <c r="C36" s="46">
        <f t="shared" si="8"/>
        <v>0</v>
      </c>
      <c r="D36" s="47">
        <f t="shared" si="6"/>
        <v>0</v>
      </c>
      <c r="E36" s="48">
        <f t="shared" si="7"/>
        <v>0</v>
      </c>
    </row>
    <row r="37" spans="1:11" ht="14.4" hidden="1" customHeight="1" x14ac:dyDescent="0.3">
      <c r="A37" s="55"/>
      <c r="B37" s="56"/>
      <c r="C37" s="46">
        <f t="shared" si="8"/>
        <v>0</v>
      </c>
      <c r="D37" s="47">
        <f t="shared" si="6"/>
        <v>0</v>
      </c>
      <c r="E37" s="48">
        <f t="shared" si="7"/>
        <v>0</v>
      </c>
    </row>
    <row r="38" spans="1:11" ht="14.4" hidden="1" customHeight="1" x14ac:dyDescent="0.3">
      <c r="A38" s="55"/>
      <c r="B38" s="56"/>
      <c r="C38" s="46">
        <f t="shared" si="8"/>
        <v>0</v>
      </c>
      <c r="D38" s="47">
        <f t="shared" si="6"/>
        <v>0</v>
      </c>
      <c r="E38" s="48">
        <f t="shared" si="7"/>
        <v>0</v>
      </c>
    </row>
    <row r="39" spans="1:11" ht="14.4" hidden="1" customHeight="1" x14ac:dyDescent="0.3">
      <c r="A39" s="55"/>
      <c r="B39" s="56"/>
      <c r="C39" s="46">
        <f t="shared" si="8"/>
        <v>0</v>
      </c>
      <c r="D39" s="47">
        <f t="shared" si="6"/>
        <v>0</v>
      </c>
      <c r="E39" s="48">
        <f t="shared" si="7"/>
        <v>0</v>
      </c>
      <c r="G39" s="198" t="s">
        <v>94</v>
      </c>
      <c r="H39" s="198"/>
      <c r="I39" s="198"/>
      <c r="J39" s="198"/>
      <c r="K39" s="198"/>
    </row>
    <row r="40" spans="1:11" ht="15" hidden="1" customHeight="1" thickBot="1" x14ac:dyDescent="0.3">
      <c r="A40" s="73"/>
      <c r="B40" s="74"/>
      <c r="C40" s="75">
        <f t="shared" si="8"/>
        <v>0</v>
      </c>
      <c r="D40" s="76">
        <f t="shared" si="6"/>
        <v>0</v>
      </c>
      <c r="E40" s="77">
        <f t="shared" si="7"/>
        <v>0</v>
      </c>
      <c r="G40" s="173"/>
      <c r="H40" s="173"/>
      <c r="I40" s="173"/>
      <c r="J40" s="173"/>
      <c r="K40" s="173"/>
    </row>
    <row r="41" spans="1:11" ht="15" hidden="1" customHeight="1" thickBot="1" x14ac:dyDescent="0.35">
      <c r="A41" s="336" t="s">
        <v>28</v>
      </c>
      <c r="B41" s="358"/>
      <c r="C41" s="78">
        <f>SUM(C30:C40)+INT((SUM(D30:D40)+INT(SUM(E30:E40)/30))/12)</f>
        <v>0</v>
      </c>
      <c r="D41" s="78">
        <f>MOD(SUM(D30:D40)+INT(SUM(E30:E40)/30),12)</f>
        <v>0</v>
      </c>
      <c r="E41" s="79">
        <f>MOD(SUM(E30:E40),30)</f>
        <v>0</v>
      </c>
      <c r="G41" s="194" t="s">
        <v>61</v>
      </c>
      <c r="H41" s="194"/>
      <c r="I41" s="194"/>
      <c r="J41" s="194"/>
      <c r="K41" s="194"/>
    </row>
    <row r="42" spans="1:11" ht="14.4" hidden="1" customHeight="1" x14ac:dyDescent="0.3">
      <c r="G42" s="194"/>
      <c r="H42" s="194"/>
      <c r="I42" s="194"/>
      <c r="J42" s="194"/>
      <c r="K42" s="194"/>
    </row>
    <row r="43" spans="1:11" ht="14.4" hidden="1" customHeight="1" x14ac:dyDescent="0.3">
      <c r="G43" s="194"/>
      <c r="H43" s="194"/>
      <c r="I43" s="194"/>
      <c r="J43" s="194"/>
      <c r="K43" s="194"/>
    </row>
    <row r="44" spans="1:11" ht="71.400000000000006" customHeight="1" x14ac:dyDescent="0.3"/>
    <row r="45" spans="1:11" ht="14.4" customHeight="1" x14ac:dyDescent="0.3">
      <c r="H45" s="1"/>
      <c r="I45" s="1"/>
      <c r="J45" s="1"/>
    </row>
    <row r="46" spans="1:11" ht="21.6" customHeight="1" x14ac:dyDescent="0.3">
      <c r="H46" s="1"/>
      <c r="I46" s="1"/>
      <c r="J46" s="1"/>
    </row>
    <row r="47" spans="1:11" ht="22.8" customHeight="1" x14ac:dyDescent="0.3">
      <c r="H47" s="1"/>
      <c r="I47" s="1"/>
      <c r="J47" s="1"/>
    </row>
    <row r="48" spans="1:11" ht="15.6" customHeight="1" x14ac:dyDescent="0.3">
      <c r="H48" s="1"/>
      <c r="I48" s="1"/>
      <c r="J48" s="1"/>
    </row>
    <row r="49" ht="14.4" customHeight="1" x14ac:dyDescent="0.3"/>
    <row r="50" ht="14.4" customHeight="1" x14ac:dyDescent="0.3"/>
    <row r="51" ht="14.4" customHeight="1" x14ac:dyDescent="0.3"/>
  </sheetData>
  <sheetProtection algorithmName="SHA-512" hashValue="n15ckpWQCYSHNvqyx3YIahBibxb3Rtb0Vu7dqB6yn0qJbBiIiuqOBboAJIhZ3R3wsmBn1Vb0rXSesOJWcQoA0Q==" saltValue="yuAgUZLpzAr4AM5Y+3/2Eg==" spinCount="100000" sheet="1" objects="1" scenarios="1"/>
  <mergeCells count="25">
    <mergeCell ref="G15:J15"/>
    <mergeCell ref="A28:E28"/>
    <mergeCell ref="G20:J20"/>
    <mergeCell ref="A41:B41"/>
    <mergeCell ref="G18:J18"/>
    <mergeCell ref="G19:J19"/>
    <mergeCell ref="G22:K24"/>
    <mergeCell ref="G26:K26"/>
    <mergeCell ref="A23:B23"/>
    <mergeCell ref="A1:E2"/>
    <mergeCell ref="A7:E7"/>
    <mergeCell ref="G16:J16"/>
    <mergeCell ref="G17:J17"/>
    <mergeCell ref="G11:J11"/>
    <mergeCell ref="G12:J12"/>
    <mergeCell ref="A3:B3"/>
    <mergeCell ref="A4:B4"/>
    <mergeCell ref="A5:B5"/>
    <mergeCell ref="G2:K2"/>
    <mergeCell ref="A8:E8"/>
    <mergeCell ref="H5:J5"/>
    <mergeCell ref="E4:E5"/>
    <mergeCell ref="G8:G9"/>
    <mergeCell ref="G13:J13"/>
    <mergeCell ref="G14:J14"/>
  </mergeCells>
  <conditionalFormatting sqref="K14">
    <cfRule type="expression" dxfId="2" priority="1">
      <formula>$H$9&lt;32</formula>
    </cfRule>
  </conditionalFormatting>
  <dataValidations count="1">
    <dataValidation type="date" allowBlank="1" showInputMessage="1" showErrorMessage="1" error="Data musi być późniejsza od 2012-12-31 _x000a_" prompt="Proszę wypenić pole w formacie daty, _x000a_tj.: RRRR-MM-DD, gdzie:_x000a_RRRR - rok_x000a_MM - miesiąc_x000a_DD - dzień" sqref="C4">
      <formula1>41275</formula1>
      <formula2>402133</formula2>
    </dataValidation>
  </dataValidations>
  <pageMargins left="0.70866141732283472" right="0.70866141732283472" top="0.54" bottom="0.27559055118110237" header="0.25" footer="0.15748031496062992"/>
  <pageSetup paperSize="9" scale="94"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Roboczy!$B$2:$B$17</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AA102"/>
  <sheetViews>
    <sheetView showGridLines="0" workbookViewId="0">
      <selection activeCell="K4" sqref="K4"/>
    </sheetView>
  </sheetViews>
  <sheetFormatPr defaultRowHeight="14.4" x14ac:dyDescent="0.3"/>
  <cols>
    <col min="1" max="1" width="19.44140625" style="1" customWidth="1"/>
    <col min="2" max="2" width="20.33203125" style="1" customWidth="1"/>
    <col min="3" max="3" width="12" style="1" customWidth="1"/>
    <col min="4" max="4" width="11.6640625" style="1" customWidth="1"/>
    <col min="5" max="5" width="14.5546875" style="1" customWidth="1"/>
    <col min="6" max="6" width="5.44140625" style="1" customWidth="1"/>
    <col min="7" max="7" width="63.88671875" style="1" customWidth="1"/>
    <col min="8" max="8" width="11.109375" style="165" customWidth="1"/>
    <col min="9" max="10" width="10.77734375" style="165" customWidth="1"/>
    <col min="11" max="11" width="14.77734375" style="1" customWidth="1"/>
    <col min="12" max="12" width="20.44140625" style="1" customWidth="1"/>
    <col min="13" max="13" width="10.88671875" style="1" customWidth="1"/>
    <col min="14" max="14" width="12.77734375" style="1" customWidth="1"/>
    <col min="15" max="15" width="11.44140625" style="1" customWidth="1"/>
    <col min="16" max="16" width="11.5546875" style="1" customWidth="1"/>
    <col min="17" max="16384" width="8.88671875" style="1"/>
  </cols>
  <sheetData>
    <row r="1" spans="1:27" ht="24.6" customHeight="1" x14ac:dyDescent="0.3">
      <c r="A1" s="319" t="s">
        <v>110</v>
      </c>
      <c r="B1" s="319"/>
      <c r="C1" s="319"/>
      <c r="D1" s="319"/>
      <c r="E1" s="319"/>
      <c r="H1" s="367"/>
      <c r="I1" s="367"/>
      <c r="J1" s="367"/>
      <c r="K1" s="367"/>
      <c r="L1" s="175"/>
      <c r="M1" s="178">
        <v>36161</v>
      </c>
      <c r="N1" s="178">
        <v>36162</v>
      </c>
      <c r="O1" s="178">
        <v>37895</v>
      </c>
      <c r="P1" s="178">
        <v>41275</v>
      </c>
      <c r="Q1" s="175"/>
      <c r="R1" s="180">
        <v>0.09</v>
      </c>
      <c r="S1" s="180">
        <v>0.12</v>
      </c>
      <c r="T1" s="181">
        <v>300</v>
      </c>
      <c r="U1" s="175"/>
      <c r="V1" s="175"/>
      <c r="W1" s="175"/>
      <c r="X1" s="175"/>
      <c r="Y1" s="175"/>
      <c r="Z1" s="175"/>
      <c r="AA1" s="174"/>
    </row>
    <row r="2" spans="1:27" ht="24" customHeight="1" thickBot="1" x14ac:dyDescent="0.35">
      <c r="A2" s="319"/>
      <c r="B2" s="319"/>
      <c r="C2" s="319"/>
      <c r="D2" s="319"/>
      <c r="E2" s="319"/>
      <c r="G2" s="335" t="s">
        <v>102</v>
      </c>
      <c r="H2" s="335"/>
      <c r="I2" s="335"/>
      <c r="J2" s="335"/>
      <c r="K2" s="335"/>
      <c r="L2" s="175"/>
      <c r="M2" s="178"/>
      <c r="N2" s="178"/>
      <c r="O2" s="178"/>
      <c r="P2" s="178"/>
      <c r="Q2" s="175"/>
      <c r="R2" s="180"/>
      <c r="S2" s="180"/>
      <c r="T2" s="181"/>
      <c r="U2" s="175"/>
      <c r="V2" s="175"/>
      <c r="W2" s="175"/>
      <c r="X2" s="175"/>
      <c r="Y2" s="175"/>
      <c r="Z2" s="175"/>
      <c r="AA2" s="174"/>
    </row>
    <row r="3" spans="1:27" ht="31.05" customHeight="1" thickBot="1" x14ac:dyDescent="0.35">
      <c r="A3" s="369" t="s">
        <v>88</v>
      </c>
      <c r="B3" s="370"/>
      <c r="C3" s="205" t="s">
        <v>14</v>
      </c>
      <c r="D3" s="201" t="s">
        <v>0</v>
      </c>
      <c r="E3" s="204" t="s">
        <v>32</v>
      </c>
      <c r="G3" s="193" t="s">
        <v>100</v>
      </c>
      <c r="H3" s="50" t="s">
        <v>15</v>
      </c>
      <c r="I3" s="51" t="s">
        <v>16</v>
      </c>
      <c r="J3" s="52" t="s">
        <v>17</v>
      </c>
      <c r="K3" s="53" t="s">
        <v>26</v>
      </c>
      <c r="L3" s="54"/>
      <c r="M3" s="178"/>
      <c r="N3" s="178"/>
      <c r="O3" s="178"/>
      <c r="P3" s="178"/>
      <c r="Q3" s="175"/>
      <c r="R3" s="180"/>
      <c r="S3" s="180"/>
      <c r="T3" s="181"/>
      <c r="U3" s="175"/>
      <c r="V3" s="175"/>
      <c r="W3" s="175"/>
      <c r="X3" s="175"/>
      <c r="Y3" s="175"/>
      <c r="Z3" s="175"/>
      <c r="AA3" s="174"/>
    </row>
    <row r="4" spans="1:27" ht="31.05" customHeight="1" thickBot="1" x14ac:dyDescent="0.35">
      <c r="A4" s="331" t="s">
        <v>105</v>
      </c>
      <c r="B4" s="332"/>
      <c r="C4" s="211"/>
      <c r="D4" s="207"/>
      <c r="E4" s="342" t="str">
        <f>IF(AND($C$4&lt;$N$1,$C$4&lt;&gt;""),"art. 15",IF(AND($C$4&gt;$M$1,$C$4&lt;$P$1,$C$4&lt;&gt;""),"art. 15a",IF($C$4="","proszę obowiązkowo wprowadzić do komórki C4 datę wstąpienia po raz pierwszy do służby","poza zakresem")))</f>
        <v>proszę obowiązkowo wprowadzić do komórki C4 datę wstąpienia po raz pierwszy do służby</v>
      </c>
      <c r="G4" s="57" t="s">
        <v>34</v>
      </c>
      <c r="H4" s="58">
        <f>C97</f>
        <v>0</v>
      </c>
      <c r="I4" s="59">
        <f>D97</f>
        <v>0</v>
      </c>
      <c r="J4" s="60">
        <f>E97</f>
        <v>0</v>
      </c>
      <c r="K4" s="195" t="str">
        <f>IF(C102&lt;15,"brak prawa",IF(AND(H5&lt;3,(J4+J5)&gt;30),ROUND(0.4+(H4-15)*0.026+(I4+1)*0.026/12,4),ROUND(0.4+(H4-15)*0.026+I4*0.026/12,4)))</f>
        <v>brak prawa</v>
      </c>
      <c r="L4" s="26" t="str">
        <f>IF(AND(H5&lt;3,(J4+J5)&gt;30),"+1 mies. po 2,6% za sumę dni","")</f>
        <v/>
      </c>
      <c r="M4" s="178"/>
      <c r="N4" s="178"/>
      <c r="O4" s="178"/>
      <c r="P4" s="178"/>
      <c r="Q4" s="175"/>
      <c r="R4" s="180"/>
      <c r="S4" s="180"/>
      <c r="T4" s="181"/>
      <c r="U4" s="175"/>
      <c r="V4" s="175"/>
      <c r="W4" s="175"/>
      <c r="X4" s="175"/>
      <c r="Y4" s="175"/>
      <c r="Z4" s="175"/>
      <c r="AA4" s="174"/>
    </row>
    <row r="5" spans="1:27" ht="31.05" customHeight="1" thickBot="1" x14ac:dyDescent="0.35">
      <c r="A5" s="333" t="s">
        <v>81</v>
      </c>
      <c r="B5" s="334"/>
      <c r="C5" s="212" t="str">
        <f>IF('Podstawa wymiaru 10 lat SM'!$A$67="","",'Podstawa wymiaru 10 lat SM'!$A$67)</f>
        <v/>
      </c>
      <c r="D5" s="202" t="s">
        <v>74</v>
      </c>
      <c r="E5" s="343"/>
      <c r="G5" s="61" t="s">
        <v>19</v>
      </c>
      <c r="H5" s="62">
        <f>IF(AND($C$4&lt;$N$1,$C$4&lt;&gt;""),C41,0)</f>
        <v>0</v>
      </c>
      <c r="I5" s="63">
        <f>IF(AND($C$4&lt;$N$1,$C$4&lt;&gt;""),D41,0)</f>
        <v>0</v>
      </c>
      <c r="J5" s="64">
        <f>IF(AND($C$4&lt;$N$1,$C$4&lt;&gt;""),E41,0)</f>
        <v>0</v>
      </c>
      <c r="K5" s="25">
        <f>IF(H5&lt;3,ROUND(H5*0.026+I5*0.026/12,4),ROUND(0.078+(H5-3)*0.013+I5*0.013/12,4))</f>
        <v>0</v>
      </c>
      <c r="L5" s="15" t="str">
        <f>IF($E$4="art. 15a","nie dolicza się - art. 15a","")</f>
        <v/>
      </c>
      <c r="M5" s="178"/>
      <c r="N5" s="178"/>
      <c r="O5" s="178"/>
      <c r="P5" s="178"/>
      <c r="Q5" s="175"/>
      <c r="R5" s="180"/>
      <c r="S5" s="180"/>
      <c r="T5" s="181"/>
      <c r="U5" s="175"/>
      <c r="V5" s="175"/>
      <c r="W5" s="175"/>
      <c r="X5" s="175"/>
      <c r="Y5" s="175"/>
      <c r="Z5" s="175"/>
      <c r="AA5" s="174"/>
    </row>
    <row r="6" spans="1:27" ht="31.05" customHeight="1" thickBot="1" x14ac:dyDescent="0.35">
      <c r="A6" s="188"/>
      <c r="B6" s="188"/>
      <c r="C6" s="188"/>
      <c r="D6" s="188"/>
      <c r="E6" s="188"/>
      <c r="G6" s="65" t="s">
        <v>20</v>
      </c>
      <c r="H6" s="66">
        <f>IF(AND($C$4&lt;$N$1,$C$4&lt;&gt;""),C56,0)</f>
        <v>0</v>
      </c>
      <c r="I6" s="67">
        <f>IF(AND($C$4&lt;$N$1,$C$4&lt;&gt;""),D56,0)</f>
        <v>0</v>
      </c>
      <c r="J6" s="68">
        <f>IF(AND($C$4&lt;$N$1,$C$4&lt;&gt;""),E56,0)</f>
        <v>0</v>
      </c>
      <c r="K6" s="19">
        <f>ROUND(H6*0.007+I6*0.007/12,4)</f>
        <v>0</v>
      </c>
      <c r="L6" s="15" t="str">
        <f>IF($E$4="art. 15a","nie dolicza się - art. 15a","")</f>
        <v/>
      </c>
      <c r="M6" s="178"/>
      <c r="N6" s="178"/>
      <c r="O6" s="178"/>
      <c r="P6" s="178"/>
      <c r="Q6" s="175"/>
      <c r="R6" s="180"/>
      <c r="S6" s="180"/>
      <c r="T6" s="181"/>
      <c r="U6" s="175"/>
      <c r="V6" s="175"/>
      <c r="W6" s="175"/>
      <c r="X6" s="175"/>
      <c r="Y6" s="175"/>
      <c r="Z6" s="175"/>
      <c r="AA6" s="174"/>
    </row>
    <row r="7" spans="1:27" ht="31.05" customHeight="1" thickBot="1" x14ac:dyDescent="0.35">
      <c r="A7" s="320" t="s">
        <v>109</v>
      </c>
      <c r="B7" s="320"/>
      <c r="C7" s="320"/>
      <c r="D7" s="320"/>
      <c r="E7" s="320"/>
      <c r="G7" s="70"/>
      <c r="H7" s="339" t="s">
        <v>98</v>
      </c>
      <c r="I7" s="340"/>
      <c r="J7" s="341"/>
      <c r="K7" s="19">
        <f>MIN(SUM(K4:K6),0.75)</f>
        <v>0</v>
      </c>
      <c r="L7" s="69"/>
      <c r="M7" s="178"/>
      <c r="N7" s="178"/>
      <c r="O7" s="178"/>
      <c r="P7" s="178"/>
      <c r="Q7" s="175"/>
      <c r="R7" s="180"/>
      <c r="S7" s="180"/>
      <c r="T7" s="181"/>
      <c r="U7" s="175"/>
      <c r="V7" s="175"/>
      <c r="W7" s="175"/>
      <c r="X7" s="175"/>
      <c r="Y7" s="175"/>
      <c r="Z7" s="175"/>
      <c r="AA7" s="174"/>
    </row>
    <row r="8" spans="1:27" ht="19.95" customHeight="1" thickBot="1" x14ac:dyDescent="0.35">
      <c r="A8" s="336" t="s">
        <v>48</v>
      </c>
      <c r="B8" s="337"/>
      <c r="C8" s="337"/>
      <c r="D8" s="337"/>
      <c r="E8" s="338"/>
      <c r="G8" s="70"/>
      <c r="H8" s="32"/>
      <c r="I8" s="32"/>
      <c r="J8" s="71"/>
      <c r="K8" s="72"/>
      <c r="L8" s="69"/>
      <c r="M8" s="36"/>
    </row>
    <row r="9" spans="1:27" ht="22.95" customHeight="1" thickBot="1" x14ac:dyDescent="0.35">
      <c r="A9" s="37" t="s">
        <v>30</v>
      </c>
      <c r="B9" s="38" t="s">
        <v>31</v>
      </c>
      <c r="C9" s="37" t="s">
        <v>25</v>
      </c>
      <c r="D9" s="39" t="s">
        <v>27</v>
      </c>
      <c r="E9" s="38" t="s">
        <v>17</v>
      </c>
      <c r="G9" s="344" t="s">
        <v>89</v>
      </c>
      <c r="H9" s="159" t="s">
        <v>15</v>
      </c>
      <c r="I9" s="51" t="s">
        <v>16</v>
      </c>
      <c r="J9" s="160" t="s">
        <v>17</v>
      </c>
      <c r="M9" s="36"/>
    </row>
    <row r="10" spans="1:27" ht="22.95" customHeight="1" thickBot="1" x14ac:dyDescent="0.35">
      <c r="A10" s="213"/>
      <c r="B10" s="214"/>
      <c r="C10" s="42">
        <f>IF((ISBLANK(A10)=TRUE),0,DATEDIF(A10,B10+1,"Y"))</f>
        <v>0</v>
      </c>
      <c r="D10" s="43">
        <f>IF((ISBLANK(A10)=TRUE),0,DATEDIF(A10,B10+1,"YM"))</f>
        <v>0</v>
      </c>
      <c r="E10" s="44">
        <f>IF((ISBLANK(A10)=TRUE),0,DATEDIF(A10,B10+1,"MD"))</f>
        <v>0</v>
      </c>
      <c r="G10" s="345"/>
      <c r="H10" s="162">
        <f>IF($E4="art. 15",SUM(H4:H6)+INT((SUM(I4:I6)+INT(SUM(J4:J6)/30))/12),IF($E$4="art. 15a",SUM(H4:H4)+INT((SUM(I4:I4)+INT(SUM(J4:J4)/30))/12),0))</f>
        <v>0</v>
      </c>
      <c r="I10" s="162">
        <f>IF($E$4="art. 15",MOD(SUM(I4:I6)+INT(SUM(J4:J6)/30),12),IF($E$4="art. 15a",MOD(SUM(I4:I4)+INT(SUM(J4:J4)/30),12),0))</f>
        <v>0</v>
      </c>
      <c r="J10" s="163">
        <f>IF($E$4="art. 15",MOD(SUM(J4:J6),30),IF($E$4="art. 15a",MOD(SUM(J4:J4),30),0))</f>
        <v>0</v>
      </c>
      <c r="M10" s="36"/>
    </row>
    <row r="11" spans="1:27" ht="22.95" customHeight="1" x14ac:dyDescent="0.3">
      <c r="A11" s="213"/>
      <c r="B11" s="214"/>
      <c r="C11" s="46">
        <f>IF((ISBLANK(A11)=TRUE),0,DATEDIF(A11,B11+1,"Y"))</f>
        <v>0</v>
      </c>
      <c r="D11" s="47">
        <f>IF((ISBLANK(A11)=TRUE),0,DATEDIF(A11,B11+1,"YM"))</f>
        <v>0</v>
      </c>
      <c r="E11" s="48">
        <f>IF((ISBLANK(A11)=TRUE),0,DATEDIF(A11,B11+1,"MD"))</f>
        <v>0</v>
      </c>
      <c r="G11" s="49"/>
      <c r="H11" s="368"/>
      <c r="I11" s="368"/>
      <c r="J11" s="35"/>
      <c r="K11" s="36"/>
      <c r="L11" s="36"/>
      <c r="M11" s="36"/>
    </row>
    <row r="12" spans="1:27" ht="22.95" customHeight="1" x14ac:dyDescent="0.3">
      <c r="A12" s="213"/>
      <c r="B12" s="214"/>
      <c r="C12" s="46">
        <f>IF((ISBLANK(A12)=TRUE),0,DATEDIF(A12,B12+1,"Y"))</f>
        <v>0</v>
      </c>
      <c r="D12" s="47">
        <f>IF((ISBLANK(A12)=TRUE),0,DATEDIF(A12,B12+1,"YM"))</f>
        <v>0</v>
      </c>
      <c r="E12" s="48">
        <f>IF((ISBLANK(A12)=TRUE),0,DATEDIF(A12,B12+1,"MD"))</f>
        <v>0</v>
      </c>
      <c r="G12" s="327" t="s">
        <v>78</v>
      </c>
      <c r="H12" s="327"/>
      <c r="I12" s="327"/>
      <c r="J12" s="327"/>
      <c r="M12" s="54"/>
    </row>
    <row r="13" spans="1:27" ht="22.95" customHeight="1" thickBot="1" x14ac:dyDescent="0.35">
      <c r="A13" s="215"/>
      <c r="B13" s="216"/>
      <c r="C13" s="46">
        <f t="shared" ref="C13:C20" si="0">IF((ISBLANK(A13)=TRUE),0,DATEDIF(A13,B13+1,"Y"))</f>
        <v>0</v>
      </c>
      <c r="D13" s="47">
        <f t="shared" ref="D13:D20" si="1">IF((ISBLANK(A13)=TRUE),0,DATEDIF(A13,B13+1,"YM"))</f>
        <v>0</v>
      </c>
      <c r="E13" s="48">
        <f t="shared" ref="E13:E20" si="2">IF((ISBLANK(A13)=TRUE),0,DATEDIF(A13,B13+1,"MD"))</f>
        <v>0</v>
      </c>
      <c r="G13" s="371" t="str">
        <f>IF($E$4="art. 15","Obliczenie wysokości emerytury na podstawie art. 15 ustawy",IF($E$4="art. 15a","Obliczenie wysokości emerytury na podstawie art. 15a ustawy",""))</f>
        <v/>
      </c>
      <c r="H13" s="371"/>
      <c r="I13" s="371"/>
      <c r="J13" s="371"/>
      <c r="K13" s="186"/>
      <c r="M13" s="15"/>
    </row>
    <row r="14" spans="1:27" ht="22.95" customHeight="1" thickBot="1" x14ac:dyDescent="0.35">
      <c r="A14" s="215"/>
      <c r="B14" s="216"/>
      <c r="C14" s="46">
        <f t="shared" si="0"/>
        <v>0</v>
      </c>
      <c r="D14" s="47">
        <f t="shared" si="1"/>
        <v>0</v>
      </c>
      <c r="E14" s="48">
        <f t="shared" si="2"/>
        <v>0</v>
      </c>
      <c r="G14" s="346" t="s">
        <v>93</v>
      </c>
      <c r="H14" s="347"/>
      <c r="I14" s="347"/>
      <c r="J14" s="348"/>
      <c r="K14" s="172">
        <f>'Podstawa wymiaru 10 lat SM'!$D$68</f>
        <v>0</v>
      </c>
      <c r="M14" s="15"/>
    </row>
    <row r="15" spans="1:27" ht="22.95" customHeight="1" thickBot="1" x14ac:dyDescent="0.35">
      <c r="A15" s="215"/>
      <c r="B15" s="216"/>
      <c r="C15" s="46">
        <f t="shared" si="0"/>
        <v>0</v>
      </c>
      <c r="D15" s="47">
        <f t="shared" si="1"/>
        <v>0</v>
      </c>
      <c r="E15" s="48">
        <f t="shared" si="2"/>
        <v>0</v>
      </c>
      <c r="G15" s="349" t="s">
        <v>90</v>
      </c>
      <c r="H15" s="350"/>
      <c r="I15" s="350"/>
      <c r="J15" s="351"/>
      <c r="K15" s="221"/>
      <c r="L15" s="200" t="str">
        <f>IF($H$10&lt;32,"wysługa (H10) &lt;32 lata","")</f>
        <v>wysługa (H10) &lt;32 lata</v>
      </c>
      <c r="M15" s="69"/>
    </row>
    <row r="16" spans="1:27" ht="22.95" customHeight="1" thickBot="1" x14ac:dyDescent="0.35">
      <c r="A16" s="215"/>
      <c r="B16" s="216"/>
      <c r="C16" s="46">
        <f t="shared" si="0"/>
        <v>0</v>
      </c>
      <c r="D16" s="47">
        <f>IF((ISBLANK(A16)=TRUE),0,DATEDIF(A16,B16+1,"YM"))</f>
        <v>0</v>
      </c>
      <c r="E16" s="48">
        <f>IF((ISBLANK(A16)=TRUE),0,DATEDIF(A16,B16+1,"MD"))</f>
        <v>0</v>
      </c>
      <c r="G16" s="352" t="s">
        <v>92</v>
      </c>
      <c r="H16" s="353"/>
      <c r="I16" s="353"/>
      <c r="J16" s="354"/>
      <c r="K16" s="176">
        <f>K14+K15</f>
        <v>0</v>
      </c>
      <c r="M16" s="69"/>
    </row>
    <row r="17" spans="1:14" ht="22.95" customHeight="1" thickBot="1" x14ac:dyDescent="0.35">
      <c r="A17" s="215"/>
      <c r="B17" s="216"/>
      <c r="C17" s="46">
        <f t="shared" si="0"/>
        <v>0</v>
      </c>
      <c r="D17" s="47">
        <f>IF((ISBLANK(A17)=TRUE),0,DATEDIF(A17,B17+1,"YM"))</f>
        <v>0</v>
      </c>
      <c r="E17" s="48">
        <f>IF((ISBLANK(A17)=TRUE),0,DATEDIF(A17,B17+1,"MD"))</f>
        <v>0</v>
      </c>
      <c r="G17" s="321" t="s">
        <v>24</v>
      </c>
      <c r="H17" s="322"/>
      <c r="I17" s="322"/>
      <c r="J17" s="323"/>
      <c r="K17" s="8">
        <f>K7</f>
        <v>0</v>
      </c>
      <c r="M17" s="69"/>
    </row>
    <row r="18" spans="1:14" ht="22.95" customHeight="1" thickBot="1" x14ac:dyDescent="0.35">
      <c r="A18" s="215"/>
      <c r="B18" s="216"/>
      <c r="C18" s="46">
        <f t="shared" si="0"/>
        <v>0</v>
      </c>
      <c r="D18" s="47">
        <f t="shared" si="1"/>
        <v>0</v>
      </c>
      <c r="E18" s="48">
        <f t="shared" si="2"/>
        <v>0</v>
      </c>
      <c r="G18" s="324" t="s">
        <v>73</v>
      </c>
      <c r="H18" s="325"/>
      <c r="I18" s="325"/>
      <c r="J18" s="326"/>
      <c r="K18" s="177">
        <f>ROUND(K16*K17,2)</f>
        <v>0</v>
      </c>
      <c r="N18" s="69"/>
    </row>
    <row r="19" spans="1:14" ht="22.95" customHeight="1" x14ac:dyDescent="0.3">
      <c r="A19" s="215"/>
      <c r="B19" s="216"/>
      <c r="C19" s="46">
        <f t="shared" si="0"/>
        <v>0</v>
      </c>
      <c r="D19" s="47">
        <f t="shared" si="1"/>
        <v>0</v>
      </c>
      <c r="E19" s="48">
        <f t="shared" si="2"/>
        <v>0</v>
      </c>
      <c r="G19" s="359" t="s">
        <v>58</v>
      </c>
      <c r="H19" s="360"/>
      <c r="I19" s="360"/>
      <c r="J19" s="361"/>
      <c r="K19" s="16">
        <f>MAX(ROUND(K18*$R$1,2),0)</f>
        <v>0</v>
      </c>
      <c r="N19" s="69"/>
    </row>
    <row r="20" spans="1:14" ht="22.95" customHeight="1" thickBot="1" x14ac:dyDescent="0.35">
      <c r="A20" s="217"/>
      <c r="B20" s="218"/>
      <c r="C20" s="75">
        <f t="shared" si="0"/>
        <v>0</v>
      </c>
      <c r="D20" s="76">
        <f t="shared" si="1"/>
        <v>0</v>
      </c>
      <c r="E20" s="77">
        <f t="shared" si="2"/>
        <v>0</v>
      </c>
      <c r="G20" s="362" t="s">
        <v>59</v>
      </c>
      <c r="H20" s="363"/>
      <c r="I20" s="363"/>
      <c r="J20" s="364"/>
      <c r="K20" s="17">
        <f>MAX(ROUND(ROUND(K18,0)*$S$1-$T$1,0),0)</f>
        <v>0</v>
      </c>
      <c r="N20" s="69"/>
    </row>
    <row r="21" spans="1:14" ht="22.95" customHeight="1" thickBot="1" x14ac:dyDescent="0.35">
      <c r="A21" s="336" t="s">
        <v>28</v>
      </c>
      <c r="B21" s="358"/>
      <c r="C21" s="78">
        <f>SUM(C10:C20)+INT((SUM(D10:D20)+INT(SUM(E10:E20)/30))/12)</f>
        <v>0</v>
      </c>
      <c r="D21" s="78">
        <f>MOD(SUM(D10:D20)+INT(SUM(E10:E20)/30),12)</f>
        <v>0</v>
      </c>
      <c r="E21" s="79">
        <f>MOD(SUM(E10:E20),30)</f>
        <v>0</v>
      </c>
      <c r="G21" s="355" t="s">
        <v>72</v>
      </c>
      <c r="H21" s="356"/>
      <c r="I21" s="356"/>
      <c r="J21" s="357"/>
      <c r="K21" s="18">
        <f>K18-K19-K20</f>
        <v>0</v>
      </c>
      <c r="N21" s="69"/>
    </row>
    <row r="22" spans="1:14" ht="22.95" customHeight="1" thickBot="1" x14ac:dyDescent="0.35">
      <c r="A22" s="165"/>
      <c r="B22" s="165"/>
      <c r="C22" s="165"/>
      <c r="D22" s="165"/>
      <c r="E22" s="165"/>
      <c r="G22" s="84"/>
      <c r="K22" s="165"/>
    </row>
    <row r="23" spans="1:14" ht="22.95" customHeight="1" thickBot="1" x14ac:dyDescent="0.35">
      <c r="A23" s="381" t="s">
        <v>49</v>
      </c>
      <c r="B23" s="387"/>
      <c r="C23" s="387"/>
      <c r="D23" s="387"/>
      <c r="E23" s="388"/>
      <c r="G23" s="366" t="s">
        <v>95</v>
      </c>
      <c r="H23" s="366"/>
      <c r="I23" s="366"/>
      <c r="J23" s="366"/>
      <c r="K23" s="366"/>
    </row>
    <row r="24" spans="1:14" ht="22.95" customHeight="1" thickBot="1" x14ac:dyDescent="0.35">
      <c r="A24" s="80" t="s">
        <v>30</v>
      </c>
      <c r="B24" s="81" t="s">
        <v>31</v>
      </c>
      <c r="C24" s="80" t="s">
        <v>25</v>
      </c>
      <c r="D24" s="82" t="s">
        <v>27</v>
      </c>
      <c r="E24" s="83" t="s">
        <v>17</v>
      </c>
      <c r="G24" s="366"/>
      <c r="H24" s="366"/>
      <c r="I24" s="366"/>
      <c r="J24" s="366"/>
      <c r="K24" s="366"/>
      <c r="L24" s="164"/>
    </row>
    <row r="25" spans="1:14" ht="22.95" customHeight="1" x14ac:dyDescent="0.3">
      <c r="A25" s="213"/>
      <c r="B25" s="214"/>
      <c r="C25" s="42">
        <f>IF((ISBLANK(A25)=TRUE),0,DATEDIF(A25,B25+1,"Y"))</f>
        <v>0</v>
      </c>
      <c r="D25" s="43">
        <f t="shared" ref="D25:D40" si="3">IF((ISBLANK(A25)=TRUE),0,DATEDIF(A25,B25+1,"YM"))</f>
        <v>0</v>
      </c>
      <c r="E25" s="44">
        <f t="shared" ref="E25:E40" si="4">IF((ISBLANK(A25)=TRUE),0,DATEDIF(A25,B25+1,"MD"))</f>
        <v>0</v>
      </c>
      <c r="G25" s="366"/>
      <c r="H25" s="366"/>
      <c r="I25" s="366"/>
      <c r="J25" s="366"/>
      <c r="K25" s="366"/>
    </row>
    <row r="26" spans="1:14" ht="22.95" customHeight="1" x14ac:dyDescent="0.3">
      <c r="A26" s="213"/>
      <c r="B26" s="214"/>
      <c r="C26" s="46">
        <f>IF((ISBLANK(A26)=TRUE),0,DATEDIF(A26,B26+1,"Y"))</f>
        <v>0</v>
      </c>
      <c r="D26" s="47">
        <f t="shared" si="3"/>
        <v>0</v>
      </c>
      <c r="E26" s="48">
        <f t="shared" si="4"/>
        <v>0</v>
      </c>
    </row>
    <row r="27" spans="1:14" ht="22.95" customHeight="1" x14ac:dyDescent="0.3">
      <c r="A27" s="213"/>
      <c r="B27" s="214"/>
      <c r="C27" s="46">
        <f>IF((ISBLANK(A27)=TRUE),0,DATEDIF(A27,B27+1,"Y"))</f>
        <v>0</v>
      </c>
      <c r="D27" s="47">
        <f t="shared" si="3"/>
        <v>0</v>
      </c>
      <c r="E27" s="48">
        <f t="shared" si="4"/>
        <v>0</v>
      </c>
      <c r="G27" s="279" t="s">
        <v>61</v>
      </c>
      <c r="H27" s="279"/>
      <c r="I27" s="279"/>
      <c r="J27" s="279"/>
      <c r="K27" s="279"/>
    </row>
    <row r="28" spans="1:14" ht="22.95" customHeight="1" x14ac:dyDescent="0.3">
      <c r="A28" s="213"/>
      <c r="B28" s="214"/>
      <c r="C28" s="46">
        <f t="shared" ref="C28:C40" si="5">IF((ISBLANK(A28)=TRUE),0,DATEDIF(A28,B28+1,"Y"))</f>
        <v>0</v>
      </c>
      <c r="D28" s="47">
        <f t="shared" si="3"/>
        <v>0</v>
      </c>
      <c r="E28" s="48">
        <f t="shared" si="4"/>
        <v>0</v>
      </c>
      <c r="G28" s="279"/>
      <c r="H28" s="279"/>
      <c r="I28" s="279"/>
      <c r="J28" s="279"/>
      <c r="K28" s="279"/>
    </row>
    <row r="29" spans="1:14" ht="22.95" customHeight="1" x14ac:dyDescent="0.3">
      <c r="A29" s="213"/>
      <c r="B29" s="214"/>
      <c r="C29" s="46">
        <f t="shared" si="5"/>
        <v>0</v>
      </c>
      <c r="D29" s="47">
        <f t="shared" si="3"/>
        <v>0</v>
      </c>
      <c r="E29" s="48">
        <f t="shared" si="4"/>
        <v>0</v>
      </c>
      <c r="G29" s="279"/>
      <c r="H29" s="279"/>
      <c r="I29" s="279"/>
      <c r="J29" s="279"/>
      <c r="K29" s="279"/>
      <c r="M29" s="45"/>
      <c r="N29" s="14"/>
    </row>
    <row r="30" spans="1:14" ht="22.95" customHeight="1" x14ac:dyDescent="0.3">
      <c r="A30" s="213"/>
      <c r="B30" s="214"/>
      <c r="C30" s="46">
        <f t="shared" si="5"/>
        <v>0</v>
      </c>
      <c r="D30" s="47">
        <f t="shared" si="3"/>
        <v>0</v>
      </c>
      <c r="E30" s="48">
        <f t="shared" si="4"/>
        <v>0</v>
      </c>
      <c r="L30" s="165"/>
      <c r="M30" s="14"/>
      <c r="N30" s="45"/>
    </row>
    <row r="31" spans="1:14" ht="22.95" customHeight="1" x14ac:dyDescent="0.3">
      <c r="A31" s="213"/>
      <c r="B31" s="214"/>
      <c r="C31" s="46">
        <f t="shared" ref="C31:C36" si="6">IF((ISBLANK(A31)=TRUE),0,DATEDIF(A31,B31+1,"Y"))</f>
        <v>0</v>
      </c>
      <c r="D31" s="47">
        <f t="shared" ref="D31:D36" si="7">IF((ISBLANK(A31)=TRUE),0,DATEDIF(A31,B31+1,"YM"))</f>
        <v>0</v>
      </c>
      <c r="E31" s="48">
        <f t="shared" ref="E31:E36" si="8">IF((ISBLANK(A31)=TRUE),0,DATEDIF(A31,B31+1,"MD"))</f>
        <v>0</v>
      </c>
      <c r="L31" s="165"/>
    </row>
    <row r="32" spans="1:14" ht="22.95" customHeight="1" x14ac:dyDescent="0.3">
      <c r="A32" s="213"/>
      <c r="B32" s="214"/>
      <c r="C32" s="46">
        <f t="shared" si="6"/>
        <v>0</v>
      </c>
      <c r="D32" s="47">
        <f t="shared" si="7"/>
        <v>0</v>
      </c>
      <c r="E32" s="48">
        <f t="shared" si="8"/>
        <v>0</v>
      </c>
      <c r="L32" s="165"/>
    </row>
    <row r="33" spans="1:12" ht="22.95" customHeight="1" x14ac:dyDescent="0.3">
      <c r="A33" s="213"/>
      <c r="B33" s="214"/>
      <c r="C33" s="46">
        <f t="shared" si="6"/>
        <v>0</v>
      </c>
      <c r="D33" s="47">
        <f t="shared" si="7"/>
        <v>0</v>
      </c>
      <c r="E33" s="48">
        <f t="shared" si="8"/>
        <v>0</v>
      </c>
      <c r="L33" s="165"/>
    </row>
    <row r="34" spans="1:12" ht="22.95" customHeight="1" x14ac:dyDescent="0.3">
      <c r="A34" s="213"/>
      <c r="B34" s="214"/>
      <c r="C34" s="46">
        <f t="shared" si="6"/>
        <v>0</v>
      </c>
      <c r="D34" s="47">
        <f t="shared" si="7"/>
        <v>0</v>
      </c>
      <c r="E34" s="48">
        <f t="shared" si="8"/>
        <v>0</v>
      </c>
      <c r="L34" s="165"/>
    </row>
    <row r="35" spans="1:12" ht="22.95" customHeight="1" x14ac:dyDescent="0.3">
      <c r="A35" s="213"/>
      <c r="B35" s="214"/>
      <c r="C35" s="46">
        <f t="shared" si="6"/>
        <v>0</v>
      </c>
      <c r="D35" s="47">
        <f t="shared" si="7"/>
        <v>0</v>
      </c>
      <c r="E35" s="48">
        <f t="shared" si="8"/>
        <v>0</v>
      </c>
      <c r="L35" s="165"/>
    </row>
    <row r="36" spans="1:12" ht="22.95" customHeight="1" x14ac:dyDescent="0.3">
      <c r="A36" s="213"/>
      <c r="B36" s="214"/>
      <c r="C36" s="46">
        <f t="shared" si="6"/>
        <v>0</v>
      </c>
      <c r="D36" s="47">
        <f t="shared" si="7"/>
        <v>0</v>
      </c>
      <c r="E36" s="48">
        <f t="shared" si="8"/>
        <v>0</v>
      </c>
      <c r="L36" s="165"/>
    </row>
    <row r="37" spans="1:12" ht="22.95" customHeight="1" x14ac:dyDescent="0.3">
      <c r="A37" s="213"/>
      <c r="B37" s="214"/>
      <c r="C37" s="46">
        <f t="shared" si="5"/>
        <v>0</v>
      </c>
      <c r="D37" s="47">
        <f t="shared" si="3"/>
        <v>0</v>
      </c>
      <c r="E37" s="48">
        <f t="shared" si="4"/>
        <v>0</v>
      </c>
      <c r="G37" s="167"/>
      <c r="H37" s="167"/>
      <c r="I37" s="71"/>
      <c r="J37" s="71"/>
      <c r="K37" s="14"/>
      <c r="L37" s="85"/>
    </row>
    <row r="38" spans="1:12" ht="22.95" customHeight="1" x14ac:dyDescent="0.3">
      <c r="A38" s="213"/>
      <c r="B38" s="214"/>
      <c r="C38" s="46">
        <f t="shared" si="5"/>
        <v>0</v>
      </c>
      <c r="D38" s="47">
        <f t="shared" si="3"/>
        <v>0</v>
      </c>
      <c r="E38" s="48">
        <f t="shared" si="4"/>
        <v>0</v>
      </c>
      <c r="G38" s="14"/>
      <c r="H38" s="71"/>
      <c r="I38" s="71"/>
      <c r="J38" s="71"/>
      <c r="K38" s="14"/>
      <c r="L38" s="85"/>
    </row>
    <row r="39" spans="1:12" ht="22.95" customHeight="1" x14ac:dyDescent="0.3">
      <c r="A39" s="213"/>
      <c r="B39" s="214"/>
      <c r="C39" s="46">
        <f t="shared" si="5"/>
        <v>0</v>
      </c>
      <c r="D39" s="47">
        <f t="shared" si="3"/>
        <v>0</v>
      </c>
      <c r="E39" s="48">
        <f t="shared" si="4"/>
        <v>0</v>
      </c>
      <c r="G39" s="170"/>
      <c r="H39" s="170"/>
      <c r="I39" s="170"/>
      <c r="J39" s="170"/>
      <c r="K39" s="14"/>
    </row>
    <row r="40" spans="1:12" ht="22.95" customHeight="1" thickBot="1" x14ac:dyDescent="0.35">
      <c r="A40" s="213"/>
      <c r="B40" s="214"/>
      <c r="C40" s="75">
        <f t="shared" si="5"/>
        <v>0</v>
      </c>
      <c r="D40" s="76">
        <f t="shared" si="3"/>
        <v>0</v>
      </c>
      <c r="E40" s="77">
        <f t="shared" si="4"/>
        <v>0</v>
      </c>
      <c r="G40" s="168"/>
      <c r="H40" s="168"/>
      <c r="I40" s="168"/>
      <c r="J40" s="168"/>
      <c r="K40" s="14"/>
    </row>
    <row r="41" spans="1:12" ht="22.95" customHeight="1" thickBot="1" x14ac:dyDescent="0.35">
      <c r="A41" s="381" t="s">
        <v>28</v>
      </c>
      <c r="B41" s="382"/>
      <c r="C41" s="86">
        <f>SUM(C25:C40)+INT((SUM(D25:D40)+INT(SUM(E25:E40)/30))/12)</f>
        <v>0</v>
      </c>
      <c r="D41" s="87">
        <f>MOD(SUM(D25:D40)+INT(SUM(E25:E40)/30),12)</f>
        <v>0</v>
      </c>
      <c r="E41" s="88">
        <f>MOD(SUM(E25:E40),30)</f>
        <v>0</v>
      </c>
      <c r="G41" s="169"/>
      <c r="H41" s="169"/>
      <c r="I41" s="169"/>
      <c r="J41" s="169"/>
      <c r="K41" s="14"/>
    </row>
    <row r="42" spans="1:12" ht="22.95" customHeight="1" thickBot="1" x14ac:dyDescent="0.35">
      <c r="A42" s="89"/>
      <c r="B42" s="89"/>
      <c r="C42" s="3"/>
      <c r="D42" s="3"/>
      <c r="E42" s="3"/>
      <c r="G42" s="166"/>
      <c r="H42" s="166"/>
      <c r="I42" s="166"/>
      <c r="J42" s="166"/>
      <c r="K42" s="14"/>
    </row>
    <row r="43" spans="1:12" ht="22.95" customHeight="1" thickBot="1" x14ac:dyDescent="0.35">
      <c r="A43" s="383" t="s">
        <v>50</v>
      </c>
      <c r="B43" s="389"/>
      <c r="C43" s="389"/>
      <c r="D43" s="389"/>
      <c r="E43" s="390"/>
      <c r="G43" s="166"/>
      <c r="H43" s="166"/>
      <c r="I43" s="166"/>
      <c r="J43" s="166"/>
      <c r="K43" s="14"/>
    </row>
    <row r="44" spans="1:12" ht="22.95" customHeight="1" thickBot="1" x14ac:dyDescent="0.35">
      <c r="A44" s="90" t="s">
        <v>30</v>
      </c>
      <c r="B44" s="91" t="s">
        <v>31</v>
      </c>
      <c r="C44" s="90" t="s">
        <v>25</v>
      </c>
      <c r="D44" s="92" t="s">
        <v>27</v>
      </c>
      <c r="E44" s="93" t="s">
        <v>17</v>
      </c>
      <c r="G44" s="166"/>
      <c r="H44" s="166"/>
      <c r="I44" s="166"/>
      <c r="J44" s="166"/>
      <c r="K44" s="14"/>
    </row>
    <row r="45" spans="1:12" ht="22.95" customHeight="1" x14ac:dyDescent="0.3">
      <c r="A45" s="213"/>
      <c r="B45" s="214"/>
      <c r="C45" s="42">
        <f>IF((ISBLANK(A45)=TRUE),0,DATEDIF(A45,B45+1,"Y"))</f>
        <v>0</v>
      </c>
      <c r="D45" s="43">
        <f t="shared" ref="D45:D55" si="9">IF((ISBLANK(A45)=TRUE),0,DATEDIF(A45,B45+1,"YM"))</f>
        <v>0</v>
      </c>
      <c r="E45" s="44">
        <f t="shared" ref="E45:E55" si="10">IF((ISBLANK(A45)=TRUE),0,DATEDIF(A45,B45+1,"MD"))</f>
        <v>0</v>
      </c>
      <c r="G45" s="166"/>
      <c r="H45" s="166"/>
      <c r="I45" s="166"/>
      <c r="J45" s="166"/>
      <c r="K45" s="14"/>
    </row>
    <row r="46" spans="1:12" ht="22.95" customHeight="1" x14ac:dyDescent="0.3">
      <c r="A46" s="215"/>
      <c r="B46" s="219"/>
      <c r="C46" s="46">
        <f>IF((ISBLANK(A46)=TRUE),0,DATEDIF(A46,B46+1,"Y"))</f>
        <v>0</v>
      </c>
      <c r="D46" s="47">
        <f t="shared" si="9"/>
        <v>0</v>
      </c>
      <c r="E46" s="48">
        <f t="shared" si="10"/>
        <v>0</v>
      </c>
      <c r="G46" s="166"/>
      <c r="H46" s="166"/>
      <c r="I46" s="166"/>
      <c r="J46" s="166"/>
      <c r="K46" s="14"/>
    </row>
    <row r="47" spans="1:12" ht="22.95" customHeight="1" x14ac:dyDescent="0.3">
      <c r="A47" s="215"/>
      <c r="B47" s="219"/>
      <c r="C47" s="46">
        <f>IF((ISBLANK(A47)=TRUE),0,DATEDIF(A47,B47+1,"Y"))</f>
        <v>0</v>
      </c>
      <c r="D47" s="47">
        <f t="shared" si="9"/>
        <v>0</v>
      </c>
      <c r="E47" s="48">
        <f t="shared" si="10"/>
        <v>0</v>
      </c>
      <c r="G47" s="14"/>
      <c r="H47" s="71"/>
      <c r="I47" s="71"/>
      <c r="J47" s="71"/>
      <c r="K47" s="14"/>
    </row>
    <row r="48" spans="1:12" ht="22.95" customHeight="1" x14ac:dyDescent="0.3">
      <c r="A48" s="215"/>
      <c r="B48" s="219"/>
      <c r="C48" s="46">
        <f t="shared" ref="C48:C55" si="11">IF((ISBLANK(A48)=TRUE),0,DATEDIF(A48,B48+1,"Y"))</f>
        <v>0</v>
      </c>
      <c r="D48" s="47">
        <f t="shared" si="9"/>
        <v>0</v>
      </c>
      <c r="E48" s="48">
        <f t="shared" si="10"/>
        <v>0</v>
      </c>
      <c r="G48" s="187"/>
      <c r="H48" s="187"/>
      <c r="I48" s="187"/>
      <c r="J48" s="187"/>
      <c r="K48" s="14"/>
    </row>
    <row r="49" spans="1:11" ht="22.95" customHeight="1" x14ac:dyDescent="0.3">
      <c r="A49" s="215"/>
      <c r="B49" s="219"/>
      <c r="C49" s="46">
        <f t="shared" si="11"/>
        <v>0</v>
      </c>
      <c r="D49" s="47">
        <f t="shared" si="9"/>
        <v>0</v>
      </c>
      <c r="E49" s="48">
        <f t="shared" si="10"/>
        <v>0</v>
      </c>
      <c r="G49" s="187"/>
      <c r="H49" s="187"/>
      <c r="I49" s="187"/>
      <c r="J49" s="187"/>
      <c r="K49" s="14"/>
    </row>
    <row r="50" spans="1:11" ht="22.95" customHeight="1" x14ac:dyDescent="0.3">
      <c r="A50" s="215"/>
      <c r="B50" s="219"/>
      <c r="C50" s="46">
        <f t="shared" si="11"/>
        <v>0</v>
      </c>
      <c r="D50" s="47">
        <f t="shared" si="9"/>
        <v>0</v>
      </c>
      <c r="E50" s="48">
        <f t="shared" si="10"/>
        <v>0</v>
      </c>
    </row>
    <row r="51" spans="1:11" ht="22.95" customHeight="1" x14ac:dyDescent="0.3">
      <c r="A51" s="215"/>
      <c r="B51" s="219"/>
      <c r="C51" s="46">
        <f t="shared" si="11"/>
        <v>0</v>
      </c>
      <c r="D51" s="47">
        <f t="shared" si="9"/>
        <v>0</v>
      </c>
      <c r="E51" s="48">
        <f t="shared" si="10"/>
        <v>0</v>
      </c>
      <c r="G51" s="187"/>
      <c r="H51" s="187"/>
      <c r="I51" s="187"/>
      <c r="J51" s="187"/>
      <c r="K51" s="14"/>
    </row>
    <row r="52" spans="1:11" ht="22.95" customHeight="1" x14ac:dyDescent="0.3">
      <c r="A52" s="215"/>
      <c r="B52" s="219"/>
      <c r="C52" s="46">
        <f t="shared" si="11"/>
        <v>0</v>
      </c>
      <c r="D52" s="47">
        <f t="shared" si="9"/>
        <v>0</v>
      </c>
      <c r="E52" s="48">
        <f t="shared" si="10"/>
        <v>0</v>
      </c>
      <c r="G52" s="104"/>
      <c r="H52" s="104"/>
      <c r="I52" s="104"/>
      <c r="J52" s="104"/>
      <c r="K52" s="14"/>
    </row>
    <row r="53" spans="1:11" ht="22.95" customHeight="1" x14ac:dyDescent="0.3">
      <c r="A53" s="215"/>
      <c r="B53" s="219"/>
      <c r="C53" s="46">
        <f t="shared" si="11"/>
        <v>0</v>
      </c>
      <c r="D53" s="47">
        <f t="shared" si="9"/>
        <v>0</v>
      </c>
      <c r="E53" s="48">
        <f t="shared" si="10"/>
        <v>0</v>
      </c>
      <c r="G53" s="49"/>
      <c r="H53" s="49"/>
      <c r="I53" s="49"/>
      <c r="J53" s="49"/>
      <c r="K53" s="14"/>
    </row>
    <row r="54" spans="1:11" ht="22.95" customHeight="1" x14ac:dyDescent="0.3">
      <c r="A54" s="215"/>
      <c r="B54" s="219"/>
      <c r="C54" s="46">
        <f t="shared" si="11"/>
        <v>0</v>
      </c>
      <c r="D54" s="47">
        <f t="shared" si="9"/>
        <v>0</v>
      </c>
      <c r="E54" s="48">
        <f t="shared" si="10"/>
        <v>0</v>
      </c>
      <c r="G54" s="105"/>
      <c r="H54" s="105"/>
      <c r="I54" s="105"/>
      <c r="J54" s="105"/>
      <c r="K54" s="14"/>
    </row>
    <row r="55" spans="1:11" ht="22.95" customHeight="1" thickBot="1" x14ac:dyDescent="0.35">
      <c r="A55" s="217"/>
      <c r="B55" s="220"/>
      <c r="C55" s="75">
        <f t="shared" si="11"/>
        <v>0</v>
      </c>
      <c r="D55" s="76">
        <f t="shared" si="9"/>
        <v>0</v>
      </c>
      <c r="E55" s="77">
        <f t="shared" si="10"/>
        <v>0</v>
      </c>
      <c r="G55" s="105"/>
      <c r="H55" s="105"/>
      <c r="I55" s="105"/>
      <c r="J55" s="105"/>
      <c r="K55" s="14"/>
    </row>
    <row r="56" spans="1:11" ht="22.95" customHeight="1" thickBot="1" x14ac:dyDescent="0.35">
      <c r="A56" s="383" t="s">
        <v>28</v>
      </c>
      <c r="B56" s="384"/>
      <c r="C56" s="94">
        <f>SUM(C45:C55)+INT((SUM(D45:D55)+INT(SUM(E45:E55)/30))/12)</f>
        <v>0</v>
      </c>
      <c r="D56" s="95">
        <f>MOD(SUM(D45:D55)+INT(SUM(E45:E55)/30),12)</f>
        <v>0</v>
      </c>
      <c r="E56" s="96">
        <f>MOD(SUM(E45:E55),30)</f>
        <v>0</v>
      </c>
      <c r="G56" s="14"/>
      <c r="H56" s="71"/>
      <c r="I56" s="71"/>
      <c r="J56" s="71"/>
      <c r="K56" s="14"/>
    </row>
    <row r="57" spans="1:11" ht="22.95" customHeight="1" thickBot="1" x14ac:dyDescent="0.35">
      <c r="A57" s="89"/>
      <c r="B57" s="89"/>
      <c r="C57" s="3"/>
      <c r="D57" s="3"/>
      <c r="E57" s="3"/>
      <c r="G57" s="14"/>
      <c r="H57" s="71"/>
      <c r="I57" s="71"/>
      <c r="J57" s="71"/>
      <c r="K57" s="14"/>
    </row>
    <row r="58" spans="1:11" ht="27.6" customHeight="1" thickBot="1" x14ac:dyDescent="0.35">
      <c r="A58" s="391" t="s">
        <v>112</v>
      </c>
      <c r="B58" s="392"/>
      <c r="C58" s="392"/>
      <c r="D58" s="392"/>
      <c r="E58" s="393"/>
      <c r="G58" s="14"/>
      <c r="H58" s="71"/>
      <c r="I58" s="71"/>
      <c r="J58" s="71"/>
      <c r="K58" s="14"/>
    </row>
    <row r="59" spans="1:11" ht="22.95" customHeight="1" thickBot="1" x14ac:dyDescent="0.35">
      <c r="A59" s="97" t="s">
        <v>30</v>
      </c>
      <c r="B59" s="98" t="s">
        <v>31</v>
      </c>
      <c r="C59" s="97" t="s">
        <v>25</v>
      </c>
      <c r="D59" s="99" t="s">
        <v>27</v>
      </c>
      <c r="E59" s="100" t="s">
        <v>17</v>
      </c>
      <c r="G59" s="14"/>
      <c r="H59" s="71"/>
      <c r="I59" s="71"/>
      <c r="J59" s="71"/>
      <c r="K59" s="14"/>
    </row>
    <row r="60" spans="1:11" ht="22.95" customHeight="1" x14ac:dyDescent="0.3">
      <c r="A60" s="213"/>
      <c r="B60" s="214"/>
      <c r="C60" s="101">
        <f>IF( B60&gt;$B$93,"błąd",IF((ISBLANK(A60)=TRUE),0,DATEDIF(A60,B60+1,"Y")))</f>
        <v>0</v>
      </c>
      <c r="D60" s="102">
        <f>IF(B60&gt;$B$93, "błąd",IF((ISBLANK(A60)=TRUE),0,DATEDIF(A60,B60+1,"YM")))</f>
        <v>0</v>
      </c>
      <c r="E60" s="103">
        <f>IF(B60&gt;$B$93,"błąd",IF((ISBLANK(A60)=TRUE),0,DATEDIF(A60,B60+1,"MD")))</f>
        <v>0</v>
      </c>
      <c r="G60" s="14"/>
      <c r="H60" s="71"/>
      <c r="I60" s="71"/>
      <c r="J60" s="71"/>
      <c r="K60" s="14"/>
    </row>
    <row r="61" spans="1:11" ht="22.95" customHeight="1" x14ac:dyDescent="0.3">
      <c r="A61" s="215"/>
      <c r="B61" s="214"/>
      <c r="C61" s="101">
        <f>IF( B61&gt;$B$93,"błąd",IF((ISBLANK(A61)=TRUE),0,DATEDIF(A61,B61+1,"Y")))</f>
        <v>0</v>
      </c>
      <c r="D61" s="102">
        <f>IF(B61&gt;$B$93, "błąd",IF((ISBLANK(A61)=TRUE),0,DATEDIF(A61,B61+1,"YM")))</f>
        <v>0</v>
      </c>
      <c r="E61" s="103">
        <f>IF(B61&gt;$B$93,"błąd",IF((ISBLANK(A61)=TRUE),0,DATEDIF(A61,B61+1,"MD")))</f>
        <v>0</v>
      </c>
      <c r="G61" s="14"/>
      <c r="H61" s="71"/>
      <c r="I61" s="71"/>
      <c r="J61" s="71"/>
      <c r="K61" s="14"/>
    </row>
    <row r="62" spans="1:11" ht="19.95" customHeight="1" x14ac:dyDescent="0.3">
      <c r="A62" s="215"/>
      <c r="B62" s="214"/>
      <c r="C62" s="101">
        <f>IF( B62&gt;$B$93,"błąd",IF((ISBLANK(A62)=TRUE),0,DATEDIF(A62,B62+1,"Y")))</f>
        <v>0</v>
      </c>
      <c r="D62" s="102">
        <f>IF(B62&gt;$B$93, "błąd",IF((ISBLANK(A62)=TRUE),0,DATEDIF(A62,B62+1,"YM")))</f>
        <v>0</v>
      </c>
      <c r="E62" s="103">
        <f>IF(B62&gt;$B$93,"błąd",IF((ISBLANK(A62)=TRUE),0,DATEDIF(A62,B62+1,"MD")))</f>
        <v>0</v>
      </c>
      <c r="H62" s="1"/>
      <c r="I62" s="1"/>
      <c r="J62" s="1"/>
    </row>
    <row r="63" spans="1:11" ht="19.95" customHeight="1" x14ac:dyDescent="0.3">
      <c r="A63" s="215"/>
      <c r="B63" s="214"/>
      <c r="C63" s="101">
        <f>IF( B63&gt;$B$93,"błąd",IF((ISBLANK(A63)=TRUE),0,DATEDIF(A63,B63+1,"Y")))</f>
        <v>0</v>
      </c>
      <c r="D63" s="102">
        <f>IF(B63&gt;$B$93, "błąd",IF((ISBLANK(A63)=TRUE),0,DATEDIF(A63,B63+1,"YM")))</f>
        <v>0</v>
      </c>
      <c r="E63" s="103">
        <f>IF(B63&gt;$B$93,"błąd",IF((ISBLANK(A63)=TRUE),0,DATEDIF(A63,B63+1,"MD")))</f>
        <v>0</v>
      </c>
      <c r="H63" s="1"/>
      <c r="I63" s="1"/>
      <c r="J63" s="1"/>
    </row>
    <row r="64" spans="1:11" ht="19.95" customHeight="1" x14ac:dyDescent="0.3">
      <c r="A64" s="215"/>
      <c r="B64" s="214"/>
      <c r="C64" s="101">
        <f>IF( B64&gt;$B$93,"błąd",IF((ISBLANK(A64)=TRUE),0,DATEDIF(A64,B64+1,"Y")))</f>
        <v>0</v>
      </c>
      <c r="D64" s="102">
        <f>IF(B64&gt;$B$93, "błąd",IF((ISBLANK(A64)=TRUE),0,DATEDIF(A64,B64+1,"YM")))</f>
        <v>0</v>
      </c>
      <c r="E64" s="103">
        <f>IF(B64&gt;$B$93,"błąd",IF((ISBLANK(A64)=TRUE),0,DATEDIF(A64,B64+1,"MD")))</f>
        <v>0</v>
      </c>
      <c r="H64" s="1"/>
      <c r="I64" s="1"/>
      <c r="J64" s="1"/>
    </row>
    <row r="65" spans="1:10" ht="19.95" customHeight="1" x14ac:dyDescent="0.3">
      <c r="A65" s="215"/>
      <c r="B65" s="214"/>
      <c r="C65" s="101">
        <f t="shared" ref="C65:C88" si="12">IF( B65&gt;$B$93,"błąd",IF((ISBLANK(A65)=TRUE),0,DATEDIF(A65,B65+1,"Y")))</f>
        <v>0</v>
      </c>
      <c r="D65" s="102">
        <f t="shared" ref="D65:D88" si="13">IF(B65&gt;$B$93, "błąd",IF((ISBLANK(A65)=TRUE),0,DATEDIF(A65,B65+1,"YM")))</f>
        <v>0</v>
      </c>
      <c r="E65" s="103">
        <f t="shared" ref="E65:E88" si="14">IF(B65&gt;$B$93,"błąd",IF((ISBLANK(A65)=TRUE),0,DATEDIF(A65,B65+1,"MD")))</f>
        <v>0</v>
      </c>
      <c r="H65" s="1"/>
      <c r="I65" s="1"/>
      <c r="J65" s="1"/>
    </row>
    <row r="66" spans="1:10" ht="19.95" customHeight="1" x14ac:dyDescent="0.3">
      <c r="A66" s="215"/>
      <c r="B66" s="214"/>
      <c r="C66" s="101">
        <f t="shared" si="12"/>
        <v>0</v>
      </c>
      <c r="D66" s="102">
        <f t="shared" si="13"/>
        <v>0</v>
      </c>
      <c r="E66" s="103">
        <f t="shared" si="14"/>
        <v>0</v>
      </c>
      <c r="H66" s="1"/>
      <c r="I66" s="1"/>
      <c r="J66" s="1"/>
    </row>
    <row r="67" spans="1:10" ht="19.95" customHeight="1" x14ac:dyDescent="0.3">
      <c r="A67" s="215"/>
      <c r="B67" s="214"/>
      <c r="C67" s="101">
        <f t="shared" si="12"/>
        <v>0</v>
      </c>
      <c r="D67" s="102">
        <f t="shared" si="13"/>
        <v>0</v>
      </c>
      <c r="E67" s="103">
        <f t="shared" si="14"/>
        <v>0</v>
      </c>
      <c r="H67" s="1"/>
      <c r="I67" s="1"/>
      <c r="J67" s="1"/>
    </row>
    <row r="68" spans="1:10" ht="19.95" customHeight="1" x14ac:dyDescent="0.3">
      <c r="A68" s="215"/>
      <c r="B68" s="214"/>
      <c r="C68" s="101">
        <f t="shared" si="12"/>
        <v>0</v>
      </c>
      <c r="D68" s="102">
        <f t="shared" si="13"/>
        <v>0</v>
      </c>
      <c r="E68" s="103">
        <f t="shared" si="14"/>
        <v>0</v>
      </c>
      <c r="H68" s="1"/>
      <c r="I68" s="1"/>
      <c r="J68" s="1"/>
    </row>
    <row r="69" spans="1:10" ht="19.95" customHeight="1" x14ac:dyDescent="0.3">
      <c r="A69" s="215"/>
      <c r="B69" s="214"/>
      <c r="C69" s="101">
        <f t="shared" si="12"/>
        <v>0</v>
      </c>
      <c r="D69" s="102">
        <f t="shared" si="13"/>
        <v>0</v>
      </c>
      <c r="E69" s="103">
        <f t="shared" si="14"/>
        <v>0</v>
      </c>
      <c r="H69" s="1"/>
      <c r="I69" s="1"/>
      <c r="J69" s="1"/>
    </row>
    <row r="70" spans="1:10" ht="19.95" customHeight="1" x14ac:dyDescent="0.3">
      <c r="A70" s="215"/>
      <c r="B70" s="214"/>
      <c r="C70" s="101">
        <f t="shared" si="12"/>
        <v>0</v>
      </c>
      <c r="D70" s="102">
        <f t="shared" si="13"/>
        <v>0</v>
      </c>
      <c r="E70" s="103">
        <f t="shared" si="14"/>
        <v>0</v>
      </c>
      <c r="H70" s="1"/>
      <c r="I70" s="1"/>
      <c r="J70" s="1"/>
    </row>
    <row r="71" spans="1:10" ht="19.95" customHeight="1" x14ac:dyDescent="0.3">
      <c r="A71" s="215"/>
      <c r="B71" s="214"/>
      <c r="C71" s="101">
        <f t="shared" si="12"/>
        <v>0</v>
      </c>
      <c r="D71" s="102">
        <f t="shared" si="13"/>
        <v>0</v>
      </c>
      <c r="E71" s="103">
        <f t="shared" si="14"/>
        <v>0</v>
      </c>
      <c r="H71" s="1"/>
      <c r="I71" s="1"/>
      <c r="J71" s="1"/>
    </row>
    <row r="72" spans="1:10" ht="19.95" customHeight="1" x14ac:dyDescent="0.3">
      <c r="A72" s="215"/>
      <c r="B72" s="214"/>
      <c r="C72" s="101">
        <f t="shared" si="12"/>
        <v>0</v>
      </c>
      <c r="D72" s="102">
        <f t="shared" si="13"/>
        <v>0</v>
      </c>
      <c r="E72" s="103">
        <f t="shared" si="14"/>
        <v>0</v>
      </c>
      <c r="H72" s="1"/>
      <c r="I72" s="1"/>
      <c r="J72" s="1"/>
    </row>
    <row r="73" spans="1:10" ht="19.95" customHeight="1" x14ac:dyDescent="0.3">
      <c r="A73" s="215"/>
      <c r="B73" s="214"/>
      <c r="C73" s="101">
        <f t="shared" si="12"/>
        <v>0</v>
      </c>
      <c r="D73" s="102">
        <f t="shared" si="13"/>
        <v>0</v>
      </c>
      <c r="E73" s="103">
        <f t="shared" si="14"/>
        <v>0</v>
      </c>
      <c r="H73" s="1"/>
      <c r="I73" s="1"/>
      <c r="J73" s="1"/>
    </row>
    <row r="74" spans="1:10" ht="19.95" customHeight="1" x14ac:dyDescent="0.3">
      <c r="A74" s="215"/>
      <c r="B74" s="214"/>
      <c r="C74" s="101">
        <f t="shared" si="12"/>
        <v>0</v>
      </c>
      <c r="D74" s="102">
        <f t="shared" si="13"/>
        <v>0</v>
      </c>
      <c r="E74" s="103">
        <f t="shared" si="14"/>
        <v>0</v>
      </c>
      <c r="H74" s="1"/>
      <c r="I74" s="1"/>
      <c r="J74" s="1"/>
    </row>
    <row r="75" spans="1:10" ht="19.95" customHeight="1" x14ac:dyDescent="0.3">
      <c r="A75" s="215"/>
      <c r="B75" s="214"/>
      <c r="C75" s="101">
        <f t="shared" si="12"/>
        <v>0</v>
      </c>
      <c r="D75" s="102">
        <f t="shared" si="13"/>
        <v>0</v>
      </c>
      <c r="E75" s="103">
        <f t="shared" si="14"/>
        <v>0</v>
      </c>
      <c r="H75" s="1"/>
      <c r="I75" s="1"/>
      <c r="J75" s="1"/>
    </row>
    <row r="76" spans="1:10" ht="19.95" customHeight="1" x14ac:dyDescent="0.3">
      <c r="A76" s="215"/>
      <c r="B76" s="214"/>
      <c r="C76" s="101">
        <f t="shared" si="12"/>
        <v>0</v>
      </c>
      <c r="D76" s="102">
        <f t="shared" si="13"/>
        <v>0</v>
      </c>
      <c r="E76" s="103">
        <f t="shared" si="14"/>
        <v>0</v>
      </c>
      <c r="H76" s="1"/>
      <c r="I76" s="1"/>
      <c r="J76" s="1"/>
    </row>
    <row r="77" spans="1:10" ht="19.95" customHeight="1" x14ac:dyDescent="0.3">
      <c r="A77" s="215"/>
      <c r="B77" s="214"/>
      <c r="C77" s="101">
        <f t="shared" si="12"/>
        <v>0</v>
      </c>
      <c r="D77" s="102">
        <f t="shared" si="13"/>
        <v>0</v>
      </c>
      <c r="E77" s="103">
        <f t="shared" si="14"/>
        <v>0</v>
      </c>
      <c r="H77" s="1"/>
      <c r="I77" s="1"/>
      <c r="J77" s="1"/>
    </row>
    <row r="78" spans="1:10" ht="19.95" customHeight="1" x14ac:dyDescent="0.3">
      <c r="A78" s="215"/>
      <c r="B78" s="214"/>
      <c r="C78" s="101">
        <f t="shared" si="12"/>
        <v>0</v>
      </c>
      <c r="D78" s="102">
        <f t="shared" si="13"/>
        <v>0</v>
      </c>
      <c r="E78" s="103">
        <f t="shared" si="14"/>
        <v>0</v>
      </c>
      <c r="H78" s="1"/>
      <c r="I78" s="1"/>
      <c r="J78" s="1"/>
    </row>
    <row r="79" spans="1:10" ht="19.95" customHeight="1" x14ac:dyDescent="0.3">
      <c r="A79" s="215"/>
      <c r="B79" s="214"/>
      <c r="C79" s="101">
        <f t="shared" si="12"/>
        <v>0</v>
      </c>
      <c r="D79" s="102">
        <f t="shared" si="13"/>
        <v>0</v>
      </c>
      <c r="E79" s="103">
        <f t="shared" si="14"/>
        <v>0</v>
      </c>
      <c r="H79" s="1"/>
      <c r="I79" s="1"/>
      <c r="J79" s="1"/>
    </row>
    <row r="80" spans="1:10" ht="19.95" customHeight="1" x14ac:dyDescent="0.3">
      <c r="A80" s="215"/>
      <c r="B80" s="214"/>
      <c r="C80" s="101">
        <f t="shared" si="12"/>
        <v>0</v>
      </c>
      <c r="D80" s="102">
        <f t="shared" si="13"/>
        <v>0</v>
      </c>
      <c r="E80" s="103">
        <f t="shared" si="14"/>
        <v>0</v>
      </c>
      <c r="H80" s="1"/>
      <c r="I80" s="1"/>
      <c r="J80" s="1"/>
    </row>
    <row r="81" spans="1:11" ht="19.95" customHeight="1" x14ac:dyDescent="0.3">
      <c r="A81" s="215"/>
      <c r="B81" s="214"/>
      <c r="C81" s="101">
        <f t="shared" si="12"/>
        <v>0</v>
      </c>
      <c r="D81" s="102">
        <f t="shared" si="13"/>
        <v>0</v>
      </c>
      <c r="E81" s="103">
        <f t="shared" si="14"/>
        <v>0</v>
      </c>
      <c r="H81" s="1"/>
      <c r="I81" s="1"/>
      <c r="J81" s="1"/>
    </row>
    <row r="82" spans="1:11" ht="19.95" customHeight="1" x14ac:dyDescent="0.3">
      <c r="A82" s="215"/>
      <c r="B82" s="214"/>
      <c r="C82" s="101">
        <f t="shared" si="12"/>
        <v>0</v>
      </c>
      <c r="D82" s="102">
        <f t="shared" si="13"/>
        <v>0</v>
      </c>
      <c r="E82" s="103">
        <f t="shared" si="14"/>
        <v>0</v>
      </c>
      <c r="H82" s="1"/>
      <c r="I82" s="1"/>
      <c r="J82" s="1"/>
    </row>
    <row r="83" spans="1:11" ht="19.95" customHeight="1" x14ac:dyDescent="0.3">
      <c r="A83" s="215"/>
      <c r="B83" s="214"/>
      <c r="C83" s="101">
        <f t="shared" si="12"/>
        <v>0</v>
      </c>
      <c r="D83" s="102">
        <f t="shared" si="13"/>
        <v>0</v>
      </c>
      <c r="E83" s="103">
        <f t="shared" si="14"/>
        <v>0</v>
      </c>
      <c r="H83" s="1"/>
      <c r="I83" s="1"/>
      <c r="J83" s="1"/>
    </row>
    <row r="84" spans="1:11" ht="19.95" customHeight="1" x14ac:dyDescent="0.3">
      <c r="A84" s="215"/>
      <c r="B84" s="214"/>
      <c r="C84" s="101">
        <f t="shared" si="12"/>
        <v>0</v>
      </c>
      <c r="D84" s="102">
        <f t="shared" si="13"/>
        <v>0</v>
      </c>
      <c r="E84" s="103">
        <f t="shared" si="14"/>
        <v>0</v>
      </c>
      <c r="H84" s="1"/>
      <c r="I84" s="1"/>
      <c r="J84" s="1"/>
    </row>
    <row r="85" spans="1:11" ht="19.95" customHeight="1" x14ac:dyDescent="0.3">
      <c r="A85" s="215"/>
      <c r="B85" s="214"/>
      <c r="C85" s="101">
        <f t="shared" si="12"/>
        <v>0</v>
      </c>
      <c r="D85" s="102">
        <f t="shared" si="13"/>
        <v>0</v>
      </c>
      <c r="E85" s="103">
        <f t="shared" si="14"/>
        <v>0</v>
      </c>
      <c r="H85" s="1"/>
      <c r="I85" s="1"/>
      <c r="J85" s="1"/>
    </row>
    <row r="86" spans="1:11" ht="19.95" customHeight="1" x14ac:dyDescent="0.3">
      <c r="A86" s="215"/>
      <c r="B86" s="214"/>
      <c r="C86" s="101">
        <f t="shared" si="12"/>
        <v>0</v>
      </c>
      <c r="D86" s="102">
        <f t="shared" si="13"/>
        <v>0</v>
      </c>
      <c r="E86" s="103">
        <f t="shared" si="14"/>
        <v>0</v>
      </c>
      <c r="H86" s="1"/>
      <c r="I86" s="1"/>
      <c r="J86" s="1"/>
    </row>
    <row r="87" spans="1:11" ht="19.95" customHeight="1" x14ac:dyDescent="0.3">
      <c r="A87" s="215"/>
      <c r="B87" s="214"/>
      <c r="C87" s="101">
        <f t="shared" si="12"/>
        <v>0</v>
      </c>
      <c r="D87" s="102">
        <f t="shared" si="13"/>
        <v>0</v>
      </c>
      <c r="E87" s="103">
        <f t="shared" si="14"/>
        <v>0</v>
      </c>
      <c r="H87" s="1"/>
      <c r="I87" s="1"/>
      <c r="J87" s="1"/>
    </row>
    <row r="88" spans="1:11" ht="19.95" customHeight="1" x14ac:dyDescent="0.3">
      <c r="A88" s="215"/>
      <c r="B88" s="214"/>
      <c r="C88" s="101">
        <f t="shared" si="12"/>
        <v>0</v>
      </c>
      <c r="D88" s="102">
        <f t="shared" si="13"/>
        <v>0</v>
      </c>
      <c r="E88" s="103">
        <f t="shared" si="14"/>
        <v>0</v>
      </c>
      <c r="H88" s="1"/>
      <c r="I88" s="1"/>
      <c r="J88" s="1"/>
    </row>
    <row r="89" spans="1:11" ht="19.95" customHeight="1" x14ac:dyDescent="0.3">
      <c r="A89" s="215"/>
      <c r="B89" s="214"/>
      <c r="C89" s="101">
        <f>IF( B89&gt;$B$93,"błąd",IF((ISBLANK(A89)=TRUE),0,DATEDIF(A89,B89+1,"Y")))</f>
        <v>0</v>
      </c>
      <c r="D89" s="102">
        <f>IF(B89&gt;$B$93, "błąd",IF((ISBLANK(A89)=TRUE),0,DATEDIF(A89,B89+1,"YM")))</f>
        <v>0</v>
      </c>
      <c r="E89" s="103">
        <f>IF(B89&gt;$B$93,"błąd",IF((ISBLANK(A89)=TRUE),0,DATEDIF(A89,B89+1,"MD")))</f>
        <v>0</v>
      </c>
      <c r="H89" s="1"/>
      <c r="I89" s="1"/>
      <c r="J89" s="1"/>
    </row>
    <row r="90" spans="1:11" ht="19.95" customHeight="1" thickBot="1" x14ac:dyDescent="0.35">
      <c r="A90" s="217"/>
      <c r="B90" s="214"/>
      <c r="C90" s="101">
        <f>IF( B90&gt;$B$93,"błąd",IF((ISBLANK(A90)=TRUE),0,DATEDIF(A90,B90+1,"Y")))</f>
        <v>0</v>
      </c>
      <c r="D90" s="102">
        <f>IF(B90&gt;$B$93, "błąd",IF((ISBLANK(A90)=TRUE),0,DATEDIF(A90,B90+1,"YM")))</f>
        <v>0</v>
      </c>
      <c r="E90" s="103">
        <f>IF(B90&gt;$B$93,"błąd",IF((ISBLANK(A90)=TRUE),0,DATEDIF(A90,B90+1,"MD")))</f>
        <v>0</v>
      </c>
      <c r="G90" s="14"/>
      <c r="H90" s="71"/>
      <c r="I90" s="71"/>
      <c r="J90" s="71"/>
      <c r="K90" s="14"/>
    </row>
    <row r="91" spans="1:11" ht="19.95" customHeight="1" thickBot="1" x14ac:dyDescent="0.35">
      <c r="A91" s="385" t="s">
        <v>120</v>
      </c>
      <c r="B91" s="386"/>
      <c r="C91" s="106">
        <f>SUM(C60:C90)+INT((SUM(D60:D90)+INT(SUM(E60:E90)/30))/12)</f>
        <v>0</v>
      </c>
      <c r="D91" s="106">
        <f>MOD(SUM(D60:D90)+INT(SUM(E60:E90)/30),12)</f>
        <v>0</v>
      </c>
      <c r="E91" s="107">
        <f>MOD(SUM(E60:E90),30)</f>
        <v>0</v>
      </c>
    </row>
    <row r="92" spans="1:11" ht="19.95" customHeight="1" thickBot="1" x14ac:dyDescent="0.35">
      <c r="A92" s="372" t="s">
        <v>121</v>
      </c>
      <c r="B92" s="373"/>
      <c r="C92" s="197">
        <f>INT(C91*1.5)+INT((D91+IF(MOD(C91*1.5,1)=0.5,6,0))/12)</f>
        <v>0</v>
      </c>
      <c r="D92" s="108">
        <f>MOD((D91+IF(MOD(C91*1.5,1)=0.5,6,0)),12)</f>
        <v>0</v>
      </c>
      <c r="E92" s="109">
        <f>E91</f>
        <v>0</v>
      </c>
    </row>
    <row r="93" spans="1:11" ht="19.95" customHeight="1" x14ac:dyDescent="0.3">
      <c r="A93" s="32"/>
      <c r="B93" s="110">
        <v>41274</v>
      </c>
      <c r="C93" s="111"/>
      <c r="D93" s="111"/>
      <c r="E93" s="111"/>
    </row>
    <row r="94" spans="1:11" ht="25.8" customHeight="1" thickBot="1" x14ac:dyDescent="0.35">
      <c r="A94" s="376" t="s">
        <v>51</v>
      </c>
      <c r="B94" s="376"/>
      <c r="C94" s="376"/>
      <c r="D94" s="376"/>
      <c r="E94" s="376"/>
    </row>
    <row r="95" spans="1:11" ht="22.8" customHeight="1" thickBot="1" x14ac:dyDescent="0.35">
      <c r="A95" s="377" t="s">
        <v>70</v>
      </c>
      <c r="B95" s="378"/>
      <c r="C95" s="112">
        <f>C21</f>
        <v>0</v>
      </c>
      <c r="D95" s="113">
        <f>D21</f>
        <v>0</v>
      </c>
      <c r="E95" s="196">
        <f>E21</f>
        <v>0</v>
      </c>
    </row>
    <row r="96" spans="1:11" ht="25.2" customHeight="1" thickBot="1" x14ac:dyDescent="0.35">
      <c r="A96" s="379" t="s">
        <v>56</v>
      </c>
      <c r="B96" s="380"/>
      <c r="C96" s="114">
        <f>C92</f>
        <v>0</v>
      </c>
      <c r="D96" s="115">
        <f>D92</f>
        <v>0</v>
      </c>
      <c r="E96" s="116">
        <f>E92</f>
        <v>0</v>
      </c>
    </row>
    <row r="97" spans="1:5" ht="35.4" customHeight="1" thickBot="1" x14ac:dyDescent="0.35">
      <c r="A97" s="374" t="s">
        <v>67</v>
      </c>
      <c r="B97" s="375"/>
      <c r="C97" s="117">
        <f>SUM(C95:C96)+INT((SUM(D95:D96)+INT(SUM(E95:E96)/30))/12)</f>
        <v>0</v>
      </c>
      <c r="D97" s="118">
        <f>MOD((D95+D96)+INT((E95+E96)/30),12)</f>
        <v>0</v>
      </c>
      <c r="E97" s="119">
        <f>MOD((E95+E96),30)</f>
        <v>0</v>
      </c>
    </row>
    <row r="99" spans="1:5" ht="21.6" customHeight="1" thickBot="1" x14ac:dyDescent="0.35">
      <c r="A99" s="376" t="s">
        <v>62</v>
      </c>
      <c r="B99" s="376"/>
      <c r="C99" s="376"/>
      <c r="D99" s="376"/>
      <c r="E99" s="376"/>
    </row>
    <row r="100" spans="1:5" ht="30.6" customHeight="1" thickBot="1" x14ac:dyDescent="0.35">
      <c r="A100" s="377" t="s">
        <v>69</v>
      </c>
      <c r="B100" s="378"/>
      <c r="C100" s="113">
        <f>C21</f>
        <v>0</v>
      </c>
      <c r="D100" s="113">
        <f t="shared" ref="D100:E100" si="15">D21</f>
        <v>0</v>
      </c>
      <c r="E100" s="196">
        <f t="shared" si="15"/>
        <v>0</v>
      </c>
    </row>
    <row r="101" spans="1:5" ht="32.4" customHeight="1" thickBot="1" x14ac:dyDescent="0.35">
      <c r="A101" s="379" t="s">
        <v>57</v>
      </c>
      <c r="B101" s="380"/>
      <c r="C101" s="115">
        <f>C91</f>
        <v>0</v>
      </c>
      <c r="D101" s="115">
        <f t="shared" ref="D101:E101" si="16">D91</f>
        <v>0</v>
      </c>
      <c r="E101" s="116">
        <f t="shared" si="16"/>
        <v>0</v>
      </c>
    </row>
    <row r="102" spans="1:5" ht="48.6" customHeight="1" thickBot="1" x14ac:dyDescent="0.35">
      <c r="A102" s="374" t="s">
        <v>68</v>
      </c>
      <c r="B102" s="375"/>
      <c r="C102" s="117">
        <f>SUM(C100:C101)+INT((SUM(D100:D101)+INT(SUM(E100:E101)/30))/12)</f>
        <v>0</v>
      </c>
      <c r="D102" s="118">
        <f>MOD((D100+D101)+INT((E100+E101)/30),12)</f>
        <v>0</v>
      </c>
      <c r="E102" s="119">
        <f>MOD((E100+E101),30)</f>
        <v>0</v>
      </c>
    </row>
  </sheetData>
  <sheetProtection algorithmName="SHA-512" hashValue="jZWrossd1XjmiWEF6fMwXnvr/o9kgexOymnGCk9Wzo8YQdb9EWHX4jH4+yl5M28OI9Klfks10hUlp0Ua1PDQXA==" saltValue="i6BiqUbT8yNnv8a80rHnJw==" spinCount="100000" sheet="1" objects="1" scenarios="1"/>
  <mergeCells count="40">
    <mergeCell ref="A92:B92"/>
    <mergeCell ref="A7:E7"/>
    <mergeCell ref="A102:B102"/>
    <mergeCell ref="A94:E94"/>
    <mergeCell ref="A99:E99"/>
    <mergeCell ref="A100:B100"/>
    <mergeCell ref="A101:B101"/>
    <mergeCell ref="A95:B95"/>
    <mergeCell ref="A96:B96"/>
    <mergeCell ref="A97:B97"/>
    <mergeCell ref="A41:B41"/>
    <mergeCell ref="A56:B56"/>
    <mergeCell ref="A91:B91"/>
    <mergeCell ref="A23:E23"/>
    <mergeCell ref="A43:E43"/>
    <mergeCell ref="A58:E58"/>
    <mergeCell ref="H7:J7"/>
    <mergeCell ref="A21:B21"/>
    <mergeCell ref="H1:K1"/>
    <mergeCell ref="H11:I11"/>
    <mergeCell ref="G9:G10"/>
    <mergeCell ref="E4:E5"/>
    <mergeCell ref="A3:B3"/>
    <mergeCell ref="A4:B4"/>
    <mergeCell ref="A5:B5"/>
    <mergeCell ref="A1:E2"/>
    <mergeCell ref="G21:J21"/>
    <mergeCell ref="G20:J20"/>
    <mergeCell ref="G2:K2"/>
    <mergeCell ref="G13:J13"/>
    <mergeCell ref="A8:E8"/>
    <mergeCell ref="G19:J19"/>
    <mergeCell ref="G12:J12"/>
    <mergeCell ref="G23:K25"/>
    <mergeCell ref="G27:K29"/>
    <mergeCell ref="G14:J14"/>
    <mergeCell ref="G15:J15"/>
    <mergeCell ref="G16:J16"/>
    <mergeCell ref="G17:J17"/>
    <mergeCell ref="G18:J18"/>
  </mergeCells>
  <conditionalFormatting sqref="K15">
    <cfRule type="expression" dxfId="1" priority="1">
      <formula>$H$10&lt;32</formula>
    </cfRule>
  </conditionalFormatting>
  <dataValidations count="2">
    <dataValidation type="date" allowBlank="1" showInputMessage="1" showErrorMessage="1" error="Data musi być wcześniejsza od 2013-01-01" prompt="Proszę wypenić pole w formacie daty, _x000a_tj.: RRRR-MM-DD, gdzie:_x000a_RRRR - rok_x000a_MM - miesiąc_x000a_DD - dzień" sqref="C4">
      <formula1>1</formula1>
      <formula2>41274</formula2>
    </dataValidation>
    <dataValidation type="date" operator="lessThanOrEqual" allowBlank="1" showInputMessage="1" showErrorMessage="1" error="&quot;Data do&quot; &lt;= 2012-12-31_x000a_" sqref="B60:B90">
      <formula1>41274</formula1>
    </dataValidation>
  </dataValidations>
  <pageMargins left="0.70866141732283472" right="0.70866141732283472" top="0.39370078740157483" bottom="0.27559055118110237" header="0.15748031496062992" footer="0.15748031496062992"/>
  <pageSetup paperSize="9" scale="89"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Roboczy!$A$1:$A$17</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G89"/>
  <sheetViews>
    <sheetView showGridLines="0" workbookViewId="0">
      <selection activeCell="K4" sqref="K4"/>
    </sheetView>
  </sheetViews>
  <sheetFormatPr defaultRowHeight="14.4" x14ac:dyDescent="0.3"/>
  <cols>
    <col min="1" max="1" width="18.109375" style="1" customWidth="1"/>
    <col min="2" max="2" width="21" style="1" customWidth="1"/>
    <col min="3" max="3" width="12.5546875" style="1" customWidth="1"/>
    <col min="4" max="4" width="11.88671875" style="1" customWidth="1"/>
    <col min="5" max="5" width="14.88671875" style="1" customWidth="1"/>
    <col min="6" max="6" width="6.33203125" style="1" customWidth="1"/>
    <col min="7" max="7" width="67.109375" style="165" customWidth="1"/>
    <col min="8" max="8" width="10.109375" style="165" customWidth="1"/>
    <col min="9" max="9" width="8.6640625" style="165" customWidth="1"/>
    <col min="10" max="10" width="9.77734375" style="1" customWidth="1"/>
    <col min="11" max="11" width="14.109375" style="1" customWidth="1"/>
    <col min="12" max="12" width="19.21875" style="1" customWidth="1"/>
    <col min="13" max="13" width="12.77734375" style="1" customWidth="1"/>
    <col min="14" max="14" width="11.44140625" style="1" customWidth="1"/>
    <col min="15" max="15" width="11.5546875" style="1" customWidth="1"/>
    <col min="16" max="16" width="15.109375" style="1" customWidth="1"/>
    <col min="17" max="16384" width="8.88671875" style="1"/>
  </cols>
  <sheetData>
    <row r="1" spans="1:33" ht="30" customHeight="1" x14ac:dyDescent="0.3">
      <c r="A1" s="319" t="s">
        <v>110</v>
      </c>
      <c r="B1" s="319"/>
      <c r="C1" s="319"/>
      <c r="D1" s="319"/>
      <c r="E1" s="319"/>
      <c r="H1" s="367"/>
      <c r="I1" s="367"/>
      <c r="J1" s="367"/>
      <c r="K1" s="367"/>
      <c r="M1" s="178">
        <v>36161</v>
      </c>
      <c r="N1" s="178">
        <v>36162</v>
      </c>
      <c r="O1" s="178">
        <v>37895</v>
      </c>
      <c r="P1" s="178">
        <v>41275</v>
      </c>
      <c r="Q1" s="179"/>
      <c r="R1" s="180">
        <v>0.09</v>
      </c>
      <c r="S1" s="180">
        <v>0.12</v>
      </c>
      <c r="T1" s="181">
        <v>300</v>
      </c>
      <c r="U1" s="175"/>
      <c r="V1" s="175"/>
      <c r="W1" s="175"/>
      <c r="X1" s="175"/>
      <c r="Y1" s="175"/>
      <c r="Z1" s="175"/>
      <c r="AA1" s="175"/>
      <c r="AB1" s="175"/>
      <c r="AC1" s="175"/>
      <c r="AD1" s="175"/>
      <c r="AE1" s="175"/>
      <c r="AF1" s="175"/>
      <c r="AG1" s="175"/>
    </row>
    <row r="2" spans="1:33" ht="23.4" customHeight="1" thickBot="1" x14ac:dyDescent="0.35">
      <c r="A2" s="319"/>
      <c r="B2" s="319"/>
      <c r="C2" s="319"/>
      <c r="D2" s="319"/>
      <c r="E2" s="319"/>
      <c r="G2" s="399" t="s">
        <v>101</v>
      </c>
      <c r="H2" s="399"/>
      <c r="I2" s="399"/>
      <c r="J2" s="399"/>
      <c r="K2" s="399"/>
      <c r="M2" s="178"/>
      <c r="N2" s="178"/>
      <c r="O2" s="178"/>
      <c r="P2" s="178"/>
      <c r="Q2" s="179"/>
      <c r="R2" s="180"/>
      <c r="S2" s="180"/>
      <c r="T2" s="181"/>
      <c r="U2" s="175"/>
      <c r="V2" s="175"/>
      <c r="W2" s="175"/>
      <c r="X2" s="175"/>
      <c r="Y2" s="175"/>
      <c r="Z2" s="175"/>
      <c r="AA2" s="175"/>
      <c r="AB2" s="175"/>
      <c r="AC2" s="175"/>
      <c r="AD2" s="175"/>
      <c r="AE2" s="175"/>
      <c r="AF2" s="175"/>
      <c r="AG2" s="175"/>
    </row>
    <row r="3" spans="1:33" ht="31.05" customHeight="1" thickBot="1" x14ac:dyDescent="0.35">
      <c r="A3" s="395" t="s">
        <v>106</v>
      </c>
      <c r="B3" s="396"/>
      <c r="C3" s="205" t="s">
        <v>14</v>
      </c>
      <c r="D3" s="201" t="s">
        <v>0</v>
      </c>
      <c r="E3" s="203" t="s">
        <v>32</v>
      </c>
      <c r="G3" s="193" t="s">
        <v>104</v>
      </c>
      <c r="H3" s="50" t="s">
        <v>15</v>
      </c>
      <c r="I3" s="51" t="s">
        <v>16</v>
      </c>
      <c r="J3" s="52" t="s">
        <v>17</v>
      </c>
      <c r="K3" s="53" t="s">
        <v>26</v>
      </c>
      <c r="M3" s="178"/>
      <c r="N3" s="178"/>
      <c r="O3" s="178"/>
      <c r="P3" s="178"/>
      <c r="Q3" s="179"/>
      <c r="R3" s="180"/>
      <c r="S3" s="180"/>
      <c r="T3" s="181"/>
      <c r="U3" s="175"/>
      <c r="V3" s="175"/>
      <c r="W3" s="175"/>
      <c r="X3" s="175"/>
      <c r="Y3" s="175"/>
      <c r="Z3" s="175"/>
      <c r="AA3" s="175"/>
      <c r="AB3" s="175"/>
      <c r="AC3" s="175"/>
      <c r="AD3" s="175"/>
      <c r="AE3" s="175"/>
      <c r="AF3" s="175"/>
      <c r="AG3" s="175"/>
    </row>
    <row r="4" spans="1:33" ht="31.05" customHeight="1" thickBot="1" x14ac:dyDescent="0.35">
      <c r="A4" s="331" t="s">
        <v>105</v>
      </c>
      <c r="B4" s="332"/>
      <c r="C4" s="211"/>
      <c r="D4" s="209" t="s">
        <v>12</v>
      </c>
      <c r="E4" s="394" t="str">
        <f>IF(AND($C$4&lt;$O$1,$C$4&gt;$M$1),"art. 15aa",IF($C$4="","proszę obowiązkowo wprowadzić do komórki C4 datę wstąpienia po raz pierwszy do służby","poza zakresem"))</f>
        <v>proszę obowiązkowo wprowadzić do komórki C4 datę wstąpienia po raz pierwszy do służby</v>
      </c>
      <c r="G4" s="57" t="s">
        <v>34</v>
      </c>
      <c r="H4" s="120">
        <f>C84</f>
        <v>0</v>
      </c>
      <c r="I4" s="121">
        <f>D84</f>
        <v>0</v>
      </c>
      <c r="J4" s="122">
        <f>E84</f>
        <v>0</v>
      </c>
      <c r="K4" s="123" t="str">
        <f>IF(C89&lt;15, "brak prawa",ROUND(0.4+(H4-15)*0.026+I4*0.026/12,4))</f>
        <v>brak prawa</v>
      </c>
      <c r="M4" s="178"/>
      <c r="N4" s="178"/>
      <c r="O4" s="178"/>
      <c r="P4" s="178"/>
      <c r="Q4" s="179"/>
      <c r="R4" s="180"/>
      <c r="S4" s="180"/>
      <c r="T4" s="181"/>
      <c r="U4" s="175"/>
      <c r="V4" s="175"/>
      <c r="W4" s="175"/>
      <c r="X4" s="175"/>
      <c r="Y4" s="175"/>
      <c r="Z4" s="175"/>
      <c r="AA4" s="175"/>
      <c r="AB4" s="175"/>
      <c r="AC4" s="175"/>
      <c r="AD4" s="175"/>
      <c r="AE4" s="175"/>
      <c r="AF4" s="175"/>
      <c r="AG4" s="175"/>
    </row>
    <row r="5" spans="1:33" ht="31.05" customHeight="1" thickBot="1" x14ac:dyDescent="0.35">
      <c r="A5" s="397" t="s">
        <v>107</v>
      </c>
      <c r="B5" s="398"/>
      <c r="C5" s="212" t="str">
        <f>IF('Podstawa wymiaru 10 lat SM'!$A$67="","",'Podstawa wymiaru 10 lat SM'!$A$67)</f>
        <v/>
      </c>
      <c r="D5" s="208" t="s">
        <v>74</v>
      </c>
      <c r="E5" s="343"/>
      <c r="G5" s="124" t="s">
        <v>35</v>
      </c>
      <c r="H5" s="125">
        <f>IF(AND($H$4&gt;=25,$C$4&gt;$M$1,$C$4&lt;$O$1),C41,0)</f>
        <v>0</v>
      </c>
      <c r="I5" s="125">
        <f>IF(AND($H$4&gt;=25,$C$4&gt;$M$1,$C$4&lt;$O$1),D41,0)</f>
        <v>0</v>
      </c>
      <c r="J5" s="125">
        <f>IF(AND($H$4&gt;=25,$C$4&gt;$M$1,$C$4&lt;$O$1),E41,0)</f>
        <v>0</v>
      </c>
      <c r="K5" s="199">
        <f>IF(H4&lt;25,0,ROUND(H5*0.013+I5*0.013/12,4))</f>
        <v>0</v>
      </c>
      <c r="L5" s="200" t="str">
        <f>IF($H$4&lt;25,"brak 25 lat służby","")</f>
        <v>brak 25 lat służby</v>
      </c>
      <c r="M5" s="178"/>
      <c r="N5" s="178"/>
      <c r="O5" s="178"/>
      <c r="P5" s="178"/>
      <c r="Q5" s="179"/>
      <c r="R5" s="180"/>
      <c r="S5" s="180"/>
      <c r="T5" s="181"/>
      <c r="U5" s="175"/>
      <c r="V5" s="175"/>
      <c r="W5" s="175"/>
      <c r="X5" s="175"/>
      <c r="Y5" s="175"/>
      <c r="Z5" s="175"/>
      <c r="AA5" s="175"/>
      <c r="AB5" s="175"/>
      <c r="AC5" s="175"/>
      <c r="AD5" s="175"/>
      <c r="AE5" s="175"/>
      <c r="AF5" s="175"/>
      <c r="AG5" s="175"/>
    </row>
    <row r="6" spans="1:33" ht="31.05" customHeight="1" thickBot="1" x14ac:dyDescent="0.35">
      <c r="A6" s="192"/>
      <c r="B6" s="192"/>
      <c r="C6" s="192"/>
      <c r="D6" s="192"/>
      <c r="E6" s="192"/>
      <c r="G6" s="70"/>
      <c r="H6" s="339" t="s">
        <v>98</v>
      </c>
      <c r="I6" s="340"/>
      <c r="J6" s="341"/>
      <c r="K6" s="199">
        <f>MIN(SUM(K4:K5),0.75)</f>
        <v>0</v>
      </c>
      <c r="M6" s="178"/>
      <c r="N6" s="178"/>
      <c r="O6" s="178"/>
      <c r="P6" s="178"/>
      <c r="Q6" s="179"/>
      <c r="R6" s="180"/>
      <c r="S6" s="180"/>
      <c r="T6" s="181"/>
      <c r="U6" s="175"/>
      <c r="V6" s="175"/>
      <c r="W6" s="175"/>
      <c r="X6" s="175"/>
      <c r="Y6" s="175"/>
      <c r="Z6" s="175"/>
      <c r="AA6" s="175"/>
      <c r="AB6" s="175"/>
      <c r="AC6" s="175"/>
      <c r="AD6" s="175"/>
      <c r="AE6" s="175"/>
      <c r="AF6" s="175"/>
      <c r="AG6" s="175"/>
    </row>
    <row r="7" spans="1:33" ht="31.8" customHeight="1" thickBot="1" x14ac:dyDescent="0.35">
      <c r="A7" s="320" t="s">
        <v>109</v>
      </c>
      <c r="B7" s="320"/>
      <c r="C7" s="320"/>
      <c r="D7" s="320"/>
      <c r="E7" s="320"/>
      <c r="G7" s="70"/>
      <c r="H7" s="71"/>
      <c r="I7" s="71"/>
      <c r="J7" s="71"/>
      <c r="K7" s="72"/>
      <c r="M7" s="178"/>
      <c r="N7" s="178"/>
      <c r="O7" s="178"/>
      <c r="P7" s="178"/>
      <c r="Q7" s="179"/>
      <c r="R7" s="180"/>
      <c r="S7" s="180"/>
      <c r="T7" s="181"/>
      <c r="U7" s="175"/>
      <c r="V7" s="175"/>
      <c r="W7" s="175"/>
      <c r="X7" s="175"/>
      <c r="Y7" s="175"/>
      <c r="Z7" s="175"/>
      <c r="AA7" s="175"/>
      <c r="AB7" s="175"/>
      <c r="AC7" s="175"/>
      <c r="AD7" s="175"/>
      <c r="AE7" s="175"/>
      <c r="AF7" s="175"/>
      <c r="AG7" s="175"/>
    </row>
    <row r="8" spans="1:33" ht="22.95" customHeight="1" thickBot="1" x14ac:dyDescent="0.35">
      <c r="A8" s="336" t="s">
        <v>48</v>
      </c>
      <c r="B8" s="337"/>
      <c r="C8" s="337"/>
      <c r="D8" s="337"/>
      <c r="E8" s="338"/>
      <c r="G8" s="344" t="s">
        <v>89</v>
      </c>
      <c r="H8" s="159" t="s">
        <v>15</v>
      </c>
      <c r="I8" s="51" t="s">
        <v>16</v>
      </c>
      <c r="J8" s="160" t="s">
        <v>17</v>
      </c>
      <c r="L8" s="36"/>
    </row>
    <row r="9" spans="1:33" ht="22.95" customHeight="1" thickBot="1" x14ac:dyDescent="0.35">
      <c r="A9" s="37" t="s">
        <v>30</v>
      </c>
      <c r="B9" s="38" t="s">
        <v>31</v>
      </c>
      <c r="C9" s="37" t="s">
        <v>25</v>
      </c>
      <c r="D9" s="39" t="s">
        <v>27</v>
      </c>
      <c r="E9" s="38" t="s">
        <v>17</v>
      </c>
      <c r="G9" s="345"/>
      <c r="H9" s="162">
        <f>IF($H$4&gt;=25,SUM(H4:H5)+INT((SUM(I4:I5)+INT(SUM(J4:J5)/30))/12),$H$4)</f>
        <v>0</v>
      </c>
      <c r="I9" s="162">
        <f>IF($H$4&gt;=25,MOD(SUM(I4:I5)+INT(SUM(J4:J5)/30),12),$I$4)</f>
        <v>0</v>
      </c>
      <c r="J9" s="163">
        <f>IF($H$4&gt;=25,MOD(SUM(J4:J5),30),$J$4)</f>
        <v>0</v>
      </c>
      <c r="L9" s="36"/>
    </row>
    <row r="10" spans="1:33" ht="22.95" customHeight="1" x14ac:dyDescent="0.3">
      <c r="A10" s="213"/>
      <c r="B10" s="214"/>
      <c r="C10" s="42">
        <f>IF((ISBLANK(A10)=TRUE),0,DATEDIF(A10,B10+1,"Y"))</f>
        <v>0</v>
      </c>
      <c r="D10" s="43">
        <f>IF((ISBLANK(A10)=TRUE),0,DATEDIF(A10,B10+1,"YM"))</f>
        <v>0</v>
      </c>
      <c r="E10" s="44">
        <f>IF((ISBLANK(A10)=TRUE),0,DATEDIF(A10,B10+1,"MD"))</f>
        <v>0</v>
      </c>
      <c r="G10" s="1"/>
      <c r="H10" s="1"/>
      <c r="I10" s="1"/>
      <c r="L10" s="36"/>
    </row>
    <row r="11" spans="1:33" ht="22.95" customHeight="1" x14ac:dyDescent="0.3">
      <c r="A11" s="213"/>
      <c r="B11" s="214"/>
      <c r="C11" s="46">
        <f>IF((ISBLANK(A11)=TRUE),0,DATEDIF(A11,B11+1,"Y"))</f>
        <v>0</v>
      </c>
      <c r="D11" s="47">
        <f>IF((ISBLANK(A11)=TRUE),0,DATEDIF(A11,B11+1,"YM"))</f>
        <v>0</v>
      </c>
      <c r="E11" s="48">
        <f>IF((ISBLANK(A11)=TRUE),0,DATEDIF(A11,B11+1,"MD"))</f>
        <v>0</v>
      </c>
      <c r="G11" s="327" t="s">
        <v>78</v>
      </c>
      <c r="H11" s="327"/>
      <c r="I11" s="327"/>
      <c r="J11" s="327"/>
      <c r="K11" s="191"/>
      <c r="L11" s="36"/>
    </row>
    <row r="12" spans="1:33" ht="22.95" customHeight="1" thickBot="1" x14ac:dyDescent="0.35">
      <c r="A12" s="213"/>
      <c r="B12" s="214"/>
      <c r="C12" s="46">
        <f>IF((ISBLANK(A12)=TRUE),0,DATEDIF(A12,B12+1,"Y"))</f>
        <v>0</v>
      </c>
      <c r="D12" s="47">
        <f>IF((ISBLANK(A12)=TRUE),0,DATEDIF(A12,B12+1,"YM"))</f>
        <v>0</v>
      </c>
      <c r="E12" s="48">
        <f>IF((ISBLANK(A12)=TRUE),0,DATEDIF(A12,B12+1,"MD"))</f>
        <v>0</v>
      </c>
      <c r="G12" s="328" t="str">
        <f>IF($E$4="art. 15aa","Obliczenie wysokości emerytury na podstawie art. 15aa ustawy","")</f>
        <v/>
      </c>
      <c r="H12" s="328"/>
      <c r="I12" s="328"/>
      <c r="J12" s="328"/>
      <c r="L12" s="54"/>
    </row>
    <row r="13" spans="1:33" ht="22.95" customHeight="1" thickBot="1" x14ac:dyDescent="0.35">
      <c r="A13" s="215"/>
      <c r="B13" s="216"/>
      <c r="C13" s="46">
        <f t="shared" ref="C13:C20" si="0">IF((ISBLANK(A13)=TRUE),0,DATEDIF(A13,B13+1,"Y"))</f>
        <v>0</v>
      </c>
      <c r="D13" s="47">
        <f t="shared" ref="D13:D20" si="1">IF((ISBLANK(A13)=TRUE),0,DATEDIF(A13,B13+1,"YM"))</f>
        <v>0</v>
      </c>
      <c r="E13" s="48">
        <f t="shared" ref="E13:E20" si="2">IF((ISBLANK(A13)=TRUE),0,DATEDIF(A13,B13+1,"MD"))</f>
        <v>0</v>
      </c>
      <c r="G13" s="346" t="s">
        <v>93</v>
      </c>
      <c r="H13" s="347"/>
      <c r="I13" s="347"/>
      <c r="J13" s="348"/>
      <c r="K13" s="172">
        <f>'Podstawa wymiaru 10 lat SM'!$D$68</f>
        <v>0</v>
      </c>
      <c r="L13" s="15"/>
    </row>
    <row r="14" spans="1:33" ht="22.95" customHeight="1" thickBot="1" x14ac:dyDescent="0.35">
      <c r="A14" s="215"/>
      <c r="B14" s="216"/>
      <c r="C14" s="46">
        <f t="shared" si="0"/>
        <v>0</v>
      </c>
      <c r="D14" s="47">
        <f t="shared" si="1"/>
        <v>0</v>
      </c>
      <c r="E14" s="48">
        <f t="shared" si="2"/>
        <v>0</v>
      </c>
      <c r="G14" s="349" t="s">
        <v>90</v>
      </c>
      <c r="H14" s="350"/>
      <c r="I14" s="350"/>
      <c r="J14" s="351"/>
      <c r="K14" s="221"/>
      <c r="L14" s="200" t="str">
        <f>IF($H$9&lt;32,"wysługa (H9) &lt;32 lata","")</f>
        <v>wysługa (H9) &lt;32 lata</v>
      </c>
    </row>
    <row r="15" spans="1:33" ht="22.95" customHeight="1" thickBot="1" x14ac:dyDescent="0.35">
      <c r="A15" s="215"/>
      <c r="B15" s="216"/>
      <c r="C15" s="46">
        <f t="shared" si="0"/>
        <v>0</v>
      </c>
      <c r="D15" s="47">
        <f t="shared" si="1"/>
        <v>0</v>
      </c>
      <c r="E15" s="48">
        <f t="shared" si="2"/>
        <v>0</v>
      </c>
      <c r="G15" s="352" t="s">
        <v>92</v>
      </c>
      <c r="H15" s="353"/>
      <c r="I15" s="353"/>
      <c r="J15" s="354"/>
      <c r="K15" s="176">
        <f>K13+K14</f>
        <v>0</v>
      </c>
      <c r="L15" s="69"/>
    </row>
    <row r="16" spans="1:33" ht="22.95" customHeight="1" thickBot="1" x14ac:dyDescent="0.35">
      <c r="A16" s="215"/>
      <c r="B16" s="216"/>
      <c r="C16" s="46">
        <f t="shared" si="0"/>
        <v>0</v>
      </c>
      <c r="D16" s="47">
        <f>IF((ISBLANK(A16)=TRUE),0,DATEDIF(A16,B16+1,"YM"))</f>
        <v>0</v>
      </c>
      <c r="E16" s="48">
        <f>IF((ISBLANK(A16)=TRUE),0,DATEDIF(A16,B16+1,"MD"))</f>
        <v>0</v>
      </c>
      <c r="G16" s="321" t="s">
        <v>24</v>
      </c>
      <c r="H16" s="322"/>
      <c r="I16" s="322"/>
      <c r="J16" s="323"/>
      <c r="K16" s="20">
        <f>K6</f>
        <v>0</v>
      </c>
      <c r="L16" s="69"/>
    </row>
    <row r="17" spans="1:13" ht="22.95" customHeight="1" thickBot="1" x14ac:dyDescent="0.35">
      <c r="A17" s="215"/>
      <c r="B17" s="216"/>
      <c r="C17" s="46">
        <f t="shared" si="0"/>
        <v>0</v>
      </c>
      <c r="D17" s="47">
        <f>IF((ISBLANK(A17)=TRUE),0,DATEDIF(A17,B17+1,"YM"))</f>
        <v>0</v>
      </c>
      <c r="E17" s="48">
        <f>IF((ISBLANK(A17)=TRUE),0,DATEDIF(A17,B17+1,"MD"))</f>
        <v>0</v>
      </c>
      <c r="G17" s="324" t="s">
        <v>73</v>
      </c>
      <c r="H17" s="325"/>
      <c r="I17" s="325"/>
      <c r="J17" s="326"/>
      <c r="K17" s="177">
        <f>ROUND(K15*K16,2)</f>
        <v>0</v>
      </c>
      <c r="L17" s="69"/>
    </row>
    <row r="18" spans="1:13" ht="22.95" customHeight="1" x14ac:dyDescent="0.3">
      <c r="A18" s="215"/>
      <c r="B18" s="216"/>
      <c r="C18" s="46">
        <f t="shared" si="0"/>
        <v>0</v>
      </c>
      <c r="D18" s="47">
        <f t="shared" si="1"/>
        <v>0</v>
      </c>
      <c r="E18" s="48">
        <f t="shared" si="2"/>
        <v>0</v>
      </c>
      <c r="G18" s="359" t="s">
        <v>58</v>
      </c>
      <c r="H18" s="360"/>
      <c r="I18" s="360"/>
      <c r="J18" s="361"/>
      <c r="K18" s="16">
        <f>MAX(ROUND(K17*$R$1,2),0)</f>
        <v>0</v>
      </c>
      <c r="M18" s="69"/>
    </row>
    <row r="19" spans="1:13" ht="22.95" customHeight="1" thickBot="1" x14ac:dyDescent="0.35">
      <c r="A19" s="215"/>
      <c r="B19" s="216"/>
      <c r="C19" s="46">
        <f t="shared" si="0"/>
        <v>0</v>
      </c>
      <c r="D19" s="47">
        <f t="shared" si="1"/>
        <v>0</v>
      </c>
      <c r="E19" s="48">
        <f t="shared" si="2"/>
        <v>0</v>
      </c>
      <c r="G19" s="362" t="s">
        <v>59</v>
      </c>
      <c r="H19" s="363"/>
      <c r="I19" s="363"/>
      <c r="J19" s="364"/>
      <c r="K19" s="17">
        <f>MAX(ROUND(ROUND(K17,0)*$S$1-$T$1,0),0)</f>
        <v>0</v>
      </c>
      <c r="M19" s="69"/>
    </row>
    <row r="20" spans="1:13" ht="22.95" customHeight="1" thickBot="1" x14ac:dyDescent="0.35">
      <c r="A20" s="217"/>
      <c r="B20" s="218"/>
      <c r="C20" s="75">
        <f t="shared" si="0"/>
        <v>0</v>
      </c>
      <c r="D20" s="76">
        <f t="shared" si="1"/>
        <v>0</v>
      </c>
      <c r="E20" s="77">
        <f t="shared" si="2"/>
        <v>0</v>
      </c>
      <c r="G20" s="355" t="s">
        <v>72</v>
      </c>
      <c r="H20" s="356"/>
      <c r="I20" s="356"/>
      <c r="J20" s="357"/>
      <c r="K20" s="18">
        <f>K17-K18-K19</f>
        <v>0</v>
      </c>
      <c r="M20" s="69"/>
    </row>
    <row r="21" spans="1:13" ht="22.95" customHeight="1" thickBot="1" x14ac:dyDescent="0.35">
      <c r="A21" s="336" t="s">
        <v>28</v>
      </c>
      <c r="B21" s="358"/>
      <c r="C21" s="78">
        <f>SUM(C10:C20)+INT((SUM(D10:D20)+INT(SUM(E10:E20)/30))/12)</f>
        <v>0</v>
      </c>
      <c r="D21" s="78">
        <f>MOD(SUM(D10:D20)+INT(SUM(E10:E20)/30),12)</f>
        <v>0</v>
      </c>
      <c r="E21" s="79">
        <f>MOD(SUM(E10:E20),30)</f>
        <v>0</v>
      </c>
      <c r="M21" s="69"/>
    </row>
    <row r="22" spans="1:13" ht="22.95" customHeight="1" thickBot="1" x14ac:dyDescent="0.35">
      <c r="A22" s="165"/>
      <c r="B22" s="165"/>
      <c r="C22" s="165"/>
      <c r="D22" s="165"/>
      <c r="E22" s="165"/>
      <c r="G22" s="366" t="s">
        <v>96</v>
      </c>
      <c r="H22" s="366"/>
      <c r="I22" s="366"/>
      <c r="J22" s="366"/>
      <c r="K22" s="366"/>
    </row>
    <row r="23" spans="1:13" ht="22.95" customHeight="1" thickBot="1" x14ac:dyDescent="0.35">
      <c r="A23" s="381" t="s">
        <v>49</v>
      </c>
      <c r="B23" s="387"/>
      <c r="C23" s="387"/>
      <c r="D23" s="387"/>
      <c r="E23" s="388"/>
      <c r="G23" s="366"/>
      <c r="H23" s="366"/>
      <c r="I23" s="366"/>
      <c r="J23" s="366"/>
      <c r="K23" s="366"/>
      <c r="L23" s="164"/>
    </row>
    <row r="24" spans="1:13" ht="22.95" customHeight="1" thickBot="1" x14ac:dyDescent="0.35">
      <c r="A24" s="80" t="s">
        <v>30</v>
      </c>
      <c r="B24" s="81" t="s">
        <v>31</v>
      </c>
      <c r="C24" s="80" t="s">
        <v>25</v>
      </c>
      <c r="D24" s="82" t="s">
        <v>27</v>
      </c>
      <c r="E24" s="83" t="s">
        <v>17</v>
      </c>
      <c r="G24" s="366"/>
      <c r="H24" s="366"/>
      <c r="I24" s="366"/>
      <c r="J24" s="366"/>
      <c r="K24" s="366"/>
    </row>
    <row r="25" spans="1:13" ht="22.95" customHeight="1" x14ac:dyDescent="0.3">
      <c r="A25" s="213"/>
      <c r="B25" s="214"/>
      <c r="C25" s="42">
        <f>IF((ISBLANK(A25)=TRUE),0,DATEDIF(A25,B25+1,"Y"))</f>
        <v>0</v>
      </c>
      <c r="D25" s="43">
        <f t="shared" ref="D25:D40" si="3">IF((ISBLANK(A25)=TRUE),0,DATEDIF(A25,B25+1,"YM"))</f>
        <v>0</v>
      </c>
      <c r="E25" s="44">
        <f t="shared" ref="E25:E40" si="4">IF((ISBLANK(A25)=TRUE),0,DATEDIF(A25,B25+1,"MD"))</f>
        <v>0</v>
      </c>
    </row>
    <row r="26" spans="1:13" ht="22.95" customHeight="1" x14ac:dyDescent="0.3">
      <c r="A26" s="213"/>
      <c r="B26" s="214"/>
      <c r="C26" s="46">
        <f>IF((ISBLANK(A26)=TRUE),0,DATEDIF(A26,B26+1,"Y"))</f>
        <v>0</v>
      </c>
      <c r="D26" s="47">
        <f t="shared" si="3"/>
        <v>0</v>
      </c>
      <c r="E26" s="48">
        <f t="shared" si="4"/>
        <v>0</v>
      </c>
      <c r="G26" s="279" t="s">
        <v>61</v>
      </c>
      <c r="H26" s="279"/>
      <c r="I26" s="279"/>
      <c r="J26" s="279"/>
      <c r="K26" s="279"/>
    </row>
    <row r="27" spans="1:13" ht="22.95" customHeight="1" x14ac:dyDescent="0.3">
      <c r="A27" s="213"/>
      <c r="B27" s="214"/>
      <c r="C27" s="46">
        <f>IF((ISBLANK(A27)=TRUE),0,DATEDIF(A27,B27+1,"Y"))</f>
        <v>0</v>
      </c>
      <c r="D27" s="47">
        <f t="shared" si="3"/>
        <v>0</v>
      </c>
      <c r="E27" s="48">
        <f t="shared" si="4"/>
        <v>0</v>
      </c>
      <c r="G27" s="279"/>
      <c r="H27" s="279"/>
      <c r="I27" s="279"/>
      <c r="J27" s="279"/>
      <c r="K27" s="279"/>
    </row>
    <row r="28" spans="1:13" ht="22.95" customHeight="1" x14ac:dyDescent="0.3">
      <c r="A28" s="213"/>
      <c r="B28" s="214"/>
      <c r="C28" s="46">
        <f t="shared" ref="C28:C40" si="5">IF((ISBLANK(A28)=TRUE),0,DATEDIF(A28,B28+1,"Y"))</f>
        <v>0</v>
      </c>
      <c r="D28" s="47">
        <f t="shared" si="3"/>
        <v>0</v>
      </c>
      <c r="E28" s="48">
        <f t="shared" si="4"/>
        <v>0</v>
      </c>
      <c r="G28" s="279"/>
      <c r="H28" s="279"/>
      <c r="I28" s="279"/>
      <c r="J28" s="279"/>
      <c r="K28" s="279"/>
    </row>
    <row r="29" spans="1:13" ht="22.95" customHeight="1" x14ac:dyDescent="0.3">
      <c r="A29" s="213"/>
      <c r="B29" s="214"/>
      <c r="C29" s="46">
        <f t="shared" si="5"/>
        <v>0</v>
      </c>
      <c r="D29" s="47">
        <f t="shared" si="3"/>
        <v>0</v>
      </c>
      <c r="E29" s="48">
        <f t="shared" si="4"/>
        <v>0</v>
      </c>
      <c r="G29" s="126"/>
      <c r="H29" s="14"/>
      <c r="I29" s="14"/>
      <c r="J29" s="14"/>
      <c r="L29" s="45"/>
      <c r="M29" s="14"/>
    </row>
    <row r="30" spans="1:13" ht="22.95" customHeight="1" x14ac:dyDescent="0.3">
      <c r="A30" s="213"/>
      <c r="B30" s="214"/>
      <c r="C30" s="46">
        <f t="shared" si="5"/>
        <v>0</v>
      </c>
      <c r="D30" s="47">
        <f t="shared" si="3"/>
        <v>0</v>
      </c>
      <c r="E30" s="48">
        <f t="shared" si="4"/>
        <v>0</v>
      </c>
      <c r="G30" s="126"/>
      <c r="H30" s="14"/>
      <c r="I30" s="14"/>
      <c r="J30" s="14"/>
      <c r="L30" s="14"/>
      <c r="M30" s="45"/>
    </row>
    <row r="31" spans="1:13" ht="22.95" customHeight="1" x14ac:dyDescent="0.3">
      <c r="A31" s="213"/>
      <c r="B31" s="214"/>
      <c r="C31" s="46">
        <f t="shared" si="5"/>
        <v>0</v>
      </c>
      <c r="D31" s="47">
        <f t="shared" si="3"/>
        <v>0</v>
      </c>
      <c r="E31" s="48">
        <f t="shared" si="4"/>
        <v>0</v>
      </c>
    </row>
    <row r="32" spans="1:13" ht="22.95" customHeight="1" x14ac:dyDescent="0.3">
      <c r="A32" s="213"/>
      <c r="B32" s="214"/>
      <c r="C32" s="46">
        <f t="shared" ref="C32:C38" si="6">IF((ISBLANK(A32)=TRUE),0,DATEDIF(A32,B32+1,"Y"))</f>
        <v>0</v>
      </c>
      <c r="D32" s="47">
        <f t="shared" ref="D32:D38" si="7">IF((ISBLANK(A32)=TRUE),0,DATEDIF(A32,B32+1,"YM"))</f>
        <v>0</v>
      </c>
      <c r="E32" s="48">
        <f t="shared" ref="E32:E38" si="8">IF((ISBLANK(A32)=TRUE),0,DATEDIF(A32,B32+1,"MD"))</f>
        <v>0</v>
      </c>
      <c r="G32" s="126"/>
      <c r="H32" s="187"/>
      <c r="I32" s="187"/>
      <c r="J32" s="14"/>
    </row>
    <row r="33" spans="1:10" ht="22.95" customHeight="1" x14ac:dyDescent="0.3">
      <c r="A33" s="213"/>
      <c r="B33" s="214"/>
      <c r="C33" s="46">
        <f t="shared" si="6"/>
        <v>0</v>
      </c>
      <c r="D33" s="47">
        <f t="shared" si="7"/>
        <v>0</v>
      </c>
      <c r="E33" s="48">
        <f t="shared" si="8"/>
        <v>0</v>
      </c>
      <c r="G33" s="126"/>
      <c r="H33" s="187"/>
      <c r="I33" s="187"/>
      <c r="J33" s="14"/>
    </row>
    <row r="34" spans="1:10" ht="22.95" customHeight="1" x14ac:dyDescent="0.3">
      <c r="A34" s="213"/>
      <c r="B34" s="214"/>
      <c r="C34" s="46">
        <f t="shared" si="6"/>
        <v>0</v>
      </c>
      <c r="D34" s="47">
        <f t="shared" si="7"/>
        <v>0</v>
      </c>
      <c r="E34" s="48">
        <f t="shared" si="8"/>
        <v>0</v>
      </c>
      <c r="G34" s="126"/>
      <c r="H34" s="187"/>
      <c r="I34" s="187"/>
      <c r="J34" s="14"/>
    </row>
    <row r="35" spans="1:10" ht="22.95" customHeight="1" x14ac:dyDescent="0.3">
      <c r="A35" s="213"/>
      <c r="B35" s="214"/>
      <c r="C35" s="46">
        <f t="shared" si="6"/>
        <v>0</v>
      </c>
      <c r="D35" s="47">
        <f t="shared" si="7"/>
        <v>0</v>
      </c>
      <c r="E35" s="48">
        <f t="shared" si="8"/>
        <v>0</v>
      </c>
      <c r="G35" s="126"/>
      <c r="H35" s="187"/>
      <c r="I35" s="187"/>
      <c r="J35" s="14"/>
    </row>
    <row r="36" spans="1:10" ht="22.95" customHeight="1" x14ac:dyDescent="0.3">
      <c r="A36" s="213"/>
      <c r="B36" s="214"/>
      <c r="C36" s="46">
        <f t="shared" si="6"/>
        <v>0</v>
      </c>
      <c r="D36" s="47">
        <f t="shared" si="7"/>
        <v>0</v>
      </c>
      <c r="E36" s="48">
        <f t="shared" si="8"/>
        <v>0</v>
      </c>
      <c r="G36" s="126"/>
      <c r="H36" s="187"/>
      <c r="I36" s="187"/>
      <c r="J36" s="14"/>
    </row>
    <row r="37" spans="1:10" ht="22.95" customHeight="1" x14ac:dyDescent="0.3">
      <c r="A37" s="213"/>
      <c r="B37" s="214"/>
      <c r="C37" s="46">
        <f t="shared" si="6"/>
        <v>0</v>
      </c>
      <c r="D37" s="47">
        <f t="shared" si="7"/>
        <v>0</v>
      </c>
      <c r="E37" s="48">
        <f t="shared" si="8"/>
        <v>0</v>
      </c>
      <c r="G37" s="126"/>
      <c r="H37" s="187"/>
      <c r="I37" s="187"/>
      <c r="J37" s="14"/>
    </row>
    <row r="38" spans="1:10" ht="22.95" customHeight="1" x14ac:dyDescent="0.3">
      <c r="A38" s="213"/>
      <c r="B38" s="214"/>
      <c r="C38" s="46">
        <f t="shared" si="6"/>
        <v>0</v>
      </c>
      <c r="D38" s="47">
        <f t="shared" si="7"/>
        <v>0</v>
      </c>
      <c r="E38" s="48">
        <f t="shared" si="8"/>
        <v>0</v>
      </c>
      <c r="G38" s="126"/>
      <c r="H38" s="104"/>
      <c r="I38" s="104"/>
      <c r="J38" s="14"/>
    </row>
    <row r="39" spans="1:10" ht="22.95" customHeight="1" x14ac:dyDescent="0.3">
      <c r="A39" s="213"/>
      <c r="B39" s="214"/>
      <c r="C39" s="46">
        <f t="shared" si="5"/>
        <v>0</v>
      </c>
      <c r="D39" s="47">
        <f t="shared" si="3"/>
        <v>0</v>
      </c>
      <c r="E39" s="48">
        <f t="shared" si="4"/>
        <v>0</v>
      </c>
      <c r="G39" s="126"/>
      <c r="H39" s="49"/>
      <c r="I39" s="49"/>
      <c r="J39" s="14"/>
    </row>
    <row r="40" spans="1:10" ht="22.95" customHeight="1" thickBot="1" x14ac:dyDescent="0.35">
      <c r="A40" s="213"/>
      <c r="B40" s="214"/>
      <c r="C40" s="75">
        <f t="shared" si="5"/>
        <v>0</v>
      </c>
      <c r="D40" s="76">
        <f t="shared" si="3"/>
        <v>0</v>
      </c>
      <c r="E40" s="77">
        <f t="shared" si="4"/>
        <v>0</v>
      </c>
      <c r="G40" s="126"/>
      <c r="H40" s="105"/>
      <c r="I40" s="105"/>
      <c r="J40" s="14"/>
    </row>
    <row r="41" spans="1:10" ht="22.95" customHeight="1" thickBot="1" x14ac:dyDescent="0.35">
      <c r="A41" s="381" t="s">
        <v>28</v>
      </c>
      <c r="B41" s="382"/>
      <c r="C41" s="86">
        <f>SUM(C25:C40)+INT((SUM(D25:D40)+INT(SUM(E25:E40)/30))/12)</f>
        <v>0</v>
      </c>
      <c r="D41" s="87">
        <f>MOD(SUM(D25:D40)+INT(SUM(E25:E40)/30),12)</f>
        <v>0</v>
      </c>
      <c r="E41" s="88">
        <f>MOD(SUM(E25:E40),30)</f>
        <v>0</v>
      </c>
      <c r="G41" s="126"/>
      <c r="H41" s="105"/>
      <c r="I41" s="105"/>
      <c r="J41" s="14"/>
    </row>
    <row r="42" spans="1:10" ht="22.95" customHeight="1" x14ac:dyDescent="0.3">
      <c r="A42" s="89"/>
      <c r="B42" s="89"/>
      <c r="C42" s="3"/>
      <c r="D42" s="3"/>
      <c r="E42" s="3"/>
      <c r="G42" s="126"/>
      <c r="H42" s="71"/>
      <c r="I42" s="71"/>
      <c r="J42" s="14"/>
    </row>
    <row r="43" spans="1:10" ht="22.95" customHeight="1" thickBot="1" x14ac:dyDescent="0.35">
      <c r="A43" s="89"/>
      <c r="B43" s="89"/>
      <c r="C43" s="3"/>
      <c r="D43" s="3"/>
      <c r="E43" s="3"/>
      <c r="G43" s="126"/>
      <c r="H43" s="71"/>
      <c r="I43" s="71"/>
      <c r="J43" s="14"/>
    </row>
    <row r="44" spans="1:10" ht="30" customHeight="1" thickBot="1" x14ac:dyDescent="0.35">
      <c r="A44" s="391" t="s">
        <v>111</v>
      </c>
      <c r="B44" s="392"/>
      <c r="C44" s="392"/>
      <c r="D44" s="392"/>
      <c r="E44" s="393"/>
      <c r="G44" s="126"/>
      <c r="H44" s="71"/>
      <c r="I44" s="71"/>
      <c r="J44" s="14"/>
    </row>
    <row r="45" spans="1:10" ht="22.95" customHeight="1" thickBot="1" x14ac:dyDescent="0.35">
      <c r="A45" s="97" t="s">
        <v>30</v>
      </c>
      <c r="B45" s="98" t="s">
        <v>31</v>
      </c>
      <c r="C45" s="97" t="s">
        <v>25</v>
      </c>
      <c r="D45" s="99" t="s">
        <v>27</v>
      </c>
      <c r="E45" s="100" t="s">
        <v>17</v>
      </c>
      <c r="G45" s="126"/>
      <c r="H45" s="71"/>
      <c r="I45" s="71"/>
      <c r="J45" s="14"/>
    </row>
    <row r="46" spans="1:10" ht="22.95" customHeight="1" x14ac:dyDescent="0.3">
      <c r="A46" s="213"/>
      <c r="B46" s="214"/>
      <c r="C46" s="42">
        <f>IF( B46&gt;$B$79,"błąd",IF((ISBLANK(A46)=TRUE),0,DATEDIF(A46,B46+1,"Y")))</f>
        <v>0</v>
      </c>
      <c r="D46" s="43">
        <f>IF(B46&gt;$B$79, "błąd",IF((ISBLANK(A46)=TRUE),0,DATEDIF(A46,B46+1,"YM")))</f>
        <v>0</v>
      </c>
      <c r="E46" s="44">
        <f>IF(B46&gt;$B$79,"błąd",IF((ISBLANK(A46)=TRUE),0,DATEDIF(A46,B46+1,"MD")))</f>
        <v>0</v>
      </c>
      <c r="G46" s="126"/>
      <c r="H46" s="71"/>
      <c r="I46" s="71"/>
      <c r="J46" s="14"/>
    </row>
    <row r="47" spans="1:10" ht="22.95" customHeight="1" x14ac:dyDescent="0.3">
      <c r="A47" s="215"/>
      <c r="B47" s="214"/>
      <c r="C47" s="101">
        <f>IF( B47&gt;$B$79,"błąd",IF((ISBLANK(A47)=TRUE),0,DATEDIF(A47,B47+1,"Y")))</f>
        <v>0</v>
      </c>
      <c r="D47" s="102">
        <f>IF(B47&gt;$B$79, "błąd",IF((ISBLANK(A47)=TRUE),0,DATEDIF(A47,B47+1,"YM")))</f>
        <v>0</v>
      </c>
      <c r="E47" s="103">
        <f>IF(B47&gt;$B$79,"błąd",IF((ISBLANK(A47)=TRUE),0,DATEDIF(A47,B47+1,"MD")))</f>
        <v>0</v>
      </c>
      <c r="G47" s="126"/>
      <c r="H47" s="71"/>
      <c r="I47" s="71"/>
      <c r="J47" s="14"/>
    </row>
    <row r="48" spans="1:10" ht="22.95" customHeight="1" x14ac:dyDescent="0.3">
      <c r="A48" s="215"/>
      <c r="B48" s="214"/>
      <c r="C48" s="101">
        <f>IF( B48&gt;$B$79,"błąd",IF((ISBLANK(A48)=TRUE),0,DATEDIF(A48,B48+1,"Y")))</f>
        <v>0</v>
      </c>
      <c r="D48" s="102">
        <f>IF(B48&gt;$B$79, "błąd",IF((ISBLANK(A48)=TRUE),0,DATEDIF(A48,B48+1,"YM")))</f>
        <v>0</v>
      </c>
      <c r="E48" s="103">
        <f>IF(B48&gt;$B$79,"błąd",IF((ISBLANK(A48)=TRUE),0,DATEDIF(A48,B48+1,"MD")))</f>
        <v>0</v>
      </c>
      <c r="G48" s="126"/>
      <c r="H48" s="71"/>
      <c r="I48" s="71"/>
      <c r="J48" s="14"/>
    </row>
    <row r="49" spans="1:7" ht="22.95" customHeight="1" x14ac:dyDescent="0.3">
      <c r="A49" s="215"/>
      <c r="B49" s="214"/>
      <c r="C49" s="101">
        <f t="shared" ref="C49:C72" si="9">IF( B49&gt;$B$79,"błąd",IF((ISBLANK(A49)=TRUE),0,DATEDIF(A49,B49+1,"Y")))</f>
        <v>0</v>
      </c>
      <c r="D49" s="102">
        <f t="shared" ref="D49:D72" si="10">IF(B49&gt;$B$79, "błąd",IF((ISBLANK(A49)=TRUE),0,DATEDIF(A49,B49+1,"YM")))</f>
        <v>0</v>
      </c>
      <c r="E49" s="103">
        <f t="shared" ref="E49:E72" si="11">IF(B49&gt;$B$79,"błąd",IF((ISBLANK(A49)=TRUE),0,DATEDIF(A49,B49+1,"MD")))</f>
        <v>0</v>
      </c>
      <c r="G49" s="126"/>
    </row>
    <row r="50" spans="1:7" ht="22.95" customHeight="1" x14ac:dyDescent="0.3">
      <c r="A50" s="215"/>
      <c r="B50" s="214"/>
      <c r="C50" s="101">
        <f t="shared" si="9"/>
        <v>0</v>
      </c>
      <c r="D50" s="102">
        <f t="shared" si="10"/>
        <v>0</v>
      </c>
      <c r="E50" s="103">
        <f t="shared" si="11"/>
        <v>0</v>
      </c>
    </row>
    <row r="51" spans="1:7" ht="22.95" customHeight="1" x14ac:dyDescent="0.3">
      <c r="A51" s="215"/>
      <c r="B51" s="214"/>
      <c r="C51" s="101">
        <f t="shared" si="9"/>
        <v>0</v>
      </c>
      <c r="D51" s="102">
        <f t="shared" si="10"/>
        <v>0</v>
      </c>
      <c r="E51" s="103">
        <f t="shared" si="11"/>
        <v>0</v>
      </c>
    </row>
    <row r="52" spans="1:7" ht="22.95" customHeight="1" x14ac:dyDescent="0.3">
      <c r="A52" s="215"/>
      <c r="B52" s="214"/>
      <c r="C52" s="101">
        <f t="shared" si="9"/>
        <v>0</v>
      </c>
      <c r="D52" s="102">
        <f t="shared" si="10"/>
        <v>0</v>
      </c>
      <c r="E52" s="103">
        <f t="shared" si="11"/>
        <v>0</v>
      </c>
    </row>
    <row r="53" spans="1:7" ht="22.95" customHeight="1" x14ac:dyDescent="0.3">
      <c r="A53" s="215"/>
      <c r="B53" s="214"/>
      <c r="C53" s="101">
        <f t="shared" si="9"/>
        <v>0</v>
      </c>
      <c r="D53" s="102">
        <f t="shared" si="10"/>
        <v>0</v>
      </c>
      <c r="E53" s="103">
        <f t="shared" si="11"/>
        <v>0</v>
      </c>
    </row>
    <row r="54" spans="1:7" ht="22.95" customHeight="1" x14ac:dyDescent="0.3">
      <c r="A54" s="215"/>
      <c r="B54" s="214"/>
      <c r="C54" s="101">
        <f t="shared" si="9"/>
        <v>0</v>
      </c>
      <c r="D54" s="102">
        <f t="shared" si="10"/>
        <v>0</v>
      </c>
      <c r="E54" s="103">
        <f t="shared" si="11"/>
        <v>0</v>
      </c>
    </row>
    <row r="55" spans="1:7" ht="22.95" customHeight="1" x14ac:dyDescent="0.3">
      <c r="A55" s="215"/>
      <c r="B55" s="214"/>
      <c r="C55" s="101">
        <f t="shared" si="9"/>
        <v>0</v>
      </c>
      <c r="D55" s="102">
        <f t="shared" si="10"/>
        <v>0</v>
      </c>
      <c r="E55" s="103">
        <f t="shared" si="11"/>
        <v>0</v>
      </c>
    </row>
    <row r="56" spans="1:7" ht="22.95" customHeight="1" x14ac:dyDescent="0.3">
      <c r="A56" s="215"/>
      <c r="B56" s="214"/>
      <c r="C56" s="101">
        <f t="shared" si="9"/>
        <v>0</v>
      </c>
      <c r="D56" s="102">
        <f t="shared" si="10"/>
        <v>0</v>
      </c>
      <c r="E56" s="103">
        <f t="shared" si="11"/>
        <v>0</v>
      </c>
    </row>
    <row r="57" spans="1:7" ht="22.95" customHeight="1" x14ac:dyDescent="0.3">
      <c r="A57" s="215"/>
      <c r="B57" s="214"/>
      <c r="C57" s="101">
        <f t="shared" si="9"/>
        <v>0</v>
      </c>
      <c r="D57" s="102">
        <f t="shared" si="10"/>
        <v>0</v>
      </c>
      <c r="E57" s="103">
        <f t="shared" si="11"/>
        <v>0</v>
      </c>
    </row>
    <row r="58" spans="1:7" ht="22.95" customHeight="1" x14ac:dyDescent="0.3">
      <c r="A58" s="215"/>
      <c r="B58" s="214"/>
      <c r="C58" s="101">
        <f t="shared" si="9"/>
        <v>0</v>
      </c>
      <c r="D58" s="102">
        <f t="shared" si="10"/>
        <v>0</v>
      </c>
      <c r="E58" s="103">
        <f t="shared" si="11"/>
        <v>0</v>
      </c>
    </row>
    <row r="59" spans="1:7" ht="22.95" customHeight="1" x14ac:dyDescent="0.3">
      <c r="A59" s="215"/>
      <c r="B59" s="214"/>
      <c r="C59" s="101">
        <f t="shared" si="9"/>
        <v>0</v>
      </c>
      <c r="D59" s="102">
        <f t="shared" si="10"/>
        <v>0</v>
      </c>
      <c r="E59" s="103">
        <f t="shared" si="11"/>
        <v>0</v>
      </c>
    </row>
    <row r="60" spans="1:7" ht="22.95" customHeight="1" x14ac:dyDescent="0.3">
      <c r="A60" s="215"/>
      <c r="B60" s="214"/>
      <c r="C60" s="101">
        <f t="shared" si="9"/>
        <v>0</v>
      </c>
      <c r="D60" s="102">
        <f t="shared" si="10"/>
        <v>0</v>
      </c>
      <c r="E60" s="103">
        <f t="shared" si="11"/>
        <v>0</v>
      </c>
    </row>
    <row r="61" spans="1:7" ht="22.95" customHeight="1" x14ac:dyDescent="0.3">
      <c r="A61" s="215"/>
      <c r="B61" s="214"/>
      <c r="C61" s="101">
        <f t="shared" si="9"/>
        <v>0</v>
      </c>
      <c r="D61" s="102">
        <f t="shared" si="10"/>
        <v>0</v>
      </c>
      <c r="E61" s="103">
        <f t="shared" si="11"/>
        <v>0</v>
      </c>
    </row>
    <row r="62" spans="1:7" ht="22.95" customHeight="1" x14ac:dyDescent="0.3">
      <c r="A62" s="215"/>
      <c r="B62" s="214"/>
      <c r="C62" s="101">
        <f t="shared" si="9"/>
        <v>0</v>
      </c>
      <c r="D62" s="102">
        <f t="shared" si="10"/>
        <v>0</v>
      </c>
      <c r="E62" s="103">
        <f t="shared" si="11"/>
        <v>0</v>
      </c>
    </row>
    <row r="63" spans="1:7" ht="22.95" customHeight="1" x14ac:dyDescent="0.3">
      <c r="A63" s="215"/>
      <c r="B63" s="214"/>
      <c r="C63" s="101">
        <f t="shared" si="9"/>
        <v>0</v>
      </c>
      <c r="D63" s="102">
        <f t="shared" si="10"/>
        <v>0</v>
      </c>
      <c r="E63" s="103">
        <f t="shared" si="11"/>
        <v>0</v>
      </c>
    </row>
    <row r="64" spans="1:7" ht="22.95" customHeight="1" x14ac:dyDescent="0.3">
      <c r="A64" s="215"/>
      <c r="B64" s="214"/>
      <c r="C64" s="101">
        <f t="shared" si="9"/>
        <v>0</v>
      </c>
      <c r="D64" s="102">
        <f t="shared" si="10"/>
        <v>0</v>
      </c>
      <c r="E64" s="103">
        <f t="shared" si="11"/>
        <v>0</v>
      </c>
    </row>
    <row r="65" spans="1:5" ht="22.95" customHeight="1" x14ac:dyDescent="0.3">
      <c r="A65" s="215"/>
      <c r="B65" s="214"/>
      <c r="C65" s="101">
        <f t="shared" si="9"/>
        <v>0</v>
      </c>
      <c r="D65" s="102">
        <f t="shared" si="10"/>
        <v>0</v>
      </c>
      <c r="E65" s="103">
        <f t="shared" si="11"/>
        <v>0</v>
      </c>
    </row>
    <row r="66" spans="1:5" ht="22.95" customHeight="1" x14ac:dyDescent="0.3">
      <c r="A66" s="215"/>
      <c r="B66" s="214"/>
      <c r="C66" s="101">
        <f t="shared" si="9"/>
        <v>0</v>
      </c>
      <c r="D66" s="102">
        <f t="shared" si="10"/>
        <v>0</v>
      </c>
      <c r="E66" s="103">
        <f t="shared" si="11"/>
        <v>0</v>
      </c>
    </row>
    <row r="67" spans="1:5" ht="22.95" customHeight="1" x14ac:dyDescent="0.3">
      <c r="A67" s="215"/>
      <c r="B67" s="214"/>
      <c r="C67" s="101">
        <f t="shared" si="9"/>
        <v>0</v>
      </c>
      <c r="D67" s="102">
        <f t="shared" si="10"/>
        <v>0</v>
      </c>
      <c r="E67" s="103">
        <f t="shared" si="11"/>
        <v>0</v>
      </c>
    </row>
    <row r="68" spans="1:5" ht="22.95" customHeight="1" x14ac:dyDescent="0.3">
      <c r="A68" s="215"/>
      <c r="B68" s="214"/>
      <c r="C68" s="101">
        <f t="shared" si="9"/>
        <v>0</v>
      </c>
      <c r="D68" s="102">
        <f t="shared" si="10"/>
        <v>0</v>
      </c>
      <c r="E68" s="103">
        <f t="shared" si="11"/>
        <v>0</v>
      </c>
    </row>
    <row r="69" spans="1:5" ht="22.95" customHeight="1" x14ac:dyDescent="0.3">
      <c r="A69" s="215"/>
      <c r="B69" s="214"/>
      <c r="C69" s="101">
        <f t="shared" si="9"/>
        <v>0</v>
      </c>
      <c r="D69" s="102">
        <f t="shared" si="10"/>
        <v>0</v>
      </c>
      <c r="E69" s="103">
        <f t="shared" si="11"/>
        <v>0</v>
      </c>
    </row>
    <row r="70" spans="1:5" ht="22.95" customHeight="1" x14ac:dyDescent="0.3">
      <c r="A70" s="215"/>
      <c r="B70" s="214"/>
      <c r="C70" s="101">
        <f t="shared" si="9"/>
        <v>0</v>
      </c>
      <c r="D70" s="102">
        <f t="shared" si="10"/>
        <v>0</v>
      </c>
      <c r="E70" s="103">
        <f t="shared" si="11"/>
        <v>0</v>
      </c>
    </row>
    <row r="71" spans="1:5" ht="22.95" customHeight="1" x14ac:dyDescent="0.3">
      <c r="A71" s="215"/>
      <c r="B71" s="214"/>
      <c r="C71" s="101">
        <f t="shared" si="9"/>
        <v>0</v>
      </c>
      <c r="D71" s="102">
        <f t="shared" si="10"/>
        <v>0</v>
      </c>
      <c r="E71" s="103">
        <f t="shared" si="11"/>
        <v>0</v>
      </c>
    </row>
    <row r="72" spans="1:5" ht="22.95" customHeight="1" x14ac:dyDescent="0.3">
      <c r="A72" s="215"/>
      <c r="B72" s="214"/>
      <c r="C72" s="101">
        <f t="shared" si="9"/>
        <v>0</v>
      </c>
      <c r="D72" s="102">
        <f t="shared" si="10"/>
        <v>0</v>
      </c>
      <c r="E72" s="103">
        <f t="shared" si="11"/>
        <v>0</v>
      </c>
    </row>
    <row r="73" spans="1:5" ht="22.95" customHeight="1" x14ac:dyDescent="0.3">
      <c r="A73" s="215"/>
      <c r="B73" s="214"/>
      <c r="C73" s="101">
        <f>IF( B73&gt;$B$79,"błąd",IF((ISBLANK(A73)=TRUE),0,DATEDIF(A73,B73+1,"Y")))</f>
        <v>0</v>
      </c>
      <c r="D73" s="102">
        <f>IF(B73&gt;$B$79, "błąd",IF((ISBLANK(A73)=TRUE),0,DATEDIF(A73,B73+1,"YM")))</f>
        <v>0</v>
      </c>
      <c r="E73" s="103">
        <f>IF(B73&gt;$B$79,"błąd",IF((ISBLANK(A73)=TRUE),0,DATEDIF(A73,B73+1,"MD")))</f>
        <v>0</v>
      </c>
    </row>
    <row r="74" spans="1:5" ht="22.95" customHeight="1" x14ac:dyDescent="0.3">
      <c r="A74" s="215"/>
      <c r="B74" s="214"/>
      <c r="C74" s="101">
        <f>IF( B74&gt;$B$79,"błąd",IF((ISBLANK(A74)=TRUE),0,DATEDIF(A74,B74+1,"Y")))</f>
        <v>0</v>
      </c>
      <c r="D74" s="102">
        <f>IF(B74&gt;$B$79, "błąd",IF((ISBLANK(A74)=TRUE),0,DATEDIF(A74,B74+1,"YM")))</f>
        <v>0</v>
      </c>
      <c r="E74" s="103">
        <f>IF(B74&gt;$B$79,"błąd",IF((ISBLANK(A74)=TRUE),0,DATEDIF(A74,B74+1,"MD")))</f>
        <v>0</v>
      </c>
    </row>
    <row r="75" spans="1:5" ht="22.95" customHeight="1" x14ac:dyDescent="0.3">
      <c r="A75" s="215"/>
      <c r="B75" s="214"/>
      <c r="C75" s="101">
        <f>IF( B75&gt;$B$79,"błąd",IF((ISBLANK(A75)=TRUE),0,DATEDIF(A75,B75+1,"Y")))</f>
        <v>0</v>
      </c>
      <c r="D75" s="102">
        <f>IF(B75&gt;$B$79, "błąd",IF((ISBLANK(A75)=TRUE),0,DATEDIF(A75,B75+1,"YM")))</f>
        <v>0</v>
      </c>
      <c r="E75" s="103">
        <f>IF(B75&gt;$B$79,"błąd",IF((ISBLANK(A75)=TRUE),0,DATEDIF(A75,B75+1,"MD")))</f>
        <v>0</v>
      </c>
    </row>
    <row r="76" spans="1:5" ht="22.95" customHeight="1" thickBot="1" x14ac:dyDescent="0.35">
      <c r="A76" s="217"/>
      <c r="B76" s="214"/>
      <c r="C76" s="101">
        <f>IF( B76&gt;$B$79,"błąd",IF((ISBLANK(A76)=TRUE),0,DATEDIF(A76,B76+1,"Y")))</f>
        <v>0</v>
      </c>
      <c r="D76" s="102">
        <f>IF(B76&gt;$B$79, "błąd",IF((ISBLANK(A76)=TRUE),0,DATEDIF(A76,B76+1,"YM")))</f>
        <v>0</v>
      </c>
      <c r="E76" s="103">
        <f>IF(B76&gt;$B$79,"błąd",IF((ISBLANK(A76)=TRUE),0,DATEDIF(A76,B76+1,"MD")))</f>
        <v>0</v>
      </c>
    </row>
    <row r="77" spans="1:5" ht="22.95" customHeight="1" thickBot="1" x14ac:dyDescent="0.35">
      <c r="A77" s="385" t="s">
        <v>120</v>
      </c>
      <c r="B77" s="386"/>
      <c r="C77" s="106">
        <f>SUM(C46:C76)+INT((SUM(D46:D76)+INT(SUM(E46:E76)/30))/12)</f>
        <v>0</v>
      </c>
      <c r="D77" s="106">
        <f>MOD(SUM(D46:D76)+INT(SUM(E46:E76)/30),12)</f>
        <v>0</v>
      </c>
      <c r="E77" s="107">
        <f>MOD(SUM(E46:E76),30)</f>
        <v>0</v>
      </c>
    </row>
    <row r="78" spans="1:5" ht="22.95" customHeight="1" thickBot="1" x14ac:dyDescent="0.35">
      <c r="A78" s="372" t="s">
        <v>121</v>
      </c>
      <c r="B78" s="373"/>
      <c r="C78" s="197">
        <f>INT(C77*1.5)+INT((D77+IF(MOD(C77*1.5,1)=0.5,6,0))/12)</f>
        <v>0</v>
      </c>
      <c r="D78" s="108">
        <f>MOD((D77+IF(MOD(C77*1.5,1)=0.5,6,0)),12)</f>
        <v>0</v>
      </c>
      <c r="E78" s="109">
        <f>E77</f>
        <v>0</v>
      </c>
    </row>
    <row r="79" spans="1:5" ht="19.95" customHeight="1" x14ac:dyDescent="0.3">
      <c r="A79" s="32"/>
      <c r="B79" s="110">
        <v>41274</v>
      </c>
      <c r="C79" s="111"/>
      <c r="D79" s="111"/>
      <c r="E79" s="111"/>
    </row>
    <row r="80" spans="1:5" ht="19.95" customHeight="1" x14ac:dyDescent="0.3">
      <c r="A80" s="32"/>
      <c r="B80" s="32"/>
      <c r="C80" s="111"/>
      <c r="D80" s="111"/>
      <c r="E80" s="111"/>
    </row>
    <row r="81" spans="1:5" ht="15" thickBot="1" x14ac:dyDescent="0.35">
      <c r="A81" s="400" t="s">
        <v>51</v>
      </c>
      <c r="B81" s="400"/>
      <c r="C81" s="400"/>
      <c r="D81" s="400"/>
      <c r="E81" s="400"/>
    </row>
    <row r="82" spans="1:5" ht="34.799999999999997" customHeight="1" thickBot="1" x14ac:dyDescent="0.35">
      <c r="A82" s="377" t="s">
        <v>54</v>
      </c>
      <c r="B82" s="378"/>
      <c r="C82" s="112">
        <f>C21</f>
        <v>0</v>
      </c>
      <c r="D82" s="112">
        <f t="shared" ref="D82:E82" si="12">D21</f>
        <v>0</v>
      </c>
      <c r="E82" s="113">
        <f t="shared" si="12"/>
        <v>0</v>
      </c>
    </row>
    <row r="83" spans="1:5" ht="31.8" customHeight="1" thickBot="1" x14ac:dyDescent="0.35">
      <c r="A83" s="379" t="s">
        <v>56</v>
      </c>
      <c r="B83" s="380"/>
      <c r="C83" s="127">
        <f>C78</f>
        <v>0</v>
      </c>
      <c r="D83" s="128">
        <f t="shared" ref="D83:E83" si="13">D78</f>
        <v>0</v>
      </c>
      <c r="E83" s="116">
        <f t="shared" si="13"/>
        <v>0</v>
      </c>
    </row>
    <row r="84" spans="1:5" ht="40.200000000000003" customHeight="1" thickBot="1" x14ac:dyDescent="0.35">
      <c r="A84" s="374" t="s">
        <v>53</v>
      </c>
      <c r="B84" s="375"/>
      <c r="C84" s="117">
        <f>SUM(C82:C83)+INT((SUM(D82:D83)+INT(SUM(E82:E83)/30))/12)</f>
        <v>0</v>
      </c>
      <c r="D84" s="118">
        <f>MOD((D82+D83)+INT((E82+E83)/30),12)</f>
        <v>0</v>
      </c>
      <c r="E84" s="119">
        <f>MOD((E82+E83),30)</f>
        <v>0</v>
      </c>
    </row>
    <row r="86" spans="1:5" ht="15" thickBot="1" x14ac:dyDescent="0.35">
      <c r="A86" s="376" t="s">
        <v>64</v>
      </c>
      <c r="B86" s="376"/>
      <c r="C86" s="376"/>
      <c r="D86" s="376"/>
      <c r="E86" s="376"/>
    </row>
    <row r="87" spans="1:5" ht="28.8" customHeight="1" thickBot="1" x14ac:dyDescent="0.35">
      <c r="A87" s="377" t="s">
        <v>52</v>
      </c>
      <c r="B87" s="378"/>
      <c r="C87" s="113">
        <f>C21</f>
        <v>0</v>
      </c>
      <c r="D87" s="113">
        <f t="shared" ref="D87:E87" si="14">D8</f>
        <v>0</v>
      </c>
      <c r="E87" s="196">
        <f t="shared" si="14"/>
        <v>0</v>
      </c>
    </row>
    <row r="88" spans="1:5" ht="42.6" customHeight="1" thickBot="1" x14ac:dyDescent="0.35">
      <c r="A88" s="379" t="s">
        <v>57</v>
      </c>
      <c r="B88" s="380"/>
      <c r="C88" s="115">
        <f>C77</f>
        <v>0</v>
      </c>
      <c r="D88" s="115">
        <f>D77</f>
        <v>0</v>
      </c>
      <c r="E88" s="116">
        <f>E77</f>
        <v>0</v>
      </c>
    </row>
    <row r="89" spans="1:5" ht="42" customHeight="1" thickBot="1" x14ac:dyDescent="0.35">
      <c r="A89" s="374" t="s">
        <v>63</v>
      </c>
      <c r="B89" s="375"/>
      <c r="C89" s="117">
        <f>SUM(C87:C88)+INT((SUM(D87:D88)+INT(SUM(E87:E88)/30))/12)</f>
        <v>0</v>
      </c>
      <c r="D89" s="118">
        <f>MOD((D87+D88)+INT((E87+E88)/30),12)</f>
        <v>0</v>
      </c>
      <c r="E89" s="119">
        <f>MOD((E87+E88),30)</f>
        <v>0</v>
      </c>
    </row>
  </sheetData>
  <sheetProtection algorithmName="SHA-512" hashValue="ed+0xkmr6JvWf/bTY7pVMeXFmY47aFtAPXX0CCM0B4rDqCAKe/X5PM+1OOtXyfIEOREJ7zUVyx4ZfOZJPf9WFQ==" saltValue="70Y8+iUXVtHY4YT1szOLqA==" spinCount="100000" sheet="1" objects="1" scenarios="1"/>
  <mergeCells count="37">
    <mergeCell ref="A7:E7"/>
    <mergeCell ref="G19:J19"/>
    <mergeCell ref="G22:K24"/>
    <mergeCell ref="G26:K28"/>
    <mergeCell ref="H6:J6"/>
    <mergeCell ref="G18:J18"/>
    <mergeCell ref="A8:E8"/>
    <mergeCell ref="G20:J20"/>
    <mergeCell ref="G14:J14"/>
    <mergeCell ref="G15:J15"/>
    <mergeCell ref="G16:J16"/>
    <mergeCell ref="G17:J17"/>
    <mergeCell ref="G8:G9"/>
    <mergeCell ref="G12:J12"/>
    <mergeCell ref="G11:J11"/>
    <mergeCell ref="G13:J13"/>
    <mergeCell ref="A88:B88"/>
    <mergeCell ref="A89:B89"/>
    <mergeCell ref="A84:B84"/>
    <mergeCell ref="A77:B77"/>
    <mergeCell ref="A78:B78"/>
    <mergeCell ref="A82:B82"/>
    <mergeCell ref="A83:B83"/>
    <mergeCell ref="A87:B87"/>
    <mergeCell ref="A86:E86"/>
    <mergeCell ref="A44:E44"/>
    <mergeCell ref="A81:E81"/>
    <mergeCell ref="A21:B21"/>
    <mergeCell ref="A23:E23"/>
    <mergeCell ref="A41:B41"/>
    <mergeCell ref="H1:K1"/>
    <mergeCell ref="E4:E5"/>
    <mergeCell ref="A3:B3"/>
    <mergeCell ref="A4:B4"/>
    <mergeCell ref="A5:B5"/>
    <mergeCell ref="A1:E2"/>
    <mergeCell ref="G2:K2"/>
  </mergeCells>
  <conditionalFormatting sqref="K14">
    <cfRule type="expression" dxfId="0" priority="1">
      <formula>$H$9&lt;32</formula>
    </cfRule>
  </conditionalFormatting>
  <dataValidations count="3">
    <dataValidation allowBlank="1" showInputMessage="1" showErrorMessage="1" prompt="Proszę wypenić pole w formacie daty, _x000a_tj.: RRRR-MM-DD, gdzie:_x000a_RRRR - rok_x000a_MM - miesiąc_x000a_DD - dzień" sqref="C5"/>
    <dataValidation type="date" allowBlank="1" showInputMessage="1" showErrorMessage="1" error="Data musi być późniejsza od 1999-01-01 i wcześniejsza od 2003-10-01" prompt="Proszę wypenić pole w formacie daty, _x000a_tj.: RRRR-MM-DD, gdzie:_x000a_RRRR - rok_x000a_MM - miesiąc_x000a_DD - dzień" sqref="C4">
      <formula1>36162</formula1>
      <formula2>37894</formula2>
    </dataValidation>
    <dataValidation type="date" operator="lessThanOrEqual" allowBlank="1" showInputMessage="1" showErrorMessage="1" error="&quot;Data do&quot; &lt;= 2012-12-31_x000a_" sqref="B46:B76">
      <formula1>41274</formula1>
    </dataValidation>
  </dataValidations>
  <pageMargins left="0.70866141732283472" right="0.70866141732283472" top="0.51181102362204722" bottom="0.23622047244094491" header="0.23622047244094491" footer="0.15748031496062992"/>
  <pageSetup paperSize="9" scale="91"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Roboczy!$H$3:$H$15</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XFD1048576"/>
    </sheetView>
  </sheetViews>
  <sheetFormatPr defaultColWidth="19.77734375" defaultRowHeight="14.4" x14ac:dyDescent="0.3"/>
  <cols>
    <col min="1" max="16384" width="19.77734375" style="182"/>
  </cols>
  <sheetData>
    <row r="1" spans="1:8" x14ac:dyDescent="0.3">
      <c r="B1" s="182" t="s">
        <v>83</v>
      </c>
      <c r="H1" s="182" t="s">
        <v>71</v>
      </c>
    </row>
    <row r="2" spans="1:8" x14ac:dyDescent="0.3">
      <c r="A2" s="183" t="s">
        <v>2</v>
      </c>
      <c r="B2" s="183" t="s">
        <v>2</v>
      </c>
      <c r="C2" s="183" t="s">
        <v>2</v>
      </c>
    </row>
    <row r="3" spans="1:8" x14ac:dyDescent="0.3">
      <c r="A3" s="183" t="s">
        <v>3</v>
      </c>
      <c r="B3" s="183" t="s">
        <v>3</v>
      </c>
      <c r="C3" s="183" t="s">
        <v>3</v>
      </c>
      <c r="F3" s="182" t="s">
        <v>38</v>
      </c>
      <c r="G3" s="184">
        <v>1</v>
      </c>
      <c r="H3" s="183" t="s">
        <v>2</v>
      </c>
    </row>
    <row r="4" spans="1:8" x14ac:dyDescent="0.3">
      <c r="A4" s="183" t="s">
        <v>4</v>
      </c>
      <c r="B4" s="183" t="s">
        <v>4</v>
      </c>
      <c r="C4" s="183" t="s">
        <v>4</v>
      </c>
      <c r="F4" s="182" t="s">
        <v>36</v>
      </c>
      <c r="G4" s="184">
        <v>2</v>
      </c>
      <c r="H4" s="183" t="s">
        <v>3</v>
      </c>
    </row>
    <row r="5" spans="1:8" x14ac:dyDescent="0.3">
      <c r="A5" s="183" t="s">
        <v>5</v>
      </c>
      <c r="B5" s="183" t="s">
        <v>5</v>
      </c>
      <c r="C5" s="183" t="s">
        <v>18</v>
      </c>
      <c r="D5" s="185" t="s">
        <v>18</v>
      </c>
      <c r="F5" s="183" t="s">
        <v>37</v>
      </c>
      <c r="G5" s="184">
        <v>3</v>
      </c>
      <c r="H5" s="183" t="s">
        <v>4</v>
      </c>
    </row>
    <row r="6" spans="1:8" x14ac:dyDescent="0.3">
      <c r="A6" s="183" t="s">
        <v>18</v>
      </c>
      <c r="B6" s="183" t="s">
        <v>18</v>
      </c>
      <c r="C6" s="183" t="s">
        <v>5</v>
      </c>
      <c r="D6" s="185" t="s">
        <v>11</v>
      </c>
      <c r="F6" s="183" t="s">
        <v>39</v>
      </c>
      <c r="G6" s="184">
        <v>4</v>
      </c>
      <c r="H6" s="183" t="s">
        <v>5</v>
      </c>
    </row>
    <row r="7" spans="1:8" x14ac:dyDescent="0.3">
      <c r="A7" s="183" t="s">
        <v>11</v>
      </c>
      <c r="B7" s="183" t="s">
        <v>11</v>
      </c>
      <c r="C7" s="183" t="s">
        <v>11</v>
      </c>
      <c r="H7" s="183" t="s">
        <v>6</v>
      </c>
    </row>
    <row r="8" spans="1:8" x14ac:dyDescent="0.3">
      <c r="A8" s="183" t="s">
        <v>6</v>
      </c>
      <c r="B8" s="183" t="s">
        <v>6</v>
      </c>
      <c r="C8" s="183" t="s">
        <v>6</v>
      </c>
      <c r="H8" s="183" t="s">
        <v>7</v>
      </c>
    </row>
    <row r="9" spans="1:8" x14ac:dyDescent="0.3">
      <c r="A9" s="183" t="s">
        <v>7</v>
      </c>
      <c r="B9" s="183" t="s">
        <v>7</v>
      </c>
      <c r="C9" s="183" t="s">
        <v>7</v>
      </c>
      <c r="F9" s="183" t="s">
        <v>37</v>
      </c>
      <c r="G9" s="182" t="s">
        <v>42</v>
      </c>
      <c r="H9" s="183" t="s">
        <v>1</v>
      </c>
    </row>
    <row r="10" spans="1:8" x14ac:dyDescent="0.3">
      <c r="A10" s="183" t="s">
        <v>1</v>
      </c>
      <c r="B10" s="183" t="s">
        <v>1</v>
      </c>
      <c r="C10" s="183" t="s">
        <v>1</v>
      </c>
      <c r="F10" s="182" t="s">
        <v>36</v>
      </c>
      <c r="G10" s="182" t="s">
        <v>43</v>
      </c>
      <c r="H10" s="183" t="s">
        <v>9</v>
      </c>
    </row>
    <row r="11" spans="1:8" x14ac:dyDescent="0.3">
      <c r="A11" s="183" t="s">
        <v>13</v>
      </c>
      <c r="B11" s="183" t="s">
        <v>74</v>
      </c>
      <c r="C11" s="183" t="s">
        <v>13</v>
      </c>
      <c r="F11" s="182" t="s">
        <v>41</v>
      </c>
      <c r="G11" s="182" t="s">
        <v>44</v>
      </c>
      <c r="H11" s="183" t="s">
        <v>10</v>
      </c>
    </row>
    <row r="12" spans="1:8" x14ac:dyDescent="0.3">
      <c r="A12" s="183" t="s">
        <v>9</v>
      </c>
      <c r="B12" s="183" t="s">
        <v>9</v>
      </c>
      <c r="C12" s="183" t="s">
        <v>8</v>
      </c>
      <c r="F12" s="183" t="s">
        <v>40</v>
      </c>
      <c r="G12" s="182" t="s">
        <v>45</v>
      </c>
      <c r="H12" s="183" t="s">
        <v>12</v>
      </c>
    </row>
    <row r="13" spans="1:8" x14ac:dyDescent="0.3">
      <c r="A13" s="183" t="s">
        <v>10</v>
      </c>
      <c r="B13" s="183" t="s">
        <v>13</v>
      </c>
      <c r="C13" s="183"/>
      <c r="H13" s="183" t="s">
        <v>47</v>
      </c>
    </row>
    <row r="14" spans="1:8" x14ac:dyDescent="0.3">
      <c r="A14" s="183" t="s">
        <v>12</v>
      </c>
      <c r="B14" s="183" t="s">
        <v>12</v>
      </c>
      <c r="C14" s="183"/>
      <c r="H14" s="183" t="s">
        <v>8</v>
      </c>
    </row>
    <row r="15" spans="1:8" x14ac:dyDescent="0.3">
      <c r="A15" s="183" t="s">
        <v>47</v>
      </c>
      <c r="B15" s="183" t="s">
        <v>10</v>
      </c>
      <c r="C15" s="183"/>
    </row>
    <row r="16" spans="1:8" x14ac:dyDescent="0.3">
      <c r="A16" s="183" t="s">
        <v>8</v>
      </c>
      <c r="B16" s="183" t="s">
        <v>8</v>
      </c>
      <c r="C16" s="183"/>
    </row>
    <row r="17" spans="1:6" x14ac:dyDescent="0.3">
      <c r="C17" s="183" t="s">
        <v>46</v>
      </c>
      <c r="F17" s="183" t="s">
        <v>46</v>
      </c>
    </row>
    <row r="18" spans="1:6" x14ac:dyDescent="0.3">
      <c r="C18" s="183" t="s">
        <v>2</v>
      </c>
      <c r="F18" s="183" t="s">
        <v>2</v>
      </c>
    </row>
    <row r="19" spans="1:6" x14ac:dyDescent="0.3">
      <c r="C19" s="183" t="s">
        <v>3</v>
      </c>
      <c r="F19" s="183" t="s">
        <v>3</v>
      </c>
    </row>
    <row r="20" spans="1:6" x14ac:dyDescent="0.3">
      <c r="C20" s="183" t="s">
        <v>4</v>
      </c>
      <c r="F20" s="183" t="s">
        <v>5</v>
      </c>
    </row>
    <row r="21" spans="1:6" x14ac:dyDescent="0.3">
      <c r="A21" s="183" t="s">
        <v>21</v>
      </c>
      <c r="B21" s="183"/>
      <c r="C21" s="183" t="s">
        <v>5</v>
      </c>
      <c r="F21" s="183" t="s">
        <v>7</v>
      </c>
    </row>
    <row r="22" spans="1:6" x14ac:dyDescent="0.3">
      <c r="A22" s="183" t="s">
        <v>22</v>
      </c>
      <c r="B22" s="183"/>
      <c r="C22" s="183" t="s">
        <v>7</v>
      </c>
      <c r="F22" s="183" t="s">
        <v>1</v>
      </c>
    </row>
    <row r="23" spans="1:6" x14ac:dyDescent="0.3">
      <c r="C23" s="183" t="s">
        <v>1</v>
      </c>
      <c r="F23" s="183" t="s">
        <v>13</v>
      </c>
    </row>
    <row r="24" spans="1:6" x14ac:dyDescent="0.3">
      <c r="C24" s="183" t="s">
        <v>13</v>
      </c>
      <c r="F24" s="183"/>
    </row>
    <row r="28" spans="1:6" x14ac:dyDescent="0.3">
      <c r="C28" s="183"/>
    </row>
  </sheetData>
  <sheetProtection algorithmName="SHA-512" hashValue="/uKmpZ9HINrTo5At5SHhIn1QEPyiJTale30HvGYXonRHnFsFyT/k1YwmyJq3uqFQNYXFsrtnCHMXjx+SbECrQA==" saltValue="grwnXj72Jg2Tvg/k8PsrzQ=="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4</vt:i4>
      </vt:variant>
    </vt:vector>
  </HeadingPairs>
  <TitlesOfParts>
    <vt:vector size="10" baseType="lpstr">
      <vt:lpstr>INSTRUKCJA</vt:lpstr>
      <vt:lpstr>Podstawa wymiaru 10 lat SM</vt:lpstr>
      <vt:lpstr>art. 18e SM</vt:lpstr>
      <vt:lpstr>art. 15 albo 15a SM</vt:lpstr>
      <vt:lpstr>art. 15aa SM</vt:lpstr>
      <vt:lpstr>Roboczy</vt:lpstr>
      <vt:lpstr>'art. 15 albo 15a SM'!Obszar_wydruku</vt:lpstr>
      <vt:lpstr>'art. 15aa SM'!Obszar_wydruku</vt:lpstr>
      <vt:lpstr>'art. 18e SM'!Obszar_wydruku</vt:lpstr>
      <vt:lpstr>INSTRUKCJA!Obszar_wydruku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Kozoń-Konter</dc:creator>
  <cp:lastModifiedBy>Teresa Kozoń-Konter</cp:lastModifiedBy>
  <cp:lastPrinted>2024-07-31T11:19:30Z</cp:lastPrinted>
  <dcterms:created xsi:type="dcterms:W3CDTF">2018-06-27T19:52:39Z</dcterms:created>
  <dcterms:modified xsi:type="dcterms:W3CDTF">2024-12-10T10:04:42Z</dcterms:modified>
</cp:coreProperties>
</file>