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930" yWindow="240" windowWidth="20730" windowHeight="10725"/>
  </bookViews>
  <sheets>
    <sheet name="TERC - &quot;nazwa woj&quot;" sheetId="7" r:id="rId1"/>
    <sheet name="pow podst" sheetId="3" r:id="rId2"/>
    <sheet name="gm podst" sheetId="5" r:id="rId3"/>
    <sheet name="pow rez" sheetId="4" r:id="rId4"/>
    <sheet name="gm rez" sheetId="6" r:id="rId5"/>
  </sheets>
  <definedNames>
    <definedName name="ColumnTitle1.A2.P16.2">'pow podst'!$A$2</definedName>
    <definedName name="ColumnTitle1.A2.Q47.3">'gm podst'!$A$2</definedName>
    <definedName name="ColumnTitle1.A2.W14.4">'pow rez'!$A$2</definedName>
    <definedName name="ColumnTitle1.A2.X19.5">'gm rez'!$A$2</definedName>
    <definedName name="_xlnm.Print_Area" localSheetId="2">'gm podst'!$A$1:$X$57</definedName>
    <definedName name="_xlnm.Print_Area" localSheetId="4">'gm rez'!$A$1:$X$27</definedName>
    <definedName name="_xlnm.Print_Area" localSheetId="1">'pow podst'!$A$1:$W$26</definedName>
    <definedName name="_xlnm.Print_Area" localSheetId="3">'pow rez'!$A$1:$W$22</definedName>
    <definedName name="_xlnm.Print_Area" localSheetId="0">'TERC - "nazwa woj"'!$A$1:$O$33</definedName>
    <definedName name="RowTitle2.A16.W18.4">'pow rez'!$A$16</definedName>
    <definedName name="RowTitle2.A18.P21.2">'pow podst'!$A$18</definedName>
    <definedName name="RowTitle2.A21.X23.5">'gm rez'!$A$21</definedName>
    <definedName name="RowTitle2.A49.Q52.3">'gm podst'!$A$49</definedName>
    <definedName name="Title">'TERC - "nazwa woj"'!$A$8</definedName>
    <definedName name="_xlnm.Print_Titles" localSheetId="2">'gm podst'!$2:$3</definedName>
    <definedName name="_xlnm.Print_Titles" localSheetId="4">'gm rez'!$2:$3</definedName>
    <definedName name="_xlnm.Print_Titles" localSheetId="1">'pow podst'!$2:$3</definedName>
    <definedName name="_xlnm.Print_Titles" localSheetId="3">'pow rez'!$2:$3</definedName>
  </definedNames>
  <calcPr calcId="145621"/>
</workbook>
</file>

<file path=xl/calcChain.xml><?xml version="1.0" encoding="utf-8"?>
<calcChain xmlns="http://schemas.openxmlformats.org/spreadsheetml/2006/main">
  <c r="H21" i="3" l="1"/>
  <c r="H20" i="3"/>
  <c r="H19" i="3"/>
  <c r="H18" i="3"/>
  <c r="P21" i="3"/>
  <c r="O21" i="3"/>
  <c r="K21" i="3"/>
  <c r="J21" i="3"/>
  <c r="J20" i="3"/>
  <c r="O19" i="3"/>
  <c r="N19" i="3"/>
  <c r="K19" i="3"/>
  <c r="J19" i="3"/>
  <c r="P18" i="3"/>
  <c r="J18" i="3"/>
  <c r="F13" i="7"/>
  <c r="F12" i="7"/>
  <c r="F11" i="7"/>
  <c r="F10" i="7"/>
  <c r="E13" i="7"/>
  <c r="E11" i="7"/>
  <c r="C13" i="7"/>
  <c r="C12" i="7"/>
  <c r="C11" i="7"/>
  <c r="C10" i="7"/>
  <c r="I10" i="7"/>
  <c r="H13" i="7"/>
  <c r="H12" i="7"/>
  <c r="H11" i="7"/>
  <c r="H10" i="7"/>
  <c r="L16" i="3"/>
  <c r="G13" i="7"/>
  <c r="G11" i="7"/>
  <c r="H17" i="7"/>
  <c r="H16" i="7"/>
  <c r="H15" i="7"/>
  <c r="G17" i="7"/>
  <c r="G15" i="7"/>
  <c r="F17" i="7"/>
  <c r="F16" i="7"/>
  <c r="F15" i="7"/>
  <c r="I15" i="7"/>
  <c r="I14" i="7"/>
  <c r="H14" i="7"/>
  <c r="F14" i="7"/>
  <c r="E15" i="7"/>
  <c r="C17" i="7"/>
  <c r="C16" i="7"/>
  <c r="C15" i="7"/>
  <c r="C14" i="7"/>
  <c r="B17" i="7"/>
  <c r="B16" i="7"/>
  <c r="B15" i="7"/>
  <c r="I52" i="5"/>
  <c r="I51" i="5"/>
  <c r="I50" i="5"/>
  <c r="I49" i="5"/>
  <c r="O50" i="5"/>
  <c r="Q52" i="5"/>
  <c r="Q50" i="5"/>
  <c r="Q49" i="5"/>
  <c r="P52" i="5"/>
  <c r="P50" i="5"/>
  <c r="O49" i="5"/>
  <c r="L50" i="5"/>
  <c r="K52" i="5"/>
  <c r="K51" i="5"/>
  <c r="K50" i="5"/>
  <c r="K49" i="5"/>
  <c r="P45" i="5"/>
  <c r="P46" i="5"/>
  <c r="L44" i="5"/>
  <c r="M44" i="5" s="1"/>
  <c r="L45" i="5"/>
  <c r="L46" i="5"/>
  <c r="L47" i="5"/>
  <c r="M47" i="5" s="1"/>
  <c r="L43" i="5"/>
  <c r="M43" i="5" s="1"/>
  <c r="P42" i="5"/>
  <c r="M46" i="5"/>
  <c r="P34" i="5"/>
  <c r="P21" i="5"/>
  <c r="K15" i="3"/>
  <c r="L15" i="3" s="1"/>
  <c r="O15" i="3" l="1"/>
  <c r="P43" i="5"/>
  <c r="P44" i="5"/>
  <c r="M45" i="5"/>
  <c r="P47" i="5"/>
  <c r="K11" i="3"/>
  <c r="O52" i="5" l="1"/>
  <c r="O51" i="5"/>
  <c r="L39" i="5" l="1"/>
  <c r="M39" i="5" s="1"/>
  <c r="L40" i="5"/>
  <c r="M40" i="5" s="1"/>
  <c r="L41" i="5"/>
  <c r="M41" i="5" s="1"/>
  <c r="M42" i="5"/>
  <c r="L33" i="5" l="1"/>
  <c r="P33" i="5" s="1"/>
  <c r="M6" i="5" l="1"/>
  <c r="Q51" i="5"/>
  <c r="M37" i="5"/>
  <c r="L38" i="5"/>
  <c r="M38" i="5" s="1"/>
  <c r="L36" i="5"/>
  <c r="P37" i="5" l="1"/>
  <c r="P38" i="5"/>
  <c r="H24" i="7" l="1"/>
  <c r="H23" i="7"/>
  <c r="H22" i="7"/>
  <c r="G24" i="7"/>
  <c r="G23" i="7"/>
  <c r="G22" i="7"/>
  <c r="F24" i="7"/>
  <c r="F23" i="7"/>
  <c r="F22" i="7"/>
  <c r="H18" i="7"/>
  <c r="E24" i="7"/>
  <c r="D24" i="7"/>
  <c r="C24" i="7"/>
  <c r="C23" i="7"/>
  <c r="C22" i="7"/>
  <c r="B11" i="7"/>
  <c r="N21" i="3"/>
  <c r="N20" i="3"/>
  <c r="N18" i="3"/>
  <c r="P20" i="3"/>
  <c r="P19" i="3"/>
  <c r="L14" i="3" l="1"/>
  <c r="O13" i="3"/>
  <c r="H21" i="7"/>
  <c r="G21" i="7"/>
  <c r="D13" i="7" l="1"/>
  <c r="L21" i="3"/>
  <c r="M36" i="5"/>
  <c r="L31" i="5"/>
  <c r="L35" i="5"/>
  <c r="L32" i="5"/>
  <c r="M33" i="5" l="1"/>
  <c r="M34" i="5"/>
  <c r="M35" i="5"/>
  <c r="M32" i="5"/>
  <c r="K7" i="4" l="1"/>
  <c r="K8" i="4"/>
  <c r="K9" i="4"/>
  <c r="K10" i="4"/>
  <c r="K11" i="4"/>
  <c r="K12" i="4"/>
  <c r="K13" i="4"/>
  <c r="K14" i="4"/>
  <c r="O16" i="4"/>
  <c r="P21" i="6"/>
  <c r="L14" i="6"/>
  <c r="E23" i="7" l="1"/>
  <c r="E22" i="7"/>
  <c r="M14" i="6"/>
  <c r="H18" i="4"/>
  <c r="H17" i="4"/>
  <c r="P18" i="4"/>
  <c r="O18" i="4"/>
  <c r="O17" i="4"/>
  <c r="P16" i="4"/>
  <c r="L18" i="4"/>
  <c r="K18" i="4"/>
  <c r="K17" i="4"/>
  <c r="K16" i="4"/>
  <c r="J18" i="4"/>
  <c r="J17" i="4"/>
  <c r="H16" i="4"/>
  <c r="J16" i="4"/>
  <c r="L13" i="4"/>
  <c r="L14" i="4"/>
  <c r="L12" i="4"/>
  <c r="L13" i="3"/>
  <c r="B24" i="7" l="1"/>
  <c r="L11" i="4" l="1"/>
  <c r="L10" i="4"/>
  <c r="L9" i="4"/>
  <c r="L8" i="4"/>
  <c r="L7" i="4"/>
  <c r="D22" i="7" l="1"/>
  <c r="D23" i="7"/>
  <c r="L17" i="4"/>
  <c r="L16" i="4"/>
  <c r="L19" i="6"/>
  <c r="M19" i="6" s="1"/>
  <c r="L18" i="6"/>
  <c r="M18" i="6" s="1"/>
  <c r="L17" i="6"/>
  <c r="M17" i="6" s="1"/>
  <c r="L16" i="6"/>
  <c r="M16" i="6" s="1"/>
  <c r="L15" i="6"/>
  <c r="L13" i="6"/>
  <c r="M13" i="6" s="1"/>
  <c r="L12" i="6"/>
  <c r="M12" i="6" s="1"/>
  <c r="L11" i="6"/>
  <c r="I21" i="6"/>
  <c r="K21" i="6"/>
  <c r="I22" i="6"/>
  <c r="K22" i="6"/>
  <c r="I23" i="6"/>
  <c r="K23" i="6"/>
  <c r="M15" i="6" l="1"/>
  <c r="M11" i="6"/>
  <c r="L11" i="3" l="1"/>
  <c r="O11" i="3"/>
  <c r="K8" i="3"/>
  <c r="O8" i="3" l="1"/>
  <c r="K10" i="3"/>
  <c r="K12" i="3"/>
  <c r="K9" i="3"/>
  <c r="L8" i="3"/>
  <c r="L20" i="5"/>
  <c r="L23" i="5"/>
  <c r="L30" i="5"/>
  <c r="L29" i="5"/>
  <c r="L28" i="5"/>
  <c r="L27" i="5"/>
  <c r="L26" i="5"/>
  <c r="P26" i="5" s="1"/>
  <c r="L24" i="5"/>
  <c r="L25" i="5"/>
  <c r="L22" i="5"/>
  <c r="L19" i="5"/>
  <c r="L18" i="5"/>
  <c r="L17" i="5"/>
  <c r="L15" i="5"/>
  <c r="L16" i="5"/>
  <c r="L12" i="5"/>
  <c r="L13" i="5"/>
  <c r="L14" i="5"/>
  <c r="L11" i="5"/>
  <c r="P11" i="5" s="1"/>
  <c r="L9" i="5"/>
  <c r="L8" i="5"/>
  <c r="M7" i="5"/>
  <c r="M5" i="5"/>
  <c r="M4" i="5"/>
  <c r="L5" i="3"/>
  <c r="K18" i="3" l="1"/>
  <c r="M50" i="5"/>
  <c r="D15" i="7"/>
  <c r="K20" i="3"/>
  <c r="E14" i="7"/>
  <c r="B14" i="7"/>
  <c r="E17" i="7"/>
  <c r="E21" i="7" s="1"/>
  <c r="L52" i="5"/>
  <c r="L49" i="5"/>
  <c r="P9" i="5"/>
  <c r="E16" i="7"/>
  <c r="L51" i="5"/>
  <c r="M27" i="5"/>
  <c r="P27" i="5"/>
  <c r="E10" i="7"/>
  <c r="E12" i="7"/>
  <c r="M28" i="5"/>
  <c r="M9" i="5"/>
  <c r="M8" i="5"/>
  <c r="L12" i="3"/>
  <c r="O12" i="3"/>
  <c r="L10" i="3"/>
  <c r="O10" i="3"/>
  <c r="L9" i="3"/>
  <c r="O9" i="3"/>
  <c r="M12" i="5"/>
  <c r="M24" i="5"/>
  <c r="M15" i="5"/>
  <c r="M13" i="5"/>
  <c r="M21" i="5"/>
  <c r="M26" i="5"/>
  <c r="M30" i="5"/>
  <c r="M20" i="5"/>
  <c r="M17" i="5"/>
  <c r="M22" i="5"/>
  <c r="M18" i="5"/>
  <c r="M25" i="5"/>
  <c r="M23" i="5"/>
  <c r="M14" i="5"/>
  <c r="M31" i="5"/>
  <c r="M11" i="5"/>
  <c r="M16" i="5"/>
  <c r="M19" i="5"/>
  <c r="M29" i="5"/>
  <c r="B27" i="7"/>
  <c r="O27" i="7"/>
  <c r="N27" i="7"/>
  <c r="M27" i="7"/>
  <c r="L27" i="7"/>
  <c r="K27" i="7"/>
  <c r="J27" i="7"/>
  <c r="I27" i="7"/>
  <c r="H27" i="7"/>
  <c r="G27" i="7"/>
  <c r="F27" i="7"/>
  <c r="E27" i="7"/>
  <c r="D27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O24" i="7"/>
  <c r="N24" i="7"/>
  <c r="M24" i="7"/>
  <c r="L24" i="7"/>
  <c r="K24" i="7"/>
  <c r="J24" i="7"/>
  <c r="I24" i="7"/>
  <c r="O23" i="7"/>
  <c r="N23" i="7"/>
  <c r="M23" i="7"/>
  <c r="L23" i="7"/>
  <c r="K23" i="7"/>
  <c r="J23" i="7"/>
  <c r="I23" i="7"/>
  <c r="O17" i="7"/>
  <c r="N17" i="7"/>
  <c r="M17" i="7"/>
  <c r="L17" i="7"/>
  <c r="K17" i="7"/>
  <c r="J17" i="7"/>
  <c r="I17" i="7"/>
  <c r="O16" i="7"/>
  <c r="N16" i="7"/>
  <c r="M16" i="7"/>
  <c r="L16" i="7"/>
  <c r="K16" i="7"/>
  <c r="J16" i="7"/>
  <c r="I16" i="7"/>
  <c r="O15" i="7"/>
  <c r="N15" i="7"/>
  <c r="M15" i="7"/>
  <c r="L15" i="7"/>
  <c r="K15" i="7"/>
  <c r="J15" i="7"/>
  <c r="O13" i="7"/>
  <c r="O12" i="7"/>
  <c r="N13" i="7"/>
  <c r="N12" i="7"/>
  <c r="M13" i="7"/>
  <c r="M12" i="7"/>
  <c r="L13" i="7"/>
  <c r="L12" i="7"/>
  <c r="K13" i="7"/>
  <c r="K12" i="7"/>
  <c r="J13" i="7"/>
  <c r="J12" i="7"/>
  <c r="I13" i="7"/>
  <c r="I12" i="7"/>
  <c r="O11" i="7"/>
  <c r="N11" i="7"/>
  <c r="M11" i="7"/>
  <c r="L11" i="7"/>
  <c r="K11" i="7"/>
  <c r="J11" i="7"/>
  <c r="I11" i="7"/>
  <c r="C27" i="7"/>
  <c r="G12" i="7" l="1"/>
  <c r="D12" i="7"/>
  <c r="D17" i="7"/>
  <c r="M52" i="5"/>
  <c r="P49" i="5"/>
  <c r="P51" i="5"/>
  <c r="G16" i="7"/>
  <c r="G14" i="7"/>
  <c r="M49" i="5"/>
  <c r="L20" i="3"/>
  <c r="D16" i="7"/>
  <c r="M51" i="5"/>
  <c r="G10" i="7"/>
  <c r="D14" i="7"/>
  <c r="O20" i="3"/>
  <c r="O18" i="3"/>
  <c r="O30" i="7" l="1"/>
  <c r="N30" i="7"/>
  <c r="M30" i="7"/>
  <c r="L30" i="7"/>
  <c r="K30" i="7"/>
  <c r="J30" i="7"/>
  <c r="I30" i="7"/>
  <c r="H30" i="7"/>
  <c r="H33" i="7" s="1"/>
  <c r="G30" i="7"/>
  <c r="G33" i="7" s="1"/>
  <c r="F30" i="7"/>
  <c r="E30" i="7"/>
  <c r="E33" i="7" s="1"/>
  <c r="D30" i="7"/>
  <c r="C30" i="7"/>
  <c r="B30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O20" i="7"/>
  <c r="O33" i="7" s="1"/>
  <c r="N20" i="7"/>
  <c r="N33" i="7" s="1"/>
  <c r="M20" i="7"/>
  <c r="M33" i="7" s="1"/>
  <c r="L20" i="7"/>
  <c r="K20" i="7"/>
  <c r="K33" i="7" s="1"/>
  <c r="J20" i="7"/>
  <c r="I20" i="7"/>
  <c r="H20" i="7"/>
  <c r="G20" i="7"/>
  <c r="F20" i="7"/>
  <c r="E20" i="7"/>
  <c r="D20" i="7"/>
  <c r="C20" i="7"/>
  <c r="B20" i="7"/>
  <c r="O19" i="7"/>
  <c r="O32" i="7" s="1"/>
  <c r="N19" i="7"/>
  <c r="N32" i="7" s="1"/>
  <c r="M19" i="7"/>
  <c r="M32" i="7" s="1"/>
  <c r="L19" i="7"/>
  <c r="L32" i="7" s="1"/>
  <c r="K19" i="7"/>
  <c r="K32" i="7" s="1"/>
  <c r="J19" i="7"/>
  <c r="I19" i="7"/>
  <c r="H19" i="7"/>
  <c r="G19" i="7"/>
  <c r="F19" i="7"/>
  <c r="E19" i="7"/>
  <c r="C19" i="7"/>
  <c r="B19" i="7"/>
  <c r="W21" i="3"/>
  <c r="V21" i="3"/>
  <c r="U21" i="3"/>
  <c r="T21" i="3"/>
  <c r="S21" i="3"/>
  <c r="R21" i="3"/>
  <c r="Q21" i="3"/>
  <c r="W20" i="3"/>
  <c r="V20" i="3"/>
  <c r="U20" i="3"/>
  <c r="T20" i="3"/>
  <c r="S20" i="3"/>
  <c r="R20" i="3"/>
  <c r="Q20" i="3"/>
  <c r="W19" i="3"/>
  <c r="V19" i="3"/>
  <c r="U19" i="3"/>
  <c r="T19" i="3"/>
  <c r="S19" i="3"/>
  <c r="R19" i="3"/>
  <c r="Q19" i="3"/>
  <c r="X52" i="5"/>
  <c r="W52" i="5"/>
  <c r="V52" i="5"/>
  <c r="U52" i="5"/>
  <c r="T52" i="5"/>
  <c r="S52" i="5"/>
  <c r="R52" i="5"/>
  <c r="X51" i="5"/>
  <c r="W51" i="5"/>
  <c r="V51" i="5"/>
  <c r="U51" i="5"/>
  <c r="T51" i="5"/>
  <c r="S51" i="5"/>
  <c r="R51" i="5"/>
  <c r="X50" i="5"/>
  <c r="W50" i="5"/>
  <c r="V50" i="5"/>
  <c r="U50" i="5"/>
  <c r="T50" i="5"/>
  <c r="S50" i="5"/>
  <c r="R50" i="5"/>
  <c r="W17" i="4"/>
  <c r="V17" i="4"/>
  <c r="U17" i="4"/>
  <c r="T17" i="4"/>
  <c r="S17" i="4"/>
  <c r="R17" i="4"/>
  <c r="Q17" i="4"/>
  <c r="P17" i="4"/>
  <c r="N17" i="4"/>
  <c r="X22" i="6"/>
  <c r="W22" i="6"/>
  <c r="V22" i="6"/>
  <c r="U22" i="6"/>
  <c r="T22" i="6"/>
  <c r="S22" i="6"/>
  <c r="R22" i="6"/>
  <c r="Q22" i="6"/>
  <c r="P22" i="6"/>
  <c r="O22" i="6"/>
  <c r="M22" i="6"/>
  <c r="L22" i="6"/>
  <c r="B32" i="7" l="1"/>
  <c r="F32" i="7"/>
  <c r="E32" i="7"/>
  <c r="C32" i="7"/>
  <c r="G32" i="7"/>
  <c r="D32" i="7"/>
  <c r="H32" i="7"/>
  <c r="I33" i="7"/>
  <c r="I32" i="7"/>
  <c r="L33" i="7"/>
  <c r="J33" i="7"/>
  <c r="J32" i="7"/>
  <c r="L4" i="3" l="1"/>
  <c r="O21" i="7"/>
  <c r="N21" i="7"/>
  <c r="M21" i="7"/>
  <c r="L21" i="7"/>
  <c r="K21" i="7"/>
  <c r="J21" i="7"/>
  <c r="I21" i="7"/>
  <c r="F21" i="7"/>
  <c r="F33" i="7" s="1"/>
  <c r="D21" i="7"/>
  <c r="D33" i="7" s="1"/>
  <c r="C21" i="7"/>
  <c r="C33" i="7" s="1"/>
  <c r="B21" i="7"/>
  <c r="B33" i="7" s="1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O22" i="7"/>
  <c r="N22" i="7"/>
  <c r="M22" i="7"/>
  <c r="L22" i="7"/>
  <c r="K22" i="7"/>
  <c r="J22" i="7"/>
  <c r="I22" i="7"/>
  <c r="X23" i="6"/>
  <c r="W23" i="6"/>
  <c r="V23" i="6"/>
  <c r="U23" i="6"/>
  <c r="T23" i="6"/>
  <c r="S23" i="6"/>
  <c r="R23" i="6"/>
  <c r="Q23" i="6"/>
  <c r="P23" i="6"/>
  <c r="O23" i="6"/>
  <c r="M23" i="6"/>
  <c r="L23" i="6"/>
  <c r="X21" i="6"/>
  <c r="W21" i="6"/>
  <c r="V21" i="6"/>
  <c r="U21" i="6"/>
  <c r="T21" i="6"/>
  <c r="S21" i="6"/>
  <c r="R21" i="6"/>
  <c r="Q21" i="6"/>
  <c r="O21" i="6"/>
  <c r="M21" i="6"/>
  <c r="L21" i="6"/>
  <c r="W18" i="4"/>
  <c r="V18" i="4"/>
  <c r="U18" i="4"/>
  <c r="T18" i="4"/>
  <c r="S18" i="4"/>
  <c r="R18" i="4"/>
  <c r="Q18" i="4"/>
  <c r="N18" i="4"/>
  <c r="L18" i="3" l="1"/>
  <c r="L19" i="3"/>
  <c r="D11" i="7"/>
  <c r="D10" i="7"/>
  <c r="K28" i="7"/>
  <c r="G28" i="7"/>
  <c r="O28" i="7"/>
  <c r="H28" i="7"/>
  <c r="L28" i="7"/>
  <c r="J28" i="7"/>
  <c r="E28" i="7"/>
  <c r="I28" i="7"/>
  <c r="M28" i="7"/>
  <c r="F28" i="7"/>
  <c r="N28" i="7"/>
  <c r="C28" i="7"/>
  <c r="D28" i="7"/>
  <c r="B28" i="7"/>
  <c r="W16" i="4"/>
  <c r="V16" i="4"/>
  <c r="U16" i="4"/>
  <c r="T16" i="4"/>
  <c r="S16" i="4"/>
  <c r="R16" i="4"/>
  <c r="Q16" i="4"/>
  <c r="N16" i="4"/>
  <c r="O14" i="7"/>
  <c r="N14" i="7"/>
  <c r="M14" i="7"/>
  <c r="L14" i="7"/>
  <c r="K14" i="7"/>
  <c r="J14" i="7"/>
  <c r="O10" i="7"/>
  <c r="N10" i="7"/>
  <c r="M10" i="7"/>
  <c r="L10" i="7"/>
  <c r="K10" i="7"/>
  <c r="J10" i="7"/>
  <c r="I18" i="7" l="1"/>
  <c r="I31" i="7" s="1"/>
  <c r="M18" i="7"/>
  <c r="M31" i="7" s="1"/>
  <c r="J18" i="7"/>
  <c r="J31" i="7" s="1"/>
  <c r="K18" i="7"/>
  <c r="K31" i="7" s="1"/>
  <c r="H31" i="7"/>
  <c r="O18" i="7"/>
  <c r="O31" i="7" s="1"/>
  <c r="N18" i="7"/>
  <c r="N31" i="7" s="1"/>
  <c r="D19" i="7"/>
  <c r="B18" i="7"/>
  <c r="B31" i="7" s="1"/>
  <c r="L18" i="7"/>
  <c r="L31" i="7" s="1"/>
  <c r="E18" i="7" l="1"/>
  <c r="E31" i="7" s="1"/>
  <c r="X49" i="5"/>
  <c r="W49" i="5"/>
  <c r="V49" i="5"/>
  <c r="U49" i="5"/>
  <c r="T49" i="5"/>
  <c r="S49" i="5"/>
  <c r="R49" i="5"/>
  <c r="W18" i="3"/>
  <c r="V18" i="3"/>
  <c r="U18" i="3"/>
  <c r="T18" i="3"/>
  <c r="S18" i="3"/>
  <c r="R18" i="3"/>
  <c r="Q18" i="3"/>
  <c r="C18" i="7" l="1"/>
  <c r="C31" i="7" s="1"/>
  <c r="F18" i="7"/>
  <c r="F31" i="7" s="1"/>
  <c r="G18" i="7"/>
  <c r="G31" i="7" s="1"/>
  <c r="D18" i="7" l="1"/>
  <c r="D31" i="7" l="1"/>
</calcChain>
</file>

<file path=xl/sharedStrings.xml><?xml version="1.0" encoding="utf-8"?>
<sst xmlns="http://schemas.openxmlformats.org/spreadsheetml/2006/main" count="789" uniqueCount="337">
  <si>
    <t>Podsumowanie naboru:</t>
  </si>
  <si>
    <t>Kategoria drogi - rodzaj listy</t>
  </si>
  <si>
    <t>powiatowe - lista rezerwowa</t>
  </si>
  <si>
    <t>gminne - lista rezerwowa</t>
  </si>
  <si>
    <t>L.p.</t>
  </si>
  <si>
    <t>Nr ewid.</t>
  </si>
  <si>
    <t>Jednostka Samorządu Terytorialnego</t>
  </si>
  <si>
    <t>Nazwa zadania</t>
  </si>
  <si>
    <t>Długość odcinka (w km)</t>
  </si>
  <si>
    <t>Ogółem wartość projektu  (w zł)</t>
  </si>
  <si>
    <t>Wnioskowana kwota dofinansowania (w zł)</t>
  </si>
  <si>
    <t>% dofinansowania</t>
  </si>
  <si>
    <t>Kwota dofinansowania w podziale na lata</t>
  </si>
  <si>
    <t>Deklarowana kwota środków własnych (w zł)</t>
  </si>
  <si>
    <t>x</t>
  </si>
  <si>
    <t>Powiat</t>
  </si>
  <si>
    <t>Wnioskowana kwota dofinansowania
(w zł)</t>
  </si>
  <si>
    <t>Wnioskowana kwota dofinansowania
 (w zł)</t>
  </si>
  <si>
    <t>Lista zadań rekomendowanych do dofinansowania w ramach Funduszu Dróg Samorządowych</t>
  </si>
  <si>
    <t>ZATWIERDZAM</t>
  </si>
  <si>
    <t>Wartość zadań ogółem</t>
  </si>
  <si>
    <t>Deklarowana kwota środków własnych</t>
  </si>
  <si>
    <t>Kwota dofinasowania ogółem</t>
  </si>
  <si>
    <t>RAZEM listy rezerwowe</t>
  </si>
  <si>
    <t>Okres realizacji zadania</t>
  </si>
  <si>
    <r>
      <t>Okres realizacji zadania</t>
    </r>
    <r>
      <rPr>
        <b/>
        <vertAlign val="superscript"/>
        <sz val="8"/>
        <color rgb="FF000000"/>
        <rFont val="Arial"/>
        <family val="2"/>
        <charset val="238"/>
      </rPr>
      <t/>
    </r>
  </si>
  <si>
    <t>* Kwota dofinansowania zmniejszona do limitu dostępnych środków Funduszu Dróg Samorządowych; zwiększenie dofinansowania możliwe w przypadku wystąpienia oszczędności. W przypadku braku oszczędności w Funduszu, realizacja zadania będzie wymagała zabezpieczenia wkładu własnego wnioskodawcy w większej wysokości.</t>
  </si>
  <si>
    <t>TERC</t>
  </si>
  <si>
    <t>Zadanie wieloletnie [N/W]</t>
  </si>
  <si>
    <t>RAZEM listy</t>
  </si>
  <si>
    <t>Liczba zadań</t>
  </si>
  <si>
    <t>powiatowe - lista podstawowa, z tego:</t>
  </si>
  <si>
    <t>kontynuowane zadania wieloletnie</t>
  </si>
  <si>
    <t>nowe zadania jednoroczne</t>
  </si>
  <si>
    <t>nowe zadania wieloletnie</t>
  </si>
  <si>
    <t>gminne - lista podstawowa, z tego:</t>
  </si>
  <si>
    <t>RAZEM listy podstawowe, z tego:</t>
  </si>
  <si>
    <t>Zadanie nowe/kontynuowane/wieloletnie [N/K/W]</t>
  </si>
  <si>
    <t>RAZEM, z tego:</t>
  </si>
  <si>
    <t>FDS/P/23/2019</t>
  </si>
  <si>
    <t>Powiat Nyski</t>
  </si>
  <si>
    <t>Przebudowa drogi powiatowej nr 1680 O na odcinku Wyszków Śląski - Konradowa</t>
  </si>
  <si>
    <t>P</t>
  </si>
  <si>
    <t>K</t>
  </si>
  <si>
    <t>wrzesień 2019
październik 2020</t>
  </si>
  <si>
    <t>sierpień 2019
listopad 2020</t>
  </si>
  <si>
    <t>Przebudowa odcinków dróg powiatowych nr 1668O, 1653O, 1654 O</t>
  </si>
  <si>
    <t>Przebudowa drogi powiatowej nr 1193 O ul. Bolesława Chrobrego w Brzegu - II etap</t>
  </si>
  <si>
    <t>wrzesień 2019 
listopad 2020</t>
  </si>
  <si>
    <t>Powiat Brzeski</t>
  </si>
  <si>
    <t>Przebudowa drogi powiatowej nr 1206 O relacji Biała - Sowin na odcinku km 0+000 wraz ze skrzyżowaniem z ul. Nyską w Białej do miejscowości Górka Prudnicka w km 5+530 wraz z infrastrukturą towarzyszącą</t>
  </si>
  <si>
    <t>wrzesień 2019
listopad 2020</t>
  </si>
  <si>
    <t>Powiat Prudnicki</t>
  </si>
  <si>
    <t>Budowa dróg i uzbrojenia podziemnego Regionalnego Parku Przemysłowego WSSE Invest - Park na terenie Gminy Nysa, w obrębach wsi Radzikowice i Goświnowice - etap II</t>
  </si>
  <si>
    <t>B</t>
  </si>
  <si>
    <t>maj 2019
lipiec 2020</t>
  </si>
  <si>
    <t>Gmina Nysa</t>
  </si>
  <si>
    <t>FDS/G/44/2019</t>
  </si>
  <si>
    <t>FDS/G/69/2019</t>
  </si>
  <si>
    <t>Gmina Grodków</t>
  </si>
  <si>
    <t>Przebudowa układu komunikacyjnego obręb Półwiosek wraz z odwodnieniem  - etap I</t>
  </si>
  <si>
    <t>N</t>
  </si>
  <si>
    <t>FDS/G/56/2019</t>
  </si>
  <si>
    <t>Gmina Brzeg</t>
  </si>
  <si>
    <t>Przebudowa ulicy Platanowej w Brzegu</t>
  </si>
  <si>
    <t>sierpień 2019
sierpień 2020</t>
  </si>
  <si>
    <t>FDS/G/52/2019</t>
  </si>
  <si>
    <t>Gmina Łubniany</t>
  </si>
  <si>
    <t>Powiat Opolski</t>
  </si>
  <si>
    <t xml:space="preserve">Przebudowa ul. Prosta DG 102637 O, ul. Sportowa DG 102638 O - Droga Gminna, M. Kolanowice, Gmina Łubniany </t>
  </si>
  <si>
    <t>wrzesień 2019
wrzesień 2020</t>
  </si>
  <si>
    <t>FDS/P/15/2019</t>
  </si>
  <si>
    <t>FDS/P/11/2019</t>
  </si>
  <si>
    <t>FDS/P/10/2019</t>
  </si>
  <si>
    <t>FDS/P/4/2019</t>
  </si>
  <si>
    <t>FDS/P/16/2019</t>
  </si>
  <si>
    <t>FDS/P/12/2019</t>
  </si>
  <si>
    <t>FDS/P/13/2019</t>
  </si>
  <si>
    <t>FDS/P/3/2019</t>
  </si>
  <si>
    <t>FDS/P/6/2019</t>
  </si>
  <si>
    <t>FDS/P/9/2019</t>
  </si>
  <si>
    <t>FDS/P/8/2019</t>
  </si>
  <si>
    <t>FDS/P/7/2019</t>
  </si>
  <si>
    <t>FDS/P/14/2019</t>
  </si>
  <si>
    <t>FDS/P/2/2019</t>
  </si>
  <si>
    <t>Powiat Oleski</t>
  </si>
  <si>
    <t>Powiat Strzelecki</t>
  </si>
  <si>
    <t>Powiat Namysłowski</t>
  </si>
  <si>
    <t>Powiat Krapkowicki</t>
  </si>
  <si>
    <t>Powiat Kędzierzyńsko - Kozielski</t>
  </si>
  <si>
    <t>Przebudowa i rozbudowa drogi powiatowej nr 1663 O na odcinku obwodnica Nysy - Radzikowice</t>
  </si>
  <si>
    <t>Przebudowa mostu nad zalewem rz. Nysa Kłodzka w ciągu drogi powiatowej nr 1508 O w km 12+270 w Lewinie Brzeskim</t>
  </si>
  <si>
    <t>Przebudowa drogi powiatowej nr 1911 O (Praszka - Gana - Lachowskie - Dalachów) - etap III od km 6+050 do km 9+175</t>
  </si>
  <si>
    <t>Przebudowa drogi powiatowej nr 2051 O ul. Królowej Jadwigi w Kędzierzynie - Koźlu</t>
  </si>
  <si>
    <t>Poprawa dostępu do Centrum Pielgrzymkowo - Rekreacyjno - Turystycznego Góra Świętej Anny poprzez usprawnienie komunikacyjne drogi powiatowej 1808 O DW 409 - Zdzieszowice - Przebudowa drogi powiatowej 1808 O DW 409 - Zdzieszowice - 
Etap 1</t>
  </si>
  <si>
    <t>Przebudowa drogi powiatowej nr 1946 O (Borki Małe - Borki Wielkie - gr. woj. Śląskiego/Wędzina/) w miejscowości Borki Małe i Borki Wielkie</t>
  </si>
  <si>
    <t>Przebudowa drogi powiatowej DP 1129 O na odc. Mikowice - Ligota Książęca</t>
  </si>
  <si>
    <t>Przebudowa drogi powiatowej nr 1409 O Większyce - Łężce - DK nr 38: Etap I</t>
  </si>
  <si>
    <t>Przebudowa drogi powiatowej nr 1832 O Gogolin - Chorula od km 4+044 do projektowanego przez ZDW Opole ronda w ramach budowy obwodnicy Malni i Choruli - etap II od km 5+027 do km 6+909</t>
  </si>
  <si>
    <t xml:space="preserve">Remont drogi powiatowej DP 1111 O na odc. DK 42 - skrzyżowanie z DP 1145 O w m. Wielołęka </t>
  </si>
  <si>
    <t>Remont drogi powiatowej DP 1132 O na odcinku Starościn - Pieczyska</t>
  </si>
  <si>
    <t>Przebudowa drogi - budowa ciągu pieszo - rowerowego przy DP 1118 O w m. Idzikowice</t>
  </si>
  <si>
    <t>Przebudowa drogi powiatowej nr 1465 O Kromołów - Walce na odcinku od km 0+000 do km 3+460 od skrzyżowania z DP 12 10 O w Kromołowie do ul. Eichendorfa w Walcach na wysokości zakładu B+K Polska - etap II od km 1+079 do km 3+460</t>
  </si>
  <si>
    <t>Remont - odtworzenie drogi powiatowej nr 1513 O Skarbiszowice - Tułowice od skrzyżowania z drogą powiatową nr 1717 O do m. Tułowice</t>
  </si>
  <si>
    <t>kwiecień 2020 - wrzesień 2020</t>
  </si>
  <si>
    <t>maj 202 - październik 2020</t>
  </si>
  <si>
    <t>marzec 2020 -maj 2020</t>
  </si>
  <si>
    <t>kwiecień 2020 -listopad 2020</t>
  </si>
  <si>
    <t>kwiecień 2020 - październik 2020</t>
  </si>
  <si>
    <t>kwiecień 2020 -październik 2020</t>
  </si>
  <si>
    <t>kwiecień 2020 - listopad 2020</t>
  </si>
  <si>
    <t>lipiec 2020 - wrzesień 2021</t>
  </si>
  <si>
    <t>FDS/G/2/2019</t>
  </si>
  <si>
    <t>FDS/G/55/2019</t>
  </si>
  <si>
    <t>FDS/G/42/2019</t>
  </si>
  <si>
    <t>FDS/G/16/2019</t>
  </si>
  <si>
    <t>FDS/G/31/2019</t>
  </si>
  <si>
    <t>FDS/G/3/2019</t>
  </si>
  <si>
    <t>FDS/G/48/2019</t>
  </si>
  <si>
    <t>FDS/G/18/2019</t>
  </si>
  <si>
    <t>FDS/G/7/2019</t>
  </si>
  <si>
    <t>FDS/G/53/2019</t>
  </si>
  <si>
    <t>FDS/G/51/2019</t>
  </si>
  <si>
    <t>FDS/G/50/2019</t>
  </si>
  <si>
    <t>FDS/G/13/2019</t>
  </si>
  <si>
    <t>FDS/G/41/2019</t>
  </si>
  <si>
    <t>FDS/G/20/2019</t>
  </si>
  <si>
    <t>FDS/G/34/2019</t>
  </si>
  <si>
    <t>FDS/G/57/2019</t>
  </si>
  <si>
    <t>FDS/G/40/2019</t>
  </si>
  <si>
    <t>FDS/G/26/2019</t>
  </si>
  <si>
    <t>FDS/G/28/2019</t>
  </si>
  <si>
    <t>FDS/G/62/2019</t>
  </si>
  <si>
    <t>FDS/G/43/2019</t>
  </si>
  <si>
    <t>FDS/G/23/2019</t>
  </si>
  <si>
    <t>Gmina Chrząstowice</t>
  </si>
  <si>
    <t xml:space="preserve">Gmina Głubczyce </t>
  </si>
  <si>
    <t>Gmina Wołczyn</t>
  </si>
  <si>
    <t>Gmina Kędzierzyn - Koźle</t>
  </si>
  <si>
    <t>Gmina Prudnik</t>
  </si>
  <si>
    <t xml:space="preserve">Gmina Byczyna </t>
  </si>
  <si>
    <t>Gmina Popielów</t>
  </si>
  <si>
    <t>Gmina Skarbimierz</t>
  </si>
  <si>
    <t>Gmina Gorzów Śląski</t>
  </si>
  <si>
    <t>Gmina Świerczów</t>
  </si>
  <si>
    <t>Gmina Dobrzeń Wielki</t>
  </si>
  <si>
    <t>Gmina Gogolin</t>
  </si>
  <si>
    <t>Gmina Reńska Wieś</t>
  </si>
  <si>
    <t>Gmina Dobrodzień</t>
  </si>
  <si>
    <t>Gmina Pokój</t>
  </si>
  <si>
    <t>Gmina Korfantów</t>
  </si>
  <si>
    <t>Gmina Praszka</t>
  </si>
  <si>
    <t>Gmina Krapkowice</t>
  </si>
  <si>
    <t>Gmina Prószków</t>
  </si>
  <si>
    <t>Gmina Wilków</t>
  </si>
  <si>
    <t>Gmina Ujazd</t>
  </si>
  <si>
    <t>Gmina Skoroszyce</t>
  </si>
  <si>
    <t>Gmina Namysłów</t>
  </si>
  <si>
    <t>Gmina Bierawa</t>
  </si>
  <si>
    <t>Gmina Pawłowiczki</t>
  </si>
  <si>
    <t>Gmina Zawadzkie</t>
  </si>
  <si>
    <t>Gmina Kietrz</t>
  </si>
  <si>
    <t>Gmina Kluczbork</t>
  </si>
  <si>
    <t>Powiat Głubczycki</t>
  </si>
  <si>
    <t>Powiat Kluczborski</t>
  </si>
  <si>
    <t>Powiat Kędzierzyńsko-Kozielski</t>
  </si>
  <si>
    <t>Przebudowa drogi gminnej ul. Szkolnej w Lędzinach</t>
  </si>
  <si>
    <t>Przebudowa drogi ulicy Raciborskiej w Głubczycach</t>
  </si>
  <si>
    <t>Budowa drogi na terenie po  byłym poligonie przy ul. Orląt Lwowskich</t>
  </si>
  <si>
    <t>Przebudowa ulicy Klonowej w Skałągach</t>
  </si>
  <si>
    <t>Budowa drogi gminnej - ulicy Bratków w Luboszycach</t>
  </si>
  <si>
    <t>Przebudowa ulicy Legionów w Prudniku</t>
  </si>
  <si>
    <t>Budowa ulic Lazara i Kwiasowskiego w Byczynie</t>
  </si>
  <si>
    <t>Przebudowa drogi gminnej nr 101803 O - ul. Wodociągowej w miejscowości Kurznie</t>
  </si>
  <si>
    <t>Przebudowa drogi gminnej nr 102019 O - ul. Pępicka</t>
  </si>
  <si>
    <t xml:space="preserve">Przebudowa drogi gminnej nr 100849 O - ul. Powstańców Śląskich w Gorzowie Śląskim </t>
  </si>
  <si>
    <t>Przebudowa drogi ulicy Powstańców w Głubczycach</t>
  </si>
  <si>
    <t xml:space="preserve">Przebudowa drogi gminnej nr 101713 O w m. Biestrzykowice ul. Ludowa </t>
  </si>
  <si>
    <t>Budowa ul. Leśnej w miejscowości Karłowice wraz z budową oświetlenia</t>
  </si>
  <si>
    <t>Rozbudowa odcinka drogi gminnej ul. Korfantego w m. Dobrzeń Wielki</t>
  </si>
  <si>
    <t>Budowa wraz z rozbudową drogi gminnej, ulicy Dębowej i ulicy Krótkiej w Gogolinie</t>
  </si>
  <si>
    <t>Budowa drogi gminnej - ul. Tęczowej w Większycach</t>
  </si>
  <si>
    <t>Remont drogi gminnej nr 100432 O ul. Traugutta w Wołczynie</t>
  </si>
  <si>
    <t>Przebudowa ulic Kochanowskiego i Dąbrowskiej w Grodkowie</t>
  </si>
  <si>
    <t>Przebudowa ul. Szkolnej w Bzinicy Nowej</t>
  </si>
  <si>
    <t>Budowa drogi dojazdowej do strefy rozwoju w Byczynie o długości 277,00 m</t>
  </si>
  <si>
    <t>Remont ul. Mlecznej w Brzegu</t>
  </si>
  <si>
    <t>Budowa drogi z infrastrukturą towarzyszącą - ul. Spokojna w Większycach</t>
  </si>
  <si>
    <t>Przebudowa drogi w miejscowości Gryżów</t>
  </si>
  <si>
    <t>Przebudowa drogi gminnej nr 100933 O - ul. Curie - Skłodowskiej wraz z przebudową skrzyżowania z ul. Kolorową w Praszce - Etap I</t>
  </si>
  <si>
    <t>Przebudowa drogi wewnętrznej ul. 1000 - lecia w Krapkowicach</t>
  </si>
  <si>
    <t>Przebudowa drogi gminnej nr 104827 O ul. Strażackiej w miejscowości Przysiecz</t>
  </si>
  <si>
    <t>Budowa drogi gminnej - ul. Żabnik w Długomiłowicach</t>
  </si>
  <si>
    <t>Przebudowa ul. Polnej w Ligocie Dobrodzieńskiej</t>
  </si>
  <si>
    <t>Przebudowa drogi publicznej łączącej Popielów z Popielowską Kolonią - droga gminna nr 101820 O</t>
  </si>
  <si>
    <t>Remont ul. Lekarskiej w Brzegu</t>
  </si>
  <si>
    <t>Przebudowa dróg w Makowicach</t>
  </si>
  <si>
    <t>Budowa drogi gminnej w Woskowicach Małych</t>
  </si>
  <si>
    <t>Przebudowa drogi gminnej ul. Wierzbowej w miejscowości Stare Koźle etap I</t>
  </si>
  <si>
    <t>Remont ulicy Powstańców Śląskich w Zawadzkiem</t>
  </si>
  <si>
    <t>Remont drogi publicznej gminnej nr 108813 O</t>
  </si>
  <si>
    <t>Remont nawierzchni obwodnicy miasta Kluczborka od DK45 w Kuniowie do ronda przy ul. Fabrycznej w Kluczborku</t>
  </si>
  <si>
    <t>marzec 2020 - listopad 2020</t>
  </si>
  <si>
    <t>czerwiec 2020 - listopad 2020</t>
  </si>
  <si>
    <t>maj 2020 - grudzień 2020</t>
  </si>
  <si>
    <t>sierpień 2020 - czerwiec 2021</t>
  </si>
  <si>
    <t>czerwiec 2020 - wrzesień 2020</t>
  </si>
  <si>
    <t>kwiecień 2020 - grudzień 2021</t>
  </si>
  <si>
    <t>kwiecień 2020 - sierpień 2020</t>
  </si>
  <si>
    <t>marzec 2020 - grudzień 2020</t>
  </si>
  <si>
    <t xml:space="preserve">lipiec 2020- październik 2020 </t>
  </si>
  <si>
    <t xml:space="preserve">czerwiec 2020- listopad 2020 </t>
  </si>
  <si>
    <t>styczeń 2020 - grudzień 2020</t>
  </si>
  <si>
    <t>marzec  2020 - październik 2020</t>
  </si>
  <si>
    <t>luty 2020 - grudzień 2020</t>
  </si>
  <si>
    <t>marzec 2020 - grudzień 2021</t>
  </si>
  <si>
    <t>R</t>
  </si>
  <si>
    <t>marzec 2020 -pażdziernik 2020</t>
  </si>
  <si>
    <t>marzec 2020 -październik 2020</t>
  </si>
  <si>
    <t>Przebudowa drogi powiatowej nr 1811 O w zakresie budowy ścieżki pieszo- rowerowej na odcinku Komorniki - Kórnica</t>
  </si>
  <si>
    <t>kwiecień 2020 - lipiec 2020</t>
  </si>
  <si>
    <t>lipiec 2020 -sierpień 2020</t>
  </si>
  <si>
    <t>lipiec 2020 - sierpień 2020</t>
  </si>
  <si>
    <t>Remont drogi powiatowej DP 1348 O na odc. skrzyżowanie z DP 1349 O - Domaradzka Kuźnia</t>
  </si>
  <si>
    <t>lipiec 2020- czerwiec 2021</t>
  </si>
  <si>
    <t>Rozbudowa drogi powiatowej nr 1154 O Kuźnica Katowska Biedaszka w m. Stare Siołkowice, ul. Klapacz od km 7+560 do km 9+060 - etap III</t>
  </si>
  <si>
    <t>marzec 2020 -wrzesień 2020</t>
  </si>
  <si>
    <t>W</t>
  </si>
  <si>
    <t>maj 2020 - październik 2020</t>
  </si>
  <si>
    <t>marzec 2020 - wrzesień 2020</t>
  </si>
  <si>
    <t>Remont ulic: Brzozowej,Wiśniowej, Lipowej, Topolowej, Jaśminowej, Kalinowej, Akacjowej, Gajowej w Kędzierzynie - Koźlu</t>
  </si>
  <si>
    <t>Przebudowa drogi gminnej nr 108467 O Ostrożnica- Chrósty</t>
  </si>
  <si>
    <t>Przebudowa drogi gminnej wewnętrznej ul. 1 Maja w m. Domaradzka Kuźnia o dł. 508 mb.</t>
  </si>
  <si>
    <t>czerwciec 2020 - sierpień 2020</t>
  </si>
  <si>
    <t>Przebudowa drogi gminnej nr 105734 O ul. Jaryszowska w m. Zimna Wódka</t>
  </si>
  <si>
    <t>Przebudowa drogi relacji Bukowie - Gorzesław</t>
  </si>
  <si>
    <t>czerwiec 2020 -  listopad 2020</t>
  </si>
  <si>
    <t>1607053</t>
  </si>
  <si>
    <t>16070503</t>
  </si>
  <si>
    <t>1610033</t>
  </si>
  <si>
    <t>1601011</t>
  </si>
  <si>
    <t>1609052</t>
  </si>
  <si>
    <t>1609012</t>
  </si>
  <si>
    <t>1602033</t>
  </si>
  <si>
    <t>1604043</t>
  </si>
  <si>
    <t>1603011</t>
  </si>
  <si>
    <t>1610043</t>
  </si>
  <si>
    <t>1604013</t>
  </si>
  <si>
    <t>1609092</t>
  </si>
  <si>
    <t>1601022</t>
  </si>
  <si>
    <t>1608023</t>
  </si>
  <si>
    <t>1606042</t>
  </si>
  <si>
    <t>1609032</t>
  </si>
  <si>
    <t>1605013</t>
  </si>
  <si>
    <t>1603062</t>
  </si>
  <si>
    <t>1601033</t>
  </si>
  <si>
    <t>1608013</t>
  </si>
  <si>
    <t>1606032</t>
  </si>
  <si>
    <t>1607033</t>
  </si>
  <si>
    <t>1608043</t>
  </si>
  <si>
    <t>1605023</t>
  </si>
  <si>
    <t>1609103</t>
  </si>
  <si>
    <t>1606052</t>
  </si>
  <si>
    <t>1611063</t>
  </si>
  <si>
    <t>1607092</t>
  </si>
  <si>
    <t>1606023</t>
  </si>
  <si>
    <t>1603022</t>
  </si>
  <si>
    <t>1603042</t>
  </si>
  <si>
    <t>1611073</t>
  </si>
  <si>
    <t>1602043</t>
  </si>
  <si>
    <t>1604023</t>
  </si>
  <si>
    <t>1601</t>
  </si>
  <si>
    <t>1610</t>
  </si>
  <si>
    <t>1607</t>
  </si>
  <si>
    <t>1608</t>
  </si>
  <si>
    <t>1603</t>
  </si>
  <si>
    <t>1611</t>
  </si>
  <si>
    <t>1606</t>
  </si>
  <si>
    <t>1605</t>
  </si>
  <si>
    <t>1609</t>
  </si>
  <si>
    <t>Województwo: OPOLSKIE</t>
  </si>
  <si>
    <t>luty 2020
 - listopad 2020</t>
  </si>
  <si>
    <t>FDS/P/24/2019</t>
  </si>
  <si>
    <t>FDS/P/20/2019</t>
  </si>
  <si>
    <t>REZYGNACJA</t>
  </si>
  <si>
    <t>FDS/G/45/2019
zadanie przeniesione na listę podstawową</t>
  </si>
  <si>
    <t>FDS/G/36/2019
zadanie przeniesione na listę podstawową</t>
  </si>
  <si>
    <t>FDS/G/59/2019
zadanie przeniesione na listę podstawową</t>
  </si>
  <si>
    <t>FDS/G/4/2019
zadanie przeniesione na listę podstawową</t>
  </si>
  <si>
    <t>FDS/G/22/2019
zadanie przeniesione na listę podstawową</t>
  </si>
  <si>
    <t>FDS/G/33/2019
zadanie przeniesione na listę podstawową</t>
  </si>
  <si>
    <t>FDS/G/25/2019
zadanie przeniesione na listę podstawową</t>
  </si>
  <si>
    <t>FDS/G/45/2019
zadanie przeniesione z listy rezerwowej</t>
  </si>
  <si>
    <t>FDS/G/36/2019
zadanie przeniesione z listy rezerwowej</t>
  </si>
  <si>
    <t>FDS/G/59/2019
zadanie przeniesione z listy rezerwowej</t>
  </si>
  <si>
    <t>FDS/G/4/2019
zadanie przeniesione z listy rezerwowej</t>
  </si>
  <si>
    <t>FDS/G/22/2019
zadanie przeniesione z listy rezerwowej</t>
  </si>
  <si>
    <t>FDS/G/33/2019
zadanie przeniesione z listy rezerwowej</t>
  </si>
  <si>
    <t>FDS/G/25/2019
zadanie przeniesione z listy rezerwowej</t>
  </si>
  <si>
    <t>FDS/P/17/2019
zadanie przeniesione z listy rezerwowej</t>
  </si>
  <si>
    <t>FDS/P/17/2019
zadanie przeniesione na listę podstawową</t>
  </si>
  <si>
    <t>FDS/G/38/2019
zadanie przeniesione z listy rezerwowej</t>
  </si>
  <si>
    <t>FDS/G/49/2019
zadanie przeniesione z listy rezerwowej</t>
  </si>
  <si>
    <t>FDS/G/32/2019
zadanie przeniesione z listy rezerwowej</t>
  </si>
  <si>
    <t>FDS/G/38/2019
zadanie przeniesione na listę podstawową</t>
  </si>
  <si>
    <t>FDS/G/49/2019
zadanie przeniesione na listę podstawową</t>
  </si>
  <si>
    <t>FDS/G/32/2019
zadanie przeniesione na listę podstawową</t>
  </si>
  <si>
    <t>luty 2020 - listopad 2020</t>
  </si>
  <si>
    <t>lipiec 2020- maj 2021</t>
  </si>
  <si>
    <t>FDS/P/1/2019
zadanie przeniesione z listy rezerwowej</t>
  </si>
  <si>
    <t>FDS/P/5/2019 
zadanie przeniesione z listy rezerwowej</t>
  </si>
  <si>
    <t>13*</t>
  </si>
  <si>
    <t>FDS/P/1/2019 
zadanie przeniesione na listę podstawową</t>
  </si>
  <si>
    <t>FDS/P/5/2019
zadanie przeniesione na listę podstawową</t>
  </si>
  <si>
    <t>czerwiec 2020 - październik 2020</t>
  </si>
  <si>
    <t xml:space="preserve">czerwiec 2020- październik 2020 </t>
  </si>
  <si>
    <t>czerwiec 2020 - grudzień 2020</t>
  </si>
  <si>
    <t>FDS/G/35/2019 
zadanie przeniesione z listy rezerwowej</t>
  </si>
  <si>
    <t>FDS/G/11/2019 
zadanie przeniesione z listy rezerwowej</t>
  </si>
  <si>
    <t>FDS/G/5/2019 
zadanie przeniesione z listy rezerwowej</t>
  </si>
  <si>
    <t>FDS/G/58/2019 
zadanie przeniesione z listy rezerwowej</t>
  </si>
  <si>
    <t>FDS/G/27/2019 
zadanie przeniesione z listy rezerwowej</t>
  </si>
  <si>
    <t>FDS/G/35/2019 
zadanie przeniesione na listę podstawową</t>
  </si>
  <si>
    <t>FDS/G/11/2019 
zadanie przeniesione na listę podstawową</t>
  </si>
  <si>
    <t>FDS/G/5/2019 
zadanie przeniesione na listę podstawową</t>
  </si>
  <si>
    <t>FDS/G/58/2019 
zadanie przeniesione na listę podstawową</t>
  </si>
  <si>
    <t>FDS/G/27/2019 
zadanie przeniesione na listę podstawową</t>
  </si>
  <si>
    <t>FDS/G/8/2019 
REZYGNACJA</t>
  </si>
  <si>
    <t xml:space="preserve">Dofinansowanie przyznane w naborze: 26 LIPCA-26 SIERPNIA 2019 R. </t>
  </si>
  <si>
    <t>ZMIANA Nr 3</t>
  </si>
  <si>
    <t>Lista podstawowa - powiaty</t>
  </si>
  <si>
    <t>Rodzaj zadania [przebudowa-P, budowa/rozbudowa-B, remont-R]</t>
  </si>
  <si>
    <t>Lista podstawowa - gminy</t>
  </si>
  <si>
    <t>Lista rezerwowa - powiaty</t>
  </si>
  <si>
    <t>Lista rezerwowa - gminy</t>
  </si>
  <si>
    <t>Rodzaj zadania [przebudowa-P, budowa/rozbudowa-B, remony-R]</t>
  </si>
  <si>
    <t>Wojewoda Opolski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</si>
</sst>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000"/>
    <numFmt numFmtId="165" formatCode="#,##0.00\ &quot;zł&quot;"/>
    <numFmt numFmtId="166" formatCode="#,##0.000"/>
    <numFmt numFmtId="167" formatCode="#,##0.00_ ;\-#,##0.00\ "/>
  </numFmts>
  <fonts count="28" x14ac:knownFonts="1">
    <font>
      <sz val="11"/>
      <color theme="1"/>
      <name val="Calibri"/>
      <family val="2"/>
      <charset val="238"/>
      <scheme val="minor"/>
    </font>
    <font>
      <b/>
      <vertAlign val="superscript"/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8"/>
      <color theme="5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Times New Roman CE"/>
      <charset val="238"/>
    </font>
    <font>
      <sz val="10"/>
      <name val="MS Sans Serif"/>
      <family val="2"/>
      <charset val="238"/>
    </font>
    <font>
      <sz val="10"/>
      <name val="Arial CE"/>
      <charset val="238"/>
    </font>
    <font>
      <sz val="11"/>
      <name val="Calibri"/>
      <family val="2"/>
      <charset val="238"/>
    </font>
    <font>
      <sz val="11"/>
      <name val="Arial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  <scheme val="minor"/>
    </font>
    <font>
      <sz val="14"/>
      <name val="Times New Roman"/>
      <family val="1"/>
      <charset val="238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8"/>
      <color rgb="FF000000"/>
      <name val="Arial"/>
      <family val="2"/>
      <charset val="238"/>
    </font>
    <font>
      <sz val="8"/>
      <name val="Calibri"/>
      <family val="2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8" fillId="0" borderId="0"/>
    <xf numFmtId="0" fontId="3" fillId="0" borderId="0"/>
    <xf numFmtId="0" fontId="14" fillId="0" borderId="0"/>
    <xf numFmtId="0" fontId="3" fillId="0" borderId="0"/>
    <xf numFmtId="0" fontId="15" fillId="0" borderId="0"/>
    <xf numFmtId="0" fontId="8" fillId="0" borderId="0"/>
    <xf numFmtId="0" fontId="3" fillId="0" borderId="0"/>
    <xf numFmtId="0" fontId="3" fillId="0" borderId="0"/>
    <xf numFmtId="0" fontId="16" fillId="0" borderId="0"/>
    <xf numFmtId="0" fontId="17" fillId="0" borderId="0"/>
    <xf numFmtId="44" fontId="3" fillId="0" borderId="0" applyFont="0" applyFill="0" applyBorder="0" applyAlignment="0" applyProtection="0"/>
    <xf numFmtId="0" fontId="19" fillId="0" borderId="0"/>
    <xf numFmtId="0" fontId="20" fillId="0" borderId="0"/>
    <xf numFmtId="0" fontId="15" fillId="0" borderId="0"/>
    <xf numFmtId="0" fontId="8" fillId="0" borderId="0"/>
  </cellStyleXfs>
  <cellXfs count="392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Fill="1" applyBorder="1" applyAlignment="1"/>
    <xf numFmtId="4" fontId="5" fillId="0" borderId="0" xfId="0" applyNumberFormat="1" applyFont="1" applyBorder="1" applyAlignment="1"/>
    <xf numFmtId="0" fontId="5" fillId="0" borderId="0" xfId="0" applyFont="1" applyBorder="1"/>
    <xf numFmtId="0" fontId="8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2" fillId="0" borderId="0" xfId="0" applyFont="1"/>
    <xf numFmtId="4" fontId="0" fillId="0" borderId="0" xfId="0" applyNumberFormat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 shrinkToFit="1"/>
    </xf>
    <xf numFmtId="0" fontId="9" fillId="0" borderId="0" xfId="0" applyFont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9" fontId="11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 wrapText="1"/>
    </xf>
    <xf numFmtId="0" fontId="10" fillId="0" borderId="0" xfId="0" applyFont="1"/>
    <xf numFmtId="166" fontId="11" fillId="0" borderId="1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0" fillId="0" borderId="1" xfId="0" applyFont="1" applyBorder="1"/>
    <xf numFmtId="49" fontId="11" fillId="0" borderId="1" xfId="0" applyNumberFormat="1" applyFont="1" applyFill="1" applyBorder="1" applyAlignment="1">
      <alignment vertical="center" wrapText="1"/>
    </xf>
    <xf numFmtId="166" fontId="11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/>
    <xf numFmtId="0" fontId="21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/>
    <xf numFmtId="4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0" borderId="22" xfId="0" applyFont="1" applyFill="1" applyBorder="1" applyAlignment="1">
      <alignment vertical="center"/>
    </xf>
    <xf numFmtId="0" fontId="6" fillId="0" borderId="23" xfId="0" applyNumberFormat="1" applyFont="1" applyFill="1" applyBorder="1" applyAlignment="1">
      <alignment vertical="center"/>
    </xf>
    <xf numFmtId="165" fontId="6" fillId="0" borderId="24" xfId="0" applyNumberFormat="1" applyFont="1" applyFill="1" applyBorder="1" applyAlignment="1">
      <alignment vertical="center"/>
    </xf>
    <xf numFmtId="165" fontId="6" fillId="0" borderId="25" xfId="0" applyNumberFormat="1" applyFont="1" applyFill="1" applyBorder="1" applyAlignment="1">
      <alignment vertical="center"/>
    </xf>
    <xf numFmtId="165" fontId="6" fillId="5" borderId="26" xfId="0" applyNumberFormat="1" applyFont="1" applyFill="1" applyBorder="1" applyAlignment="1">
      <alignment vertical="center"/>
    </xf>
    <xf numFmtId="165" fontId="6" fillId="0" borderId="23" xfId="0" applyNumberFormat="1" applyFont="1" applyFill="1" applyBorder="1" applyAlignment="1">
      <alignment vertical="center"/>
    </xf>
    <xf numFmtId="165" fontId="6" fillId="0" borderId="27" xfId="0" applyNumberFormat="1" applyFont="1" applyFill="1" applyBorder="1" applyAlignment="1">
      <alignment vertical="center"/>
    </xf>
    <xf numFmtId="0" fontId="6" fillId="0" borderId="28" xfId="0" applyFont="1" applyFill="1" applyBorder="1" applyAlignment="1">
      <alignment horizontal="left" vertical="center" wrapText="1" indent="2"/>
    </xf>
    <xf numFmtId="0" fontId="6" fillId="2" borderId="3" xfId="0" applyNumberFormat="1" applyFont="1" applyFill="1" applyBorder="1" applyAlignment="1">
      <alignment vertical="center"/>
    </xf>
    <xf numFmtId="165" fontId="6" fillId="2" borderId="1" xfId="0" applyNumberFormat="1" applyFont="1" applyFill="1" applyBorder="1" applyAlignment="1">
      <alignment vertical="center"/>
    </xf>
    <xf numFmtId="165" fontId="6" fillId="2" borderId="2" xfId="0" applyNumberFormat="1" applyFont="1" applyFill="1" applyBorder="1" applyAlignment="1">
      <alignment vertical="center"/>
    </xf>
    <xf numFmtId="165" fontId="6" fillId="5" borderId="15" xfId="0" applyNumberFormat="1" applyFont="1" applyFill="1" applyBorder="1" applyAlignment="1">
      <alignment vertical="center"/>
    </xf>
    <xf numFmtId="165" fontId="6" fillId="2" borderId="3" xfId="0" applyNumberFormat="1" applyFont="1" applyFill="1" applyBorder="1" applyAlignment="1">
      <alignment vertical="center"/>
    </xf>
    <xf numFmtId="165" fontId="6" fillId="2" borderId="29" xfId="0" applyNumberFormat="1" applyFont="1" applyFill="1" applyBorder="1" applyAlignment="1">
      <alignment vertical="center"/>
    </xf>
    <xf numFmtId="0" fontId="6" fillId="0" borderId="28" xfId="0" applyFont="1" applyFill="1" applyBorder="1" applyAlignment="1">
      <alignment horizontal="left" vertical="center" indent="2"/>
    </xf>
    <xf numFmtId="0" fontId="6" fillId="0" borderId="30" xfId="0" applyFont="1" applyFill="1" applyBorder="1" applyAlignment="1">
      <alignment horizontal="left" vertical="center" indent="2"/>
    </xf>
    <xf numFmtId="0" fontId="6" fillId="2" borderId="31" xfId="0" applyNumberFormat="1" applyFont="1" applyFill="1" applyBorder="1" applyAlignment="1">
      <alignment vertical="center"/>
    </xf>
    <xf numFmtId="165" fontId="6" fillId="2" borderId="32" xfId="0" applyNumberFormat="1" applyFont="1" applyFill="1" applyBorder="1" applyAlignment="1">
      <alignment vertical="center"/>
    </xf>
    <xf numFmtId="165" fontId="6" fillId="2" borderId="33" xfId="0" applyNumberFormat="1" applyFont="1" applyFill="1" applyBorder="1" applyAlignment="1">
      <alignment vertical="center"/>
    </xf>
    <xf numFmtId="165" fontId="6" fillId="5" borderId="34" xfId="0" applyNumberFormat="1" applyFont="1" applyFill="1" applyBorder="1" applyAlignment="1">
      <alignment vertical="center"/>
    </xf>
    <xf numFmtId="165" fontId="6" fillId="2" borderId="31" xfId="0" applyNumberFormat="1" applyFont="1" applyFill="1" applyBorder="1" applyAlignment="1">
      <alignment vertical="center"/>
    </xf>
    <xf numFmtId="165" fontId="6" fillId="2" borderId="35" xfId="0" applyNumberFormat="1" applyFont="1" applyFill="1" applyBorder="1" applyAlignment="1">
      <alignment vertical="center"/>
    </xf>
    <xf numFmtId="165" fontId="6" fillId="2" borderId="23" xfId="0" applyNumberFormat="1" applyFont="1" applyFill="1" applyBorder="1" applyAlignment="1">
      <alignment vertical="center"/>
    </xf>
    <xf numFmtId="165" fontId="6" fillId="2" borderId="24" xfId="0" applyNumberFormat="1" applyFont="1" applyFill="1" applyBorder="1" applyAlignment="1">
      <alignment vertical="center"/>
    </xf>
    <xf numFmtId="165" fontId="6" fillId="2" borderId="27" xfId="0" applyNumberFormat="1" applyFont="1" applyFill="1" applyBorder="1" applyAlignment="1">
      <alignment vertical="center"/>
    </xf>
    <xf numFmtId="0" fontId="6" fillId="3" borderId="22" xfId="0" applyFont="1" applyFill="1" applyBorder="1" applyAlignment="1">
      <alignment vertical="center"/>
    </xf>
    <xf numFmtId="0" fontId="6" fillId="3" borderId="23" xfId="0" applyNumberFormat="1" applyFont="1" applyFill="1" applyBorder="1" applyAlignment="1">
      <alignment vertical="center"/>
    </xf>
    <xf numFmtId="165" fontId="6" fillId="3" borderId="24" xfId="0" applyNumberFormat="1" applyFont="1" applyFill="1" applyBorder="1" applyAlignment="1">
      <alignment vertical="center"/>
    </xf>
    <xf numFmtId="165" fontId="6" fillId="3" borderId="25" xfId="0" applyNumberFormat="1" applyFont="1" applyFill="1" applyBorder="1" applyAlignment="1">
      <alignment vertical="center"/>
    </xf>
    <xf numFmtId="165" fontId="6" fillId="3" borderId="23" xfId="0" applyNumberFormat="1" applyFont="1" applyFill="1" applyBorder="1" applyAlignment="1">
      <alignment vertical="center"/>
    </xf>
    <xf numFmtId="165" fontId="6" fillId="3" borderId="27" xfId="0" applyNumberFormat="1" applyFont="1" applyFill="1" applyBorder="1" applyAlignment="1">
      <alignment vertical="center"/>
    </xf>
    <xf numFmtId="0" fontId="6" fillId="3" borderId="28" xfId="0" applyFont="1" applyFill="1" applyBorder="1" applyAlignment="1">
      <alignment horizontal="left" vertical="center" wrapText="1" indent="2"/>
    </xf>
    <xf numFmtId="0" fontId="6" fillId="3" borderId="3" xfId="0" applyNumberFormat="1" applyFont="1" applyFill="1" applyBorder="1" applyAlignment="1">
      <alignment vertical="center"/>
    </xf>
    <xf numFmtId="165" fontId="6" fillId="3" borderId="1" xfId="0" applyNumberFormat="1" applyFont="1" applyFill="1" applyBorder="1" applyAlignment="1">
      <alignment vertical="center"/>
    </xf>
    <xf numFmtId="165" fontId="6" fillId="3" borderId="2" xfId="0" applyNumberFormat="1" applyFont="1" applyFill="1" applyBorder="1" applyAlignment="1">
      <alignment vertical="center"/>
    </xf>
    <xf numFmtId="165" fontId="6" fillId="3" borderId="3" xfId="0" applyNumberFormat="1" applyFont="1" applyFill="1" applyBorder="1" applyAlignment="1">
      <alignment vertical="center"/>
    </xf>
    <xf numFmtId="165" fontId="6" fillId="3" borderId="29" xfId="0" applyNumberFormat="1" applyFont="1" applyFill="1" applyBorder="1" applyAlignment="1">
      <alignment vertical="center"/>
    </xf>
    <xf numFmtId="0" fontId="6" fillId="3" borderId="28" xfId="0" applyFont="1" applyFill="1" applyBorder="1" applyAlignment="1">
      <alignment horizontal="left" vertical="center" indent="2"/>
    </xf>
    <xf numFmtId="0" fontId="6" fillId="3" borderId="30" xfId="0" applyFont="1" applyFill="1" applyBorder="1" applyAlignment="1">
      <alignment horizontal="left" vertical="center" indent="2"/>
    </xf>
    <xf numFmtId="0" fontId="6" fillId="3" borderId="31" xfId="0" applyNumberFormat="1" applyFont="1" applyFill="1" applyBorder="1" applyAlignment="1">
      <alignment vertical="center"/>
    </xf>
    <xf numFmtId="165" fontId="6" fillId="3" borderId="32" xfId="0" applyNumberFormat="1" applyFont="1" applyFill="1" applyBorder="1" applyAlignment="1">
      <alignment vertical="center"/>
    </xf>
    <xf numFmtId="165" fontId="6" fillId="3" borderId="33" xfId="0" applyNumberFormat="1" applyFont="1" applyFill="1" applyBorder="1" applyAlignment="1">
      <alignment vertical="center"/>
    </xf>
    <xf numFmtId="165" fontId="6" fillId="3" borderId="31" xfId="0" applyNumberFormat="1" applyFont="1" applyFill="1" applyBorder="1" applyAlignment="1">
      <alignment vertical="center"/>
    </xf>
    <xf numFmtId="165" fontId="6" fillId="3" borderId="35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top"/>
    </xf>
    <xf numFmtId="4" fontId="5" fillId="0" borderId="0" xfId="0" applyNumberFormat="1" applyFont="1" applyBorder="1" applyAlignment="1">
      <alignment vertical="top"/>
    </xf>
    <xf numFmtId="0" fontId="6" fillId="4" borderId="19" xfId="0" applyFont="1" applyFill="1" applyBorder="1" applyAlignment="1">
      <alignment vertical="center"/>
    </xf>
    <xf numFmtId="0" fontId="6" fillId="4" borderId="20" xfId="0" applyNumberFormat="1" applyFont="1" applyFill="1" applyBorder="1" applyAlignment="1">
      <alignment vertical="center"/>
    </xf>
    <xf numFmtId="165" fontId="6" fillId="4" borderId="5" xfId="0" applyNumberFormat="1" applyFont="1" applyFill="1" applyBorder="1" applyAlignment="1">
      <alignment vertical="center"/>
    </xf>
    <xf numFmtId="165" fontId="6" fillId="4" borderId="8" xfId="0" applyNumberFormat="1" applyFont="1" applyFill="1" applyBorder="1" applyAlignment="1">
      <alignment vertical="center"/>
    </xf>
    <xf numFmtId="165" fontId="6" fillId="5" borderId="19" xfId="0" applyNumberFormat="1" applyFont="1" applyFill="1" applyBorder="1" applyAlignment="1">
      <alignment vertical="center"/>
    </xf>
    <xf numFmtId="165" fontId="6" fillId="4" borderId="20" xfId="0" applyNumberFormat="1" applyFont="1" applyFill="1" applyBorder="1" applyAlignment="1">
      <alignment vertical="center"/>
    </xf>
    <xf numFmtId="165" fontId="6" fillId="4" borderId="21" xfId="0" applyNumberFormat="1" applyFont="1" applyFill="1" applyBorder="1" applyAlignment="1">
      <alignment vertical="center"/>
    </xf>
    <xf numFmtId="0" fontId="6" fillId="4" borderId="15" xfId="0" applyFont="1" applyFill="1" applyBorder="1" applyAlignment="1">
      <alignment horizontal="left" vertical="center" indent="2"/>
    </xf>
    <xf numFmtId="0" fontId="6" fillId="4" borderId="3" xfId="0" applyNumberFormat="1" applyFont="1" applyFill="1" applyBorder="1" applyAlignment="1">
      <alignment vertical="center"/>
    </xf>
    <xf numFmtId="165" fontId="6" fillId="4" borderId="1" xfId="0" applyNumberFormat="1" applyFont="1" applyFill="1" applyBorder="1" applyAlignment="1">
      <alignment vertical="center"/>
    </xf>
    <xf numFmtId="165" fontId="6" fillId="4" borderId="2" xfId="0" applyNumberFormat="1" applyFont="1" applyFill="1" applyBorder="1" applyAlignment="1">
      <alignment vertical="center"/>
    </xf>
    <xf numFmtId="165" fontId="6" fillId="4" borderId="3" xfId="0" applyNumberFormat="1" applyFont="1" applyFill="1" applyBorder="1" applyAlignment="1">
      <alignment vertical="center"/>
    </xf>
    <xf numFmtId="165" fontId="6" fillId="4" borderId="14" xfId="0" applyNumberFormat="1" applyFont="1" applyFill="1" applyBorder="1" applyAlignment="1">
      <alignment vertical="center"/>
    </xf>
    <xf numFmtId="0" fontId="6" fillId="4" borderId="16" xfId="0" applyFont="1" applyFill="1" applyBorder="1" applyAlignment="1">
      <alignment horizontal="left" vertical="center" indent="2"/>
    </xf>
    <xf numFmtId="0" fontId="6" fillId="4" borderId="17" xfId="0" applyNumberFormat="1" applyFont="1" applyFill="1" applyBorder="1" applyAlignment="1">
      <alignment vertical="center"/>
    </xf>
    <xf numFmtId="165" fontId="6" fillId="4" borderId="4" xfId="0" applyNumberFormat="1" applyFont="1" applyFill="1" applyBorder="1" applyAlignment="1">
      <alignment vertical="center"/>
    </xf>
    <xf numFmtId="165" fontId="6" fillId="4" borderId="7" xfId="0" applyNumberFormat="1" applyFont="1" applyFill="1" applyBorder="1" applyAlignment="1">
      <alignment vertical="center"/>
    </xf>
    <xf numFmtId="165" fontId="6" fillId="5" borderId="16" xfId="0" applyNumberFormat="1" applyFont="1" applyFill="1" applyBorder="1" applyAlignment="1">
      <alignment vertical="center"/>
    </xf>
    <xf numFmtId="165" fontId="6" fillId="4" borderId="17" xfId="0" applyNumberFormat="1" applyFont="1" applyFill="1" applyBorder="1" applyAlignment="1">
      <alignment vertical="center"/>
    </xf>
    <xf numFmtId="165" fontId="6" fillId="4" borderId="18" xfId="0" applyNumberFormat="1" applyFont="1" applyFill="1" applyBorder="1" applyAlignment="1">
      <alignment vertical="center"/>
    </xf>
    <xf numFmtId="0" fontId="6" fillId="6" borderId="22" xfId="0" applyFont="1" applyFill="1" applyBorder="1" applyAlignment="1">
      <alignment vertical="center"/>
    </xf>
    <xf numFmtId="0" fontId="6" fillId="6" borderId="23" xfId="0" applyNumberFormat="1" applyFont="1" applyFill="1" applyBorder="1" applyAlignment="1">
      <alignment vertical="center"/>
    </xf>
    <xf numFmtId="165" fontId="6" fillId="6" borderId="24" xfId="0" applyNumberFormat="1" applyFont="1" applyFill="1" applyBorder="1" applyAlignment="1">
      <alignment vertical="center"/>
    </xf>
    <xf numFmtId="165" fontId="6" fillId="6" borderId="25" xfId="0" applyNumberFormat="1" applyFont="1" applyFill="1" applyBorder="1" applyAlignment="1">
      <alignment vertical="center"/>
    </xf>
    <xf numFmtId="165" fontId="6" fillId="6" borderId="23" xfId="0" applyNumberFormat="1" applyFont="1" applyFill="1" applyBorder="1" applyAlignment="1">
      <alignment vertical="center"/>
    </xf>
    <xf numFmtId="165" fontId="6" fillId="6" borderId="27" xfId="0" applyNumberFormat="1" applyFont="1" applyFill="1" applyBorder="1" applyAlignment="1">
      <alignment vertical="center"/>
    </xf>
    <xf numFmtId="0" fontId="6" fillId="6" borderId="28" xfId="0" applyFont="1" applyFill="1" applyBorder="1" applyAlignment="1">
      <alignment horizontal="left" vertical="center" indent="2"/>
    </xf>
    <xf numFmtId="0" fontId="6" fillId="6" borderId="3" xfId="0" applyNumberFormat="1" applyFont="1" applyFill="1" applyBorder="1" applyAlignment="1">
      <alignment vertical="center"/>
    </xf>
    <xf numFmtId="165" fontId="6" fillId="6" borderId="3" xfId="0" applyNumberFormat="1" applyFont="1" applyFill="1" applyBorder="1" applyAlignment="1">
      <alignment vertical="center"/>
    </xf>
    <xf numFmtId="165" fontId="6" fillId="6" borderId="1" xfId="0" applyNumberFormat="1" applyFont="1" applyFill="1" applyBorder="1" applyAlignment="1">
      <alignment vertical="center"/>
    </xf>
    <xf numFmtId="165" fontId="6" fillId="6" borderId="29" xfId="0" applyNumberFormat="1" applyFont="1" applyFill="1" applyBorder="1" applyAlignment="1">
      <alignment vertical="center"/>
    </xf>
    <xf numFmtId="0" fontId="6" fillId="6" borderId="30" xfId="0" applyFont="1" applyFill="1" applyBorder="1" applyAlignment="1">
      <alignment horizontal="left" vertical="center" indent="2"/>
    </xf>
    <xf numFmtId="0" fontId="6" fillId="6" borderId="31" xfId="0" applyNumberFormat="1" applyFont="1" applyFill="1" applyBorder="1" applyAlignment="1">
      <alignment vertical="center"/>
    </xf>
    <xf numFmtId="165" fontId="6" fillId="6" borderId="31" xfId="0" applyNumberFormat="1" applyFont="1" applyFill="1" applyBorder="1" applyAlignment="1">
      <alignment vertical="center"/>
    </xf>
    <xf numFmtId="165" fontId="6" fillId="6" borderId="32" xfId="0" applyNumberFormat="1" applyFont="1" applyFill="1" applyBorder="1" applyAlignment="1">
      <alignment vertical="center"/>
    </xf>
    <xf numFmtId="165" fontId="6" fillId="6" borderId="35" xfId="0" applyNumberFormat="1" applyFont="1" applyFill="1" applyBorder="1" applyAlignment="1">
      <alignment vertical="center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wrapText="1"/>
    </xf>
    <xf numFmtId="0" fontId="5" fillId="0" borderId="0" xfId="0" applyFont="1" applyAlignment="1"/>
    <xf numFmtId="0" fontId="5" fillId="0" borderId="0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vertical="center" wrapText="1"/>
    </xf>
    <xf numFmtId="166" fontId="11" fillId="0" borderId="4" xfId="0" applyNumberFormat="1" applyFont="1" applyFill="1" applyBorder="1" applyAlignment="1">
      <alignment horizontal="center" vertical="center"/>
    </xf>
    <xf numFmtId="164" fontId="11" fillId="0" borderId="4" xfId="0" applyNumberFormat="1" applyFont="1" applyFill="1" applyBorder="1" applyAlignment="1">
      <alignment horizontal="center" vertical="center" wrapText="1"/>
    </xf>
    <xf numFmtId="9" fontId="11" fillId="0" borderId="4" xfId="0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" fontId="10" fillId="0" borderId="0" xfId="0" applyNumberFormat="1" applyFont="1" applyFill="1" applyBorder="1" applyAlignment="1">
      <alignment horizontal="center"/>
    </xf>
    <xf numFmtId="0" fontId="10" fillId="0" borderId="0" xfId="0" applyFont="1" applyFill="1"/>
    <xf numFmtId="0" fontId="11" fillId="0" borderId="1" xfId="0" applyFont="1" applyFill="1" applyBorder="1" applyAlignment="1">
      <alignment vertical="center" wrapText="1"/>
    </xf>
    <xf numFmtId="4" fontId="11" fillId="0" borderId="1" xfId="5" applyNumberFormat="1" applyFont="1" applyFill="1" applyBorder="1" applyAlignment="1">
      <alignment vertical="center" wrapText="1"/>
    </xf>
    <xf numFmtId="4" fontId="11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 wrapText="1"/>
    </xf>
    <xf numFmtId="9" fontId="11" fillId="0" borderId="1" xfId="5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9" fontId="8" fillId="2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/>
    </xf>
    <xf numFmtId="0" fontId="2" fillId="0" borderId="0" xfId="0" applyFont="1" applyFill="1" applyBorder="1" applyAlignment="1">
      <alignment vertical="center" wrapText="1"/>
    </xf>
    <xf numFmtId="4" fontId="8" fillId="0" borderId="2" xfId="0" applyNumberFormat="1" applyFont="1" applyBorder="1" applyAlignment="1">
      <alignment horizontal="right" vertical="center"/>
    </xf>
    <xf numFmtId="0" fontId="10" fillId="0" borderId="3" xfId="0" applyFont="1" applyBorder="1"/>
    <xf numFmtId="0" fontId="10" fillId="0" borderId="3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9" fontId="10" fillId="0" borderId="0" xfId="2" applyFont="1" applyBorder="1" applyAlignment="1">
      <alignment horizontal="center" vertical="center"/>
    </xf>
    <xf numFmtId="4" fontId="10" fillId="0" borderId="0" xfId="0" applyNumberFormat="1" applyFont="1" applyBorder="1" applyAlignment="1">
      <alignment horizontal="center" vertical="center"/>
    </xf>
    <xf numFmtId="9" fontId="10" fillId="0" borderId="0" xfId="2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0" fontId="8" fillId="0" borderId="0" xfId="1" applyFont="1" applyFill="1" applyAlignment="1">
      <alignment vertical="center"/>
    </xf>
    <xf numFmtId="0" fontId="2" fillId="0" borderId="0" xfId="0" applyFont="1"/>
    <xf numFmtId="0" fontId="11" fillId="0" borderId="2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9" fontId="10" fillId="0" borderId="0" xfId="2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9" fontId="11" fillId="0" borderId="1" xfId="0" applyNumberFormat="1" applyFont="1" applyFill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4" fontId="11" fillId="0" borderId="2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9" fontId="12" fillId="0" borderId="1" xfId="5" applyFont="1" applyFill="1" applyBorder="1" applyAlignment="1">
      <alignment horizontal="center" vertical="center"/>
    </xf>
    <xf numFmtId="0" fontId="10" fillId="0" borderId="0" xfId="0" applyFont="1"/>
    <xf numFmtId="4" fontId="12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 wrapText="1"/>
    </xf>
    <xf numFmtId="166" fontId="11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/>
    <xf numFmtId="164" fontId="2" fillId="2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4" fontId="10" fillId="0" borderId="0" xfId="0" applyNumberFormat="1" applyFont="1" applyAlignment="1">
      <alignment horizontal="center"/>
    </xf>
    <xf numFmtId="0" fontId="23" fillId="0" borderId="1" xfId="1" applyFont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9" fontId="10" fillId="0" borderId="0" xfId="2" applyFont="1" applyFill="1" applyAlignment="1">
      <alignment horizontal="center" vertical="center"/>
    </xf>
    <xf numFmtId="4" fontId="10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/>
    </xf>
    <xf numFmtId="167" fontId="13" fillId="0" borderId="1" xfId="18" applyNumberFormat="1" applyFont="1" applyFill="1" applyBorder="1" applyAlignment="1">
      <alignment horizontal="center" vertical="center"/>
    </xf>
    <xf numFmtId="0" fontId="24" fillId="0" borderId="1" xfId="1" applyFont="1" applyBorder="1" applyAlignment="1">
      <alignment horizontal="center" vertical="center" wrapText="1"/>
    </xf>
    <xf numFmtId="0" fontId="24" fillId="0" borderId="1" xfId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wrapText="1" shrinkToFit="1"/>
    </xf>
    <xf numFmtId="4" fontId="10" fillId="0" borderId="0" xfId="0" applyNumberFormat="1" applyFont="1"/>
    <xf numFmtId="4" fontId="8" fillId="0" borderId="1" xfId="0" applyNumberFormat="1" applyFont="1" applyBorder="1" applyAlignment="1">
      <alignment horizontal="center" vertical="center"/>
    </xf>
    <xf numFmtId="167" fontId="10" fillId="0" borderId="1" xfId="18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right" vertical="center" wrapText="1"/>
    </xf>
    <xf numFmtId="9" fontId="8" fillId="2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/>
    </xf>
    <xf numFmtId="0" fontId="2" fillId="0" borderId="6" xfId="0" applyFont="1" applyFill="1" applyBorder="1" applyAlignment="1">
      <alignment vertical="center" wrapText="1"/>
    </xf>
    <xf numFmtId="0" fontId="27" fillId="0" borderId="0" xfId="0" applyFont="1"/>
    <xf numFmtId="164" fontId="2" fillId="0" borderId="0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vertical="center"/>
    </xf>
    <xf numFmtId="4" fontId="11" fillId="0" borderId="2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166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9" fontId="10" fillId="0" borderId="0" xfId="2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24" fillId="0" borderId="1" xfId="1" applyFont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right" vertical="center" wrapText="1"/>
    </xf>
    <xf numFmtId="9" fontId="8" fillId="2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right" vertical="center" wrapText="1"/>
    </xf>
    <xf numFmtId="0" fontId="26" fillId="0" borderId="1" xfId="1" applyFont="1" applyBorder="1" applyAlignment="1">
      <alignment horizontal="center" vertical="center" wrapText="1"/>
    </xf>
    <xf numFmtId="0" fontId="26" fillId="0" borderId="1" xfId="1" applyFont="1" applyFill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0" fontId="24" fillId="0" borderId="0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9" fontId="11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1" applyFont="1" applyFill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4" fontId="11" fillId="0" borderId="2" xfId="0" applyNumberFormat="1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 wrapText="1"/>
    </xf>
    <xf numFmtId="166" fontId="11" fillId="0" borderId="1" xfId="0" applyNumberFormat="1" applyFont="1" applyFill="1" applyBorder="1" applyAlignment="1">
      <alignment horizontal="center" vertical="center" wrapText="1"/>
    </xf>
    <xf numFmtId="9" fontId="11" fillId="0" borderId="2" xfId="5" applyFont="1" applyFill="1" applyBorder="1" applyAlignment="1">
      <alignment horizontal="center" vertical="center"/>
    </xf>
    <xf numFmtId="9" fontId="11" fillId="0" borderId="7" xfId="5" applyFont="1" applyFill="1" applyBorder="1" applyAlignment="1">
      <alignment horizontal="center" vertical="center"/>
    </xf>
    <xf numFmtId="166" fontId="11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166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0" fontId="18" fillId="0" borderId="0" xfId="1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9" fontId="10" fillId="0" borderId="0" xfId="2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9" fontId="10" fillId="0" borderId="0" xfId="2" applyFont="1" applyBorder="1" applyAlignment="1">
      <alignment horizontal="center" vertical="center"/>
    </xf>
    <xf numFmtId="4" fontId="10" fillId="0" borderId="0" xfId="0" applyNumberFormat="1" applyFont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166" fontId="8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9" fontId="8" fillId="2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 wrapText="1" shrinkToFit="1"/>
    </xf>
    <xf numFmtId="0" fontId="2" fillId="0" borderId="0" xfId="0" applyFont="1" applyAlignment="1">
      <alignment vertical="center"/>
    </xf>
    <xf numFmtId="4" fontId="8" fillId="0" borderId="1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9" fontId="11" fillId="0" borderId="0" xfId="5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" fontId="10" fillId="0" borderId="0" xfId="0" applyNumberFormat="1" applyFont="1" applyBorder="1" applyAlignment="1">
      <alignment vertical="center"/>
    </xf>
    <xf numFmtId="0" fontId="18" fillId="0" borderId="0" xfId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Fill="1" applyAlignment="1">
      <alignment vertical="center"/>
    </xf>
    <xf numFmtId="4" fontId="11" fillId="0" borderId="7" xfId="0" applyNumberFormat="1" applyFont="1" applyFill="1" applyBorder="1" applyAlignment="1">
      <alignment horizontal="center" vertical="center" wrapText="1"/>
    </xf>
    <xf numFmtId="166" fontId="11" fillId="2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right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4" fontId="11" fillId="0" borderId="8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vertical="center" wrapText="1"/>
    </xf>
    <xf numFmtId="9" fontId="11" fillId="0" borderId="1" xfId="0" applyNumberFormat="1" applyFont="1" applyFill="1" applyBorder="1" applyAlignment="1">
      <alignment vertical="center"/>
    </xf>
    <xf numFmtId="166" fontId="11" fillId="0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23" fillId="0" borderId="1" xfId="1" applyFont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vertical="center"/>
    </xf>
    <xf numFmtId="4" fontId="11" fillId="0" borderId="1" xfId="0" applyNumberFormat="1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9" fontId="11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9" fontId="12" fillId="0" borderId="0" xfId="2" applyFont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4" fontId="11" fillId="0" borderId="1" xfId="0" applyNumberFormat="1" applyFont="1" applyBorder="1" applyAlignment="1">
      <alignment horizontal="right" vertical="center" wrapText="1"/>
    </xf>
    <xf numFmtId="4" fontId="11" fillId="0" borderId="1" xfId="0" applyNumberFormat="1" applyFont="1" applyBorder="1" applyAlignment="1">
      <alignment vertical="center" wrapText="1"/>
    </xf>
    <xf numFmtId="0" fontId="22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left"/>
    </xf>
    <xf numFmtId="0" fontId="25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 shrinkToFit="1"/>
    </xf>
    <xf numFmtId="0" fontId="8" fillId="0" borderId="9" xfId="0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center" vertical="center" wrapText="1" shrinkToFit="1"/>
    </xf>
    <xf numFmtId="0" fontId="10" fillId="0" borderId="9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</cellXfs>
  <cellStyles count="23">
    <cellStyle name="Dziesiętny 2" xfId="4"/>
    <cellStyle name="Dziesiętny 3" xfId="6"/>
    <cellStyle name="Normalny" xfId="0" builtinId="0"/>
    <cellStyle name="Normalny 2" xfId="3"/>
    <cellStyle name="Normalny 2 2" xfId="9"/>
    <cellStyle name="Normalny 2 2 2" xfId="11"/>
    <cellStyle name="Normalny 2 2 3" xfId="15"/>
    <cellStyle name="Normalny 2 3" xfId="14"/>
    <cellStyle name="Normalny 2 4" xfId="8"/>
    <cellStyle name="Normalny 3" xfId="1"/>
    <cellStyle name="Normalny 3 2" xfId="10"/>
    <cellStyle name="Normalny 4" xfId="12"/>
    <cellStyle name="Normalny 4 2" xfId="19"/>
    <cellStyle name="Normalny 4 2 2" xfId="21"/>
    <cellStyle name="Normalny 5" xfId="13"/>
    <cellStyle name="Normalny 5 2" xfId="20"/>
    <cellStyle name="Normalny 5 2 2" xfId="22"/>
    <cellStyle name="Normalny 6" xfId="16"/>
    <cellStyle name="Normalny 7" xfId="17"/>
    <cellStyle name="Procentowy" xfId="5" builtinId="5"/>
    <cellStyle name="Procentowy 2" xfId="2"/>
    <cellStyle name="Walutowy" xfId="18" builtinId="4"/>
    <cellStyle name="Walutowy 2" xfId="7"/>
  </cellStyles>
  <dxfs count="6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CE6F1"/>
      <color rgb="FF0000FF"/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pageSetUpPr fitToPage="1"/>
  </sheetPr>
  <dimension ref="A1:X40"/>
  <sheetViews>
    <sheetView tabSelected="1" view="pageBreakPreview" zoomScale="85" zoomScaleNormal="100" zoomScaleSheetLayoutView="85" workbookViewId="0">
      <selection activeCell="A5" sqref="A5:XFD5"/>
    </sheetView>
  </sheetViews>
  <sheetFormatPr defaultRowHeight="15" x14ac:dyDescent="0.25"/>
  <cols>
    <col min="1" max="1" width="32.140625" style="42" customWidth="1"/>
    <col min="2" max="2" width="10.7109375" style="42" customWidth="1"/>
    <col min="3" max="5" width="20.7109375" style="42" customWidth="1"/>
    <col min="6" max="6" width="15.7109375" style="42" customWidth="1"/>
    <col min="7" max="7" width="17.140625" style="42" customWidth="1"/>
    <col min="8" max="15" width="15.7109375" style="42" customWidth="1"/>
    <col min="16" max="16" width="9.140625" style="42"/>
    <col min="17" max="17" width="11.7109375" style="42" bestFit="1" customWidth="1"/>
    <col min="18" max="16384" width="9.140625" style="28"/>
  </cols>
  <sheetData>
    <row r="1" spans="1:24" s="41" customFormat="1" ht="18" customHeight="1" x14ac:dyDescent="0.3">
      <c r="A1" s="347" t="s">
        <v>18</v>
      </c>
      <c r="B1" s="347"/>
      <c r="C1" s="347"/>
      <c r="D1" s="347"/>
      <c r="E1" s="347"/>
      <c r="F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4"/>
      <c r="S1" s="134"/>
      <c r="T1" s="134"/>
      <c r="U1" s="134"/>
      <c r="V1" s="134"/>
      <c r="W1" s="134"/>
      <c r="X1" s="134"/>
    </row>
    <row r="2" spans="1:24" ht="18.75" x14ac:dyDescent="0.25">
      <c r="A2" s="133" t="s">
        <v>329</v>
      </c>
      <c r="B2" s="2"/>
      <c r="C2" s="2"/>
      <c r="D2" s="2"/>
      <c r="E2" s="2"/>
      <c r="F2" s="136"/>
      <c r="G2" s="136"/>
      <c r="H2" s="136"/>
      <c r="I2" s="136"/>
      <c r="J2" s="136"/>
      <c r="K2" s="136"/>
      <c r="L2" s="136"/>
      <c r="M2" s="136"/>
      <c r="N2" s="136"/>
      <c r="O2" s="2"/>
      <c r="P2" s="2"/>
      <c r="Q2" s="2"/>
      <c r="R2" s="3"/>
      <c r="S2" s="3"/>
      <c r="T2" s="3"/>
      <c r="U2" s="3"/>
      <c r="V2" s="3"/>
      <c r="W2" s="3"/>
      <c r="X2" s="3"/>
    </row>
    <row r="3" spans="1:24" x14ac:dyDescent="0.25">
      <c r="A3" s="348" t="s">
        <v>328</v>
      </c>
      <c r="B3" s="348"/>
      <c r="C3" s="348"/>
      <c r="D3" s="6"/>
      <c r="E3" s="6"/>
      <c r="F3" s="136"/>
      <c r="G3" s="136"/>
      <c r="H3" s="136"/>
      <c r="I3" s="136"/>
      <c r="J3" s="136"/>
      <c r="K3" s="136"/>
      <c r="L3" s="136"/>
      <c r="M3" s="136"/>
      <c r="N3" s="136"/>
      <c r="X3" s="135"/>
    </row>
    <row r="4" spans="1:24" x14ac:dyDescent="0.25">
      <c r="A4" s="349" t="s">
        <v>19</v>
      </c>
      <c r="B4" s="349"/>
      <c r="C4" s="349"/>
      <c r="D4" s="6"/>
      <c r="E4" s="6"/>
      <c r="F4" s="136"/>
      <c r="G4" s="136"/>
      <c r="H4" s="136"/>
      <c r="I4" s="136"/>
      <c r="J4" s="136"/>
      <c r="K4" s="136"/>
      <c r="L4" s="136"/>
      <c r="M4" s="136"/>
      <c r="N4" s="136"/>
      <c r="X4" s="135"/>
    </row>
    <row r="5" spans="1:24" ht="59.25" customHeight="1" x14ac:dyDescent="0.25">
      <c r="A5" s="350" t="s">
        <v>336</v>
      </c>
      <c r="B5" s="350"/>
      <c r="C5" s="350"/>
      <c r="D5" s="6"/>
      <c r="E5" s="6"/>
      <c r="F5" s="136"/>
      <c r="G5" s="136"/>
      <c r="H5" s="136"/>
      <c r="I5" s="136"/>
      <c r="J5" s="136"/>
      <c r="K5" s="136"/>
      <c r="L5" s="136"/>
      <c r="M5" s="136"/>
      <c r="N5" s="136"/>
      <c r="X5" s="3"/>
    </row>
    <row r="6" spans="1:24" x14ac:dyDescent="0.25">
      <c r="A6" s="5" t="s">
        <v>280</v>
      </c>
      <c r="B6" s="6"/>
      <c r="C6" s="6"/>
      <c r="D6" s="6"/>
      <c r="E6" s="6"/>
      <c r="F6" s="136"/>
      <c r="G6" s="136"/>
      <c r="H6" s="136"/>
      <c r="I6" s="136"/>
      <c r="J6" s="136"/>
      <c r="K6" s="136"/>
      <c r="L6" s="136"/>
      <c r="M6" s="136"/>
      <c r="N6" s="136"/>
      <c r="X6" s="135"/>
    </row>
    <row r="7" spans="1:24" ht="20.100000000000001" customHeight="1" thickBot="1" x14ac:dyDescent="0.3">
      <c r="A7" s="5" t="s">
        <v>0</v>
      </c>
      <c r="B7" s="6"/>
      <c r="C7" s="6"/>
      <c r="D7" s="6"/>
      <c r="E7" s="6"/>
      <c r="F7" s="7"/>
      <c r="G7" s="7"/>
      <c r="H7" s="7"/>
      <c r="I7" s="7"/>
      <c r="J7" s="7"/>
      <c r="K7" s="7"/>
      <c r="L7" s="7"/>
      <c r="M7" s="7"/>
      <c r="N7" s="7"/>
      <c r="X7" s="3"/>
    </row>
    <row r="8" spans="1:24" ht="20.100000000000001" customHeight="1" x14ac:dyDescent="0.25">
      <c r="A8" s="354" t="s">
        <v>1</v>
      </c>
      <c r="B8" s="356" t="s">
        <v>30</v>
      </c>
      <c r="C8" s="358" t="s">
        <v>20</v>
      </c>
      <c r="D8" s="360" t="s">
        <v>21</v>
      </c>
      <c r="E8" s="362" t="s">
        <v>22</v>
      </c>
      <c r="F8" s="351" t="s">
        <v>12</v>
      </c>
      <c r="G8" s="352"/>
      <c r="H8" s="352"/>
      <c r="I8" s="352"/>
      <c r="J8" s="352"/>
      <c r="K8" s="352"/>
      <c r="L8" s="352"/>
      <c r="M8" s="352"/>
      <c r="N8" s="352"/>
      <c r="O8" s="353"/>
      <c r="P8" s="43"/>
      <c r="Q8" s="43"/>
      <c r="R8" s="44"/>
      <c r="S8" s="44"/>
      <c r="T8" s="44"/>
      <c r="U8" s="44"/>
      <c r="X8" s="3"/>
    </row>
    <row r="9" spans="1:24" s="22" customFormat="1" ht="20.100000000000001" customHeight="1" thickBot="1" x14ac:dyDescent="0.3">
      <c r="A9" s="355"/>
      <c r="B9" s="357"/>
      <c r="C9" s="359"/>
      <c r="D9" s="361"/>
      <c r="E9" s="363"/>
      <c r="F9" s="48">
        <v>2019</v>
      </c>
      <c r="G9" s="49">
        <v>2020</v>
      </c>
      <c r="H9" s="49">
        <v>2021</v>
      </c>
      <c r="I9" s="49">
        <v>2022</v>
      </c>
      <c r="J9" s="49">
        <v>2023</v>
      </c>
      <c r="K9" s="49">
        <v>2024</v>
      </c>
      <c r="L9" s="49">
        <v>2025</v>
      </c>
      <c r="M9" s="49">
        <v>2026</v>
      </c>
      <c r="N9" s="49">
        <v>2027</v>
      </c>
      <c r="O9" s="50">
        <v>2028</v>
      </c>
      <c r="P9" s="7"/>
      <c r="Q9" s="7"/>
      <c r="R9" s="7"/>
      <c r="S9" s="7"/>
      <c r="T9" s="7"/>
      <c r="U9" s="7"/>
      <c r="V9" s="8"/>
      <c r="W9" s="8"/>
      <c r="X9" s="8"/>
    </row>
    <row r="10" spans="1:24" ht="39.950000000000003" customHeight="1" thickTop="1" x14ac:dyDescent="0.25">
      <c r="A10" s="51" t="s">
        <v>31</v>
      </c>
      <c r="B10" s="52">
        <v>13</v>
      </c>
      <c r="C10" s="53">
        <f>SUM('pow podst'!J4:J16)</f>
        <v>58550428.349999994</v>
      </c>
      <c r="D10" s="54">
        <f>SUM('pow podst'!L4:L16)</f>
        <v>29597803.309999999</v>
      </c>
      <c r="E10" s="55">
        <f>SUM('pow podst'!K4:K16)</f>
        <v>28952625.039999995</v>
      </c>
      <c r="F10" s="56">
        <f>SUM('pow podst'!N4:N16)</f>
        <v>7407912.1600000001</v>
      </c>
      <c r="G10" s="53">
        <f>SUM('pow podst'!O4:O16)</f>
        <v>19834732.619999997</v>
      </c>
      <c r="H10" s="53">
        <f>SUM('pow podst'!P4:P16)</f>
        <v>1709980.26</v>
      </c>
      <c r="I10" s="53">
        <f>SUM('pow podst'!Q4:Q16)</f>
        <v>0</v>
      </c>
      <c r="J10" s="53">
        <f>SUM('pow podst'!R4:R13)</f>
        <v>0</v>
      </c>
      <c r="K10" s="53">
        <f>SUM('pow podst'!S4:S13)</f>
        <v>0</v>
      </c>
      <c r="L10" s="53">
        <f>SUM('pow podst'!T4:T13)</f>
        <v>0</v>
      </c>
      <c r="M10" s="53">
        <f>SUM('pow podst'!U4:U13)</f>
        <v>0</v>
      </c>
      <c r="N10" s="53">
        <f>SUM('pow podst'!V4:V13)</f>
        <v>0</v>
      </c>
      <c r="O10" s="57">
        <f>SUM('pow podst'!W4:W13)</f>
        <v>0</v>
      </c>
      <c r="P10" s="45"/>
      <c r="Q10" s="19"/>
      <c r="R10" s="9"/>
      <c r="S10" s="9"/>
      <c r="T10" s="10"/>
      <c r="U10" s="10"/>
      <c r="V10" s="11"/>
      <c r="W10" s="3"/>
      <c r="X10" s="3"/>
    </row>
    <row r="11" spans="1:24" ht="39.950000000000003" customHeight="1" x14ac:dyDescent="0.25">
      <c r="A11" s="58" t="s">
        <v>32</v>
      </c>
      <c r="B11" s="59">
        <f>COUNTIF('pow podst'!C4:C14,"K")</f>
        <v>4</v>
      </c>
      <c r="C11" s="60">
        <f>SUMIF('pow podst'!C4:C16,"K",'pow podst'!J4:J16)</f>
        <v>23960619.059999999</v>
      </c>
      <c r="D11" s="61">
        <f>SUMIF('pow podst'!C4:C16,"K",'pow podst'!L4:L16)</f>
        <v>9167590.6400000006</v>
      </c>
      <c r="E11" s="62">
        <f>SUMIF('pow podst'!C4:C16,"K",'pow podst'!K4:K16)</f>
        <v>14793028.42</v>
      </c>
      <c r="F11" s="63">
        <f>SUMIF('pow podst'!C4:C16,"K",'pow podst'!N4:N16)</f>
        <v>7407912.1600000001</v>
      </c>
      <c r="G11" s="60">
        <f>SUMIF('pow podst'!C4:C16,"K",'pow podst'!O4:O16)</f>
        <v>7385116.2599999998</v>
      </c>
      <c r="H11" s="60">
        <f>SUMIF('pow podst'!C4:C16,"K",'pow podst'!P4:P16)</f>
        <v>0</v>
      </c>
      <c r="I11" s="60">
        <f>SUMIF('pow podst'!C4:C13,"K",'pow podst'!Q4:Q13)</f>
        <v>0</v>
      </c>
      <c r="J11" s="60">
        <f>SUMIF('pow podst'!C4:C13,"K",'pow podst'!R4:R13)</f>
        <v>0</v>
      </c>
      <c r="K11" s="60">
        <f>SUMIF('pow podst'!C4:C13,"K",'pow podst'!S4:S13)</f>
        <v>0</v>
      </c>
      <c r="L11" s="60">
        <f>SUMIF('pow podst'!C4:C13,"K",'pow podst'!T4:T13)</f>
        <v>0</v>
      </c>
      <c r="M11" s="60">
        <f>SUMIF('pow podst'!C4:C13,"K",'pow podst'!U4:U13)</f>
        <v>0</v>
      </c>
      <c r="N11" s="60">
        <f>SUMIF('pow podst'!C4:C13,"K",'pow podst'!V4:V13)</f>
        <v>0</v>
      </c>
      <c r="O11" s="64">
        <f>SUMIF('pow podst'!C4:C13,"K",'pow podst'!W4:W13)</f>
        <v>0</v>
      </c>
      <c r="P11" s="45"/>
      <c r="Q11" s="19"/>
      <c r="R11" s="9"/>
      <c r="S11" s="9"/>
      <c r="T11" s="10"/>
      <c r="U11" s="10"/>
      <c r="V11" s="11"/>
      <c r="W11" s="3"/>
      <c r="X11" s="3"/>
    </row>
    <row r="12" spans="1:24" ht="39.950000000000003" customHeight="1" x14ac:dyDescent="0.25">
      <c r="A12" s="65" t="s">
        <v>33</v>
      </c>
      <c r="B12" s="59">
        <v>8</v>
      </c>
      <c r="C12" s="60">
        <f>SUMIF('pow podst'!C4:C16,"N",'pow podst'!J4:J16)</f>
        <v>26032471.429999996</v>
      </c>
      <c r="D12" s="61">
        <f>SUMIF('pow podst'!C4:C16,"N",'pow podst'!L4:L16)</f>
        <v>16151543.739999998</v>
      </c>
      <c r="E12" s="62">
        <f>SUMIF('pow podst'!C4:C16,"N",'pow podst'!K4:K16)</f>
        <v>9880927.6899999995</v>
      </c>
      <c r="F12" s="63">
        <f>SUMIF('pow podst'!C4:C16,"N",'pow podst'!N4:N16)</f>
        <v>0</v>
      </c>
      <c r="G12" s="60">
        <f>SUMIF('pow podst'!C4:C16,"N",'pow podst'!O4:O16)</f>
        <v>9880927.6899999995</v>
      </c>
      <c r="H12" s="60">
        <f>SUMIF('pow podst'!C4:C16,"N",'pow podst'!P4:P16)</f>
        <v>0</v>
      </c>
      <c r="I12" s="60">
        <f>SUMIF('pow podst'!C4:C13,"N",'pow podst'!Q4:Q13)</f>
        <v>0</v>
      </c>
      <c r="J12" s="60">
        <f>SUMIF('pow podst'!C4:C13,"N",'pow podst'!R4:R13)</f>
        <v>0</v>
      </c>
      <c r="K12" s="60">
        <f>SUMIF('pow podst'!C4:C13,"N",'pow podst'!S4:S13)</f>
        <v>0</v>
      </c>
      <c r="L12" s="60">
        <f>SUMIF('pow podst'!C4:C13,"N",'pow podst'!T4:T13)</f>
        <v>0</v>
      </c>
      <c r="M12" s="60">
        <f>SUMIF('pow podst'!C4:C13,"N",'pow podst'!U4:U13)</f>
        <v>0</v>
      </c>
      <c r="N12" s="60">
        <f>SUMIF('pow podst'!C4:C13,"N",'pow podst'!V4:V13)</f>
        <v>0</v>
      </c>
      <c r="O12" s="64">
        <f>SUMIF('pow podst'!C4:C13,"N",'pow podst'!W4:W13)</f>
        <v>0</v>
      </c>
      <c r="P12" s="45"/>
      <c r="Q12" s="19"/>
      <c r="R12" s="9"/>
      <c r="S12" s="9"/>
      <c r="T12" s="10"/>
      <c r="U12" s="10"/>
      <c r="V12" s="11"/>
      <c r="W12" s="3"/>
      <c r="X12" s="3"/>
    </row>
    <row r="13" spans="1:24" ht="39.950000000000003" customHeight="1" thickBot="1" x14ac:dyDescent="0.3">
      <c r="A13" s="66" t="s">
        <v>34</v>
      </c>
      <c r="B13" s="67">
        <v>1</v>
      </c>
      <c r="C13" s="68">
        <f>SUMIF('pow podst'!C4:C16,"W",'pow podst'!J4:J16)</f>
        <v>8557337.8599999994</v>
      </c>
      <c r="D13" s="69">
        <f>SUMIF('pow podst'!C4:C16,"W",'pow podst'!L4:L16)</f>
        <v>4278668.93</v>
      </c>
      <c r="E13" s="70">
        <f>SUMIF('pow podst'!C4:C16,"W",'pow podst'!K4:K16)</f>
        <v>4278668.93</v>
      </c>
      <c r="F13" s="71">
        <f>SUMIF('pow podst'!C4:C16,"W",'pow podst'!N4:N16)</f>
        <v>0</v>
      </c>
      <c r="G13" s="68">
        <f>SUMIF('pow podst'!C4:C16,"W",'pow podst'!O4:O16)</f>
        <v>2568688.67</v>
      </c>
      <c r="H13" s="68">
        <f>SUMIF('pow podst'!C4:C16,"W",'pow podst'!P4:P16)</f>
        <v>1709980.26</v>
      </c>
      <c r="I13" s="68">
        <f>SUMIF('pow podst'!C4:C13,"W",'pow podst'!Q4:Q13)</f>
        <v>0</v>
      </c>
      <c r="J13" s="68">
        <f>SUMIF('pow podst'!C4:C13,"W",'pow podst'!R4:R13)</f>
        <v>0</v>
      </c>
      <c r="K13" s="68">
        <f>SUMIF('pow podst'!C4:C13,"W",'pow podst'!S4:S13)</f>
        <v>0</v>
      </c>
      <c r="L13" s="68">
        <f>SUMIF('pow podst'!C4:C13,"W",'pow podst'!T4:T13)</f>
        <v>0</v>
      </c>
      <c r="M13" s="68">
        <f>SUMIF('pow podst'!C4:C13,"W",'pow podst'!U4:U13)</f>
        <v>0</v>
      </c>
      <c r="N13" s="68">
        <f>SUMIF('pow podst'!C4:C13,"W",'pow podst'!V4:V13)</f>
        <v>0</v>
      </c>
      <c r="O13" s="72">
        <f>SUMIF('pow podst'!C4:C13,"W",'pow podst'!W4:W13)</f>
        <v>0</v>
      </c>
      <c r="P13" s="45"/>
      <c r="Q13" s="19"/>
      <c r="R13" s="9"/>
      <c r="S13" s="9"/>
      <c r="T13" s="10"/>
      <c r="U13" s="10"/>
      <c r="V13" s="11"/>
      <c r="W13" s="3"/>
      <c r="X13" s="3"/>
    </row>
    <row r="14" spans="1:24" ht="39.950000000000003" customHeight="1" thickTop="1" x14ac:dyDescent="0.25">
      <c r="A14" s="51" t="s">
        <v>35</v>
      </c>
      <c r="B14" s="52">
        <f>COUNTA('gm podst'!L4:L47)</f>
        <v>44</v>
      </c>
      <c r="C14" s="53">
        <f>SUM('gm podst'!K4:K47)</f>
        <v>72343846.099999979</v>
      </c>
      <c r="D14" s="54">
        <f>SUM('gm podst'!M4:M47)</f>
        <v>25773626.540000003</v>
      </c>
      <c r="E14" s="55">
        <f>SUM('gm podst'!L4:L47)</f>
        <v>46570219.559999987</v>
      </c>
      <c r="F14" s="73">
        <f>SUM('gm podst'!O4:O47)</f>
        <v>7528160.6600000001</v>
      </c>
      <c r="G14" s="74">
        <f>SUM('gm podst'!P4:P47)</f>
        <v>37280381.499999993</v>
      </c>
      <c r="H14" s="74">
        <f>SUM('gm podst'!Q4:Q47)</f>
        <v>1761677.4</v>
      </c>
      <c r="I14" s="74">
        <f>SUM('gm podst'!R4:R47)</f>
        <v>0</v>
      </c>
      <c r="J14" s="74">
        <f>SUM('gm podst'!S4:S32)</f>
        <v>0</v>
      </c>
      <c r="K14" s="74">
        <f>SUM('gm podst'!T4:T32)</f>
        <v>0</v>
      </c>
      <c r="L14" s="74">
        <f>SUM('gm podst'!U4:U32)</f>
        <v>0</v>
      </c>
      <c r="M14" s="74">
        <f>SUM('gm podst'!V4:V32)</f>
        <v>0</v>
      </c>
      <c r="N14" s="74">
        <f>SUM('gm podst'!W4:W32)</f>
        <v>0</v>
      </c>
      <c r="O14" s="75">
        <f>SUM('gm podst'!X4:X32)</f>
        <v>0</v>
      </c>
      <c r="P14" s="45"/>
      <c r="Q14" s="19"/>
      <c r="R14" s="9"/>
      <c r="S14" s="9"/>
      <c r="T14" s="10"/>
      <c r="U14" s="10"/>
      <c r="V14" s="10"/>
      <c r="W14" s="10"/>
      <c r="X14" s="10"/>
    </row>
    <row r="15" spans="1:24" ht="39.950000000000003" customHeight="1" x14ac:dyDescent="0.25">
      <c r="A15" s="58" t="s">
        <v>32</v>
      </c>
      <c r="B15" s="59">
        <f>COUNTIF('gm podst'!C4:C47,"K")</f>
        <v>4</v>
      </c>
      <c r="C15" s="60">
        <f>SUMIF('gm podst'!C4:C47,"K",'gm podst'!K4:K47)</f>
        <v>28085674.510000002</v>
      </c>
      <c r="D15" s="61">
        <f>SUMIF('gm podst'!C4:C47,"K",'gm podst'!M4:M47)</f>
        <v>8983847.2200000025</v>
      </c>
      <c r="E15" s="62">
        <f>SUMIF('gm podst'!C4:C47,"K",'gm podst'!L4:L47)</f>
        <v>19101827.289999999</v>
      </c>
      <c r="F15" s="63">
        <f>SUMIF('gm podst'!C4:C47,"K",'gm podst'!O4:O47)</f>
        <v>7528160.6600000001</v>
      </c>
      <c r="G15" s="60">
        <f>SUMIF('gm podst'!C4:C47,"K",'gm podst'!P4:P47)</f>
        <v>11573666.629999999</v>
      </c>
      <c r="H15" s="60">
        <f>SUMIF('gm podst'!C4:C47,"K",'gm podst'!Q4:Q47)</f>
        <v>0</v>
      </c>
      <c r="I15" s="60">
        <f>SUMIF('gm podst'!C4:C32,"K",'gm podst'!R4:R32)</f>
        <v>0</v>
      </c>
      <c r="J15" s="60">
        <f>SUMIF('gm podst'!C4:C32,"K",'gm podst'!S4:S32)</f>
        <v>0</v>
      </c>
      <c r="K15" s="60">
        <f>SUMIF('gm podst'!C4:C32,"K",'gm podst'!T4:T32)</f>
        <v>0</v>
      </c>
      <c r="L15" s="60">
        <f>SUMIF('gm podst'!C4:C32,"K",'gm podst'!U4:U32)</f>
        <v>0</v>
      </c>
      <c r="M15" s="60">
        <f>SUMIF('gm podst'!C4:C32,"K",'gm podst'!V4:V32)</f>
        <v>0</v>
      </c>
      <c r="N15" s="60">
        <f>SUMIF('gm podst'!C4:C32,"K",'gm podst'!W4:W32)</f>
        <v>0</v>
      </c>
      <c r="O15" s="64">
        <f>SUMIF('gm podst'!C4:C32,"K",'gm podst'!X4:X32)</f>
        <v>0</v>
      </c>
      <c r="P15" s="45"/>
      <c r="Q15" s="19"/>
      <c r="R15" s="9"/>
      <c r="S15" s="9"/>
      <c r="T15" s="10"/>
      <c r="U15" s="10"/>
      <c r="V15" s="10"/>
      <c r="W15" s="10"/>
      <c r="X15" s="10"/>
    </row>
    <row r="16" spans="1:24" ht="39.950000000000003" customHeight="1" x14ac:dyDescent="0.25">
      <c r="A16" s="65" t="s">
        <v>33</v>
      </c>
      <c r="B16" s="59">
        <f>COUNTIF('gm podst'!C4:C47,"N")</f>
        <v>38</v>
      </c>
      <c r="C16" s="60">
        <f>SUMIF('gm podst'!C4:C47,"N",'gm podst'!K4:K47)</f>
        <v>41272963.820000008</v>
      </c>
      <c r="D16" s="61">
        <f>SUMIF('gm podst'!C4:C47,"N",'gm podst'!M4:M47)</f>
        <v>15894216.99</v>
      </c>
      <c r="E16" s="62">
        <f>SUMIF('gm podst'!C4:C47,"N",'gm podst'!L4:L47)</f>
        <v>25378746.830000009</v>
      </c>
      <c r="F16" s="63">
        <f>SUMIF('gm podst'!C4:C47,"N",'gm podst'!O4:O47)</f>
        <v>0</v>
      </c>
      <c r="G16" s="60">
        <f>SUMIF('gm podst'!C4:C47,"N",'gm podst'!P4:P47)</f>
        <v>25378746.830000009</v>
      </c>
      <c r="H16" s="60">
        <f>SUMIF('gm podst'!C4:C47,"N",'gm podst'!Q4:Q47)</f>
        <v>0</v>
      </c>
      <c r="I16" s="60">
        <f>SUMIF('gm podst'!C4:C32,"N",'gm podst'!R4:R32)</f>
        <v>0</v>
      </c>
      <c r="J16" s="60">
        <f>SUMIF('gm podst'!C4:C32,"N",'gm podst'!S4:S32)</f>
        <v>0</v>
      </c>
      <c r="K16" s="60">
        <f>SUMIF('gm podst'!C4:C32,"N",'gm podst'!T4:T32)</f>
        <v>0</v>
      </c>
      <c r="L16" s="60">
        <f>SUMIF('gm podst'!C4:C32,"N",'gm podst'!U4:U32)</f>
        <v>0</v>
      </c>
      <c r="M16" s="60">
        <f>SUMIF('gm podst'!C4:C32,"N",'gm podst'!V4:V32)</f>
        <v>0</v>
      </c>
      <c r="N16" s="60">
        <f>SUMIF('gm podst'!C4:C32,"N",'gm podst'!W4:W32)</f>
        <v>0</v>
      </c>
      <c r="O16" s="64">
        <f>SUMIF('gm podst'!C4:C32,"N",'gm podst'!X4:X32)</f>
        <v>0</v>
      </c>
      <c r="P16" s="45"/>
      <c r="Q16" s="19"/>
      <c r="R16" s="9"/>
      <c r="S16" s="9"/>
      <c r="T16" s="10"/>
      <c r="U16" s="10"/>
      <c r="V16" s="10"/>
      <c r="W16" s="10"/>
      <c r="X16" s="10"/>
    </row>
    <row r="17" spans="1:24" ht="39.950000000000003" customHeight="1" thickBot="1" x14ac:dyDescent="0.3">
      <c r="A17" s="66" t="s">
        <v>34</v>
      </c>
      <c r="B17" s="67">
        <f>COUNTIF('gm podst'!C4:C47,"W")</f>
        <v>2</v>
      </c>
      <c r="C17" s="68">
        <f>SUMIF('gm podst'!C4:C47,"W",'gm podst'!K4:K47)</f>
        <v>2985207.77</v>
      </c>
      <c r="D17" s="69">
        <f>SUMIF('gm podst'!C4:C47,"W",'gm podst'!M4:M47)</f>
        <v>895562.33000000007</v>
      </c>
      <c r="E17" s="70">
        <f>SUMIF('gm podst'!C4:C47,"W",'gm podst'!L4:L47)</f>
        <v>2089645.44</v>
      </c>
      <c r="F17" s="71">
        <f>SUMIF('gm podst'!C4:C47,"W",'gm podst'!O4:O47)</f>
        <v>0</v>
      </c>
      <c r="G17" s="68">
        <f>SUMIF('gm podst'!C4:C47,"W",'gm podst'!P4:P47)</f>
        <v>327968.03999999998</v>
      </c>
      <c r="H17" s="68">
        <f>SUMIF('gm podst'!C4:C47,"W",'gm podst'!Q4:Q47)</f>
        <v>1761677.4</v>
      </c>
      <c r="I17" s="68">
        <f>SUMIF('gm podst'!C4:C32,"W",'gm podst'!R4:R32)</f>
        <v>0</v>
      </c>
      <c r="J17" s="68">
        <f>SUMIF('gm podst'!C4:C32,"W",'gm podst'!S4:S32)</f>
        <v>0</v>
      </c>
      <c r="K17" s="68">
        <f>SUMIF('gm podst'!C4:C32,"W",'gm podst'!T4:T32)</f>
        <v>0</v>
      </c>
      <c r="L17" s="68">
        <f>SUMIF('gm podst'!C4:C32,"W",'gm podst'!U4:U32)</f>
        <v>0</v>
      </c>
      <c r="M17" s="68">
        <f>SUMIF('gm podst'!C4:C32,"W",'gm podst'!V4:V32)</f>
        <v>0</v>
      </c>
      <c r="N17" s="68">
        <f>SUMIF('gm podst'!C4:C32,"W",'gm podst'!W4:W32)</f>
        <v>0</v>
      </c>
      <c r="O17" s="72">
        <f>SUMIF('gm podst'!C4:C32,"W",'gm podst'!X4:X32)</f>
        <v>0</v>
      </c>
      <c r="P17" s="45"/>
      <c r="Q17" s="19"/>
      <c r="R17" s="9"/>
      <c r="S17" s="9"/>
      <c r="T17" s="10"/>
      <c r="U17" s="10"/>
      <c r="V17" s="10"/>
      <c r="W17" s="10"/>
      <c r="X17" s="10"/>
    </row>
    <row r="18" spans="1:24" ht="39.950000000000003" customHeight="1" thickTop="1" x14ac:dyDescent="0.25">
      <c r="A18" s="76" t="s">
        <v>36</v>
      </c>
      <c r="B18" s="77">
        <f>B10+B14</f>
        <v>57</v>
      </c>
      <c r="C18" s="78">
        <f>C10+C14</f>
        <v>130894274.44999997</v>
      </c>
      <c r="D18" s="79">
        <f t="shared" ref="C18:O20" si="0">D10+D14</f>
        <v>55371429.850000001</v>
      </c>
      <c r="E18" s="55">
        <f t="shared" si="0"/>
        <v>75522844.599999979</v>
      </c>
      <c r="F18" s="80">
        <f t="shared" si="0"/>
        <v>14936072.82</v>
      </c>
      <c r="G18" s="78">
        <f t="shared" si="0"/>
        <v>57115114.11999999</v>
      </c>
      <c r="H18" s="78">
        <f>H10+H14</f>
        <v>3471657.66</v>
      </c>
      <c r="I18" s="78">
        <f t="shared" si="0"/>
        <v>0</v>
      </c>
      <c r="J18" s="78">
        <f t="shared" si="0"/>
        <v>0</v>
      </c>
      <c r="K18" s="78">
        <f t="shared" si="0"/>
        <v>0</v>
      </c>
      <c r="L18" s="78">
        <f t="shared" si="0"/>
        <v>0</v>
      </c>
      <c r="M18" s="78">
        <f t="shared" si="0"/>
        <v>0</v>
      </c>
      <c r="N18" s="78">
        <f t="shared" si="0"/>
        <v>0</v>
      </c>
      <c r="O18" s="81">
        <f t="shared" si="0"/>
        <v>0</v>
      </c>
      <c r="P18" s="45"/>
      <c r="Q18" s="19"/>
      <c r="R18" s="9"/>
      <c r="S18" s="9"/>
      <c r="T18" s="10"/>
      <c r="U18" s="10"/>
      <c r="V18" s="10"/>
      <c r="W18" s="10"/>
      <c r="X18" s="10"/>
    </row>
    <row r="19" spans="1:24" ht="39.950000000000003" customHeight="1" x14ac:dyDescent="0.25">
      <c r="A19" s="82" t="s">
        <v>32</v>
      </c>
      <c r="B19" s="83">
        <f>B11+B15</f>
        <v>8</v>
      </c>
      <c r="C19" s="84">
        <f t="shared" si="0"/>
        <v>52046293.57</v>
      </c>
      <c r="D19" s="85">
        <f t="shared" si="0"/>
        <v>18151437.860000003</v>
      </c>
      <c r="E19" s="62">
        <f t="shared" si="0"/>
        <v>33894855.710000001</v>
      </c>
      <c r="F19" s="86">
        <f t="shared" si="0"/>
        <v>14936072.82</v>
      </c>
      <c r="G19" s="84">
        <f t="shared" si="0"/>
        <v>18958782.890000001</v>
      </c>
      <c r="H19" s="84">
        <f t="shared" si="0"/>
        <v>0</v>
      </c>
      <c r="I19" s="84">
        <f t="shared" si="0"/>
        <v>0</v>
      </c>
      <c r="J19" s="84">
        <f t="shared" si="0"/>
        <v>0</v>
      </c>
      <c r="K19" s="84">
        <f t="shared" si="0"/>
        <v>0</v>
      </c>
      <c r="L19" s="84">
        <f t="shared" si="0"/>
        <v>0</v>
      </c>
      <c r="M19" s="84">
        <f t="shared" si="0"/>
        <v>0</v>
      </c>
      <c r="N19" s="84">
        <f t="shared" si="0"/>
        <v>0</v>
      </c>
      <c r="O19" s="87">
        <f t="shared" si="0"/>
        <v>0</v>
      </c>
      <c r="P19" s="45"/>
      <c r="Q19" s="19"/>
      <c r="R19" s="9"/>
      <c r="S19" s="9"/>
      <c r="T19" s="10"/>
      <c r="U19" s="10"/>
      <c r="V19" s="10"/>
      <c r="W19" s="10"/>
      <c r="X19" s="10"/>
    </row>
    <row r="20" spans="1:24" ht="39.950000000000003" customHeight="1" x14ac:dyDescent="0.25">
      <c r="A20" s="88" t="s">
        <v>33</v>
      </c>
      <c r="B20" s="83">
        <f>B12+B16</f>
        <v>46</v>
      </c>
      <c r="C20" s="84">
        <f t="shared" si="0"/>
        <v>67305435.25</v>
      </c>
      <c r="D20" s="85">
        <f t="shared" si="0"/>
        <v>32045760.729999997</v>
      </c>
      <c r="E20" s="62">
        <f t="shared" si="0"/>
        <v>35259674.520000011</v>
      </c>
      <c r="F20" s="86">
        <f t="shared" si="0"/>
        <v>0</v>
      </c>
      <c r="G20" s="84">
        <f t="shared" si="0"/>
        <v>35259674.520000011</v>
      </c>
      <c r="H20" s="84">
        <f t="shared" si="0"/>
        <v>0</v>
      </c>
      <c r="I20" s="84">
        <f t="shared" si="0"/>
        <v>0</v>
      </c>
      <c r="J20" s="84">
        <f t="shared" si="0"/>
        <v>0</v>
      </c>
      <c r="K20" s="84">
        <f t="shared" si="0"/>
        <v>0</v>
      </c>
      <c r="L20" s="84">
        <f t="shared" si="0"/>
        <v>0</v>
      </c>
      <c r="M20" s="84">
        <f t="shared" si="0"/>
        <v>0</v>
      </c>
      <c r="N20" s="84">
        <f t="shared" si="0"/>
        <v>0</v>
      </c>
      <c r="O20" s="87">
        <f t="shared" si="0"/>
        <v>0</v>
      </c>
      <c r="P20" s="45"/>
      <c r="Q20" s="19"/>
      <c r="R20" s="9"/>
      <c r="S20" s="9"/>
      <c r="T20" s="10"/>
      <c r="U20" s="10"/>
      <c r="V20" s="10"/>
      <c r="W20" s="10"/>
      <c r="X20" s="10"/>
    </row>
    <row r="21" spans="1:24" ht="39.950000000000003" customHeight="1" thickBot="1" x14ac:dyDescent="0.3">
      <c r="A21" s="89" t="s">
        <v>34</v>
      </c>
      <c r="B21" s="90">
        <f>B13+B17</f>
        <v>3</v>
      </c>
      <c r="C21" s="91">
        <f t="shared" ref="C21:O21" si="1">C13+C17</f>
        <v>11542545.629999999</v>
      </c>
      <c r="D21" s="92">
        <f t="shared" si="1"/>
        <v>5174231.26</v>
      </c>
      <c r="E21" s="70">
        <f>E13+E17</f>
        <v>6368314.3699999992</v>
      </c>
      <c r="F21" s="93">
        <f t="shared" si="1"/>
        <v>0</v>
      </c>
      <c r="G21" s="91">
        <f>G13+G17</f>
        <v>2896656.71</v>
      </c>
      <c r="H21" s="91">
        <f>H13+H17</f>
        <v>3471657.66</v>
      </c>
      <c r="I21" s="91">
        <f t="shared" si="1"/>
        <v>0</v>
      </c>
      <c r="J21" s="91">
        <f t="shared" si="1"/>
        <v>0</v>
      </c>
      <c r="K21" s="91">
        <f t="shared" si="1"/>
        <v>0</v>
      </c>
      <c r="L21" s="91">
        <f t="shared" si="1"/>
        <v>0</v>
      </c>
      <c r="M21" s="91">
        <f t="shared" si="1"/>
        <v>0</v>
      </c>
      <c r="N21" s="91">
        <f t="shared" si="1"/>
        <v>0</v>
      </c>
      <c r="O21" s="94">
        <f t="shared" si="1"/>
        <v>0</v>
      </c>
      <c r="P21" s="45"/>
      <c r="Q21" s="19"/>
      <c r="R21" s="9"/>
      <c r="S21" s="9"/>
      <c r="T21" s="10"/>
      <c r="U21" s="10"/>
      <c r="V21" s="10"/>
      <c r="W21" s="10"/>
      <c r="X21" s="10"/>
    </row>
    <row r="22" spans="1:24" ht="39.950000000000003" customHeight="1" thickTop="1" x14ac:dyDescent="0.25">
      <c r="A22" s="51" t="s">
        <v>2</v>
      </c>
      <c r="B22" s="52">
        <v>8</v>
      </c>
      <c r="C22" s="53">
        <f>SUM('pow rez'!J5:J14)</f>
        <v>17306303.780000001</v>
      </c>
      <c r="D22" s="54">
        <f>SUM('pow rez'!L5:L14)</f>
        <v>8653151.8599999994</v>
      </c>
      <c r="E22" s="55">
        <f>SUM('pow rez'!K5:K14)</f>
        <v>8653151.9199999999</v>
      </c>
      <c r="F22" s="56">
        <f>SUM('pow rez'!N5:N14)</f>
        <v>0</v>
      </c>
      <c r="G22" s="53">
        <f>SUM('pow rez'!O5:O14)</f>
        <v>8653151.9199999999</v>
      </c>
      <c r="H22" s="53">
        <f>SUM('pow rez'!P5:P14)</f>
        <v>0</v>
      </c>
      <c r="I22" s="53">
        <f>SUM('pow rez'!Q5:Q6)</f>
        <v>0</v>
      </c>
      <c r="J22" s="53">
        <f>SUM('pow rez'!R5:R6)</f>
        <v>0</v>
      </c>
      <c r="K22" s="53">
        <f>SUM('pow rez'!S5:S6)</f>
        <v>0</v>
      </c>
      <c r="L22" s="53">
        <f>SUM('pow rez'!T5:T6)</f>
        <v>0</v>
      </c>
      <c r="M22" s="53">
        <f>SUM('pow rez'!U5:U6)</f>
        <v>0</v>
      </c>
      <c r="N22" s="53">
        <f>SUM('pow rez'!V5:V6)</f>
        <v>0</v>
      </c>
      <c r="O22" s="57">
        <f>SUM('pow rez'!W5:W6)</f>
        <v>0</v>
      </c>
      <c r="P22" s="45"/>
      <c r="Q22" s="19"/>
      <c r="R22" s="9"/>
      <c r="S22" s="9"/>
      <c r="T22" s="10"/>
      <c r="U22" s="10"/>
      <c r="V22" s="10"/>
      <c r="W22" s="10"/>
      <c r="X22" s="10"/>
    </row>
    <row r="23" spans="1:24" ht="39.950000000000003" customHeight="1" x14ac:dyDescent="0.25">
      <c r="A23" s="65" t="s">
        <v>33</v>
      </c>
      <c r="B23" s="59">
        <v>8</v>
      </c>
      <c r="C23" s="60">
        <f>SUMIF('pow rez'!C5:C14,"N",'pow rez'!J5:J14)</f>
        <v>17306303.780000001</v>
      </c>
      <c r="D23" s="61">
        <f>SUMIF('pow rez'!C5:C14,"N",'pow rez'!L5:L14)</f>
        <v>8653151.8599999994</v>
      </c>
      <c r="E23" s="62">
        <f>SUMIF('pow rez'!C5:C14,"N",'pow rez'!K5:K14)</f>
        <v>8653151.9199999999</v>
      </c>
      <c r="F23" s="63">
        <f>SUMIF('pow rez'!C5:C14,"N",'pow rez'!N5:N14)</f>
        <v>0</v>
      </c>
      <c r="G23" s="60">
        <f>SUMIF('pow rez'!C5:C14,"N",'pow rez'!O5:O14)</f>
        <v>8653151.9199999999</v>
      </c>
      <c r="H23" s="60">
        <f>SUMIF('pow rez'!C5:C14,"N",'pow rez'!P5:P14)</f>
        <v>0</v>
      </c>
      <c r="I23" s="60">
        <f>SUMIF('pow rez'!C5:C6,"N",'pow rez'!Q5:Q6)</f>
        <v>0</v>
      </c>
      <c r="J23" s="60">
        <f>SUMIF('pow rez'!C5:C6,"N",'pow rez'!R5:R6)</f>
        <v>0</v>
      </c>
      <c r="K23" s="60">
        <f>SUMIF('pow rez'!C5:C6,"N",'pow rez'!S5:S6)</f>
        <v>0</v>
      </c>
      <c r="L23" s="60">
        <f>SUMIF('pow rez'!C5:C6,"N",'pow rez'!T5:T6)</f>
        <v>0</v>
      </c>
      <c r="M23" s="60">
        <f>SUMIF('pow rez'!C5:C6,"N",'pow rez'!U5:U6)</f>
        <v>0</v>
      </c>
      <c r="N23" s="60">
        <f>SUMIF('pow rez'!C5:C6,"N",'pow rez'!V5:V6)</f>
        <v>0</v>
      </c>
      <c r="O23" s="64">
        <f>SUMIF('pow rez'!C5:C6,"N",'pow rez'!W5:W6)</f>
        <v>0</v>
      </c>
      <c r="P23" s="45"/>
      <c r="Q23" s="19"/>
      <c r="R23" s="9"/>
      <c r="S23" s="9"/>
      <c r="T23" s="10"/>
      <c r="U23" s="10"/>
      <c r="V23" s="10"/>
      <c r="W23" s="10"/>
      <c r="X23" s="10"/>
    </row>
    <row r="24" spans="1:24" ht="39.950000000000003" customHeight="1" thickBot="1" x14ac:dyDescent="0.3">
      <c r="A24" s="66" t="s">
        <v>34</v>
      </c>
      <c r="B24" s="67">
        <f>COUNTIF('pow rez'!C5:C11,"W")</f>
        <v>0</v>
      </c>
      <c r="C24" s="68">
        <f>SUMIF('pow rez'!C5:C14,"W",'pow rez'!J5:J14)</f>
        <v>0</v>
      </c>
      <c r="D24" s="69">
        <f>SUMIF('pow rez'!C5:C14,"W",'pow rez'!L5:L14)</f>
        <v>0</v>
      </c>
      <c r="E24" s="70">
        <f>SUMIF('pow rez'!C5:C14,"W",'pow rez'!K5:K14)</f>
        <v>0</v>
      </c>
      <c r="F24" s="71">
        <f>SUMIF('pow rez'!C5:C14,"W",'pow rez'!N5:N14)</f>
        <v>0</v>
      </c>
      <c r="G24" s="68">
        <f>SUMIF('pow rez'!C5:C14,"W",'pow rez'!O5:O14)</f>
        <v>0</v>
      </c>
      <c r="H24" s="68">
        <f>SUMIF('pow rez'!C5:C14,"W",'pow rez'!P5:P14)</f>
        <v>0</v>
      </c>
      <c r="I24" s="68">
        <f>SUMIF('pow rez'!C5:C6,"W",'pow rez'!Q5:Q6)</f>
        <v>0</v>
      </c>
      <c r="J24" s="68">
        <f>SUMIF('pow rez'!C5:C6,"W",'pow rez'!R5:R6)</f>
        <v>0</v>
      </c>
      <c r="K24" s="68">
        <f>SUMIF('pow rez'!C5:C6,"W",'pow rez'!S5:S6)</f>
        <v>0</v>
      </c>
      <c r="L24" s="68">
        <f>SUMIF('pow rez'!C5:C6,"W",'pow rez'!T5:T6)</f>
        <v>0</v>
      </c>
      <c r="M24" s="68">
        <f>SUMIF('pow rez'!C5:C6,"W",'pow rez'!U5:U6)</f>
        <v>0</v>
      </c>
      <c r="N24" s="68">
        <f>SUMIF('pow rez'!C5:C6,"W",'pow rez'!V5:V6)</f>
        <v>0</v>
      </c>
      <c r="O24" s="72">
        <f>SUMIF('pow rez'!C5:C6,"W",'pow rez'!W5:W6)</f>
        <v>0</v>
      </c>
      <c r="P24" s="45"/>
      <c r="Q24" s="19"/>
      <c r="R24" s="9"/>
      <c r="S24" s="9"/>
      <c r="T24" s="10"/>
      <c r="U24" s="10"/>
      <c r="V24" s="10"/>
      <c r="W24" s="10"/>
      <c r="X24" s="10"/>
    </row>
    <row r="25" spans="1:24" ht="39.950000000000003" customHeight="1" thickTop="1" x14ac:dyDescent="0.25">
      <c r="A25" s="51" t="s">
        <v>3</v>
      </c>
      <c r="B25" s="52">
        <v>0</v>
      </c>
      <c r="C25" s="53">
        <f>SUM('gm rez'!K11:K19)</f>
        <v>0</v>
      </c>
      <c r="D25" s="54">
        <f>SUM('gm rez'!M11:M19)</f>
        <v>0</v>
      </c>
      <c r="E25" s="55">
        <f>SUM('gm rez'!L11:L19)</f>
        <v>0</v>
      </c>
      <c r="F25" s="56">
        <f>SUM('gm rez'!O11:O19)</f>
        <v>0</v>
      </c>
      <c r="G25" s="53">
        <f>SUM('gm rez'!P11:P19)</f>
        <v>0</v>
      </c>
      <c r="H25" s="53">
        <f>SUM('gm rez'!Q11:Q19)</f>
        <v>0</v>
      </c>
      <c r="I25" s="53">
        <f>SUM('gm rez'!R11:R19)</f>
        <v>0</v>
      </c>
      <c r="J25" s="53">
        <f>SUM('gm rez'!S11:S19)</f>
        <v>0</v>
      </c>
      <c r="K25" s="53">
        <f>SUM('gm rez'!T11:T19)</f>
        <v>0</v>
      </c>
      <c r="L25" s="53">
        <f>SUM('gm rez'!U11:U19)</f>
        <v>0</v>
      </c>
      <c r="M25" s="53">
        <f>SUM('gm rez'!V11:V19)</f>
        <v>0</v>
      </c>
      <c r="N25" s="53">
        <f>SUM('gm rez'!W11:W19)</f>
        <v>0</v>
      </c>
      <c r="O25" s="57">
        <f>SUM('gm rez'!X11:X19)</f>
        <v>0</v>
      </c>
      <c r="P25" s="45"/>
      <c r="Q25" s="19"/>
      <c r="R25" s="95"/>
      <c r="S25" s="95"/>
      <c r="T25" s="96"/>
      <c r="U25" s="96"/>
      <c r="V25" s="11"/>
      <c r="W25" s="3"/>
      <c r="X25" s="3"/>
    </row>
    <row r="26" spans="1:24" ht="39.950000000000003" customHeight="1" x14ac:dyDescent="0.25">
      <c r="A26" s="65" t="s">
        <v>33</v>
      </c>
      <c r="B26" s="59">
        <v>0</v>
      </c>
      <c r="C26" s="60">
        <f>SUMIF('gm rez'!C11:C19,"N",'gm rez'!K11:K19)</f>
        <v>0</v>
      </c>
      <c r="D26" s="61">
        <f>SUMIF('gm rez'!C11:C19,"N",'gm rez'!M11:M19)</f>
        <v>0</v>
      </c>
      <c r="E26" s="62">
        <f>SUMIF('gm rez'!C11:C19,"N",'gm rez'!L11:L19)</f>
        <v>0</v>
      </c>
      <c r="F26" s="63">
        <f>SUMIF('gm rez'!C11:C19,"N",'gm rez'!O11:O19)</f>
        <v>0</v>
      </c>
      <c r="G26" s="60">
        <f>SUMIF('gm rez'!C11:C19,"N",'gm rez'!P11:P19)</f>
        <v>0</v>
      </c>
      <c r="H26" s="60">
        <f>SUMIF('gm rez'!C11:C19,"N",'gm rez'!Q11:Q19)</f>
        <v>0</v>
      </c>
      <c r="I26" s="60">
        <f>SUMIF('gm rez'!C11:C19,"N",'gm rez'!R11:R19)</f>
        <v>0</v>
      </c>
      <c r="J26" s="60">
        <f>SUMIF('gm rez'!C11:C19,"N",'gm rez'!S11:S19)</f>
        <v>0</v>
      </c>
      <c r="K26" s="60">
        <f>SUMIF('gm rez'!C11:C19,"N",'gm rez'!T11:T19)</f>
        <v>0</v>
      </c>
      <c r="L26" s="60">
        <f>SUMIF('gm rez'!C11:C19,"N",'gm rez'!U11:U19)</f>
        <v>0</v>
      </c>
      <c r="M26" s="60">
        <f>SUMIF('gm rez'!C11:C19,"N",'gm rez'!V11:V19)</f>
        <v>0</v>
      </c>
      <c r="N26" s="60">
        <f>SUMIF('gm rez'!C11:C19,"N",'gm rez'!W11:W19)</f>
        <v>0</v>
      </c>
      <c r="O26" s="64">
        <f>SUMIF('gm rez'!C11:C19,"N",'gm rez'!X11:X19)</f>
        <v>0</v>
      </c>
      <c r="P26" s="45"/>
      <c r="Q26" s="19"/>
      <c r="R26" s="95"/>
      <c r="S26" s="95"/>
      <c r="T26" s="96"/>
      <c r="U26" s="96"/>
      <c r="V26" s="11"/>
      <c r="W26" s="3"/>
      <c r="X26" s="3"/>
    </row>
    <row r="27" spans="1:24" ht="39.950000000000003" customHeight="1" thickBot="1" x14ac:dyDescent="0.3">
      <c r="A27" s="66" t="s">
        <v>34</v>
      </c>
      <c r="B27" s="67">
        <f>COUNTIF('gm rez'!C11:C19,"W")</f>
        <v>0</v>
      </c>
      <c r="C27" s="68">
        <f>SUMIF('gm rez'!C11:C19,"W",'gm rez'!K11:K19)</f>
        <v>0</v>
      </c>
      <c r="D27" s="69">
        <f>SUMIF('gm rez'!C11:C19,"W",'gm rez'!M11:M19)</f>
        <v>0</v>
      </c>
      <c r="E27" s="70">
        <f>SUMIF('gm rez'!C11:C19,"W",'gm rez'!L11:L19)</f>
        <v>0</v>
      </c>
      <c r="F27" s="71">
        <f>SUMIF('gm rez'!C11:C19,"W",'gm rez'!O11:O19)</f>
        <v>0</v>
      </c>
      <c r="G27" s="68">
        <f>SUMIF('gm rez'!C11:C19,"W",'gm rez'!P11:P19)</f>
        <v>0</v>
      </c>
      <c r="H27" s="68">
        <f>SUMIF('gm rez'!C11:C19,"W",'gm rez'!Q11:Q19)</f>
        <v>0</v>
      </c>
      <c r="I27" s="68">
        <f>SUMIF('gm rez'!C11:C19,"W",'gm rez'!R11:R19)</f>
        <v>0</v>
      </c>
      <c r="J27" s="68">
        <f>SUMIF('gm rez'!C11:C19,"W",'gm rez'!S11:S19)</f>
        <v>0</v>
      </c>
      <c r="K27" s="68">
        <f>SUMIF('gm rez'!C11:C19,"W",'gm rez'!T11:T19)</f>
        <v>0</v>
      </c>
      <c r="L27" s="68">
        <f>SUMIF('gm rez'!C11:C19,"W",'gm rez'!U11:U19)</f>
        <v>0</v>
      </c>
      <c r="M27" s="68">
        <f>SUMIF('gm rez'!C11:C19,"W",'gm rez'!V11:V19)</f>
        <v>0</v>
      </c>
      <c r="N27" s="68">
        <f>SUMIF('gm rez'!C11:C19,"W",'gm rez'!W11:W19)</f>
        <v>0</v>
      </c>
      <c r="O27" s="72">
        <f>SUMIF('gm rez'!C11:C19,"W",'gm rez'!X11:X19)</f>
        <v>0</v>
      </c>
      <c r="P27" s="45"/>
      <c r="Q27" s="19"/>
      <c r="R27" s="95"/>
      <c r="S27" s="95"/>
      <c r="T27" s="96"/>
      <c r="U27" s="96"/>
      <c r="V27" s="11"/>
      <c r="W27" s="3"/>
      <c r="X27" s="3"/>
    </row>
    <row r="28" spans="1:24" ht="39.950000000000003" customHeight="1" thickTop="1" x14ac:dyDescent="0.25">
      <c r="A28" s="97" t="s">
        <v>23</v>
      </c>
      <c r="B28" s="98">
        <f>B22+B25</f>
        <v>8</v>
      </c>
      <c r="C28" s="99">
        <f t="shared" ref="C28:O28" si="2">C22+C25</f>
        <v>17306303.780000001</v>
      </c>
      <c r="D28" s="100">
        <f t="shared" si="2"/>
        <v>8653151.8599999994</v>
      </c>
      <c r="E28" s="101">
        <f t="shared" si="2"/>
        <v>8653151.9199999999</v>
      </c>
      <c r="F28" s="102">
        <f t="shared" si="2"/>
        <v>0</v>
      </c>
      <c r="G28" s="99">
        <f t="shared" si="2"/>
        <v>8653151.9199999999</v>
      </c>
      <c r="H28" s="99">
        <f t="shared" si="2"/>
        <v>0</v>
      </c>
      <c r="I28" s="99">
        <f t="shared" si="2"/>
        <v>0</v>
      </c>
      <c r="J28" s="99">
        <f t="shared" si="2"/>
        <v>0</v>
      </c>
      <c r="K28" s="99">
        <f t="shared" si="2"/>
        <v>0</v>
      </c>
      <c r="L28" s="99">
        <f t="shared" si="2"/>
        <v>0</v>
      </c>
      <c r="M28" s="99">
        <f t="shared" si="2"/>
        <v>0</v>
      </c>
      <c r="N28" s="99">
        <f t="shared" si="2"/>
        <v>0</v>
      </c>
      <c r="O28" s="103">
        <f t="shared" si="2"/>
        <v>0</v>
      </c>
      <c r="P28" s="45"/>
      <c r="Q28" s="19"/>
      <c r="R28" s="46"/>
      <c r="S28" s="46"/>
      <c r="T28" s="44"/>
      <c r="U28" s="44"/>
    </row>
    <row r="29" spans="1:24" ht="39.950000000000003" customHeight="1" x14ac:dyDescent="0.25">
      <c r="A29" s="104" t="s">
        <v>33</v>
      </c>
      <c r="B29" s="105">
        <f t="shared" ref="B29:O29" si="3">B23+B26</f>
        <v>8</v>
      </c>
      <c r="C29" s="106">
        <f t="shared" si="3"/>
        <v>17306303.780000001</v>
      </c>
      <c r="D29" s="107">
        <f t="shared" si="3"/>
        <v>8653151.8599999994</v>
      </c>
      <c r="E29" s="62">
        <f t="shared" si="3"/>
        <v>8653151.9199999999</v>
      </c>
      <c r="F29" s="108">
        <f t="shared" si="3"/>
        <v>0</v>
      </c>
      <c r="G29" s="106">
        <f t="shared" si="3"/>
        <v>8653151.9199999999</v>
      </c>
      <c r="H29" s="106">
        <f t="shared" si="3"/>
        <v>0</v>
      </c>
      <c r="I29" s="106">
        <f t="shared" si="3"/>
        <v>0</v>
      </c>
      <c r="J29" s="106">
        <f t="shared" si="3"/>
        <v>0</v>
      </c>
      <c r="K29" s="106">
        <f t="shared" si="3"/>
        <v>0</v>
      </c>
      <c r="L29" s="106">
        <f t="shared" si="3"/>
        <v>0</v>
      </c>
      <c r="M29" s="106">
        <f t="shared" si="3"/>
        <v>0</v>
      </c>
      <c r="N29" s="106">
        <f t="shared" si="3"/>
        <v>0</v>
      </c>
      <c r="O29" s="109">
        <f t="shared" si="3"/>
        <v>0</v>
      </c>
      <c r="P29" s="45"/>
      <c r="Q29" s="19"/>
      <c r="R29" s="46"/>
      <c r="S29" s="46"/>
      <c r="T29" s="44"/>
      <c r="U29" s="44"/>
    </row>
    <row r="30" spans="1:24" ht="39.950000000000003" customHeight="1" thickBot="1" x14ac:dyDescent="0.3">
      <c r="A30" s="110" t="s">
        <v>34</v>
      </c>
      <c r="B30" s="111">
        <f t="shared" ref="B30:O30" si="4">B24+B27</f>
        <v>0</v>
      </c>
      <c r="C30" s="112">
        <f t="shared" si="4"/>
        <v>0</v>
      </c>
      <c r="D30" s="113">
        <f t="shared" si="4"/>
        <v>0</v>
      </c>
      <c r="E30" s="114">
        <f t="shared" si="4"/>
        <v>0</v>
      </c>
      <c r="F30" s="115">
        <f t="shared" si="4"/>
        <v>0</v>
      </c>
      <c r="G30" s="112">
        <f t="shared" si="4"/>
        <v>0</v>
      </c>
      <c r="H30" s="112">
        <f t="shared" si="4"/>
        <v>0</v>
      </c>
      <c r="I30" s="112">
        <f t="shared" si="4"/>
        <v>0</v>
      </c>
      <c r="J30" s="112">
        <f t="shared" si="4"/>
        <v>0</v>
      </c>
      <c r="K30" s="112">
        <f t="shared" si="4"/>
        <v>0</v>
      </c>
      <c r="L30" s="112">
        <f t="shared" si="4"/>
        <v>0</v>
      </c>
      <c r="M30" s="112">
        <f t="shared" si="4"/>
        <v>0</v>
      </c>
      <c r="N30" s="112">
        <f t="shared" si="4"/>
        <v>0</v>
      </c>
      <c r="O30" s="116">
        <f t="shared" si="4"/>
        <v>0</v>
      </c>
      <c r="P30" s="45"/>
      <c r="Q30" s="19"/>
      <c r="R30" s="46"/>
      <c r="S30" s="46"/>
      <c r="T30" s="44"/>
      <c r="U30" s="44"/>
    </row>
    <row r="31" spans="1:24" ht="39.950000000000003" customHeight="1" thickTop="1" x14ac:dyDescent="0.25">
      <c r="A31" s="117" t="s">
        <v>29</v>
      </c>
      <c r="B31" s="118">
        <f>B18+B28</f>
        <v>65</v>
      </c>
      <c r="C31" s="119">
        <f t="shared" ref="C31:O31" si="5">C18+C28</f>
        <v>148200578.22999996</v>
      </c>
      <c r="D31" s="120">
        <f t="shared" si="5"/>
        <v>64024581.710000001</v>
      </c>
      <c r="E31" s="55">
        <f>E18+E28</f>
        <v>84175996.519999981</v>
      </c>
      <c r="F31" s="121">
        <f>F18+F28</f>
        <v>14936072.82</v>
      </c>
      <c r="G31" s="121">
        <f t="shared" ref="G31:I31" si="6">G18+G28</f>
        <v>65768266.039999992</v>
      </c>
      <c r="H31" s="121">
        <f t="shared" si="6"/>
        <v>3471657.66</v>
      </c>
      <c r="I31" s="121">
        <f t="shared" si="6"/>
        <v>0</v>
      </c>
      <c r="J31" s="119">
        <f t="shared" si="5"/>
        <v>0</v>
      </c>
      <c r="K31" s="119">
        <f t="shared" si="5"/>
        <v>0</v>
      </c>
      <c r="L31" s="119">
        <f t="shared" si="5"/>
        <v>0</v>
      </c>
      <c r="M31" s="119">
        <f t="shared" si="5"/>
        <v>0</v>
      </c>
      <c r="N31" s="119">
        <f t="shared" si="5"/>
        <v>0</v>
      </c>
      <c r="O31" s="122">
        <f t="shared" si="5"/>
        <v>0</v>
      </c>
      <c r="P31" s="45"/>
      <c r="Q31" s="19"/>
      <c r="R31" s="46"/>
      <c r="S31" s="46"/>
      <c r="T31" s="44"/>
      <c r="U31" s="44"/>
    </row>
    <row r="32" spans="1:24" ht="39.950000000000003" customHeight="1" x14ac:dyDescent="0.25">
      <c r="A32" s="123" t="s">
        <v>33</v>
      </c>
      <c r="B32" s="124">
        <f>B20+B29</f>
        <v>54</v>
      </c>
      <c r="C32" s="125">
        <f t="shared" ref="C32:D32" si="7">C20+C29</f>
        <v>84611739.030000001</v>
      </c>
      <c r="D32" s="125">
        <f t="shared" si="7"/>
        <v>40698912.589999996</v>
      </c>
      <c r="E32" s="62">
        <f>E20+E29</f>
        <v>43912826.440000013</v>
      </c>
      <c r="F32" s="125">
        <f>F20+F29</f>
        <v>0</v>
      </c>
      <c r="G32" s="125">
        <f t="shared" ref="G32:I32" si="8">G20+G29</f>
        <v>43912826.440000013</v>
      </c>
      <c r="H32" s="125">
        <f t="shared" si="8"/>
        <v>0</v>
      </c>
      <c r="I32" s="125">
        <f t="shared" si="8"/>
        <v>0</v>
      </c>
      <c r="J32" s="126">
        <f t="shared" ref="J32:O32" si="9">J19+J29</f>
        <v>0</v>
      </c>
      <c r="K32" s="126">
        <f t="shared" si="9"/>
        <v>0</v>
      </c>
      <c r="L32" s="126">
        <f t="shared" si="9"/>
        <v>0</v>
      </c>
      <c r="M32" s="126">
        <f t="shared" si="9"/>
        <v>0</v>
      </c>
      <c r="N32" s="126">
        <f t="shared" si="9"/>
        <v>0</v>
      </c>
      <c r="O32" s="127">
        <f t="shared" si="9"/>
        <v>0</v>
      </c>
      <c r="P32" s="45"/>
      <c r="Q32" s="19"/>
      <c r="R32" s="46"/>
      <c r="S32" s="46"/>
      <c r="T32" s="44"/>
      <c r="U32" s="44"/>
    </row>
    <row r="33" spans="1:21" ht="39.950000000000003" customHeight="1" thickBot="1" x14ac:dyDescent="0.3">
      <c r="A33" s="128" t="s">
        <v>34</v>
      </c>
      <c r="B33" s="129">
        <f>B21+B30</f>
        <v>3</v>
      </c>
      <c r="C33" s="130">
        <f t="shared" ref="C33:D33" si="10">C21+C30</f>
        <v>11542545.629999999</v>
      </c>
      <c r="D33" s="130">
        <f t="shared" si="10"/>
        <v>5174231.26</v>
      </c>
      <c r="E33" s="70">
        <f>E21+E30</f>
        <v>6368314.3699999992</v>
      </c>
      <c r="F33" s="130">
        <f>F21+F30</f>
        <v>0</v>
      </c>
      <c r="G33" s="130">
        <f t="shared" ref="G33:H33" si="11">G21+G30</f>
        <v>2896656.71</v>
      </c>
      <c r="H33" s="130">
        <f t="shared" si="11"/>
        <v>3471657.66</v>
      </c>
      <c r="I33" s="131">
        <f t="shared" ref="I33:O33" si="12">I20+I30</f>
        <v>0</v>
      </c>
      <c r="J33" s="131">
        <f t="shared" si="12"/>
        <v>0</v>
      </c>
      <c r="K33" s="131">
        <f t="shared" si="12"/>
        <v>0</v>
      </c>
      <c r="L33" s="131">
        <f t="shared" si="12"/>
        <v>0</v>
      </c>
      <c r="M33" s="131">
        <f t="shared" si="12"/>
        <v>0</v>
      </c>
      <c r="N33" s="131">
        <f t="shared" si="12"/>
        <v>0</v>
      </c>
      <c r="O33" s="132">
        <f t="shared" si="12"/>
        <v>0</v>
      </c>
      <c r="P33" s="45"/>
      <c r="Q33" s="19"/>
      <c r="R33" s="46"/>
      <c r="S33" s="46"/>
      <c r="T33" s="44"/>
      <c r="U33" s="44"/>
    </row>
    <row r="34" spans="1:21" ht="15.75" thickTop="1" x14ac:dyDescent="0.25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6"/>
      <c r="S34" s="46"/>
      <c r="T34" s="44"/>
      <c r="U34" s="44"/>
    </row>
    <row r="35" spans="1:21" x14ac:dyDescent="0.25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6"/>
      <c r="S35" s="46"/>
      <c r="T35" s="44"/>
      <c r="U35" s="44"/>
    </row>
    <row r="36" spans="1:21" x14ac:dyDescent="0.25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6"/>
      <c r="S36" s="46"/>
      <c r="T36" s="44"/>
      <c r="U36" s="44"/>
    </row>
    <row r="37" spans="1:21" x14ac:dyDescent="0.25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6"/>
      <c r="S37" s="46"/>
      <c r="T37" s="44"/>
      <c r="U37" s="44"/>
    </row>
    <row r="38" spans="1:21" x14ac:dyDescent="0.25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4"/>
      <c r="S38" s="44"/>
      <c r="T38" s="44"/>
      <c r="U38" s="44"/>
    </row>
    <row r="39" spans="1:21" x14ac:dyDescent="0.25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4"/>
      <c r="S39" s="44"/>
      <c r="T39" s="44"/>
      <c r="U39" s="44"/>
    </row>
    <row r="40" spans="1:21" x14ac:dyDescent="0.25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4"/>
      <c r="S40" s="44"/>
      <c r="T40" s="44"/>
      <c r="U40" s="44"/>
    </row>
  </sheetData>
  <mergeCells count="10">
    <mergeCell ref="A1:E1"/>
    <mergeCell ref="A3:C3"/>
    <mergeCell ref="A4:C4"/>
    <mergeCell ref="A5:C5"/>
    <mergeCell ref="F8:O8"/>
    <mergeCell ref="A8:A9"/>
    <mergeCell ref="B8:B9"/>
    <mergeCell ref="C8:C9"/>
    <mergeCell ref="D8:D9"/>
    <mergeCell ref="E8:E9"/>
  </mergeCells>
  <pageMargins left="0.70866141732283472" right="0.70866141732283472" top="0.74803149606299213" bottom="0.74803149606299213" header="0.31496062992125984" footer="0.31496062992125984"/>
  <pageSetup paperSize="8" scale="65" orientation="landscape" r:id="rId1"/>
  <headerFooter>
    <oddHeader>&amp;LWojewództwo &amp;K000000Opolskie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34"/>
  <sheetViews>
    <sheetView showGridLines="0" view="pageBreakPreview" zoomScale="90" zoomScaleNormal="78" zoomScaleSheetLayoutView="90" workbookViewId="0">
      <selection sqref="A1:XFD1"/>
    </sheetView>
  </sheetViews>
  <sheetFormatPr defaultRowHeight="15" x14ac:dyDescent="0.25"/>
  <cols>
    <col min="1" max="3" width="15.7109375" style="28" customWidth="1"/>
    <col min="4" max="4" width="23.28515625" style="28" customWidth="1"/>
    <col min="5" max="5" width="15.7109375" style="28" customWidth="1"/>
    <col min="6" max="6" width="39.28515625" style="28" customWidth="1"/>
    <col min="7" max="7" width="17.85546875" style="28" customWidth="1"/>
    <col min="8" max="9" width="15.7109375" style="28" customWidth="1"/>
    <col min="10" max="10" width="15.7109375" style="156" customWidth="1"/>
    <col min="11" max="12" width="15.7109375" style="28" customWidth="1"/>
    <col min="13" max="13" width="15.7109375" style="22" customWidth="1"/>
    <col min="14" max="15" width="15.7109375" style="28" customWidth="1"/>
    <col min="16" max="16" width="17.140625" style="28" bestFit="1" customWidth="1"/>
    <col min="17" max="23" width="5.140625" style="28" hidden="1" customWidth="1"/>
    <col min="24" max="24" width="9" style="172" bestFit="1" customWidth="1"/>
    <col min="25" max="26" width="15.7109375" style="173" customWidth="1"/>
    <col min="27" max="27" width="15.7109375" style="172" customWidth="1"/>
    <col min="28" max="29" width="9.140625" style="44"/>
    <col min="30" max="30" width="11.7109375" style="44" bestFit="1" customWidth="1"/>
    <col min="31" max="49" width="9.140625" style="44"/>
    <col min="50" max="16384" width="9.140625" style="28"/>
  </cols>
  <sheetData>
    <row r="1" spans="1:51" x14ac:dyDescent="0.25">
      <c r="A1" s="364" t="s">
        <v>330</v>
      </c>
      <c r="B1" s="364"/>
    </row>
    <row r="2" spans="1:51" ht="20.100000000000001" customHeight="1" x14ac:dyDescent="0.25">
      <c r="A2" s="372" t="s">
        <v>4</v>
      </c>
      <c r="B2" s="372" t="s">
        <v>5</v>
      </c>
      <c r="C2" s="374" t="s">
        <v>37</v>
      </c>
      <c r="D2" s="370" t="s">
        <v>6</v>
      </c>
      <c r="E2" s="370" t="s">
        <v>27</v>
      </c>
      <c r="F2" s="370" t="s">
        <v>7</v>
      </c>
      <c r="G2" s="365" t="s">
        <v>331</v>
      </c>
      <c r="H2" s="372" t="s">
        <v>8</v>
      </c>
      <c r="I2" s="372" t="s">
        <v>24</v>
      </c>
      <c r="J2" s="373" t="s">
        <v>9</v>
      </c>
      <c r="K2" s="372" t="s">
        <v>16</v>
      </c>
      <c r="L2" s="370" t="s">
        <v>13</v>
      </c>
      <c r="M2" s="372" t="s">
        <v>11</v>
      </c>
      <c r="N2" s="372" t="s">
        <v>12</v>
      </c>
      <c r="O2" s="372"/>
      <c r="P2" s="372"/>
      <c r="Q2" s="372"/>
      <c r="R2" s="372"/>
      <c r="S2" s="372"/>
      <c r="T2" s="372"/>
      <c r="U2" s="372"/>
      <c r="V2" s="372"/>
      <c r="W2" s="372"/>
      <c r="X2" s="173"/>
      <c r="AX2" s="170"/>
      <c r="AY2" s="31"/>
    </row>
    <row r="3" spans="1:51" ht="49.5" customHeight="1" x14ac:dyDescent="0.25">
      <c r="A3" s="372"/>
      <c r="B3" s="372"/>
      <c r="C3" s="375"/>
      <c r="D3" s="371"/>
      <c r="E3" s="371"/>
      <c r="F3" s="371"/>
      <c r="G3" s="365"/>
      <c r="H3" s="372"/>
      <c r="I3" s="372"/>
      <c r="J3" s="373"/>
      <c r="K3" s="372"/>
      <c r="L3" s="371"/>
      <c r="M3" s="372"/>
      <c r="N3" s="143">
        <v>2019</v>
      </c>
      <c r="O3" s="143">
        <v>2020</v>
      </c>
      <c r="P3" s="143">
        <v>2021</v>
      </c>
      <c r="Q3" s="143">
        <v>2022</v>
      </c>
      <c r="R3" s="143">
        <v>2023</v>
      </c>
      <c r="S3" s="143">
        <v>2024</v>
      </c>
      <c r="T3" s="143">
        <v>2025</v>
      </c>
      <c r="U3" s="143">
        <v>2026</v>
      </c>
      <c r="V3" s="143">
        <v>2027</v>
      </c>
      <c r="W3" s="143">
        <v>2028</v>
      </c>
      <c r="X3" s="173"/>
      <c r="AA3" s="174"/>
      <c r="AX3" s="170"/>
      <c r="AY3" s="31"/>
    </row>
    <row r="4" spans="1:51" ht="30" customHeight="1" x14ac:dyDescent="0.25">
      <c r="A4" s="36">
        <v>1</v>
      </c>
      <c r="B4" s="137" t="s">
        <v>39</v>
      </c>
      <c r="C4" s="36" t="s">
        <v>43</v>
      </c>
      <c r="D4" s="138" t="s">
        <v>40</v>
      </c>
      <c r="E4" s="139">
        <v>1607</v>
      </c>
      <c r="F4" s="137" t="s">
        <v>41</v>
      </c>
      <c r="G4" s="36" t="s">
        <v>42</v>
      </c>
      <c r="H4" s="140">
        <v>1.2729999999999999</v>
      </c>
      <c r="I4" s="141" t="s">
        <v>44</v>
      </c>
      <c r="J4" s="26">
        <v>3680117.26</v>
      </c>
      <c r="K4" s="26">
        <v>2944093.8</v>
      </c>
      <c r="L4" s="25">
        <f>J4-K4</f>
        <v>736023.46</v>
      </c>
      <c r="M4" s="24">
        <v>0.8</v>
      </c>
      <c r="N4" s="26">
        <v>725000</v>
      </c>
      <c r="O4" s="26">
        <v>2219093.7999999998</v>
      </c>
      <c r="P4" s="157"/>
      <c r="Q4" s="157"/>
      <c r="R4" s="157"/>
      <c r="S4" s="157"/>
      <c r="T4" s="157"/>
      <c r="U4" s="157"/>
      <c r="V4" s="157"/>
      <c r="W4" s="157"/>
      <c r="X4" s="173"/>
      <c r="Y4" s="175"/>
      <c r="Z4" s="176"/>
      <c r="AA4" s="176"/>
      <c r="AX4" s="170"/>
      <c r="AY4" s="31"/>
    </row>
    <row r="5" spans="1:51" ht="45.75" customHeight="1" x14ac:dyDescent="0.25">
      <c r="A5" s="36">
        <v>2</v>
      </c>
      <c r="B5" s="137" t="s">
        <v>282</v>
      </c>
      <c r="C5" s="36" t="s">
        <v>43</v>
      </c>
      <c r="D5" s="138" t="s">
        <v>40</v>
      </c>
      <c r="E5" s="139">
        <v>1607</v>
      </c>
      <c r="F5" s="137" t="s">
        <v>46</v>
      </c>
      <c r="G5" s="137" t="s">
        <v>42</v>
      </c>
      <c r="H5" s="142">
        <v>4.7839999999999998</v>
      </c>
      <c r="I5" s="143" t="s">
        <v>45</v>
      </c>
      <c r="J5" s="26">
        <v>8596606.1099999994</v>
      </c>
      <c r="K5" s="26">
        <v>5267547.2</v>
      </c>
      <c r="L5" s="25">
        <f>J5-K5</f>
        <v>3329058.9099999992</v>
      </c>
      <c r="M5" s="24">
        <v>0.8</v>
      </c>
      <c r="N5" s="26">
        <v>2008000</v>
      </c>
      <c r="O5" s="26">
        <v>3259547.2</v>
      </c>
      <c r="P5" s="157"/>
      <c r="Q5" s="157"/>
      <c r="R5" s="157"/>
      <c r="S5" s="157"/>
      <c r="T5" s="157"/>
      <c r="U5" s="157"/>
      <c r="V5" s="157"/>
      <c r="W5" s="157"/>
      <c r="X5" s="173"/>
      <c r="Y5" s="175"/>
      <c r="Z5" s="176"/>
      <c r="AA5" s="176"/>
      <c r="AX5" s="170"/>
      <c r="AY5" s="31"/>
    </row>
    <row r="6" spans="1:51" ht="41.25" customHeight="1" x14ac:dyDescent="0.25">
      <c r="A6" s="36">
        <v>3</v>
      </c>
      <c r="B6" s="137" t="s">
        <v>84</v>
      </c>
      <c r="C6" s="20" t="s">
        <v>43</v>
      </c>
      <c r="D6" s="32" t="s">
        <v>49</v>
      </c>
      <c r="E6" s="21" t="s">
        <v>271</v>
      </c>
      <c r="F6" s="36" t="s">
        <v>47</v>
      </c>
      <c r="G6" s="36" t="s">
        <v>42</v>
      </c>
      <c r="H6" s="33">
        <v>0.29399999999999998</v>
      </c>
      <c r="I6" s="144" t="s">
        <v>48</v>
      </c>
      <c r="J6" s="26">
        <v>3697197.88</v>
      </c>
      <c r="K6" s="26">
        <v>2588038.52</v>
      </c>
      <c r="L6" s="25">
        <v>1109159.3600000001</v>
      </c>
      <c r="M6" s="24">
        <v>0.7</v>
      </c>
      <c r="N6" s="26">
        <v>1550668.99</v>
      </c>
      <c r="O6" s="26">
        <v>1037369.53</v>
      </c>
      <c r="P6" s="158"/>
      <c r="Q6" s="157"/>
      <c r="R6" s="157"/>
      <c r="S6" s="157"/>
      <c r="T6" s="157"/>
      <c r="U6" s="157"/>
      <c r="V6" s="157"/>
      <c r="W6" s="157"/>
      <c r="X6" s="173"/>
      <c r="Y6" s="175"/>
      <c r="Z6" s="176"/>
      <c r="AA6" s="176"/>
      <c r="AX6" s="170"/>
      <c r="AY6" s="31"/>
    </row>
    <row r="7" spans="1:51" ht="74.25" customHeight="1" x14ac:dyDescent="0.25">
      <c r="A7" s="30">
        <v>4</v>
      </c>
      <c r="B7" s="145" t="s">
        <v>283</v>
      </c>
      <c r="C7" s="146" t="s">
        <v>43</v>
      </c>
      <c r="D7" s="147" t="s">
        <v>52</v>
      </c>
      <c r="E7" s="27" t="s">
        <v>272</v>
      </c>
      <c r="F7" s="30" t="s">
        <v>50</v>
      </c>
      <c r="G7" s="30" t="s">
        <v>42</v>
      </c>
      <c r="H7" s="148">
        <v>5.53</v>
      </c>
      <c r="I7" s="149" t="s">
        <v>51</v>
      </c>
      <c r="J7" s="35">
        <v>7986697.8099999996</v>
      </c>
      <c r="K7" s="26">
        <v>3993348.9</v>
      </c>
      <c r="L7" s="159">
        <v>3993348.91</v>
      </c>
      <c r="M7" s="150">
        <v>0.5</v>
      </c>
      <c r="N7" s="35">
        <v>3124243.17</v>
      </c>
      <c r="O7" s="35">
        <v>869105.73</v>
      </c>
      <c r="P7" s="159"/>
      <c r="Q7" s="160"/>
      <c r="R7" s="160"/>
      <c r="S7" s="160"/>
      <c r="T7" s="160"/>
      <c r="U7" s="160"/>
      <c r="V7" s="160"/>
      <c r="W7" s="160"/>
      <c r="X7" s="173"/>
      <c r="Y7" s="175"/>
      <c r="Z7" s="176"/>
      <c r="AA7" s="176"/>
      <c r="AX7" s="170"/>
      <c r="AY7" s="31"/>
    </row>
    <row r="8" spans="1:51" s="153" customFormat="1" ht="48.75" customHeight="1" x14ac:dyDescent="0.25">
      <c r="A8" s="36">
        <v>5</v>
      </c>
      <c r="B8" s="151" t="s">
        <v>71</v>
      </c>
      <c r="C8" s="36" t="s">
        <v>61</v>
      </c>
      <c r="D8" s="152" t="s">
        <v>40</v>
      </c>
      <c r="E8" s="21" t="s">
        <v>273</v>
      </c>
      <c r="F8" s="152" t="s">
        <v>90</v>
      </c>
      <c r="G8" s="36" t="s">
        <v>42</v>
      </c>
      <c r="H8" s="33">
        <v>1.86</v>
      </c>
      <c r="I8" s="152" t="s">
        <v>308</v>
      </c>
      <c r="J8" s="34">
        <v>7348058.0199999996</v>
      </c>
      <c r="K8" s="34">
        <f t="shared" ref="K8:K12" si="0">ROUND(J8*M8,2)</f>
        <v>3674029.01</v>
      </c>
      <c r="L8" s="25">
        <f t="shared" ref="L8:L12" si="1">J8-K8</f>
        <v>3674029.01</v>
      </c>
      <c r="M8" s="24">
        <v>0.5</v>
      </c>
      <c r="N8" s="34">
        <v>0</v>
      </c>
      <c r="O8" s="34">
        <f t="shared" ref="O8:O13" si="2">K8</f>
        <v>3674029.01</v>
      </c>
      <c r="P8" s="36"/>
      <c r="Q8" s="36"/>
      <c r="R8" s="36"/>
      <c r="S8" s="36"/>
      <c r="T8" s="36"/>
      <c r="U8" s="36"/>
      <c r="V8" s="36"/>
      <c r="W8" s="36"/>
      <c r="X8" s="174"/>
      <c r="Y8" s="177"/>
      <c r="Z8" s="178"/>
      <c r="AA8" s="178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71"/>
    </row>
    <row r="9" spans="1:51" s="153" customFormat="1" ht="48" x14ac:dyDescent="0.25">
      <c r="A9" s="36">
        <v>6</v>
      </c>
      <c r="B9" s="151" t="s">
        <v>73</v>
      </c>
      <c r="C9" s="36" t="s">
        <v>61</v>
      </c>
      <c r="D9" s="152" t="s">
        <v>85</v>
      </c>
      <c r="E9" s="21" t="s">
        <v>274</v>
      </c>
      <c r="F9" s="152" t="s">
        <v>95</v>
      </c>
      <c r="G9" s="36" t="s">
        <v>54</v>
      </c>
      <c r="H9" s="33">
        <v>3.6</v>
      </c>
      <c r="I9" s="152" t="s">
        <v>110</v>
      </c>
      <c r="J9" s="34">
        <v>1512601.26</v>
      </c>
      <c r="K9" s="34">
        <f t="shared" si="0"/>
        <v>756300.63</v>
      </c>
      <c r="L9" s="25">
        <f t="shared" si="1"/>
        <v>756300.63</v>
      </c>
      <c r="M9" s="24">
        <v>0.5</v>
      </c>
      <c r="N9" s="34">
        <v>0</v>
      </c>
      <c r="O9" s="34">
        <f t="shared" si="2"/>
        <v>756300.63</v>
      </c>
      <c r="P9" s="36"/>
      <c r="Q9" s="36"/>
      <c r="R9" s="36"/>
      <c r="S9" s="36"/>
      <c r="T9" s="36"/>
      <c r="U9" s="36"/>
      <c r="V9" s="36"/>
      <c r="W9" s="36"/>
      <c r="X9" s="174"/>
      <c r="Y9" s="177"/>
      <c r="Z9" s="178"/>
      <c r="AA9" s="178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71"/>
    </row>
    <row r="10" spans="1:51" s="153" customFormat="1" ht="48" customHeight="1" x14ac:dyDescent="0.25">
      <c r="A10" s="36">
        <v>7</v>
      </c>
      <c r="B10" s="151" t="s">
        <v>75</v>
      </c>
      <c r="C10" s="36" t="s">
        <v>61</v>
      </c>
      <c r="D10" s="152" t="s">
        <v>89</v>
      </c>
      <c r="E10" s="21" t="s">
        <v>275</v>
      </c>
      <c r="F10" s="152" t="s">
        <v>97</v>
      </c>
      <c r="G10" s="36" t="s">
        <v>42</v>
      </c>
      <c r="H10" s="33">
        <v>1.8939999999999999</v>
      </c>
      <c r="I10" s="152" t="s">
        <v>218</v>
      </c>
      <c r="J10" s="34">
        <v>2437998.5299999998</v>
      </c>
      <c r="K10" s="34">
        <f t="shared" si="0"/>
        <v>1218999.27</v>
      </c>
      <c r="L10" s="25">
        <f t="shared" si="1"/>
        <v>1218999.2599999998</v>
      </c>
      <c r="M10" s="24">
        <v>0.5</v>
      </c>
      <c r="N10" s="34">
        <v>0</v>
      </c>
      <c r="O10" s="34">
        <f t="shared" si="2"/>
        <v>1218999.27</v>
      </c>
      <c r="P10" s="161"/>
      <c r="Q10" s="36"/>
      <c r="R10" s="36"/>
      <c r="S10" s="36"/>
      <c r="T10" s="36"/>
      <c r="U10" s="36"/>
      <c r="V10" s="36"/>
      <c r="W10" s="36"/>
      <c r="X10" s="174"/>
      <c r="Y10" s="177"/>
      <c r="Z10" s="178"/>
      <c r="AA10" s="178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71"/>
    </row>
    <row r="11" spans="1:51" s="153" customFormat="1" ht="48" x14ac:dyDescent="0.25">
      <c r="A11" s="36">
        <v>8</v>
      </c>
      <c r="B11" s="151" t="s">
        <v>78</v>
      </c>
      <c r="C11" s="36" t="s">
        <v>61</v>
      </c>
      <c r="D11" s="152" t="s">
        <v>68</v>
      </c>
      <c r="E11" s="21" t="s">
        <v>279</v>
      </c>
      <c r="F11" s="152" t="s">
        <v>225</v>
      </c>
      <c r="G11" s="36" t="s">
        <v>54</v>
      </c>
      <c r="H11" s="33">
        <v>0.5</v>
      </c>
      <c r="I11" s="152" t="s">
        <v>226</v>
      </c>
      <c r="J11" s="34">
        <v>1177877.6299999999</v>
      </c>
      <c r="K11" s="34">
        <f>_xlfn.FLOOR.PRECISE(J11*M11,0.01)</f>
        <v>588938.81000000006</v>
      </c>
      <c r="L11" s="25">
        <f t="shared" si="1"/>
        <v>588938.81999999983</v>
      </c>
      <c r="M11" s="24">
        <v>0.5</v>
      </c>
      <c r="N11" s="34">
        <v>0</v>
      </c>
      <c r="O11" s="34">
        <f t="shared" si="2"/>
        <v>588938.81000000006</v>
      </c>
      <c r="P11" s="36"/>
      <c r="Q11" s="36"/>
      <c r="R11" s="36"/>
      <c r="S11" s="36"/>
      <c r="T11" s="36"/>
      <c r="U11" s="36"/>
      <c r="V11" s="36"/>
      <c r="W11" s="36"/>
      <c r="X11" s="174"/>
      <c r="Y11" s="177"/>
      <c r="Z11" s="178"/>
      <c r="AA11" s="178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71"/>
    </row>
    <row r="12" spans="1:51" s="153" customFormat="1" ht="24" x14ac:dyDescent="0.25">
      <c r="A12" s="36">
        <v>9</v>
      </c>
      <c r="B12" s="151" t="s">
        <v>74</v>
      </c>
      <c r="C12" s="36" t="s">
        <v>61</v>
      </c>
      <c r="D12" s="152" t="s">
        <v>87</v>
      </c>
      <c r="E12" s="21" t="s">
        <v>277</v>
      </c>
      <c r="F12" s="152" t="s">
        <v>96</v>
      </c>
      <c r="G12" s="36" t="s">
        <v>42</v>
      </c>
      <c r="H12" s="33">
        <v>0.999</v>
      </c>
      <c r="I12" s="152" t="s">
        <v>221</v>
      </c>
      <c r="J12" s="34">
        <v>418488.68</v>
      </c>
      <c r="K12" s="34">
        <f t="shared" si="0"/>
        <v>209244.34</v>
      </c>
      <c r="L12" s="25">
        <f t="shared" si="1"/>
        <v>209244.34</v>
      </c>
      <c r="M12" s="24">
        <v>0.5</v>
      </c>
      <c r="N12" s="34">
        <v>0</v>
      </c>
      <c r="O12" s="34">
        <f t="shared" si="2"/>
        <v>209244.34</v>
      </c>
      <c r="P12" s="25"/>
      <c r="Q12" s="36"/>
      <c r="R12" s="36"/>
      <c r="S12" s="36"/>
      <c r="T12" s="36"/>
      <c r="U12" s="36"/>
      <c r="V12" s="36"/>
      <c r="W12" s="36"/>
      <c r="X12" s="174"/>
      <c r="Y12" s="177"/>
      <c r="Z12" s="178"/>
      <c r="AA12" s="178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71"/>
    </row>
    <row r="13" spans="1:51" s="153" customFormat="1" ht="36" x14ac:dyDescent="0.25">
      <c r="A13" s="36">
        <v>10</v>
      </c>
      <c r="B13" s="151" t="s">
        <v>72</v>
      </c>
      <c r="C13" s="36" t="s">
        <v>61</v>
      </c>
      <c r="D13" s="152" t="s">
        <v>85</v>
      </c>
      <c r="E13" s="21" t="s">
        <v>274</v>
      </c>
      <c r="F13" s="152" t="s">
        <v>92</v>
      </c>
      <c r="G13" s="36" t="s">
        <v>42</v>
      </c>
      <c r="H13" s="33">
        <v>3.125</v>
      </c>
      <c r="I13" s="152" t="s">
        <v>224</v>
      </c>
      <c r="J13" s="34">
        <v>2649999.5499999998</v>
      </c>
      <c r="K13" s="34">
        <v>1324999.77</v>
      </c>
      <c r="L13" s="25">
        <f>J13-K13</f>
        <v>1324999.7799999998</v>
      </c>
      <c r="M13" s="24">
        <v>0.5</v>
      </c>
      <c r="N13" s="34">
        <v>0</v>
      </c>
      <c r="O13" s="34">
        <f t="shared" si="2"/>
        <v>1324999.77</v>
      </c>
      <c r="P13" s="36"/>
      <c r="Q13" s="36"/>
      <c r="R13" s="36"/>
      <c r="S13" s="36"/>
      <c r="T13" s="36"/>
      <c r="U13" s="36"/>
      <c r="V13" s="36"/>
      <c r="W13" s="36"/>
      <c r="X13" s="174"/>
      <c r="Y13" s="177"/>
      <c r="Z13" s="178"/>
      <c r="AA13" s="178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71"/>
    </row>
    <row r="14" spans="1:51" s="154" customFormat="1" ht="48" x14ac:dyDescent="0.25">
      <c r="A14" s="36">
        <v>11</v>
      </c>
      <c r="B14" s="38" t="s">
        <v>299</v>
      </c>
      <c r="C14" s="20" t="s">
        <v>227</v>
      </c>
      <c r="D14" s="38" t="s">
        <v>49</v>
      </c>
      <c r="E14" s="21" t="s">
        <v>271</v>
      </c>
      <c r="F14" s="38" t="s">
        <v>91</v>
      </c>
      <c r="G14" s="36" t="s">
        <v>42</v>
      </c>
      <c r="H14" s="33">
        <v>0.498</v>
      </c>
      <c r="I14" s="38" t="s">
        <v>215</v>
      </c>
      <c r="J14" s="34">
        <v>8557337.8599999994</v>
      </c>
      <c r="K14" s="34">
        <v>4278668.93</v>
      </c>
      <c r="L14" s="25">
        <f>J14-K14</f>
        <v>4278668.93</v>
      </c>
      <c r="M14" s="24">
        <v>0.5</v>
      </c>
      <c r="N14" s="34">
        <v>0</v>
      </c>
      <c r="O14" s="34">
        <v>2568688.67</v>
      </c>
      <c r="P14" s="34">
        <v>1709980.26</v>
      </c>
      <c r="Q14" s="36"/>
      <c r="R14" s="36"/>
      <c r="S14" s="36"/>
      <c r="T14" s="36"/>
      <c r="U14" s="36"/>
      <c r="V14" s="36"/>
      <c r="W14" s="36"/>
      <c r="X14" s="174"/>
      <c r="Y14" s="177"/>
      <c r="Z14" s="178"/>
      <c r="AA14" s="178"/>
      <c r="AD14" s="155"/>
    </row>
    <row r="15" spans="1:51" ht="48" x14ac:dyDescent="0.25">
      <c r="A15" s="36">
        <v>12</v>
      </c>
      <c r="B15" s="152" t="s">
        <v>309</v>
      </c>
      <c r="C15" s="37" t="s">
        <v>61</v>
      </c>
      <c r="D15" s="36" t="s">
        <v>89</v>
      </c>
      <c r="E15" s="38" t="s">
        <v>275</v>
      </c>
      <c r="F15" s="38" t="s">
        <v>93</v>
      </c>
      <c r="G15" s="38" t="s">
        <v>42</v>
      </c>
      <c r="H15" s="36">
        <v>0.60799999999999998</v>
      </c>
      <c r="I15" s="29" t="s">
        <v>217</v>
      </c>
      <c r="J15" s="34">
        <v>3642679.67</v>
      </c>
      <c r="K15" s="34">
        <f t="shared" ref="K15" si="3">ROUND(J15*M15,2)</f>
        <v>1821339.84</v>
      </c>
      <c r="L15" s="25">
        <f>J15-K15</f>
        <v>1821339.8299999998</v>
      </c>
      <c r="M15" s="39">
        <v>0.5</v>
      </c>
      <c r="N15" s="34">
        <v>0</v>
      </c>
      <c r="O15" s="34">
        <f>K15</f>
        <v>1821339.84</v>
      </c>
      <c r="P15" s="40"/>
      <c r="Q15" s="31"/>
      <c r="R15" s="31"/>
      <c r="S15" s="31"/>
      <c r="T15" s="31"/>
      <c r="U15" s="31"/>
      <c r="V15" s="31"/>
      <c r="W15" s="31"/>
      <c r="X15" s="174"/>
      <c r="Y15" s="177"/>
      <c r="Z15" s="178"/>
      <c r="AA15" s="178"/>
    </row>
    <row r="16" spans="1:51" ht="84" x14ac:dyDescent="0.25">
      <c r="A16" s="36" t="s">
        <v>311</v>
      </c>
      <c r="B16" s="152" t="s">
        <v>310</v>
      </c>
      <c r="C16" s="36" t="s">
        <v>61</v>
      </c>
      <c r="D16" s="38" t="s">
        <v>86</v>
      </c>
      <c r="E16" s="21" t="s">
        <v>276</v>
      </c>
      <c r="F16" s="38" t="s">
        <v>94</v>
      </c>
      <c r="G16" s="36" t="s">
        <v>42</v>
      </c>
      <c r="H16" s="33">
        <v>2.5579999999999998</v>
      </c>
      <c r="I16" s="38" t="s">
        <v>209</v>
      </c>
      <c r="J16" s="34">
        <v>6844768.0899999999</v>
      </c>
      <c r="K16" s="34">
        <v>287076.02</v>
      </c>
      <c r="L16" s="25">
        <f>J16-K16</f>
        <v>6557692.0700000003</v>
      </c>
      <c r="M16" s="39">
        <v>0.5</v>
      </c>
      <c r="N16" s="34">
        <v>0</v>
      </c>
      <c r="O16" s="34">
        <v>287076.02</v>
      </c>
      <c r="P16" s="40"/>
      <c r="Q16" s="31"/>
      <c r="R16" s="31"/>
      <c r="S16" s="31"/>
      <c r="T16" s="31"/>
      <c r="U16" s="31"/>
      <c r="V16" s="31"/>
      <c r="W16" s="31"/>
      <c r="X16" s="174"/>
      <c r="Y16" s="177"/>
      <c r="Z16" s="178"/>
      <c r="AA16" s="178"/>
    </row>
    <row r="17" spans="1:27" ht="35.25" customHeight="1" x14ac:dyDescent="0.25">
      <c r="A17" s="369" t="s">
        <v>26</v>
      </c>
      <c r="B17" s="369"/>
      <c r="C17" s="369"/>
      <c r="D17" s="369"/>
      <c r="E17" s="369"/>
      <c r="F17" s="369"/>
      <c r="G17" s="369"/>
      <c r="H17" s="369"/>
      <c r="I17" s="369"/>
      <c r="J17" s="369"/>
      <c r="K17" s="369"/>
      <c r="L17" s="369"/>
      <c r="M17" s="369"/>
      <c r="N17" s="369"/>
      <c r="O17" s="369"/>
      <c r="P17" s="369"/>
    </row>
    <row r="18" spans="1:27" ht="20.100000000000001" customHeight="1" x14ac:dyDescent="0.25">
      <c r="A18" s="366" t="s">
        <v>38</v>
      </c>
      <c r="B18" s="367"/>
      <c r="C18" s="367"/>
      <c r="D18" s="367"/>
      <c r="E18" s="367"/>
      <c r="F18" s="367"/>
      <c r="G18" s="368"/>
      <c r="H18" s="162">
        <f>SUM(H4:H16)</f>
        <v>27.523</v>
      </c>
      <c r="I18" s="163" t="s">
        <v>14</v>
      </c>
      <c r="J18" s="164">
        <f>SUM(J4:J16)</f>
        <v>58550428.349999994</v>
      </c>
      <c r="K18" s="164">
        <f>SUM(K4:K16)</f>
        <v>28952625.039999995</v>
      </c>
      <c r="L18" s="164">
        <f>SUM(L4:L16)</f>
        <v>29597803.309999999</v>
      </c>
      <c r="M18" s="165" t="s">
        <v>14</v>
      </c>
      <c r="N18" s="166">
        <f>SUM(N4:N14)</f>
        <v>7407912.1600000001</v>
      </c>
      <c r="O18" s="166">
        <f>SUM(O4:O16)</f>
        <v>19834732.619999997</v>
      </c>
      <c r="P18" s="167">
        <f>SUM(P4:P16)</f>
        <v>1709980.26</v>
      </c>
      <c r="Q18" s="167">
        <f t="shared" ref="Q18:W18" si="4">SUM(Q4:Q13)</f>
        <v>0</v>
      </c>
      <c r="R18" s="167">
        <f t="shared" si="4"/>
        <v>0</v>
      </c>
      <c r="S18" s="167">
        <f t="shared" si="4"/>
        <v>0</v>
      </c>
      <c r="T18" s="167">
        <f t="shared" si="4"/>
        <v>0</v>
      </c>
      <c r="U18" s="167">
        <f t="shared" si="4"/>
        <v>0</v>
      </c>
      <c r="V18" s="167">
        <f t="shared" si="4"/>
        <v>0</v>
      </c>
      <c r="W18" s="169">
        <f t="shared" si="4"/>
        <v>0</v>
      </c>
      <c r="X18" s="173"/>
      <c r="Y18" s="175"/>
      <c r="Z18" s="176"/>
      <c r="AA18" s="176"/>
    </row>
    <row r="19" spans="1:27" ht="20.100000000000001" customHeight="1" x14ac:dyDescent="0.25">
      <c r="A19" s="366" t="s">
        <v>32</v>
      </c>
      <c r="B19" s="367"/>
      <c r="C19" s="367"/>
      <c r="D19" s="367"/>
      <c r="E19" s="367"/>
      <c r="F19" s="367"/>
      <c r="G19" s="368"/>
      <c r="H19" s="162">
        <f>SUMIF($C$4:$C$16,"K",H4:H16)</f>
        <v>11.881</v>
      </c>
      <c r="I19" s="163" t="s">
        <v>14</v>
      </c>
      <c r="J19" s="164">
        <f>SUMIF($C$4:$C$16,"K",J4:J16)</f>
        <v>23960619.059999999</v>
      </c>
      <c r="K19" s="164">
        <f>SUMIF($C$4:$C$16,"K",K4:K16)</f>
        <v>14793028.42</v>
      </c>
      <c r="L19" s="164">
        <f>SUMIF($C$4:$C$16,"K",L4:L16)</f>
        <v>9167590.6400000006</v>
      </c>
      <c r="M19" s="165" t="s">
        <v>14</v>
      </c>
      <c r="N19" s="166">
        <f>SUMIF($C$4:$C$16,"K",N4:N16)</f>
        <v>7407912.1600000001</v>
      </c>
      <c r="O19" s="166">
        <f>SUMIF($C$4:$C$16,"K",O4:O16)</f>
        <v>7385116.2599999998</v>
      </c>
      <c r="P19" s="167">
        <f>SUMIF($C$4:$C$14,"K",P4:P14)</f>
        <v>0</v>
      </c>
      <c r="Q19" s="167">
        <f t="shared" ref="Q19:W19" si="5">SUMIF($C$4:$C$13,"K",Q4:Q13)</f>
        <v>0</v>
      </c>
      <c r="R19" s="167">
        <f t="shared" si="5"/>
        <v>0</v>
      </c>
      <c r="S19" s="167">
        <f t="shared" si="5"/>
        <v>0</v>
      </c>
      <c r="T19" s="167">
        <f t="shared" si="5"/>
        <v>0</v>
      </c>
      <c r="U19" s="167">
        <f t="shared" si="5"/>
        <v>0</v>
      </c>
      <c r="V19" s="167">
        <f t="shared" si="5"/>
        <v>0</v>
      </c>
      <c r="W19" s="169">
        <f t="shared" si="5"/>
        <v>0</v>
      </c>
      <c r="X19" s="173"/>
      <c r="Y19" s="175"/>
      <c r="Z19" s="176"/>
      <c r="AA19" s="176"/>
    </row>
    <row r="20" spans="1:27" ht="20.100000000000001" customHeight="1" x14ac:dyDescent="0.25">
      <c r="A20" s="366" t="s">
        <v>33</v>
      </c>
      <c r="B20" s="367"/>
      <c r="C20" s="367"/>
      <c r="D20" s="367"/>
      <c r="E20" s="367"/>
      <c r="F20" s="367"/>
      <c r="G20" s="368"/>
      <c r="H20" s="162">
        <f>SUMIF($C$4:$C$16,"N",H4:H16)</f>
        <v>15.144</v>
      </c>
      <c r="I20" s="163" t="s">
        <v>14</v>
      </c>
      <c r="J20" s="164">
        <f>SUMIF($C$4:$C$16,"N",J4:J16)</f>
        <v>26032471.429999996</v>
      </c>
      <c r="K20" s="164">
        <f>SUMIF($C$4:$C$16,"N",K4:K16)</f>
        <v>9880927.6899999995</v>
      </c>
      <c r="L20" s="164">
        <f>SUMIF($C$4:$C$16,"N",L4:L16)</f>
        <v>16151543.739999998</v>
      </c>
      <c r="M20" s="165" t="s">
        <v>14</v>
      </c>
      <c r="N20" s="166">
        <f>SUMIF($C$4:$C$14,"N",N4:N14)</f>
        <v>0</v>
      </c>
      <c r="O20" s="166">
        <f>SUMIF($C$4:$C$16,"N",O4:O16)</f>
        <v>9880927.6899999995</v>
      </c>
      <c r="P20" s="167">
        <f>SUMIF($C$4:$C$14,"N",P4:P14)</f>
        <v>0</v>
      </c>
      <c r="Q20" s="167">
        <f t="shared" ref="Q20:W20" si="6">SUMIF($C$4:$C$13,"N",Q4:Q13)</f>
        <v>0</v>
      </c>
      <c r="R20" s="167">
        <f t="shared" si="6"/>
        <v>0</v>
      </c>
      <c r="S20" s="167">
        <f t="shared" si="6"/>
        <v>0</v>
      </c>
      <c r="T20" s="167">
        <f t="shared" si="6"/>
        <v>0</v>
      </c>
      <c r="U20" s="167">
        <f t="shared" si="6"/>
        <v>0</v>
      </c>
      <c r="V20" s="167">
        <f t="shared" si="6"/>
        <v>0</v>
      </c>
      <c r="W20" s="169">
        <f t="shared" si="6"/>
        <v>0</v>
      </c>
      <c r="X20" s="173"/>
      <c r="Y20" s="175"/>
      <c r="Z20" s="176"/>
      <c r="AA20" s="176"/>
    </row>
    <row r="21" spans="1:27" ht="20.100000000000001" customHeight="1" x14ac:dyDescent="0.25">
      <c r="A21" s="366" t="s">
        <v>34</v>
      </c>
      <c r="B21" s="367"/>
      <c r="C21" s="367"/>
      <c r="D21" s="367"/>
      <c r="E21" s="367"/>
      <c r="F21" s="367"/>
      <c r="G21" s="368"/>
      <c r="H21" s="162">
        <f>SUMIF($C$4:$C$16,"W",H4:H16)</f>
        <v>0.498</v>
      </c>
      <c r="I21" s="163" t="s">
        <v>14</v>
      </c>
      <c r="J21" s="164">
        <f>SUMIF($C$4:$C$16,"W",J4:J16)</f>
        <v>8557337.8599999994</v>
      </c>
      <c r="K21" s="166">
        <f>SUMIF($C$4:$C$16,"W",K4:K16)</f>
        <v>4278668.93</v>
      </c>
      <c r="L21" s="166">
        <f>SUMIF($C$4:$C$16,"W",L4:L16)</f>
        <v>4278668.93</v>
      </c>
      <c r="M21" s="165" t="s">
        <v>14</v>
      </c>
      <c r="N21" s="166">
        <f>SUMIF($C$4:$C$14,"W",N4:N14)</f>
        <v>0</v>
      </c>
      <c r="O21" s="166">
        <f>SUMIF($C$4:$C$16,"W",O4:O16)</f>
        <v>2568688.67</v>
      </c>
      <c r="P21" s="167">
        <f>SUMIF($C$4:$C$16,"W",P4:P16)</f>
        <v>1709980.26</v>
      </c>
      <c r="Q21" s="167">
        <f t="shared" ref="Q21:W21" si="7">SUMIF($C$4:$C$13,"W",Q4:Q13)</f>
        <v>0</v>
      </c>
      <c r="R21" s="167">
        <f t="shared" si="7"/>
        <v>0</v>
      </c>
      <c r="S21" s="167">
        <f t="shared" si="7"/>
        <v>0</v>
      </c>
      <c r="T21" s="167">
        <f t="shared" si="7"/>
        <v>0</v>
      </c>
      <c r="U21" s="167">
        <f t="shared" si="7"/>
        <v>0</v>
      </c>
      <c r="V21" s="167">
        <f t="shared" si="7"/>
        <v>0</v>
      </c>
      <c r="W21" s="169">
        <f t="shared" si="7"/>
        <v>0</v>
      </c>
      <c r="X21" s="173"/>
      <c r="Y21" s="175"/>
      <c r="Z21" s="176"/>
      <c r="AA21" s="176"/>
    </row>
    <row r="22" spans="1:27" x14ac:dyDescent="0.25">
      <c r="A22" s="14"/>
      <c r="B22" s="14"/>
      <c r="C22" s="14"/>
      <c r="D22" s="14"/>
      <c r="E22" s="14"/>
      <c r="F22" s="14"/>
      <c r="G22" s="14"/>
    </row>
    <row r="23" spans="1:27" x14ac:dyDescent="0.25">
      <c r="A23" s="12"/>
      <c r="B23" s="12"/>
      <c r="C23" s="12"/>
      <c r="D23" s="12"/>
      <c r="E23" s="12"/>
      <c r="F23" s="12"/>
      <c r="G23" s="12"/>
      <c r="H23" s="42"/>
      <c r="I23" s="42"/>
      <c r="J23" s="168"/>
      <c r="K23" s="42"/>
      <c r="L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173"/>
      <c r="AA23" s="176"/>
    </row>
    <row r="24" spans="1:27" x14ac:dyDescent="0.25">
      <c r="A24" s="12"/>
      <c r="B24" s="12"/>
      <c r="C24" s="12"/>
      <c r="D24" s="12"/>
      <c r="E24" s="12"/>
      <c r="F24" s="12"/>
      <c r="G24" s="12"/>
      <c r="H24" s="42"/>
      <c r="I24" s="42"/>
      <c r="J24" s="47"/>
      <c r="K24" s="42"/>
      <c r="L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173"/>
    </row>
    <row r="25" spans="1:27" x14ac:dyDescent="0.25">
      <c r="A25" s="12"/>
      <c r="B25" s="14"/>
      <c r="C25" s="14"/>
      <c r="D25" s="14"/>
      <c r="E25" s="14"/>
      <c r="F25" s="14"/>
      <c r="G25" s="14"/>
      <c r="J25" s="46"/>
    </row>
    <row r="26" spans="1:27" x14ac:dyDescent="0.25">
      <c r="A26" s="14"/>
      <c r="B26" s="14"/>
      <c r="C26" s="14"/>
      <c r="D26" s="14"/>
      <c r="E26" s="14"/>
      <c r="F26" s="14"/>
      <c r="G26" s="14"/>
      <c r="J26" s="46"/>
    </row>
    <row r="34" spans="13:13" x14ac:dyDescent="0.25">
      <c r="M34" s="23"/>
    </row>
  </sheetData>
  <mergeCells count="20">
    <mergeCell ref="A2:A3"/>
    <mergeCell ref="B2:B3"/>
    <mergeCell ref="C2:C3"/>
    <mergeCell ref="F2:F3"/>
    <mergeCell ref="A1:B1"/>
    <mergeCell ref="G2:G3"/>
    <mergeCell ref="A21:G21"/>
    <mergeCell ref="A20:G20"/>
    <mergeCell ref="A19:G19"/>
    <mergeCell ref="A18:G18"/>
    <mergeCell ref="A17:P17"/>
    <mergeCell ref="L2:L3"/>
    <mergeCell ref="M2:M3"/>
    <mergeCell ref="N2:W2"/>
    <mergeCell ref="H2:H3"/>
    <mergeCell ref="I2:I3"/>
    <mergeCell ref="J2:J3"/>
    <mergeCell ref="K2:K3"/>
    <mergeCell ref="D2:D3"/>
    <mergeCell ref="E2:E3"/>
  </mergeCells>
  <conditionalFormatting sqref="X18:AA19 X4:AA10 X12:AA16">
    <cfRule type="cellIs" dxfId="60" priority="19" operator="equal">
      <formula>FALSE</formula>
    </cfRule>
  </conditionalFormatting>
  <conditionalFormatting sqref="X18:Z19 X4:Z10 X12:Z16">
    <cfRule type="containsText" dxfId="59" priority="17" operator="containsText" text="fałsz">
      <formula>NOT(ISERROR(SEARCH("fałsz",X4)))</formula>
    </cfRule>
  </conditionalFormatting>
  <conditionalFormatting sqref="AA23">
    <cfRule type="cellIs" dxfId="58" priority="16" operator="equal">
      <formula>FALSE</formula>
    </cfRule>
  </conditionalFormatting>
  <conditionalFormatting sqref="AA23">
    <cfRule type="cellIs" dxfId="57" priority="15" operator="equal">
      <formula>FALSE</formula>
    </cfRule>
  </conditionalFormatting>
  <conditionalFormatting sqref="Y21:Z21">
    <cfRule type="cellIs" dxfId="56" priority="14" operator="equal">
      <formula>FALSE</formula>
    </cfRule>
  </conditionalFormatting>
  <conditionalFormatting sqref="X21">
    <cfRule type="cellIs" dxfId="55" priority="13" operator="equal">
      <formula>FALSE</formula>
    </cfRule>
  </conditionalFormatting>
  <conditionalFormatting sqref="X21:Z21">
    <cfRule type="containsText" dxfId="54" priority="12" operator="containsText" text="fałsz">
      <formula>NOT(ISERROR(SEARCH("fałsz",X21)))</formula>
    </cfRule>
  </conditionalFormatting>
  <conditionalFormatting sqref="AA21">
    <cfRule type="cellIs" dxfId="53" priority="11" operator="equal">
      <formula>FALSE</formula>
    </cfRule>
  </conditionalFormatting>
  <conditionalFormatting sqref="AA21">
    <cfRule type="cellIs" dxfId="52" priority="10" operator="equal">
      <formula>FALSE</formula>
    </cfRule>
  </conditionalFormatting>
  <conditionalFormatting sqref="Y20:Z20">
    <cfRule type="cellIs" dxfId="51" priority="9" operator="equal">
      <formula>FALSE</formula>
    </cfRule>
  </conditionalFormatting>
  <conditionalFormatting sqref="X20">
    <cfRule type="cellIs" dxfId="50" priority="8" operator="equal">
      <formula>FALSE</formula>
    </cfRule>
  </conditionalFormatting>
  <conditionalFormatting sqref="X20:Z20">
    <cfRule type="containsText" dxfId="49" priority="7" operator="containsText" text="fałsz">
      <formula>NOT(ISERROR(SEARCH("fałsz",X20)))</formula>
    </cfRule>
  </conditionalFormatting>
  <conditionalFormatting sqref="AA20">
    <cfRule type="cellIs" dxfId="48" priority="6" operator="equal">
      <formula>FALSE</formula>
    </cfRule>
  </conditionalFormatting>
  <conditionalFormatting sqref="AA20">
    <cfRule type="cellIs" dxfId="47" priority="5" operator="equal">
      <formula>FALSE</formula>
    </cfRule>
  </conditionalFormatting>
  <conditionalFormatting sqref="X11:Z11">
    <cfRule type="containsText" dxfId="46" priority="3" operator="containsText" text="fałsz">
      <formula>NOT(ISERROR(SEARCH("fałsz",X11)))</formula>
    </cfRule>
  </conditionalFormatting>
  <conditionalFormatting sqref="X11:AA11">
    <cfRule type="cellIs" dxfId="45" priority="4" operator="equal">
      <formula>FALSE</formula>
    </cfRule>
  </conditionalFormatting>
  <dataValidations count="2">
    <dataValidation type="list" allowBlank="1" showInputMessage="1" showErrorMessage="1" sqref="F4 G4:G14 H15 G16">
      <formula1>"B,P,R"</formula1>
    </dataValidation>
    <dataValidation type="list" allowBlank="1" showInputMessage="1" showErrorMessage="1" sqref="C4:C14 D15 C16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71" fitToHeight="0" orientation="landscape" r:id="rId1"/>
  <headerFooter>
    <oddHeader>&amp;LWojewództwo &amp;KFF0000Opolskie &amp;K01+000- zadania powiatowe lista podstawowa</oddHead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0"/>
  <sheetViews>
    <sheetView showGridLines="0" view="pageBreakPreview" zoomScaleNormal="100" zoomScaleSheetLayoutView="100" workbookViewId="0">
      <selection sqref="A1:B1"/>
    </sheetView>
  </sheetViews>
  <sheetFormatPr defaultRowHeight="15" x14ac:dyDescent="0.25"/>
  <cols>
    <col min="1" max="1" width="8.28515625" style="194" customWidth="1"/>
    <col min="2" max="2" width="18.7109375" style="194" customWidth="1"/>
    <col min="3" max="3" width="15.7109375" style="194" customWidth="1"/>
    <col min="4" max="4" width="19.7109375" style="194" customWidth="1"/>
    <col min="5" max="5" width="15.7109375" style="194" customWidth="1"/>
    <col min="6" max="6" width="18.28515625" style="194" customWidth="1"/>
    <col min="7" max="7" width="33" style="194" customWidth="1"/>
    <col min="8" max="9" width="15.7109375" style="194" customWidth="1"/>
    <col min="10" max="10" width="31.28515625" style="231" customWidth="1"/>
    <col min="11" max="11" width="26.85546875" style="208" bestFit="1" customWidth="1"/>
    <col min="12" max="12" width="13.5703125" style="194" bestFit="1" customWidth="1"/>
    <col min="13" max="13" width="15.7109375" style="194" customWidth="1"/>
    <col min="14" max="14" width="15.7109375" style="183" customWidth="1"/>
    <col min="15" max="15" width="17.42578125" style="194" customWidth="1"/>
    <col min="16" max="16" width="17.85546875" style="194" customWidth="1"/>
    <col min="17" max="17" width="15.7109375" style="194" customWidth="1"/>
    <col min="18" max="24" width="15.7109375" style="194" hidden="1" customWidth="1"/>
    <col min="25" max="27" width="15.7109375" style="202" customWidth="1"/>
    <col min="28" max="28" width="15.7109375" style="194" customWidth="1"/>
    <col min="29" max="29" width="11.42578125" style="194" bestFit="1" customWidth="1"/>
    <col min="30" max="16384" width="9.140625" style="194"/>
  </cols>
  <sheetData>
    <row r="1" spans="1:29" x14ac:dyDescent="0.25">
      <c r="A1" s="364" t="s">
        <v>332</v>
      </c>
      <c r="B1" s="364"/>
    </row>
    <row r="2" spans="1:29" ht="20.100000000000001" customHeight="1" x14ac:dyDescent="0.25">
      <c r="A2" s="379" t="s">
        <v>4</v>
      </c>
      <c r="B2" s="372" t="s">
        <v>5</v>
      </c>
      <c r="C2" s="374" t="s">
        <v>37</v>
      </c>
      <c r="D2" s="370" t="s">
        <v>6</v>
      </c>
      <c r="E2" s="372" t="s">
        <v>27</v>
      </c>
      <c r="F2" s="370" t="s">
        <v>15</v>
      </c>
      <c r="G2" s="372" t="s">
        <v>7</v>
      </c>
      <c r="H2" s="372" t="s">
        <v>331</v>
      </c>
      <c r="I2" s="372" t="s">
        <v>8</v>
      </c>
      <c r="J2" s="372" t="s">
        <v>25</v>
      </c>
      <c r="K2" s="373" t="s">
        <v>9</v>
      </c>
      <c r="L2" s="372" t="s">
        <v>17</v>
      </c>
      <c r="M2" s="370" t="s">
        <v>13</v>
      </c>
      <c r="N2" s="372" t="s">
        <v>11</v>
      </c>
      <c r="O2" s="372" t="s">
        <v>12</v>
      </c>
      <c r="P2" s="372"/>
      <c r="Q2" s="372"/>
      <c r="R2" s="372"/>
      <c r="S2" s="372"/>
      <c r="T2" s="372"/>
      <c r="U2" s="372"/>
      <c r="V2" s="372"/>
      <c r="W2" s="372"/>
      <c r="X2" s="372"/>
    </row>
    <row r="3" spans="1:29" ht="39" customHeight="1" x14ac:dyDescent="0.25">
      <c r="A3" s="379"/>
      <c r="B3" s="372"/>
      <c r="C3" s="375"/>
      <c r="D3" s="371"/>
      <c r="E3" s="372"/>
      <c r="F3" s="371"/>
      <c r="G3" s="372"/>
      <c r="H3" s="372"/>
      <c r="I3" s="372"/>
      <c r="J3" s="372"/>
      <c r="K3" s="373"/>
      <c r="L3" s="372"/>
      <c r="M3" s="371"/>
      <c r="N3" s="372"/>
      <c r="O3" s="205">
        <v>2019</v>
      </c>
      <c r="P3" s="205">
        <v>2020</v>
      </c>
      <c r="Q3" s="205">
        <v>2021</v>
      </c>
      <c r="R3" s="205">
        <v>2022</v>
      </c>
      <c r="S3" s="205">
        <v>2023</v>
      </c>
      <c r="T3" s="205">
        <v>2024</v>
      </c>
      <c r="U3" s="205">
        <v>2025</v>
      </c>
      <c r="V3" s="205">
        <v>2026</v>
      </c>
      <c r="W3" s="205">
        <v>2027</v>
      </c>
      <c r="X3" s="205">
        <v>2028</v>
      </c>
      <c r="Y3" s="183"/>
      <c r="Z3" s="183"/>
      <c r="AA3" s="183"/>
      <c r="AB3" s="207"/>
    </row>
    <row r="4" spans="1:29" s="189" customFormat="1" ht="57.75" customHeight="1" x14ac:dyDescent="0.25">
      <c r="A4" s="192">
        <v>1</v>
      </c>
      <c r="B4" s="203" t="s">
        <v>57</v>
      </c>
      <c r="C4" s="181" t="s">
        <v>43</v>
      </c>
      <c r="D4" s="182" t="s">
        <v>56</v>
      </c>
      <c r="E4" s="182" t="s">
        <v>238</v>
      </c>
      <c r="F4" s="200" t="s">
        <v>40</v>
      </c>
      <c r="G4" s="203" t="s">
        <v>53</v>
      </c>
      <c r="H4" s="204" t="s">
        <v>54</v>
      </c>
      <c r="I4" s="209">
        <v>2.5659999999999998</v>
      </c>
      <c r="J4" s="248" t="s">
        <v>55</v>
      </c>
      <c r="K4" s="198">
        <v>23576902.780000001</v>
      </c>
      <c r="L4" s="190">
        <v>16503831.949999999</v>
      </c>
      <c r="M4" s="223">
        <f t="shared" ref="M4:M9" si="0">K4-L4</f>
        <v>7073070.8300000019</v>
      </c>
      <c r="N4" s="210">
        <v>0.7</v>
      </c>
      <c r="O4" s="190">
        <v>5851981.6699999999</v>
      </c>
      <c r="P4" s="190">
        <v>10651850.279999999</v>
      </c>
      <c r="Q4" s="191"/>
      <c r="R4" s="191"/>
      <c r="S4" s="191"/>
      <c r="T4" s="191"/>
      <c r="U4" s="191"/>
      <c r="V4" s="191"/>
      <c r="W4" s="191"/>
      <c r="X4" s="191"/>
      <c r="Y4" s="183"/>
      <c r="Z4" s="184"/>
      <c r="AA4" s="185"/>
      <c r="AB4" s="185"/>
    </row>
    <row r="5" spans="1:29" s="189" customFormat="1" ht="33.75" customHeight="1" x14ac:dyDescent="0.25">
      <c r="A5" s="192">
        <v>2</v>
      </c>
      <c r="B5" s="203" t="s">
        <v>58</v>
      </c>
      <c r="C5" s="181" t="s">
        <v>43</v>
      </c>
      <c r="D5" s="203" t="s">
        <v>59</v>
      </c>
      <c r="E5" s="182" t="s">
        <v>239</v>
      </c>
      <c r="F5" s="204" t="s">
        <v>49</v>
      </c>
      <c r="G5" s="203" t="s">
        <v>60</v>
      </c>
      <c r="H5" s="204" t="s">
        <v>42</v>
      </c>
      <c r="I5" s="209">
        <v>1.0129999999999999</v>
      </c>
      <c r="J5" s="248" t="s">
        <v>45</v>
      </c>
      <c r="K5" s="198">
        <v>1514438.52</v>
      </c>
      <c r="L5" s="190">
        <v>1032328.74</v>
      </c>
      <c r="M5" s="223">
        <f t="shared" si="0"/>
        <v>482109.78</v>
      </c>
      <c r="N5" s="210">
        <v>0.7</v>
      </c>
      <c r="O5" s="190">
        <v>360000</v>
      </c>
      <c r="P5" s="190">
        <v>672328.74</v>
      </c>
      <c r="Q5" s="191"/>
      <c r="R5" s="191"/>
      <c r="S5" s="191"/>
      <c r="T5" s="191"/>
      <c r="U5" s="191"/>
      <c r="V5" s="191"/>
      <c r="W5" s="191"/>
      <c r="X5" s="191"/>
      <c r="Y5" s="183"/>
      <c r="Z5" s="184"/>
      <c r="AA5" s="185"/>
      <c r="AB5" s="185"/>
      <c r="AC5" s="211"/>
    </row>
    <row r="6" spans="1:29" s="189" customFormat="1" ht="28.5" customHeight="1" x14ac:dyDescent="0.25">
      <c r="A6" s="192">
        <v>3</v>
      </c>
      <c r="B6" s="203" t="s">
        <v>62</v>
      </c>
      <c r="C6" s="203" t="s">
        <v>43</v>
      </c>
      <c r="D6" s="182" t="s">
        <v>63</v>
      </c>
      <c r="E6" s="182" t="s">
        <v>240</v>
      </c>
      <c r="F6" s="200" t="s">
        <v>49</v>
      </c>
      <c r="G6" s="200" t="s">
        <v>64</v>
      </c>
      <c r="H6" s="200" t="s">
        <v>42</v>
      </c>
      <c r="I6" s="197">
        <v>0.50600000000000001</v>
      </c>
      <c r="J6" s="248" t="s">
        <v>65</v>
      </c>
      <c r="K6" s="198">
        <v>2651833.21</v>
      </c>
      <c r="L6" s="190">
        <v>1325916.6000000001</v>
      </c>
      <c r="M6" s="223">
        <f t="shared" si="0"/>
        <v>1325916.6099999999</v>
      </c>
      <c r="N6" s="186">
        <v>0.5</v>
      </c>
      <c r="O6" s="190">
        <v>1292000</v>
      </c>
      <c r="P6" s="190">
        <v>33916.6</v>
      </c>
      <c r="Q6" s="191"/>
      <c r="R6" s="191"/>
      <c r="S6" s="191"/>
      <c r="T6" s="191"/>
      <c r="U6" s="191"/>
      <c r="V6" s="191"/>
      <c r="W6" s="191"/>
      <c r="X6" s="191"/>
      <c r="Y6" s="183"/>
      <c r="Z6" s="184"/>
      <c r="AA6" s="185"/>
      <c r="AB6" s="185"/>
      <c r="AC6" s="211"/>
    </row>
    <row r="7" spans="1:29" s="189" customFormat="1" ht="47.25" customHeight="1" x14ac:dyDescent="0.25">
      <c r="A7" s="192">
        <v>4</v>
      </c>
      <c r="B7" s="203" t="s">
        <v>66</v>
      </c>
      <c r="C7" s="181" t="s">
        <v>43</v>
      </c>
      <c r="D7" s="182" t="s">
        <v>67</v>
      </c>
      <c r="E7" s="182" t="s">
        <v>241</v>
      </c>
      <c r="F7" s="204" t="s">
        <v>68</v>
      </c>
      <c r="G7" s="203" t="s">
        <v>69</v>
      </c>
      <c r="H7" s="204" t="s">
        <v>42</v>
      </c>
      <c r="I7" s="209">
        <v>0.34</v>
      </c>
      <c r="J7" s="248" t="s">
        <v>70</v>
      </c>
      <c r="K7" s="198">
        <v>342500</v>
      </c>
      <c r="L7" s="190">
        <v>239750</v>
      </c>
      <c r="M7" s="223">
        <f t="shared" si="0"/>
        <v>102750</v>
      </c>
      <c r="N7" s="210">
        <v>0.7</v>
      </c>
      <c r="O7" s="190">
        <v>24178.99</v>
      </c>
      <c r="P7" s="190">
        <v>215571.01</v>
      </c>
      <c r="Q7" s="191"/>
      <c r="R7" s="191"/>
      <c r="S7" s="191"/>
      <c r="T7" s="191"/>
      <c r="U7" s="191"/>
      <c r="V7" s="191"/>
      <c r="W7" s="191"/>
      <c r="X7" s="191"/>
      <c r="Y7" s="183"/>
      <c r="Z7" s="184"/>
      <c r="AA7" s="185"/>
      <c r="AB7" s="185"/>
      <c r="AC7" s="211"/>
    </row>
    <row r="8" spans="1:29" s="189" customFormat="1" ht="30" customHeight="1" x14ac:dyDescent="0.25">
      <c r="A8" s="192">
        <v>5</v>
      </c>
      <c r="B8" s="187" t="s">
        <v>112</v>
      </c>
      <c r="C8" s="181" t="s">
        <v>227</v>
      </c>
      <c r="D8" s="188" t="s">
        <v>135</v>
      </c>
      <c r="E8" s="188" t="s">
        <v>242</v>
      </c>
      <c r="F8" s="188" t="s">
        <v>68</v>
      </c>
      <c r="G8" s="212" t="s">
        <v>166</v>
      </c>
      <c r="H8" s="200" t="s">
        <v>42</v>
      </c>
      <c r="I8" s="197">
        <v>0.35</v>
      </c>
      <c r="J8" s="263" t="s">
        <v>111</v>
      </c>
      <c r="K8" s="198">
        <v>1295207.77</v>
      </c>
      <c r="L8" s="190">
        <f>ROUND(K8*N8,2)</f>
        <v>906645.44</v>
      </c>
      <c r="M8" s="198">
        <f t="shared" si="0"/>
        <v>388562.33000000007</v>
      </c>
      <c r="N8" s="186">
        <v>0.7</v>
      </c>
      <c r="O8" s="190">
        <v>0</v>
      </c>
      <c r="P8" s="190">
        <v>10298.24</v>
      </c>
      <c r="Q8" s="195">
        <v>896347.2</v>
      </c>
      <c r="R8" s="191"/>
      <c r="S8" s="191"/>
      <c r="T8" s="191"/>
      <c r="U8" s="191"/>
      <c r="V8" s="191"/>
      <c r="W8" s="191"/>
      <c r="X8" s="191"/>
      <c r="Y8" s="183"/>
      <c r="Z8" s="184"/>
      <c r="AA8" s="185"/>
      <c r="AB8" s="185"/>
      <c r="AC8" s="211"/>
    </row>
    <row r="9" spans="1:29" s="189" customFormat="1" ht="28.5" customHeight="1" x14ac:dyDescent="0.25">
      <c r="A9" s="192">
        <v>6</v>
      </c>
      <c r="B9" s="187" t="s">
        <v>113</v>
      </c>
      <c r="C9" s="181" t="s">
        <v>61</v>
      </c>
      <c r="D9" s="188" t="s">
        <v>136</v>
      </c>
      <c r="E9" s="182" t="s">
        <v>243</v>
      </c>
      <c r="F9" s="200" t="s">
        <v>163</v>
      </c>
      <c r="G9" s="200" t="s">
        <v>167</v>
      </c>
      <c r="H9" s="200" t="s">
        <v>42</v>
      </c>
      <c r="I9" s="197">
        <v>0.9</v>
      </c>
      <c r="J9" s="263" t="s">
        <v>104</v>
      </c>
      <c r="K9" s="198">
        <v>2714810.6</v>
      </c>
      <c r="L9" s="190">
        <f>ROUND(K9*N9,2)</f>
        <v>1628886.36</v>
      </c>
      <c r="M9" s="198">
        <f t="shared" si="0"/>
        <v>1085924.24</v>
      </c>
      <c r="N9" s="186">
        <v>0.6</v>
      </c>
      <c r="O9" s="190">
        <v>0</v>
      </c>
      <c r="P9" s="190">
        <f>L9</f>
        <v>1628886.36</v>
      </c>
      <c r="Q9" s="191"/>
      <c r="R9" s="191"/>
      <c r="S9" s="191"/>
      <c r="T9" s="191"/>
      <c r="U9" s="191"/>
      <c r="V9" s="191"/>
      <c r="W9" s="191"/>
      <c r="X9" s="191"/>
      <c r="Y9" s="183"/>
      <c r="Z9" s="184"/>
      <c r="AA9" s="185"/>
      <c r="AB9" s="185"/>
    </row>
    <row r="10" spans="1:29" s="189" customFormat="1" ht="33" customHeight="1" x14ac:dyDescent="0.25">
      <c r="A10" s="192">
        <v>7</v>
      </c>
      <c r="B10" s="187" t="s">
        <v>114</v>
      </c>
      <c r="C10" s="181" t="s">
        <v>61</v>
      </c>
      <c r="D10" s="188" t="s">
        <v>56</v>
      </c>
      <c r="E10" s="182" t="s">
        <v>237</v>
      </c>
      <c r="F10" s="200" t="s">
        <v>40</v>
      </c>
      <c r="G10" s="200" t="s">
        <v>168</v>
      </c>
      <c r="H10" s="200" t="s">
        <v>54</v>
      </c>
      <c r="I10" s="197">
        <v>0.95</v>
      </c>
      <c r="J10" s="263" t="s">
        <v>284</v>
      </c>
      <c r="K10" s="198">
        <v>0</v>
      </c>
      <c r="L10" s="190">
        <v>0</v>
      </c>
      <c r="M10" s="198">
        <v>0</v>
      </c>
      <c r="N10" s="186">
        <v>0.6</v>
      </c>
      <c r="O10" s="190">
        <v>0</v>
      </c>
      <c r="P10" s="190">
        <v>0</v>
      </c>
      <c r="Q10" s="191"/>
      <c r="R10" s="191"/>
      <c r="S10" s="191"/>
      <c r="T10" s="191"/>
      <c r="U10" s="191"/>
      <c r="V10" s="191"/>
      <c r="W10" s="191"/>
      <c r="X10" s="191"/>
      <c r="Y10" s="183"/>
      <c r="Z10" s="184"/>
      <c r="AA10" s="185"/>
      <c r="AB10" s="185"/>
    </row>
    <row r="11" spans="1:29" s="217" customFormat="1" ht="24.75" customHeight="1" x14ac:dyDescent="0.25">
      <c r="A11" s="192">
        <v>8</v>
      </c>
      <c r="B11" s="213" t="s">
        <v>66</v>
      </c>
      <c r="C11" s="181" t="s">
        <v>61</v>
      </c>
      <c r="D11" s="206" t="s">
        <v>137</v>
      </c>
      <c r="E11" s="182" t="s">
        <v>244</v>
      </c>
      <c r="F11" s="200" t="s">
        <v>164</v>
      </c>
      <c r="G11" s="200" t="s">
        <v>169</v>
      </c>
      <c r="H11" s="200" t="s">
        <v>42</v>
      </c>
      <c r="I11" s="197">
        <v>0.56100000000000005</v>
      </c>
      <c r="J11" s="264" t="s">
        <v>203</v>
      </c>
      <c r="K11" s="198">
        <v>413993.99</v>
      </c>
      <c r="L11" s="190">
        <f t="shared" ref="L11:L47" si="1">ROUND(K11*N11,2)</f>
        <v>289795.78999999998</v>
      </c>
      <c r="M11" s="198">
        <f t="shared" ref="M11:M47" si="2">K11-L11</f>
        <v>124198.20000000001</v>
      </c>
      <c r="N11" s="186">
        <v>0.7</v>
      </c>
      <c r="O11" s="190">
        <v>0</v>
      </c>
      <c r="P11" s="190">
        <f>L11</f>
        <v>289795.78999999998</v>
      </c>
      <c r="Q11" s="191"/>
      <c r="R11" s="191"/>
      <c r="S11" s="191"/>
      <c r="T11" s="191"/>
      <c r="U11" s="191"/>
      <c r="V11" s="191"/>
      <c r="W11" s="191"/>
      <c r="X11" s="191"/>
      <c r="Y11" s="214"/>
      <c r="Z11" s="215"/>
      <c r="AA11" s="216"/>
      <c r="AB11" s="216"/>
    </row>
    <row r="12" spans="1:29" s="189" customFormat="1" ht="24.75" customHeight="1" x14ac:dyDescent="0.25">
      <c r="A12" s="192">
        <v>9</v>
      </c>
      <c r="B12" s="187" t="s">
        <v>117</v>
      </c>
      <c r="C12" s="181" t="s">
        <v>61</v>
      </c>
      <c r="D12" s="188" t="s">
        <v>139</v>
      </c>
      <c r="E12" s="182" t="s">
        <v>246</v>
      </c>
      <c r="F12" s="200" t="s">
        <v>52</v>
      </c>
      <c r="G12" s="200" t="s">
        <v>171</v>
      </c>
      <c r="H12" s="200" t="s">
        <v>42</v>
      </c>
      <c r="I12" s="197">
        <v>0.40200000000000002</v>
      </c>
      <c r="J12" s="263" t="s">
        <v>107</v>
      </c>
      <c r="K12" s="198">
        <v>1308982.24</v>
      </c>
      <c r="L12" s="190">
        <f t="shared" si="1"/>
        <v>916287.57</v>
      </c>
      <c r="M12" s="198">
        <f t="shared" si="2"/>
        <v>392694.67000000004</v>
      </c>
      <c r="N12" s="186">
        <v>0.7</v>
      </c>
      <c r="O12" s="190">
        <v>0</v>
      </c>
      <c r="P12" s="190">
        <v>916287.57</v>
      </c>
      <c r="Q12" s="191"/>
      <c r="R12" s="191"/>
      <c r="S12" s="191"/>
      <c r="T12" s="191"/>
      <c r="U12" s="191"/>
      <c r="V12" s="191"/>
      <c r="W12" s="191"/>
      <c r="X12" s="191"/>
      <c r="Y12" s="183"/>
      <c r="Z12" s="184"/>
      <c r="AA12" s="185"/>
      <c r="AB12" s="185"/>
    </row>
    <row r="13" spans="1:29" s="189" customFormat="1" ht="35.25" customHeight="1" x14ac:dyDescent="0.25">
      <c r="A13" s="192">
        <v>10</v>
      </c>
      <c r="B13" s="187" t="s">
        <v>116</v>
      </c>
      <c r="C13" s="181" t="s">
        <v>61</v>
      </c>
      <c r="D13" s="188" t="s">
        <v>67</v>
      </c>
      <c r="E13" s="182" t="s">
        <v>241</v>
      </c>
      <c r="F13" s="200" t="s">
        <v>68</v>
      </c>
      <c r="G13" s="200" t="s">
        <v>170</v>
      </c>
      <c r="H13" s="200" t="s">
        <v>54</v>
      </c>
      <c r="I13" s="197">
        <v>0.64500000000000002</v>
      </c>
      <c r="J13" s="263" t="s">
        <v>204</v>
      </c>
      <c r="K13" s="198">
        <v>2346934.44</v>
      </c>
      <c r="L13" s="190">
        <f t="shared" si="1"/>
        <v>1642854.11</v>
      </c>
      <c r="M13" s="198">
        <f t="shared" si="2"/>
        <v>704080.32999999984</v>
      </c>
      <c r="N13" s="186">
        <v>0.7</v>
      </c>
      <c r="O13" s="190">
        <v>0</v>
      </c>
      <c r="P13" s="190">
        <v>1642854.11</v>
      </c>
      <c r="Q13" s="191"/>
      <c r="R13" s="191"/>
      <c r="S13" s="191"/>
      <c r="T13" s="191"/>
      <c r="U13" s="191"/>
      <c r="V13" s="191"/>
      <c r="W13" s="191"/>
      <c r="X13" s="191"/>
      <c r="Y13" s="183"/>
      <c r="Z13" s="184"/>
      <c r="AA13" s="185"/>
      <c r="AB13" s="185"/>
    </row>
    <row r="14" spans="1:29" s="189" customFormat="1" ht="51" customHeight="1" x14ac:dyDescent="0.25">
      <c r="A14" s="192">
        <v>11</v>
      </c>
      <c r="B14" s="187" t="s">
        <v>115</v>
      </c>
      <c r="C14" s="181" t="s">
        <v>61</v>
      </c>
      <c r="D14" s="188" t="s">
        <v>138</v>
      </c>
      <c r="E14" s="182" t="s">
        <v>245</v>
      </c>
      <c r="F14" s="200" t="s">
        <v>165</v>
      </c>
      <c r="G14" s="200" t="s">
        <v>230</v>
      </c>
      <c r="H14" s="200" t="s">
        <v>216</v>
      </c>
      <c r="I14" s="197">
        <v>1.423</v>
      </c>
      <c r="J14" s="263" t="s">
        <v>107</v>
      </c>
      <c r="K14" s="198">
        <v>1080602.6100000001</v>
      </c>
      <c r="L14" s="190">
        <f t="shared" si="1"/>
        <v>540301.31000000006</v>
      </c>
      <c r="M14" s="198">
        <f t="shared" si="2"/>
        <v>540301.30000000005</v>
      </c>
      <c r="N14" s="186">
        <v>0.5</v>
      </c>
      <c r="O14" s="190">
        <v>0</v>
      </c>
      <c r="P14" s="190">
        <v>540301.31000000006</v>
      </c>
      <c r="Q14" s="191"/>
      <c r="R14" s="191"/>
      <c r="S14" s="191"/>
      <c r="T14" s="191"/>
      <c r="U14" s="191"/>
      <c r="V14" s="191"/>
      <c r="W14" s="191"/>
      <c r="X14" s="191"/>
      <c r="Y14" s="183"/>
      <c r="Z14" s="184"/>
      <c r="AA14" s="185"/>
      <c r="AB14" s="185"/>
    </row>
    <row r="15" spans="1:29" s="189" customFormat="1" ht="36" x14ac:dyDescent="0.25">
      <c r="A15" s="192">
        <v>12</v>
      </c>
      <c r="B15" s="187" t="s">
        <v>118</v>
      </c>
      <c r="C15" s="181" t="s">
        <v>61</v>
      </c>
      <c r="D15" s="188" t="s">
        <v>141</v>
      </c>
      <c r="E15" s="182" t="s">
        <v>248</v>
      </c>
      <c r="F15" s="200" t="s">
        <v>68</v>
      </c>
      <c r="G15" s="200" t="s">
        <v>173</v>
      </c>
      <c r="H15" s="200" t="s">
        <v>42</v>
      </c>
      <c r="I15" s="197">
        <v>1.145</v>
      </c>
      <c r="J15" s="263" t="s">
        <v>108</v>
      </c>
      <c r="K15" s="198">
        <v>709270.42</v>
      </c>
      <c r="L15" s="190">
        <f t="shared" si="1"/>
        <v>496489.29</v>
      </c>
      <c r="M15" s="198">
        <f t="shared" si="2"/>
        <v>212781.13000000006</v>
      </c>
      <c r="N15" s="186">
        <v>0.7</v>
      </c>
      <c r="O15" s="190">
        <v>0</v>
      </c>
      <c r="P15" s="190">
        <v>496489.29</v>
      </c>
      <c r="Q15" s="191"/>
      <c r="R15" s="191"/>
      <c r="S15" s="191"/>
      <c r="T15" s="191"/>
      <c r="U15" s="191"/>
      <c r="V15" s="191"/>
      <c r="W15" s="191"/>
      <c r="X15" s="191"/>
      <c r="Y15" s="183"/>
      <c r="Z15" s="184"/>
      <c r="AA15" s="185"/>
      <c r="AB15" s="185"/>
    </row>
    <row r="16" spans="1:29" s="189" customFormat="1" ht="24" x14ac:dyDescent="0.25">
      <c r="A16" s="192">
        <v>13</v>
      </c>
      <c r="B16" s="187" t="s">
        <v>62</v>
      </c>
      <c r="C16" s="181" t="s">
        <v>61</v>
      </c>
      <c r="D16" s="188" t="s">
        <v>140</v>
      </c>
      <c r="E16" s="182" t="s">
        <v>247</v>
      </c>
      <c r="F16" s="200" t="s">
        <v>164</v>
      </c>
      <c r="G16" s="200" t="s">
        <v>172</v>
      </c>
      <c r="H16" s="200" t="s">
        <v>54</v>
      </c>
      <c r="I16" s="197">
        <v>0.50900000000000001</v>
      </c>
      <c r="J16" s="263" t="s">
        <v>202</v>
      </c>
      <c r="K16" s="198">
        <v>1307653.56</v>
      </c>
      <c r="L16" s="190">
        <f t="shared" si="1"/>
        <v>653826.78</v>
      </c>
      <c r="M16" s="198">
        <f t="shared" si="2"/>
        <v>653826.78</v>
      </c>
      <c r="N16" s="186">
        <v>0.5</v>
      </c>
      <c r="O16" s="190">
        <v>0</v>
      </c>
      <c r="P16" s="190">
        <v>653826.78</v>
      </c>
      <c r="Q16" s="191"/>
      <c r="R16" s="191"/>
      <c r="S16" s="191"/>
      <c r="T16" s="191"/>
      <c r="U16" s="191"/>
      <c r="V16" s="191"/>
      <c r="W16" s="191"/>
      <c r="X16" s="191"/>
      <c r="Y16" s="183"/>
      <c r="Z16" s="184"/>
      <c r="AA16" s="185"/>
      <c r="AB16" s="185"/>
    </row>
    <row r="17" spans="1:28" s="189" customFormat="1" ht="30" customHeight="1" x14ac:dyDescent="0.25">
      <c r="A17" s="192">
        <v>14</v>
      </c>
      <c r="B17" s="187" t="s">
        <v>119</v>
      </c>
      <c r="C17" s="181" t="s">
        <v>61</v>
      </c>
      <c r="D17" s="188" t="s">
        <v>142</v>
      </c>
      <c r="E17" s="182" t="s">
        <v>249</v>
      </c>
      <c r="F17" s="200" t="s">
        <v>49</v>
      </c>
      <c r="G17" s="200" t="s">
        <v>174</v>
      </c>
      <c r="H17" s="200" t="s">
        <v>42</v>
      </c>
      <c r="I17" s="197">
        <v>2.5299999999999998</v>
      </c>
      <c r="J17" s="263" t="s">
        <v>202</v>
      </c>
      <c r="K17" s="198">
        <v>5695385.2599999998</v>
      </c>
      <c r="L17" s="190">
        <f t="shared" si="1"/>
        <v>2847692.63</v>
      </c>
      <c r="M17" s="198">
        <f t="shared" si="2"/>
        <v>2847692.63</v>
      </c>
      <c r="N17" s="186">
        <v>0.5</v>
      </c>
      <c r="O17" s="190">
        <v>0</v>
      </c>
      <c r="P17" s="190">
        <v>2847692.63</v>
      </c>
      <c r="Q17" s="191"/>
      <c r="R17" s="191"/>
      <c r="S17" s="191"/>
      <c r="T17" s="191"/>
      <c r="U17" s="191"/>
      <c r="V17" s="191"/>
      <c r="W17" s="191"/>
      <c r="X17" s="191"/>
      <c r="Y17" s="183"/>
      <c r="Z17" s="184"/>
      <c r="AA17" s="185"/>
      <c r="AB17" s="185"/>
    </row>
    <row r="18" spans="1:28" s="189" customFormat="1" ht="42.75" customHeight="1" x14ac:dyDescent="0.25">
      <c r="A18" s="192">
        <v>15</v>
      </c>
      <c r="B18" s="187" t="s">
        <v>120</v>
      </c>
      <c r="C18" s="181" t="s">
        <v>61</v>
      </c>
      <c r="D18" s="188" t="s">
        <v>143</v>
      </c>
      <c r="E18" s="182" t="s">
        <v>250</v>
      </c>
      <c r="F18" s="200" t="s">
        <v>85</v>
      </c>
      <c r="G18" s="200" t="s">
        <v>175</v>
      </c>
      <c r="H18" s="200" t="s">
        <v>42</v>
      </c>
      <c r="I18" s="197">
        <v>0.47099999999999997</v>
      </c>
      <c r="J18" s="263" t="s">
        <v>109</v>
      </c>
      <c r="K18" s="198">
        <v>1193086.02</v>
      </c>
      <c r="L18" s="190">
        <f t="shared" si="1"/>
        <v>835160.21</v>
      </c>
      <c r="M18" s="198">
        <f t="shared" si="2"/>
        <v>357925.81000000006</v>
      </c>
      <c r="N18" s="186">
        <v>0.7</v>
      </c>
      <c r="O18" s="190">
        <v>0</v>
      </c>
      <c r="P18" s="190">
        <v>835160.21</v>
      </c>
      <c r="Q18" s="191"/>
      <c r="R18" s="191"/>
      <c r="S18" s="191"/>
      <c r="T18" s="191"/>
      <c r="U18" s="191"/>
      <c r="V18" s="191"/>
      <c r="W18" s="191"/>
      <c r="X18" s="191"/>
      <c r="Y18" s="183"/>
      <c r="Z18" s="184"/>
      <c r="AA18" s="185"/>
      <c r="AB18" s="185"/>
    </row>
    <row r="19" spans="1:28" s="189" customFormat="1" ht="31.5" customHeight="1" x14ac:dyDescent="0.25">
      <c r="A19" s="192">
        <v>16</v>
      </c>
      <c r="B19" s="187" t="s">
        <v>121</v>
      </c>
      <c r="C19" s="181" t="s">
        <v>61</v>
      </c>
      <c r="D19" s="188" t="s">
        <v>136</v>
      </c>
      <c r="E19" s="182" t="s">
        <v>243</v>
      </c>
      <c r="F19" s="200" t="s">
        <v>163</v>
      </c>
      <c r="G19" s="200" t="s">
        <v>176</v>
      </c>
      <c r="H19" s="200" t="s">
        <v>42</v>
      </c>
      <c r="I19" s="197">
        <v>0.86</v>
      </c>
      <c r="J19" s="263" t="s">
        <v>205</v>
      </c>
      <c r="K19" s="198">
        <v>3645344.48</v>
      </c>
      <c r="L19" s="190">
        <f t="shared" si="1"/>
        <v>2187206.69</v>
      </c>
      <c r="M19" s="198">
        <f t="shared" si="2"/>
        <v>1458137.79</v>
      </c>
      <c r="N19" s="186">
        <v>0.6</v>
      </c>
      <c r="O19" s="190">
        <v>0</v>
      </c>
      <c r="P19" s="190">
        <v>2187206.69</v>
      </c>
      <c r="Q19" s="191"/>
      <c r="R19" s="191"/>
      <c r="S19" s="191"/>
      <c r="T19" s="191"/>
      <c r="U19" s="191"/>
      <c r="V19" s="191"/>
      <c r="W19" s="191"/>
      <c r="X19" s="191"/>
      <c r="Y19" s="183"/>
      <c r="Z19" s="184"/>
      <c r="AA19" s="185"/>
      <c r="AB19" s="185"/>
    </row>
    <row r="20" spans="1:28" s="217" customFormat="1" ht="28.5" customHeight="1" x14ac:dyDescent="0.25">
      <c r="A20" s="192">
        <v>17</v>
      </c>
      <c r="B20" s="213" t="s">
        <v>134</v>
      </c>
      <c r="C20" s="181" t="s">
        <v>61</v>
      </c>
      <c r="D20" s="206" t="s">
        <v>157</v>
      </c>
      <c r="E20" s="182" t="s">
        <v>265</v>
      </c>
      <c r="F20" s="200" t="s">
        <v>87</v>
      </c>
      <c r="G20" s="200" t="s">
        <v>197</v>
      </c>
      <c r="H20" s="200" t="s">
        <v>54</v>
      </c>
      <c r="I20" s="197">
        <v>0.40300000000000002</v>
      </c>
      <c r="J20" s="264" t="s">
        <v>214</v>
      </c>
      <c r="K20" s="198">
        <v>597078.93999999994</v>
      </c>
      <c r="L20" s="190">
        <f t="shared" si="1"/>
        <v>358247.36</v>
      </c>
      <c r="M20" s="198">
        <f t="shared" si="2"/>
        <v>238831.57999999996</v>
      </c>
      <c r="N20" s="186">
        <v>0.6</v>
      </c>
      <c r="O20" s="190">
        <v>0</v>
      </c>
      <c r="P20" s="190">
        <v>358247.36</v>
      </c>
      <c r="Q20" s="191"/>
      <c r="R20" s="191"/>
      <c r="S20" s="191"/>
      <c r="T20" s="191"/>
      <c r="U20" s="191"/>
      <c r="V20" s="191"/>
      <c r="W20" s="191"/>
      <c r="X20" s="191"/>
      <c r="Y20" s="214"/>
      <c r="Z20" s="215"/>
      <c r="AA20" s="216"/>
      <c r="AB20" s="216"/>
    </row>
    <row r="21" spans="1:28" s="217" customFormat="1" ht="28.5" customHeight="1" x14ac:dyDescent="0.25">
      <c r="A21" s="192">
        <v>18</v>
      </c>
      <c r="B21" s="213" t="s">
        <v>122</v>
      </c>
      <c r="C21" s="181" t="s">
        <v>61</v>
      </c>
      <c r="D21" s="206" t="s">
        <v>144</v>
      </c>
      <c r="E21" s="182" t="s">
        <v>251</v>
      </c>
      <c r="F21" s="200" t="s">
        <v>87</v>
      </c>
      <c r="G21" s="200" t="s">
        <v>177</v>
      </c>
      <c r="H21" s="200" t="s">
        <v>42</v>
      </c>
      <c r="I21" s="197">
        <v>0.84</v>
      </c>
      <c r="J21" s="264" t="s">
        <v>206</v>
      </c>
      <c r="K21" s="198">
        <v>533533.41</v>
      </c>
      <c r="L21" s="190">
        <v>373473.38</v>
      </c>
      <c r="M21" s="198">
        <f t="shared" si="2"/>
        <v>160060.03000000003</v>
      </c>
      <c r="N21" s="186">
        <v>0.7</v>
      </c>
      <c r="O21" s="190">
        <v>0</v>
      </c>
      <c r="P21" s="190">
        <f>L21</f>
        <v>373473.38</v>
      </c>
      <c r="Q21" s="191"/>
      <c r="R21" s="191"/>
      <c r="S21" s="191"/>
      <c r="T21" s="191"/>
      <c r="U21" s="191"/>
      <c r="V21" s="191"/>
      <c r="W21" s="191"/>
      <c r="X21" s="191"/>
      <c r="Y21" s="214"/>
      <c r="Z21" s="215"/>
      <c r="AA21" s="216"/>
      <c r="AB21" s="216"/>
    </row>
    <row r="22" spans="1:28" s="217" customFormat="1" ht="30.75" customHeight="1" x14ac:dyDescent="0.25">
      <c r="A22" s="192">
        <v>19</v>
      </c>
      <c r="B22" s="213" t="s">
        <v>123</v>
      </c>
      <c r="C22" s="181" t="s">
        <v>61</v>
      </c>
      <c r="D22" s="206" t="s">
        <v>141</v>
      </c>
      <c r="E22" s="182" t="s">
        <v>248</v>
      </c>
      <c r="F22" s="200" t="s">
        <v>68</v>
      </c>
      <c r="G22" s="200" t="s">
        <v>178</v>
      </c>
      <c r="H22" s="200" t="s">
        <v>54</v>
      </c>
      <c r="I22" s="197">
        <v>0.28199999999999997</v>
      </c>
      <c r="J22" s="264" t="s">
        <v>108</v>
      </c>
      <c r="K22" s="198">
        <v>331115.32</v>
      </c>
      <c r="L22" s="190">
        <f t="shared" si="1"/>
        <v>231780.72</v>
      </c>
      <c r="M22" s="198">
        <f t="shared" si="2"/>
        <v>99334.6</v>
      </c>
      <c r="N22" s="186">
        <v>0.7</v>
      </c>
      <c r="O22" s="190">
        <v>0</v>
      </c>
      <c r="P22" s="190">
        <v>231780.72</v>
      </c>
      <c r="Q22" s="191"/>
      <c r="R22" s="191"/>
      <c r="S22" s="191"/>
      <c r="T22" s="191"/>
      <c r="U22" s="191"/>
      <c r="V22" s="191"/>
      <c r="W22" s="191"/>
      <c r="X22" s="191"/>
      <c r="Y22" s="214"/>
      <c r="Z22" s="215"/>
      <c r="AA22" s="216"/>
      <c r="AB22" s="216"/>
    </row>
    <row r="23" spans="1:28" s="217" customFormat="1" ht="29.25" customHeight="1" x14ac:dyDescent="0.25">
      <c r="A23" s="192">
        <v>20</v>
      </c>
      <c r="B23" s="213" t="s">
        <v>133</v>
      </c>
      <c r="C23" s="181" t="s">
        <v>61</v>
      </c>
      <c r="D23" s="206" t="s">
        <v>152</v>
      </c>
      <c r="E23" s="182" t="s">
        <v>260</v>
      </c>
      <c r="F23" s="200" t="s">
        <v>88</v>
      </c>
      <c r="G23" s="200" t="s">
        <v>190</v>
      </c>
      <c r="H23" s="200" t="s">
        <v>42</v>
      </c>
      <c r="I23" s="197">
        <v>0.13800000000000001</v>
      </c>
      <c r="J23" s="264" t="s">
        <v>211</v>
      </c>
      <c r="K23" s="198">
        <v>524298.84</v>
      </c>
      <c r="L23" s="190">
        <f t="shared" si="1"/>
        <v>314579.3</v>
      </c>
      <c r="M23" s="198">
        <f t="shared" si="2"/>
        <v>209719.53999999998</v>
      </c>
      <c r="N23" s="186">
        <v>0.6</v>
      </c>
      <c r="O23" s="190">
        <v>0</v>
      </c>
      <c r="P23" s="190">
        <v>314579.3</v>
      </c>
      <c r="Q23" s="195"/>
      <c r="R23" s="191"/>
      <c r="S23" s="191"/>
      <c r="T23" s="191"/>
      <c r="U23" s="191"/>
      <c r="V23" s="191"/>
      <c r="W23" s="191"/>
      <c r="X23" s="191"/>
      <c r="Y23" s="214"/>
      <c r="Z23" s="215"/>
      <c r="AA23" s="216"/>
      <c r="AB23" s="216"/>
    </row>
    <row r="24" spans="1:28" s="217" customFormat="1" ht="36" x14ac:dyDescent="0.25">
      <c r="A24" s="192">
        <v>21</v>
      </c>
      <c r="B24" s="213" t="s">
        <v>125</v>
      </c>
      <c r="C24" s="181" t="s">
        <v>61</v>
      </c>
      <c r="D24" s="206" t="s">
        <v>146</v>
      </c>
      <c r="E24" s="182" t="s">
        <v>253</v>
      </c>
      <c r="F24" s="200" t="s">
        <v>88</v>
      </c>
      <c r="G24" s="200" t="s">
        <v>180</v>
      </c>
      <c r="H24" s="200" t="s">
        <v>54</v>
      </c>
      <c r="I24" s="197">
        <v>0.99</v>
      </c>
      <c r="J24" s="264" t="s">
        <v>229</v>
      </c>
      <c r="K24" s="198">
        <v>3994873.03</v>
      </c>
      <c r="L24" s="190">
        <f t="shared" si="1"/>
        <v>1997436.52</v>
      </c>
      <c r="M24" s="198">
        <f t="shared" si="2"/>
        <v>1997436.5099999998</v>
      </c>
      <c r="N24" s="186">
        <v>0.5</v>
      </c>
      <c r="O24" s="190">
        <v>0</v>
      </c>
      <c r="P24" s="190">
        <v>1997436.52</v>
      </c>
      <c r="Q24" s="191"/>
      <c r="R24" s="191"/>
      <c r="S24" s="191"/>
      <c r="T24" s="191"/>
      <c r="U24" s="191"/>
      <c r="V24" s="191"/>
      <c r="W24" s="191"/>
      <c r="X24" s="191"/>
      <c r="Y24" s="214"/>
      <c r="Z24" s="215"/>
      <c r="AA24" s="216"/>
      <c r="AB24" s="216"/>
    </row>
    <row r="25" spans="1:28" s="217" customFormat="1" ht="30" customHeight="1" x14ac:dyDescent="0.25">
      <c r="A25" s="192">
        <v>22</v>
      </c>
      <c r="B25" s="213" t="s">
        <v>124</v>
      </c>
      <c r="C25" s="181" t="s">
        <v>61</v>
      </c>
      <c r="D25" s="206" t="s">
        <v>145</v>
      </c>
      <c r="E25" s="182" t="s">
        <v>252</v>
      </c>
      <c r="F25" s="200" t="s">
        <v>68</v>
      </c>
      <c r="G25" s="200" t="s">
        <v>179</v>
      </c>
      <c r="H25" s="200" t="s">
        <v>54</v>
      </c>
      <c r="I25" s="197">
        <v>0.57999999999999996</v>
      </c>
      <c r="J25" s="264" t="s">
        <v>108</v>
      </c>
      <c r="K25" s="198">
        <v>764715.37</v>
      </c>
      <c r="L25" s="190">
        <f t="shared" si="1"/>
        <v>458829.22</v>
      </c>
      <c r="M25" s="198">
        <f t="shared" si="2"/>
        <v>305886.15000000002</v>
      </c>
      <c r="N25" s="186">
        <v>0.6</v>
      </c>
      <c r="O25" s="190">
        <v>0</v>
      </c>
      <c r="P25" s="190">
        <v>458829.22</v>
      </c>
      <c r="Q25" s="191"/>
      <c r="R25" s="191"/>
      <c r="S25" s="191"/>
      <c r="T25" s="191"/>
      <c r="U25" s="191"/>
      <c r="V25" s="191"/>
      <c r="W25" s="191"/>
      <c r="X25" s="191"/>
      <c r="Y25" s="214"/>
      <c r="Z25" s="215"/>
      <c r="AA25" s="216"/>
      <c r="AB25" s="216"/>
    </row>
    <row r="26" spans="1:28" s="217" customFormat="1" ht="28.5" customHeight="1" x14ac:dyDescent="0.25">
      <c r="A26" s="192">
        <v>23</v>
      </c>
      <c r="B26" s="213" t="s">
        <v>126</v>
      </c>
      <c r="C26" s="181" t="s">
        <v>61</v>
      </c>
      <c r="D26" s="206" t="s">
        <v>147</v>
      </c>
      <c r="E26" s="182" t="s">
        <v>254</v>
      </c>
      <c r="F26" s="200" t="s">
        <v>165</v>
      </c>
      <c r="G26" s="200" t="s">
        <v>181</v>
      </c>
      <c r="H26" s="200" t="s">
        <v>54</v>
      </c>
      <c r="I26" s="197">
        <v>0.39100000000000001</v>
      </c>
      <c r="J26" s="264" t="s">
        <v>314</v>
      </c>
      <c r="K26" s="198">
        <v>166419.07</v>
      </c>
      <c r="L26" s="190">
        <f t="shared" si="1"/>
        <v>133135.26</v>
      </c>
      <c r="M26" s="198">
        <f t="shared" si="2"/>
        <v>33283.81</v>
      </c>
      <c r="N26" s="186">
        <v>0.8</v>
      </c>
      <c r="O26" s="190">
        <v>0</v>
      </c>
      <c r="P26" s="190">
        <f>L26</f>
        <v>133135.26</v>
      </c>
      <c r="Q26" s="191"/>
      <c r="R26" s="191"/>
      <c r="S26" s="191"/>
      <c r="T26" s="191"/>
      <c r="U26" s="191"/>
      <c r="V26" s="191"/>
      <c r="W26" s="191"/>
      <c r="X26" s="191"/>
      <c r="Y26" s="214"/>
      <c r="Z26" s="215"/>
      <c r="AA26" s="216"/>
      <c r="AB26" s="216"/>
    </row>
    <row r="27" spans="1:28" s="217" customFormat="1" ht="30" customHeight="1" x14ac:dyDescent="0.25">
      <c r="A27" s="192">
        <v>24</v>
      </c>
      <c r="B27" s="213" t="s">
        <v>127</v>
      </c>
      <c r="C27" s="181" t="s">
        <v>61</v>
      </c>
      <c r="D27" s="206" t="s">
        <v>137</v>
      </c>
      <c r="E27" s="182" t="s">
        <v>244</v>
      </c>
      <c r="F27" s="200" t="s">
        <v>164</v>
      </c>
      <c r="G27" s="200" t="s">
        <v>182</v>
      </c>
      <c r="H27" s="200" t="s">
        <v>216</v>
      </c>
      <c r="I27" s="197">
        <v>0.22900000000000001</v>
      </c>
      <c r="J27" s="264" t="s">
        <v>206</v>
      </c>
      <c r="K27" s="198">
        <v>480159.61</v>
      </c>
      <c r="L27" s="190">
        <f t="shared" si="1"/>
        <v>336111.73</v>
      </c>
      <c r="M27" s="198">
        <f t="shared" si="2"/>
        <v>144047.88</v>
      </c>
      <c r="N27" s="186">
        <v>0.7</v>
      </c>
      <c r="O27" s="190">
        <v>0</v>
      </c>
      <c r="P27" s="190">
        <f>L27</f>
        <v>336111.73</v>
      </c>
      <c r="Q27" s="198"/>
      <c r="R27" s="191"/>
      <c r="S27" s="191"/>
      <c r="T27" s="191"/>
      <c r="U27" s="191"/>
      <c r="V27" s="191"/>
      <c r="W27" s="191"/>
      <c r="X27" s="191"/>
      <c r="Y27" s="214"/>
      <c r="Z27" s="215"/>
      <c r="AA27" s="216"/>
      <c r="AB27" s="216"/>
    </row>
    <row r="28" spans="1:28" s="217" customFormat="1" ht="26.25" customHeight="1" x14ac:dyDescent="0.25">
      <c r="A28" s="192">
        <v>25</v>
      </c>
      <c r="B28" s="213" t="s">
        <v>128</v>
      </c>
      <c r="C28" s="181" t="s">
        <v>227</v>
      </c>
      <c r="D28" s="206" t="s">
        <v>59</v>
      </c>
      <c r="E28" s="182" t="s">
        <v>255</v>
      </c>
      <c r="F28" s="200" t="s">
        <v>49</v>
      </c>
      <c r="G28" s="200" t="s">
        <v>183</v>
      </c>
      <c r="H28" s="200" t="s">
        <v>42</v>
      </c>
      <c r="I28" s="197">
        <v>0.65500000000000003</v>
      </c>
      <c r="J28" s="264" t="s">
        <v>207</v>
      </c>
      <c r="K28" s="198">
        <v>1690000</v>
      </c>
      <c r="L28" s="190">
        <f t="shared" si="1"/>
        <v>1183000</v>
      </c>
      <c r="M28" s="198">
        <f t="shared" si="2"/>
        <v>507000</v>
      </c>
      <c r="N28" s="186">
        <v>0.7</v>
      </c>
      <c r="O28" s="218">
        <v>0</v>
      </c>
      <c r="P28" s="224">
        <v>317669.8</v>
      </c>
      <c r="Q28" s="224">
        <v>865330.2</v>
      </c>
      <c r="R28" s="191"/>
      <c r="S28" s="191"/>
      <c r="T28" s="191"/>
      <c r="U28" s="191"/>
      <c r="V28" s="191"/>
      <c r="W28" s="191"/>
      <c r="X28" s="191"/>
      <c r="Y28" s="214"/>
      <c r="Z28" s="215"/>
      <c r="AA28" s="216"/>
      <c r="AB28" s="216"/>
    </row>
    <row r="29" spans="1:28" s="217" customFormat="1" ht="24.75" customHeight="1" x14ac:dyDescent="0.25">
      <c r="A29" s="192">
        <v>26</v>
      </c>
      <c r="B29" s="213" t="s">
        <v>129</v>
      </c>
      <c r="C29" s="181" t="s">
        <v>61</v>
      </c>
      <c r="D29" s="206" t="s">
        <v>148</v>
      </c>
      <c r="E29" s="182" t="s">
        <v>256</v>
      </c>
      <c r="F29" s="200" t="s">
        <v>85</v>
      </c>
      <c r="G29" s="200" t="s">
        <v>184</v>
      </c>
      <c r="H29" s="200" t="s">
        <v>42</v>
      </c>
      <c r="I29" s="197">
        <v>0.22600000000000001</v>
      </c>
      <c r="J29" s="264" t="s">
        <v>208</v>
      </c>
      <c r="K29" s="198">
        <v>165981.82</v>
      </c>
      <c r="L29" s="190">
        <f t="shared" si="1"/>
        <v>116187.27</v>
      </c>
      <c r="M29" s="198">
        <f t="shared" si="2"/>
        <v>49794.55</v>
      </c>
      <c r="N29" s="186">
        <v>0.7</v>
      </c>
      <c r="O29" s="190">
        <v>0</v>
      </c>
      <c r="P29" s="190">
        <v>116187.27</v>
      </c>
      <c r="Q29" s="193"/>
      <c r="R29" s="191"/>
      <c r="S29" s="191"/>
      <c r="T29" s="191"/>
      <c r="U29" s="191"/>
      <c r="V29" s="191"/>
      <c r="W29" s="191"/>
      <c r="X29" s="191"/>
      <c r="Y29" s="214"/>
      <c r="Z29" s="215"/>
      <c r="AA29" s="216"/>
      <c r="AB29" s="216"/>
    </row>
    <row r="30" spans="1:28" s="217" customFormat="1" ht="30.75" customHeight="1" x14ac:dyDescent="0.25">
      <c r="A30" s="199">
        <v>27</v>
      </c>
      <c r="B30" s="213" t="s">
        <v>132</v>
      </c>
      <c r="C30" s="181" t="s">
        <v>61</v>
      </c>
      <c r="D30" s="206" t="s">
        <v>150</v>
      </c>
      <c r="E30" s="182" t="s">
        <v>258</v>
      </c>
      <c r="F30" s="200" t="s">
        <v>40</v>
      </c>
      <c r="G30" s="200" t="s">
        <v>188</v>
      </c>
      <c r="H30" s="200" t="s">
        <v>42</v>
      </c>
      <c r="I30" s="197">
        <v>0.82899999999999996</v>
      </c>
      <c r="J30" s="264" t="s">
        <v>203</v>
      </c>
      <c r="K30" s="198">
        <v>1499602.12</v>
      </c>
      <c r="L30" s="190">
        <f t="shared" si="1"/>
        <v>1049721.48</v>
      </c>
      <c r="M30" s="198">
        <f t="shared" si="2"/>
        <v>449880.64000000013</v>
      </c>
      <c r="N30" s="186">
        <v>0.7</v>
      </c>
      <c r="O30" s="190">
        <v>0</v>
      </c>
      <c r="P30" s="190">
        <v>1049721.48</v>
      </c>
      <c r="Q30" s="195"/>
      <c r="R30" s="191"/>
      <c r="S30" s="191"/>
      <c r="T30" s="191"/>
      <c r="U30" s="191"/>
      <c r="V30" s="191"/>
      <c r="W30" s="191"/>
      <c r="X30" s="191"/>
      <c r="Y30" s="214"/>
      <c r="Z30" s="215"/>
      <c r="AA30" s="216"/>
      <c r="AB30" s="216"/>
    </row>
    <row r="31" spans="1:28" s="217" customFormat="1" ht="41.25" customHeight="1" x14ac:dyDescent="0.25">
      <c r="A31" s="192">
        <v>28</v>
      </c>
      <c r="B31" s="213" t="s">
        <v>130</v>
      </c>
      <c r="C31" s="181" t="s">
        <v>61</v>
      </c>
      <c r="D31" s="206" t="s">
        <v>149</v>
      </c>
      <c r="E31" s="182" t="s">
        <v>257</v>
      </c>
      <c r="F31" s="200" t="s">
        <v>87</v>
      </c>
      <c r="G31" s="200" t="s">
        <v>232</v>
      </c>
      <c r="H31" s="200" t="s">
        <v>42</v>
      </c>
      <c r="I31" s="197">
        <v>0.50800000000000001</v>
      </c>
      <c r="J31" s="264" t="s">
        <v>233</v>
      </c>
      <c r="K31" s="198">
        <v>302465.86</v>
      </c>
      <c r="L31" s="190">
        <f t="shared" si="1"/>
        <v>211726.1</v>
      </c>
      <c r="M31" s="198">
        <f t="shared" si="2"/>
        <v>90739.75999999998</v>
      </c>
      <c r="N31" s="186">
        <v>0.7</v>
      </c>
      <c r="O31" s="190">
        <v>0</v>
      </c>
      <c r="P31" s="190">
        <v>211726.1</v>
      </c>
      <c r="Q31" s="196"/>
      <c r="R31" s="191"/>
      <c r="S31" s="191"/>
      <c r="T31" s="191"/>
      <c r="U31" s="191"/>
      <c r="V31" s="191"/>
      <c r="W31" s="191"/>
      <c r="X31" s="191"/>
      <c r="Y31" s="214"/>
      <c r="Z31" s="215"/>
      <c r="AA31" s="216"/>
      <c r="AB31" s="216"/>
    </row>
    <row r="32" spans="1:28" s="217" customFormat="1" ht="30" customHeight="1" x14ac:dyDescent="0.25">
      <c r="A32" s="199">
        <v>29</v>
      </c>
      <c r="B32" s="213" t="s">
        <v>131</v>
      </c>
      <c r="C32" s="181" t="s">
        <v>61</v>
      </c>
      <c r="D32" s="206" t="s">
        <v>140</v>
      </c>
      <c r="E32" s="182" t="s">
        <v>247</v>
      </c>
      <c r="F32" s="200" t="s">
        <v>164</v>
      </c>
      <c r="G32" s="200" t="s">
        <v>185</v>
      </c>
      <c r="H32" s="200" t="s">
        <v>54</v>
      </c>
      <c r="I32" s="197">
        <v>0.24199999999999999</v>
      </c>
      <c r="J32" s="264" t="s">
        <v>284</v>
      </c>
      <c r="K32" s="198">
        <v>0</v>
      </c>
      <c r="L32" s="190">
        <f t="shared" si="1"/>
        <v>0</v>
      </c>
      <c r="M32" s="198">
        <f t="shared" si="2"/>
        <v>0</v>
      </c>
      <c r="N32" s="186">
        <v>0.5</v>
      </c>
      <c r="O32" s="190">
        <v>0</v>
      </c>
      <c r="P32" s="190">
        <v>0</v>
      </c>
      <c r="Q32" s="195"/>
      <c r="R32" s="191"/>
      <c r="S32" s="191"/>
      <c r="T32" s="191"/>
      <c r="U32" s="191"/>
      <c r="V32" s="191"/>
      <c r="W32" s="191"/>
      <c r="X32" s="191"/>
      <c r="Y32" s="214"/>
      <c r="Z32" s="215"/>
      <c r="AA32" s="216"/>
      <c r="AB32" s="216"/>
    </row>
    <row r="33" spans="1:28" s="189" customFormat="1" ht="54" customHeight="1" x14ac:dyDescent="0.25">
      <c r="A33" s="192">
        <v>30</v>
      </c>
      <c r="B33" s="219" t="s">
        <v>292</v>
      </c>
      <c r="C33" s="200" t="s">
        <v>61</v>
      </c>
      <c r="D33" s="188" t="s">
        <v>147</v>
      </c>
      <c r="E33" s="182" t="s">
        <v>254</v>
      </c>
      <c r="F33" s="200" t="s">
        <v>165</v>
      </c>
      <c r="G33" s="200" t="s">
        <v>187</v>
      </c>
      <c r="H33" s="200" t="s">
        <v>54</v>
      </c>
      <c r="I33" s="197">
        <v>0.34699999999999998</v>
      </c>
      <c r="J33" s="263" t="s">
        <v>315</v>
      </c>
      <c r="K33" s="198">
        <v>545641.1</v>
      </c>
      <c r="L33" s="190">
        <f t="shared" si="1"/>
        <v>436512.88</v>
      </c>
      <c r="M33" s="198">
        <f t="shared" si="2"/>
        <v>109128.21999999997</v>
      </c>
      <c r="N33" s="186">
        <v>0.8</v>
      </c>
      <c r="O33" s="198">
        <v>0</v>
      </c>
      <c r="P33" s="190">
        <f>L33</f>
        <v>436512.88</v>
      </c>
      <c r="Q33" s="195"/>
      <c r="R33" s="191"/>
      <c r="S33" s="191"/>
      <c r="T33" s="191"/>
      <c r="U33" s="191"/>
      <c r="V33" s="191"/>
      <c r="W33" s="191"/>
      <c r="X33" s="191"/>
      <c r="Y33" s="183"/>
      <c r="Z33" s="184"/>
      <c r="AA33" s="185"/>
      <c r="AB33" s="185"/>
    </row>
    <row r="34" spans="1:28" s="189" customFormat="1" ht="50.25" customHeight="1" x14ac:dyDescent="0.25">
      <c r="A34" s="199">
        <v>31</v>
      </c>
      <c r="B34" s="219" t="s">
        <v>293</v>
      </c>
      <c r="C34" s="200" t="s">
        <v>61</v>
      </c>
      <c r="D34" s="188" t="s">
        <v>63</v>
      </c>
      <c r="E34" s="182" t="s">
        <v>240</v>
      </c>
      <c r="F34" s="200" t="s">
        <v>49</v>
      </c>
      <c r="G34" s="200" t="s">
        <v>186</v>
      </c>
      <c r="H34" s="200" t="s">
        <v>216</v>
      </c>
      <c r="I34" s="197">
        <v>0.104</v>
      </c>
      <c r="J34" s="263" t="s">
        <v>316</v>
      </c>
      <c r="K34" s="198">
        <v>227787.57</v>
      </c>
      <c r="L34" s="190">
        <v>113893.78</v>
      </c>
      <c r="M34" s="198">
        <f t="shared" si="2"/>
        <v>113893.79000000001</v>
      </c>
      <c r="N34" s="186">
        <v>0.5</v>
      </c>
      <c r="O34" s="190">
        <v>0</v>
      </c>
      <c r="P34" s="190">
        <f>L34</f>
        <v>113893.78</v>
      </c>
      <c r="Q34" s="195"/>
      <c r="R34" s="191"/>
      <c r="S34" s="191"/>
      <c r="T34" s="191"/>
      <c r="U34" s="191"/>
      <c r="V34" s="191"/>
      <c r="W34" s="191"/>
      <c r="X34" s="191"/>
      <c r="Y34" s="183"/>
      <c r="Z34" s="184"/>
      <c r="AA34" s="185"/>
      <c r="AB34" s="185"/>
    </row>
    <row r="35" spans="1:28" s="189" customFormat="1" ht="53.25" customHeight="1" x14ac:dyDescent="0.25">
      <c r="A35" s="192">
        <v>32</v>
      </c>
      <c r="B35" s="219" t="s">
        <v>294</v>
      </c>
      <c r="C35" s="200" t="s">
        <v>61</v>
      </c>
      <c r="D35" s="188" t="s">
        <v>151</v>
      </c>
      <c r="E35" s="182" t="s">
        <v>259</v>
      </c>
      <c r="F35" s="200" t="s">
        <v>85</v>
      </c>
      <c r="G35" s="200" t="s">
        <v>189</v>
      </c>
      <c r="H35" s="200" t="s">
        <v>42</v>
      </c>
      <c r="I35" s="197">
        <v>0.22</v>
      </c>
      <c r="J35" s="263" t="s">
        <v>228</v>
      </c>
      <c r="K35" s="198">
        <v>779394.83</v>
      </c>
      <c r="L35" s="190">
        <f t="shared" si="1"/>
        <v>623515.86</v>
      </c>
      <c r="M35" s="198">
        <f t="shared" si="2"/>
        <v>155878.96999999997</v>
      </c>
      <c r="N35" s="186">
        <v>0.8</v>
      </c>
      <c r="O35" s="190">
        <v>0</v>
      </c>
      <c r="P35" s="190">
        <v>623515.86</v>
      </c>
      <c r="Q35" s="195"/>
      <c r="R35" s="191"/>
      <c r="S35" s="191"/>
      <c r="T35" s="191"/>
      <c r="U35" s="191"/>
      <c r="V35" s="191"/>
      <c r="W35" s="191"/>
      <c r="X35" s="191"/>
      <c r="Y35" s="183"/>
      <c r="Z35" s="184"/>
      <c r="AA35" s="185"/>
      <c r="AB35" s="185"/>
    </row>
    <row r="36" spans="1:28" s="189" customFormat="1" ht="49.5" customHeight="1" x14ac:dyDescent="0.25">
      <c r="A36" s="199">
        <v>33</v>
      </c>
      <c r="B36" s="219" t="s">
        <v>295</v>
      </c>
      <c r="C36" s="200" t="s">
        <v>61</v>
      </c>
      <c r="D36" s="188" t="s">
        <v>162</v>
      </c>
      <c r="E36" s="182" t="s">
        <v>270</v>
      </c>
      <c r="F36" s="200" t="s">
        <v>164</v>
      </c>
      <c r="G36" s="200" t="s">
        <v>201</v>
      </c>
      <c r="H36" s="200" t="s">
        <v>216</v>
      </c>
      <c r="I36" s="197">
        <v>0.247</v>
      </c>
      <c r="J36" s="263" t="s">
        <v>106</v>
      </c>
      <c r="K36" s="198">
        <v>2791423.49</v>
      </c>
      <c r="L36" s="190">
        <f t="shared" si="1"/>
        <v>1953996.44</v>
      </c>
      <c r="M36" s="198">
        <f t="shared" si="2"/>
        <v>837427.05000000028</v>
      </c>
      <c r="N36" s="186">
        <v>0.7</v>
      </c>
      <c r="O36" s="190">
        <v>0</v>
      </c>
      <c r="P36" s="190">
        <v>1953996.44</v>
      </c>
      <c r="Q36" s="195"/>
      <c r="R36" s="191"/>
      <c r="S36" s="191"/>
      <c r="T36" s="191"/>
      <c r="U36" s="191"/>
      <c r="V36" s="191"/>
      <c r="W36" s="191"/>
      <c r="X36" s="191"/>
      <c r="Y36" s="183"/>
      <c r="Z36" s="184"/>
      <c r="AA36" s="185"/>
      <c r="AB36" s="185"/>
    </row>
    <row r="37" spans="1:28" s="189" customFormat="1" ht="42" customHeight="1" x14ac:dyDescent="0.25">
      <c r="A37" s="199">
        <v>34</v>
      </c>
      <c r="B37" s="219" t="s">
        <v>296</v>
      </c>
      <c r="C37" s="200" t="s">
        <v>61</v>
      </c>
      <c r="D37" s="188" t="s">
        <v>154</v>
      </c>
      <c r="E37" s="182" t="s">
        <v>262</v>
      </c>
      <c r="F37" s="200" t="s">
        <v>87</v>
      </c>
      <c r="G37" s="200" t="s">
        <v>235</v>
      </c>
      <c r="H37" s="200" t="s">
        <v>42</v>
      </c>
      <c r="I37" s="197">
        <v>1.677</v>
      </c>
      <c r="J37" s="263" t="s">
        <v>236</v>
      </c>
      <c r="K37" s="198">
        <v>899380.33</v>
      </c>
      <c r="L37" s="190">
        <v>449690.16</v>
      </c>
      <c r="M37" s="198">
        <f t="shared" si="2"/>
        <v>449690.17</v>
      </c>
      <c r="N37" s="186">
        <v>0.5</v>
      </c>
      <c r="O37" s="190">
        <v>0</v>
      </c>
      <c r="P37" s="190">
        <f>L37</f>
        <v>449690.16</v>
      </c>
      <c r="Q37" s="195"/>
      <c r="R37" s="191"/>
      <c r="S37" s="191"/>
      <c r="T37" s="191"/>
      <c r="U37" s="191"/>
      <c r="V37" s="191"/>
      <c r="W37" s="191"/>
      <c r="X37" s="191"/>
      <c r="Y37" s="183"/>
      <c r="Z37" s="184"/>
      <c r="AA37" s="185"/>
      <c r="AB37" s="185"/>
    </row>
    <row r="38" spans="1:28" s="189" customFormat="1" ht="45" customHeight="1" x14ac:dyDescent="0.25">
      <c r="A38" s="199">
        <v>35</v>
      </c>
      <c r="B38" s="219" t="s">
        <v>297</v>
      </c>
      <c r="C38" s="200" t="s">
        <v>61</v>
      </c>
      <c r="D38" s="188" t="s">
        <v>153</v>
      </c>
      <c r="E38" s="182" t="s">
        <v>261</v>
      </c>
      <c r="F38" s="200" t="s">
        <v>68</v>
      </c>
      <c r="G38" s="200" t="s">
        <v>191</v>
      </c>
      <c r="H38" s="200" t="s">
        <v>42</v>
      </c>
      <c r="I38" s="197">
        <v>0.55800000000000005</v>
      </c>
      <c r="J38" s="263" t="s">
        <v>212</v>
      </c>
      <c r="K38" s="198">
        <v>1784739.31</v>
      </c>
      <c r="L38" s="190">
        <f t="shared" si="1"/>
        <v>1070843.5900000001</v>
      </c>
      <c r="M38" s="198">
        <f t="shared" si="2"/>
        <v>713895.72</v>
      </c>
      <c r="N38" s="186">
        <v>0.6</v>
      </c>
      <c r="O38" s="190">
        <v>0</v>
      </c>
      <c r="P38" s="190">
        <f>L38</f>
        <v>1070843.5900000001</v>
      </c>
      <c r="Q38" s="195"/>
      <c r="R38" s="191"/>
      <c r="S38" s="191"/>
      <c r="T38" s="191"/>
      <c r="U38" s="191"/>
      <c r="V38" s="191"/>
      <c r="W38" s="191"/>
      <c r="X38" s="191"/>
      <c r="Y38" s="183"/>
      <c r="Z38" s="184"/>
      <c r="AA38" s="185"/>
      <c r="AB38" s="185"/>
    </row>
    <row r="39" spans="1:28" s="217" customFormat="1" ht="43.5" customHeight="1" x14ac:dyDescent="0.25">
      <c r="A39" s="199">
        <v>36</v>
      </c>
      <c r="B39" s="220" t="s">
        <v>298</v>
      </c>
      <c r="C39" s="200" t="s">
        <v>61</v>
      </c>
      <c r="D39" s="206" t="s">
        <v>147</v>
      </c>
      <c r="E39" s="182" t="s">
        <v>254</v>
      </c>
      <c r="F39" s="200" t="s">
        <v>165</v>
      </c>
      <c r="G39" s="200" t="s">
        <v>192</v>
      </c>
      <c r="H39" s="200" t="s">
        <v>54</v>
      </c>
      <c r="I39" s="197">
        <v>0.30199999999999999</v>
      </c>
      <c r="J39" s="264" t="s">
        <v>210</v>
      </c>
      <c r="K39" s="198">
        <v>259082.85</v>
      </c>
      <c r="L39" s="190">
        <f t="shared" si="1"/>
        <v>207266.28</v>
      </c>
      <c r="M39" s="198">
        <f t="shared" si="2"/>
        <v>51816.570000000007</v>
      </c>
      <c r="N39" s="186">
        <v>0.8</v>
      </c>
      <c r="O39" s="190">
        <v>0</v>
      </c>
      <c r="P39" s="190">
        <v>207266.28</v>
      </c>
      <c r="Q39" s="195"/>
      <c r="R39" s="191"/>
      <c r="S39" s="191"/>
      <c r="T39" s="191"/>
      <c r="U39" s="191"/>
      <c r="V39" s="191"/>
      <c r="W39" s="191"/>
      <c r="X39" s="191"/>
      <c r="Y39" s="214"/>
      <c r="Z39" s="215"/>
      <c r="AA39" s="216"/>
      <c r="AB39" s="216"/>
    </row>
    <row r="40" spans="1:28" s="189" customFormat="1" ht="43.5" customHeight="1" x14ac:dyDescent="0.25">
      <c r="A40" s="199">
        <v>37</v>
      </c>
      <c r="B40" s="219" t="s">
        <v>301</v>
      </c>
      <c r="C40" s="200" t="s">
        <v>61</v>
      </c>
      <c r="D40" s="188" t="s">
        <v>148</v>
      </c>
      <c r="E40" s="182" t="s">
        <v>256</v>
      </c>
      <c r="F40" s="200" t="s">
        <v>85</v>
      </c>
      <c r="G40" s="201" t="s">
        <v>193</v>
      </c>
      <c r="H40" s="200" t="s">
        <v>42</v>
      </c>
      <c r="I40" s="197">
        <v>0.31</v>
      </c>
      <c r="J40" s="250" t="s">
        <v>208</v>
      </c>
      <c r="K40" s="198">
        <v>244417.42</v>
      </c>
      <c r="L40" s="190">
        <f t="shared" si="1"/>
        <v>171092.19</v>
      </c>
      <c r="M40" s="198">
        <f t="shared" si="2"/>
        <v>73325.23000000001</v>
      </c>
      <c r="N40" s="186">
        <v>0.7</v>
      </c>
      <c r="O40" s="190">
        <v>0</v>
      </c>
      <c r="P40" s="190">
        <v>171092.19</v>
      </c>
      <c r="Q40" s="195"/>
      <c r="R40" s="191"/>
      <c r="S40" s="191"/>
      <c r="T40" s="191"/>
      <c r="U40" s="191"/>
      <c r="V40" s="191"/>
      <c r="W40" s="191"/>
      <c r="X40" s="191"/>
      <c r="Y40" s="183"/>
      <c r="Z40" s="215"/>
      <c r="AA40" s="216"/>
      <c r="AB40" s="216"/>
    </row>
    <row r="41" spans="1:28" s="189" customFormat="1" ht="43.5" customHeight="1" x14ac:dyDescent="0.25">
      <c r="A41" s="199">
        <v>38</v>
      </c>
      <c r="B41" s="219" t="s">
        <v>302</v>
      </c>
      <c r="C41" s="200" t="s">
        <v>61</v>
      </c>
      <c r="D41" s="188" t="s">
        <v>141</v>
      </c>
      <c r="E41" s="182" t="s">
        <v>248</v>
      </c>
      <c r="F41" s="200" t="s">
        <v>68</v>
      </c>
      <c r="G41" s="201" t="s">
        <v>194</v>
      </c>
      <c r="H41" s="200" t="s">
        <v>42</v>
      </c>
      <c r="I41" s="197">
        <v>1.238</v>
      </c>
      <c r="J41" s="250" t="s">
        <v>108</v>
      </c>
      <c r="K41" s="198">
        <v>631519</v>
      </c>
      <c r="L41" s="190">
        <f t="shared" si="1"/>
        <v>442063.3</v>
      </c>
      <c r="M41" s="198">
        <f t="shared" si="2"/>
        <v>189455.7</v>
      </c>
      <c r="N41" s="186">
        <v>0.7</v>
      </c>
      <c r="O41" s="190">
        <v>0</v>
      </c>
      <c r="P41" s="190">
        <v>442063.3</v>
      </c>
      <c r="Q41" s="195"/>
      <c r="R41" s="191"/>
      <c r="S41" s="191"/>
      <c r="T41" s="191"/>
      <c r="U41" s="191"/>
      <c r="V41" s="191"/>
      <c r="W41" s="191"/>
      <c r="X41" s="191"/>
      <c r="Y41" s="183"/>
      <c r="Z41" s="215"/>
      <c r="AA41" s="216"/>
      <c r="AB41" s="216"/>
    </row>
    <row r="42" spans="1:28" s="189" customFormat="1" ht="43.5" customHeight="1" x14ac:dyDescent="0.25">
      <c r="A42" s="199">
        <v>39</v>
      </c>
      <c r="B42" s="219" t="s">
        <v>303</v>
      </c>
      <c r="C42" s="200" t="s">
        <v>61</v>
      </c>
      <c r="D42" s="188" t="s">
        <v>155</v>
      </c>
      <c r="E42" s="182" t="s">
        <v>263</v>
      </c>
      <c r="F42" s="200" t="s">
        <v>86</v>
      </c>
      <c r="G42" s="201" t="s">
        <v>234</v>
      </c>
      <c r="H42" s="200" t="s">
        <v>42</v>
      </c>
      <c r="I42" s="197">
        <v>0.34649999999999997</v>
      </c>
      <c r="J42" s="250" t="s">
        <v>307</v>
      </c>
      <c r="K42" s="198">
        <v>678084.78</v>
      </c>
      <c r="L42" s="190">
        <v>406850.87</v>
      </c>
      <c r="M42" s="198">
        <f t="shared" si="2"/>
        <v>271233.91000000003</v>
      </c>
      <c r="N42" s="186">
        <v>0.6</v>
      </c>
      <c r="O42" s="190">
        <v>0</v>
      </c>
      <c r="P42" s="190">
        <f>L42</f>
        <v>406850.87</v>
      </c>
      <c r="Q42" s="195"/>
      <c r="R42" s="191"/>
      <c r="S42" s="191"/>
      <c r="T42" s="191"/>
      <c r="U42" s="191"/>
      <c r="V42" s="191"/>
      <c r="W42" s="191"/>
      <c r="X42" s="191"/>
      <c r="Y42" s="183"/>
      <c r="Z42" s="215"/>
      <c r="AA42" s="216"/>
      <c r="AB42" s="216"/>
    </row>
    <row r="43" spans="1:28" s="189" customFormat="1" ht="43.5" customHeight="1" x14ac:dyDescent="0.25">
      <c r="A43" s="199">
        <v>40</v>
      </c>
      <c r="B43" s="219" t="s">
        <v>317</v>
      </c>
      <c r="C43" s="181" t="s">
        <v>61</v>
      </c>
      <c r="D43" s="182" t="s">
        <v>63</v>
      </c>
      <c r="E43" s="182" t="s">
        <v>240</v>
      </c>
      <c r="F43" s="200" t="s">
        <v>49</v>
      </c>
      <c r="G43" s="201" t="s">
        <v>195</v>
      </c>
      <c r="H43" s="200" t="s">
        <v>216</v>
      </c>
      <c r="I43" s="197">
        <v>5.7000000000000002E-2</v>
      </c>
      <c r="J43" s="250" t="s">
        <v>209</v>
      </c>
      <c r="K43" s="198">
        <v>163700</v>
      </c>
      <c r="L43" s="190">
        <f t="shared" si="1"/>
        <v>81850</v>
      </c>
      <c r="M43" s="198">
        <f t="shared" si="2"/>
        <v>81850</v>
      </c>
      <c r="N43" s="186">
        <v>0.5</v>
      </c>
      <c r="O43" s="190">
        <v>0</v>
      </c>
      <c r="P43" s="190">
        <f>L43</f>
        <v>81850</v>
      </c>
      <c r="Q43" s="195"/>
      <c r="R43" s="191"/>
      <c r="S43" s="191"/>
      <c r="T43" s="191"/>
      <c r="U43" s="191"/>
      <c r="V43" s="191"/>
      <c r="W43" s="191"/>
      <c r="X43" s="191"/>
      <c r="Y43" s="183"/>
      <c r="Z43" s="215"/>
      <c r="AA43" s="216"/>
      <c r="AB43" s="216"/>
    </row>
    <row r="44" spans="1:28" s="189" customFormat="1" ht="43.5" customHeight="1" x14ac:dyDescent="0.25">
      <c r="A44" s="199">
        <v>41</v>
      </c>
      <c r="B44" s="219" t="s">
        <v>318</v>
      </c>
      <c r="C44" s="181" t="s">
        <v>61</v>
      </c>
      <c r="D44" s="182" t="s">
        <v>159</v>
      </c>
      <c r="E44" s="182" t="s">
        <v>267</v>
      </c>
      <c r="F44" s="200" t="s">
        <v>165</v>
      </c>
      <c r="G44" s="201" t="s">
        <v>231</v>
      </c>
      <c r="H44" s="200" t="s">
        <v>42</v>
      </c>
      <c r="I44" s="197">
        <v>2.4</v>
      </c>
      <c r="J44" s="250" t="s">
        <v>105</v>
      </c>
      <c r="K44" s="198">
        <v>1292420.94</v>
      </c>
      <c r="L44" s="190">
        <f t="shared" si="1"/>
        <v>1033936.75</v>
      </c>
      <c r="M44" s="198">
        <f t="shared" si="2"/>
        <v>258484.18999999994</v>
      </c>
      <c r="N44" s="186">
        <v>0.8</v>
      </c>
      <c r="O44" s="190">
        <v>0</v>
      </c>
      <c r="P44" s="190">
        <f t="shared" ref="P44:P47" si="3">L44</f>
        <v>1033936.75</v>
      </c>
      <c r="Q44" s="195"/>
      <c r="R44" s="191"/>
      <c r="S44" s="191"/>
      <c r="T44" s="191"/>
      <c r="U44" s="191"/>
      <c r="V44" s="191"/>
      <c r="W44" s="191"/>
      <c r="X44" s="191"/>
      <c r="Y44" s="183"/>
      <c r="Z44" s="215"/>
      <c r="AA44" s="216"/>
      <c r="AB44" s="216"/>
    </row>
    <row r="45" spans="1:28" s="189" customFormat="1" ht="43.5" customHeight="1" x14ac:dyDescent="0.25">
      <c r="A45" s="199">
        <v>42</v>
      </c>
      <c r="B45" s="219" t="s">
        <v>319</v>
      </c>
      <c r="C45" s="181" t="s">
        <v>61</v>
      </c>
      <c r="D45" s="182" t="s">
        <v>158</v>
      </c>
      <c r="E45" s="182" t="s">
        <v>266</v>
      </c>
      <c r="F45" s="200" t="s">
        <v>165</v>
      </c>
      <c r="G45" s="201" t="s">
        <v>198</v>
      </c>
      <c r="H45" s="200" t="s">
        <v>42</v>
      </c>
      <c r="I45" s="197">
        <v>0.14699999999999999</v>
      </c>
      <c r="J45" s="250" t="s">
        <v>228</v>
      </c>
      <c r="K45" s="198">
        <v>401870.28</v>
      </c>
      <c r="L45" s="190">
        <f t="shared" si="1"/>
        <v>241122.17</v>
      </c>
      <c r="M45" s="198">
        <f t="shared" si="2"/>
        <v>160748.11000000002</v>
      </c>
      <c r="N45" s="186">
        <v>0.6</v>
      </c>
      <c r="O45" s="190">
        <v>0</v>
      </c>
      <c r="P45" s="190">
        <f t="shared" si="3"/>
        <v>241122.17</v>
      </c>
      <c r="Q45" s="195"/>
      <c r="R45" s="191"/>
      <c r="S45" s="191"/>
      <c r="T45" s="191"/>
      <c r="U45" s="191"/>
      <c r="V45" s="191"/>
      <c r="W45" s="191"/>
      <c r="X45" s="191"/>
      <c r="Y45" s="183"/>
      <c r="Z45" s="215"/>
      <c r="AA45" s="216"/>
      <c r="AB45" s="216"/>
    </row>
    <row r="46" spans="1:28" s="189" customFormat="1" ht="43.5" customHeight="1" x14ac:dyDescent="0.25">
      <c r="A46" s="199">
        <v>43</v>
      </c>
      <c r="B46" s="219" t="s">
        <v>320</v>
      </c>
      <c r="C46" s="181" t="s">
        <v>61</v>
      </c>
      <c r="D46" s="182" t="s">
        <v>160</v>
      </c>
      <c r="E46" s="182" t="s">
        <v>268</v>
      </c>
      <c r="F46" s="200" t="s">
        <v>86</v>
      </c>
      <c r="G46" s="201" t="s">
        <v>199</v>
      </c>
      <c r="H46" s="200" t="s">
        <v>216</v>
      </c>
      <c r="I46" s="197">
        <v>0.19</v>
      </c>
      <c r="J46" s="250" t="s">
        <v>213</v>
      </c>
      <c r="K46" s="198">
        <v>480665.33</v>
      </c>
      <c r="L46" s="190">
        <f t="shared" si="1"/>
        <v>336465.73</v>
      </c>
      <c r="M46" s="198">
        <f t="shared" si="2"/>
        <v>144199.60000000003</v>
      </c>
      <c r="N46" s="186">
        <v>0.7</v>
      </c>
      <c r="O46" s="190">
        <v>0</v>
      </c>
      <c r="P46" s="190">
        <f t="shared" si="3"/>
        <v>336465.73</v>
      </c>
      <c r="Q46" s="195"/>
      <c r="R46" s="191"/>
      <c r="S46" s="191"/>
      <c r="T46" s="191"/>
      <c r="U46" s="191"/>
      <c r="V46" s="191"/>
      <c r="W46" s="191"/>
      <c r="X46" s="191"/>
      <c r="Y46" s="183"/>
      <c r="Z46" s="215"/>
      <c r="AA46" s="216"/>
      <c r="AB46" s="216"/>
    </row>
    <row r="47" spans="1:28" s="189" customFormat="1" ht="43.5" customHeight="1" x14ac:dyDescent="0.25">
      <c r="A47" s="241">
        <v>44</v>
      </c>
      <c r="B47" s="258" t="s">
        <v>321</v>
      </c>
      <c r="C47" s="234" t="s">
        <v>61</v>
      </c>
      <c r="D47" s="235" t="s">
        <v>161</v>
      </c>
      <c r="E47" s="235" t="s">
        <v>269</v>
      </c>
      <c r="F47" s="242" t="s">
        <v>163</v>
      </c>
      <c r="G47" s="243" t="s">
        <v>200</v>
      </c>
      <c r="H47" s="242" t="s">
        <v>216</v>
      </c>
      <c r="I47" s="239">
        <v>0.35</v>
      </c>
      <c r="J47" s="250" t="s">
        <v>108</v>
      </c>
      <c r="K47" s="240">
        <v>316529.58</v>
      </c>
      <c r="L47" s="237">
        <f t="shared" si="1"/>
        <v>189917.75</v>
      </c>
      <c r="M47" s="240">
        <f t="shared" si="2"/>
        <v>126611.83000000002</v>
      </c>
      <c r="N47" s="236">
        <v>0.6</v>
      </c>
      <c r="O47" s="237">
        <v>0</v>
      </c>
      <c r="P47" s="237">
        <f t="shared" si="3"/>
        <v>189917.75</v>
      </c>
      <c r="Q47" s="238"/>
      <c r="R47" s="233"/>
      <c r="S47" s="233"/>
      <c r="T47" s="233"/>
      <c r="U47" s="233"/>
      <c r="V47" s="233"/>
      <c r="W47" s="233"/>
      <c r="X47" s="233"/>
      <c r="Y47" s="183"/>
      <c r="Z47" s="215"/>
      <c r="AA47" s="216"/>
      <c r="AB47" s="216"/>
    </row>
    <row r="48" spans="1:28" s="257" customFormat="1" ht="20.25" customHeight="1" x14ac:dyDescent="0.25">
      <c r="A48" s="266"/>
      <c r="B48" s="267"/>
      <c r="C48" s="244"/>
      <c r="D48" s="268"/>
      <c r="E48" s="245"/>
      <c r="F48" s="244"/>
      <c r="G48" s="253"/>
      <c r="H48" s="244"/>
      <c r="I48" s="246"/>
      <c r="J48" s="232"/>
      <c r="K48" s="247"/>
      <c r="L48" s="247"/>
      <c r="M48" s="247"/>
      <c r="N48" s="269"/>
      <c r="O48" s="247"/>
      <c r="P48" s="247"/>
      <c r="Q48" s="256"/>
      <c r="R48" s="255"/>
      <c r="S48" s="255"/>
      <c r="T48" s="255"/>
      <c r="U48" s="255"/>
      <c r="V48" s="255"/>
      <c r="W48" s="255"/>
      <c r="X48" s="255"/>
      <c r="Y48" s="254"/>
      <c r="Z48" s="251"/>
      <c r="AA48" s="252"/>
      <c r="AB48" s="252"/>
    </row>
    <row r="49" spans="1:28" ht="20.100000000000001" customHeight="1" x14ac:dyDescent="0.25">
      <c r="A49" s="376" t="s">
        <v>38</v>
      </c>
      <c r="B49" s="377"/>
      <c r="C49" s="377"/>
      <c r="D49" s="377"/>
      <c r="E49" s="377"/>
      <c r="F49" s="377"/>
      <c r="G49" s="377"/>
      <c r="H49" s="378"/>
      <c r="I49" s="259">
        <f>SUM(I4:I47)</f>
        <v>29.977499999999996</v>
      </c>
      <c r="J49" s="249" t="s">
        <v>14</v>
      </c>
      <c r="K49" s="260">
        <f>SUM(K4:K47)</f>
        <v>72343846.099999979</v>
      </c>
      <c r="L49" s="260">
        <f>SUM(L4:L47)</f>
        <v>46570219.559999987</v>
      </c>
      <c r="M49" s="260">
        <f>SUM(M4:M47)</f>
        <v>25773626.540000003</v>
      </c>
      <c r="N49" s="261" t="s">
        <v>14</v>
      </c>
      <c r="O49" s="262">
        <f>SUM(O4:O47)</f>
        <v>7528160.6600000001</v>
      </c>
      <c r="P49" s="262">
        <f>SUM(P4:P47)</f>
        <v>37280381.499999993</v>
      </c>
      <c r="Q49" s="262">
        <f>SUM(Q4:Q47)</f>
        <v>1761677.4</v>
      </c>
      <c r="R49" s="265">
        <f t="shared" ref="R49:X49" si="4">SUM(R4:R32)</f>
        <v>0</v>
      </c>
      <c r="S49" s="265">
        <f t="shared" si="4"/>
        <v>0</v>
      </c>
      <c r="T49" s="265">
        <f t="shared" si="4"/>
        <v>0</v>
      </c>
      <c r="U49" s="265">
        <f t="shared" si="4"/>
        <v>0</v>
      </c>
      <c r="V49" s="265">
        <f t="shared" si="4"/>
        <v>0</v>
      </c>
      <c r="W49" s="265">
        <f t="shared" si="4"/>
        <v>0</v>
      </c>
      <c r="X49" s="265">
        <f t="shared" si="4"/>
        <v>0</v>
      </c>
      <c r="Y49" s="183"/>
      <c r="Z49" s="184"/>
      <c r="AA49" s="185"/>
      <c r="AB49" s="185"/>
    </row>
    <row r="50" spans="1:28" ht="20.100000000000001" customHeight="1" x14ac:dyDescent="0.25">
      <c r="A50" s="376" t="s">
        <v>32</v>
      </c>
      <c r="B50" s="377"/>
      <c r="C50" s="377"/>
      <c r="D50" s="377"/>
      <c r="E50" s="377"/>
      <c r="F50" s="377"/>
      <c r="G50" s="377"/>
      <c r="H50" s="378"/>
      <c r="I50" s="225">
        <f>SUMIF($C$4:$C$47,"K",I4:I47)</f>
        <v>4.4249999999999998</v>
      </c>
      <c r="J50" s="249" t="s">
        <v>14</v>
      </c>
      <c r="K50" s="226">
        <f>SUMIF($C$4:$C$47,"K",K4:K47)</f>
        <v>28085674.510000002</v>
      </c>
      <c r="L50" s="226">
        <f>SUMIF($C$4:$C$47,"K",L4:L47)</f>
        <v>19101827.289999999</v>
      </c>
      <c r="M50" s="226">
        <f>SUMIF($C$4:$C$47,"K",M4:M47)</f>
        <v>8983847.2200000025</v>
      </c>
      <c r="N50" s="227" t="s">
        <v>14</v>
      </c>
      <c r="O50" s="228">
        <f>SUMIF($C$4:$C$47,"K",O4:O47)</f>
        <v>7528160.6600000001</v>
      </c>
      <c r="P50" s="228">
        <f>SUMIF($C$4:$C$47,"K",P4:P47)</f>
        <v>11573666.629999999</v>
      </c>
      <c r="Q50" s="228">
        <f>SUMIF($C$4:$C$47,"K",Q4:Q47)</f>
        <v>0</v>
      </c>
      <c r="R50" s="229">
        <f t="shared" ref="R50:X50" si="5">SUMIF($C$4:$C$32,"K",R4:R32)</f>
        <v>0</v>
      </c>
      <c r="S50" s="229">
        <f t="shared" si="5"/>
        <v>0</v>
      </c>
      <c r="T50" s="229">
        <f t="shared" si="5"/>
        <v>0</v>
      </c>
      <c r="U50" s="229">
        <f t="shared" si="5"/>
        <v>0</v>
      </c>
      <c r="V50" s="229">
        <f t="shared" si="5"/>
        <v>0</v>
      </c>
      <c r="W50" s="229">
        <f t="shared" si="5"/>
        <v>0</v>
      </c>
      <c r="X50" s="229">
        <f t="shared" si="5"/>
        <v>0</v>
      </c>
      <c r="Y50" s="183"/>
      <c r="Z50" s="184"/>
      <c r="AA50" s="185"/>
      <c r="AB50" s="185"/>
    </row>
    <row r="51" spans="1:28" ht="20.100000000000001" customHeight="1" x14ac:dyDescent="0.25">
      <c r="A51" s="376" t="s">
        <v>33</v>
      </c>
      <c r="B51" s="377"/>
      <c r="C51" s="377"/>
      <c r="D51" s="377"/>
      <c r="E51" s="377"/>
      <c r="F51" s="377"/>
      <c r="G51" s="377"/>
      <c r="H51" s="378"/>
      <c r="I51" s="225">
        <f>SUMIF($C$4:$C$47,"N",I4:I47)</f>
        <v>24.547499999999996</v>
      </c>
      <c r="J51" s="249" t="s">
        <v>14</v>
      </c>
      <c r="K51" s="226">
        <f>SUMIF($C$4:$C$47,"N",K4:K47)</f>
        <v>41272963.820000008</v>
      </c>
      <c r="L51" s="226">
        <f>SUMIF($C$4:$C$47,"N",L4:N47)</f>
        <v>25378746.830000009</v>
      </c>
      <c r="M51" s="226">
        <f>SUMIF($C$4:$C$47,"N",M4:O47)</f>
        <v>15894216.99</v>
      </c>
      <c r="N51" s="227" t="s">
        <v>14</v>
      </c>
      <c r="O51" s="228">
        <f>SUMIF($C$4:$C$42,"N",O4:O42)</f>
        <v>0</v>
      </c>
      <c r="P51" s="228">
        <f>SUMIF($C$4:$C$47,"N",P4:P47)</f>
        <v>25378746.830000009</v>
      </c>
      <c r="Q51" s="229">
        <f>SUMIF($C$4:$C$39,"N",Q4:Q39)</f>
        <v>0</v>
      </c>
      <c r="R51" s="229">
        <f t="shared" ref="R51:X51" si="6">SUMIF($C$4:$C$32,"N",R4:R32)</f>
        <v>0</v>
      </c>
      <c r="S51" s="229">
        <f t="shared" si="6"/>
        <v>0</v>
      </c>
      <c r="T51" s="229">
        <f t="shared" si="6"/>
        <v>0</v>
      </c>
      <c r="U51" s="229">
        <f t="shared" si="6"/>
        <v>0</v>
      </c>
      <c r="V51" s="229">
        <f t="shared" si="6"/>
        <v>0</v>
      </c>
      <c r="W51" s="229">
        <f t="shared" si="6"/>
        <v>0</v>
      </c>
      <c r="X51" s="229">
        <f t="shared" si="6"/>
        <v>0</v>
      </c>
      <c r="Y51" s="183"/>
      <c r="Z51" s="184"/>
      <c r="AA51" s="185"/>
      <c r="AB51" s="185"/>
    </row>
    <row r="52" spans="1:28" ht="20.100000000000001" customHeight="1" x14ac:dyDescent="0.25">
      <c r="A52" s="376" t="s">
        <v>34</v>
      </c>
      <c r="B52" s="377"/>
      <c r="C52" s="377"/>
      <c r="D52" s="377"/>
      <c r="E52" s="377"/>
      <c r="F52" s="377"/>
      <c r="G52" s="377"/>
      <c r="H52" s="378"/>
      <c r="I52" s="225">
        <f>SUMIF($C$4:$C$47,"W",I4:I47)</f>
        <v>1.0049999999999999</v>
      </c>
      <c r="J52" s="249" t="s">
        <v>14</v>
      </c>
      <c r="K52" s="226">
        <f>SUMIF($C$4:$C$47,"W",K4:K47)</f>
        <v>2985207.77</v>
      </c>
      <c r="L52" s="226">
        <f>SUMIF($C$4:$C$47,"W",L4:L47)</f>
        <v>2089645.44</v>
      </c>
      <c r="M52" s="226">
        <f>SUMIF($C$4:$C$47,"W",M4:M47)</f>
        <v>895562.33000000007</v>
      </c>
      <c r="N52" s="227" t="s">
        <v>14</v>
      </c>
      <c r="O52" s="228">
        <f>SUMIF($C$4:$C$42,"W",O4:O42)</f>
        <v>0</v>
      </c>
      <c r="P52" s="228">
        <f>SUMIF($C$4:$C$47,"W",P4:P47)</f>
        <v>327968.03999999998</v>
      </c>
      <c r="Q52" s="229">
        <f>SUMIF($C$4:$C$47,"W",Q4:Q47)</f>
        <v>1761677.4</v>
      </c>
      <c r="R52" s="229">
        <f t="shared" ref="R52:X52" si="7">SUMIF($C$4:$C$32,"W",R4:R32)</f>
        <v>0</v>
      </c>
      <c r="S52" s="229">
        <f t="shared" si="7"/>
        <v>0</v>
      </c>
      <c r="T52" s="229">
        <f t="shared" si="7"/>
        <v>0</v>
      </c>
      <c r="U52" s="229">
        <f t="shared" si="7"/>
        <v>0</v>
      </c>
      <c r="V52" s="229">
        <f t="shared" si="7"/>
        <v>0</v>
      </c>
      <c r="W52" s="229">
        <f t="shared" si="7"/>
        <v>0</v>
      </c>
      <c r="X52" s="229">
        <f t="shared" si="7"/>
        <v>0</v>
      </c>
      <c r="Y52" s="183"/>
      <c r="Z52" s="184"/>
      <c r="AA52" s="185"/>
      <c r="AB52" s="185"/>
    </row>
    <row r="53" spans="1:28" x14ac:dyDescent="0.25">
      <c r="A53" s="221"/>
      <c r="K53" s="230"/>
    </row>
    <row r="54" spans="1:28" x14ac:dyDescent="0.25">
      <c r="A54" s="179"/>
      <c r="M54" s="222"/>
    </row>
    <row r="55" spans="1:28" x14ac:dyDescent="0.25">
      <c r="A55" s="179"/>
      <c r="M55" s="222"/>
    </row>
    <row r="56" spans="1:28" x14ac:dyDescent="0.25">
      <c r="A56" s="179"/>
    </row>
    <row r="57" spans="1:28" x14ac:dyDescent="0.25">
      <c r="A57" s="180"/>
    </row>
    <row r="60" spans="1:28" x14ac:dyDescent="0.25">
      <c r="P60" s="222"/>
    </row>
  </sheetData>
  <mergeCells count="20">
    <mergeCell ref="N2:N3"/>
    <mergeCell ref="O2:X2"/>
    <mergeCell ref="L2:L3"/>
    <mergeCell ref="M2:M3"/>
    <mergeCell ref="I2:I3"/>
    <mergeCell ref="J2:J3"/>
    <mergeCell ref="K2:K3"/>
    <mergeCell ref="A1:B1"/>
    <mergeCell ref="H2:H3"/>
    <mergeCell ref="A52:H52"/>
    <mergeCell ref="A51:H51"/>
    <mergeCell ref="E2:E3"/>
    <mergeCell ref="A50:H50"/>
    <mergeCell ref="A49:H49"/>
    <mergeCell ref="A2:A3"/>
    <mergeCell ref="B2:B3"/>
    <mergeCell ref="C2:C3"/>
    <mergeCell ref="F2:F3"/>
    <mergeCell ref="G2:G3"/>
    <mergeCell ref="D2:D3"/>
  </mergeCells>
  <conditionalFormatting sqref="Y4:AB50">
    <cfRule type="cellIs" dxfId="44" priority="17" operator="equal">
      <formula>FALSE</formula>
    </cfRule>
  </conditionalFormatting>
  <conditionalFormatting sqref="Y4:AA50">
    <cfRule type="containsText" dxfId="43" priority="15" operator="containsText" text="fałsz">
      <formula>NOT(ISERROR(SEARCH("fałsz",Y4)))</formula>
    </cfRule>
  </conditionalFormatting>
  <conditionalFormatting sqref="Z52:AA52">
    <cfRule type="cellIs" dxfId="42" priority="12" operator="equal">
      <formula>FALSE</formula>
    </cfRule>
  </conditionalFormatting>
  <conditionalFormatting sqref="Y52:AA52">
    <cfRule type="containsText" dxfId="41" priority="10" operator="containsText" text="fałsz">
      <formula>NOT(ISERROR(SEARCH("fałsz",Y52)))</formula>
    </cfRule>
  </conditionalFormatting>
  <conditionalFormatting sqref="Y52">
    <cfRule type="cellIs" dxfId="40" priority="11" operator="equal">
      <formula>FALSE</formula>
    </cfRule>
  </conditionalFormatting>
  <conditionalFormatting sqref="AB52">
    <cfRule type="cellIs" dxfId="39" priority="9" operator="equal">
      <formula>FALSE</formula>
    </cfRule>
  </conditionalFormatting>
  <conditionalFormatting sqref="AB52">
    <cfRule type="cellIs" dxfId="38" priority="8" operator="equal">
      <formula>FALSE</formula>
    </cfRule>
  </conditionalFormatting>
  <conditionalFormatting sqref="Z51:AA51">
    <cfRule type="cellIs" dxfId="37" priority="7" operator="equal">
      <formula>FALSE</formula>
    </cfRule>
  </conditionalFormatting>
  <conditionalFormatting sqref="Y51">
    <cfRule type="cellIs" dxfId="36" priority="6" operator="equal">
      <formula>FALSE</formula>
    </cfRule>
  </conditionalFormatting>
  <conditionalFormatting sqref="Y51:AA51">
    <cfRule type="containsText" dxfId="35" priority="5" operator="containsText" text="fałsz">
      <formula>NOT(ISERROR(SEARCH("fałsz",Y51)))</formula>
    </cfRule>
  </conditionalFormatting>
  <conditionalFormatting sqref="AB51">
    <cfRule type="cellIs" dxfId="34" priority="4" operator="equal">
      <formula>FALSE</formula>
    </cfRule>
  </conditionalFormatting>
  <conditionalFormatting sqref="AB51">
    <cfRule type="cellIs" dxfId="33" priority="3" operator="equal">
      <formula>FALSE</formula>
    </cfRule>
  </conditionalFormatting>
  <dataValidations count="3">
    <dataValidation type="list" allowBlank="1" showInputMessage="1" showErrorMessage="1" sqref="H4:H48">
      <formula1>"B,P,R"</formula1>
    </dataValidation>
    <dataValidation type="list" allowBlank="1" showInputMessage="1" showErrorMessage="1" sqref="C4:C36 C47">
      <formula1>"N,K,W"</formula1>
    </dataValidation>
    <dataValidation type="list" allowBlank="1" showInputMessage="1" showErrorMessage="1" sqref="C37:C46 C48">
      <formula1>"N,W"</formula1>
    </dataValidation>
  </dataValidations>
  <pageMargins left="0.23622047244094491" right="0.23622047244094491" top="0.74803149606299213" bottom="0.74803149606299213" header="0.31496062992125984" footer="0.31496062992125984"/>
  <pageSetup paperSize="8" scale="65" fitToHeight="0" orientation="landscape" r:id="rId1"/>
  <headerFooter>
    <oddHeader>&amp;LWojewództwo &amp;K000000Opolskie&amp;K01+000 - zadania gminne lista podstawowa</oddHeader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3"/>
  <sheetViews>
    <sheetView showGridLines="0" view="pageBreakPreview" zoomScale="90" zoomScaleNormal="78" zoomScaleSheetLayoutView="90" workbookViewId="0">
      <selection sqref="A1:B1"/>
    </sheetView>
  </sheetViews>
  <sheetFormatPr defaultRowHeight="15" x14ac:dyDescent="0.25"/>
  <cols>
    <col min="1" max="1" width="9.85546875" style="294" customWidth="1"/>
    <col min="2" max="2" width="23.7109375" style="294" customWidth="1"/>
    <col min="3" max="3" width="15.7109375" style="294" customWidth="1"/>
    <col min="4" max="4" width="19" style="294" customWidth="1"/>
    <col min="5" max="5" width="15.7109375" style="294" customWidth="1"/>
    <col min="6" max="6" width="38.140625" style="294" customWidth="1"/>
    <col min="7" max="7" width="20.42578125" style="319" customWidth="1"/>
    <col min="8" max="9" width="15.7109375" style="319" customWidth="1"/>
    <col min="10" max="10" width="15.7109375" style="320" customWidth="1"/>
    <col min="11" max="12" width="15.7109375" style="294" customWidth="1"/>
    <col min="13" max="13" width="15.7109375" style="274" customWidth="1"/>
    <col min="14" max="23" width="15.7109375" style="294" customWidth="1"/>
    <col min="24" max="27" width="15.7109375" style="293" customWidth="1"/>
    <col min="28" max="30" width="9.140625" style="293"/>
    <col min="31" max="16384" width="9.140625" style="294"/>
  </cols>
  <sheetData>
    <row r="1" spans="1:30" x14ac:dyDescent="0.25">
      <c r="A1" s="380" t="s">
        <v>333</v>
      </c>
      <c r="B1" s="380"/>
    </row>
    <row r="2" spans="1:30" ht="25.5" customHeight="1" x14ac:dyDescent="0.25">
      <c r="A2" s="381" t="s">
        <v>4</v>
      </c>
      <c r="B2" s="381" t="s">
        <v>5</v>
      </c>
      <c r="C2" s="383" t="s">
        <v>28</v>
      </c>
      <c r="D2" s="385" t="s">
        <v>6</v>
      </c>
      <c r="E2" s="383" t="s">
        <v>27</v>
      </c>
      <c r="F2" s="385" t="s">
        <v>7</v>
      </c>
      <c r="G2" s="381" t="s">
        <v>331</v>
      </c>
      <c r="H2" s="381" t="s">
        <v>8</v>
      </c>
      <c r="I2" s="381" t="s">
        <v>24</v>
      </c>
      <c r="J2" s="387" t="s">
        <v>9</v>
      </c>
      <c r="K2" s="381" t="s">
        <v>10</v>
      </c>
      <c r="L2" s="385" t="s">
        <v>13</v>
      </c>
      <c r="M2" s="381" t="s">
        <v>11</v>
      </c>
      <c r="N2" s="381" t="s">
        <v>12</v>
      </c>
      <c r="O2" s="381"/>
      <c r="P2" s="381"/>
      <c r="Q2" s="381"/>
      <c r="R2" s="381"/>
      <c r="S2" s="381"/>
      <c r="T2" s="381"/>
      <c r="U2" s="381"/>
      <c r="V2" s="381"/>
      <c r="W2" s="381"/>
    </row>
    <row r="3" spans="1:30" ht="26.25" customHeight="1" x14ac:dyDescent="0.25">
      <c r="A3" s="381"/>
      <c r="B3" s="381"/>
      <c r="C3" s="384"/>
      <c r="D3" s="386"/>
      <c r="E3" s="384"/>
      <c r="F3" s="386"/>
      <c r="G3" s="381"/>
      <c r="H3" s="381"/>
      <c r="I3" s="381"/>
      <c r="J3" s="387"/>
      <c r="K3" s="381"/>
      <c r="L3" s="386"/>
      <c r="M3" s="381"/>
      <c r="N3" s="316">
        <v>2019</v>
      </c>
      <c r="O3" s="316">
        <v>2020</v>
      </c>
      <c r="P3" s="316">
        <v>2021</v>
      </c>
      <c r="Q3" s="316">
        <v>2022</v>
      </c>
      <c r="R3" s="316">
        <v>2023</v>
      </c>
      <c r="S3" s="316">
        <v>2024</v>
      </c>
      <c r="T3" s="316">
        <v>2025</v>
      </c>
      <c r="U3" s="316">
        <v>2026</v>
      </c>
      <c r="V3" s="316">
        <v>2027</v>
      </c>
      <c r="W3" s="316">
        <v>2028</v>
      </c>
      <c r="X3" s="303"/>
      <c r="Y3" s="303"/>
      <c r="Z3" s="303"/>
      <c r="AA3" s="299"/>
    </row>
    <row r="4" spans="1:30" ht="64.5" customHeight="1" x14ac:dyDescent="0.25">
      <c r="A4" s="316">
        <v>1</v>
      </c>
      <c r="B4" s="287" t="s">
        <v>300</v>
      </c>
      <c r="C4" s="272" t="s">
        <v>227</v>
      </c>
      <c r="D4" s="287" t="s">
        <v>49</v>
      </c>
      <c r="E4" s="273" t="s">
        <v>271</v>
      </c>
      <c r="F4" s="287" t="s">
        <v>91</v>
      </c>
      <c r="G4" s="285" t="s">
        <v>42</v>
      </c>
      <c r="H4" s="282">
        <v>0</v>
      </c>
      <c r="I4" s="287" t="s">
        <v>215</v>
      </c>
      <c r="J4" s="321">
        <v>0</v>
      </c>
      <c r="K4" s="324">
        <v>0</v>
      </c>
      <c r="L4" s="325">
        <v>0</v>
      </c>
      <c r="M4" s="280">
        <v>0.5</v>
      </c>
      <c r="N4" s="277">
        <v>0</v>
      </c>
      <c r="O4" s="277">
        <v>0</v>
      </c>
      <c r="P4" s="277">
        <v>0</v>
      </c>
      <c r="Q4" s="326"/>
      <c r="R4" s="326"/>
      <c r="S4" s="316"/>
      <c r="T4" s="316"/>
      <c r="U4" s="316"/>
      <c r="V4" s="316"/>
      <c r="W4" s="316"/>
      <c r="X4" s="303"/>
      <c r="Y4" s="303"/>
      <c r="Z4" s="303"/>
      <c r="AA4" s="299"/>
    </row>
    <row r="5" spans="1:30" s="276" customFormat="1" ht="54" customHeight="1" x14ac:dyDescent="0.25">
      <c r="A5" s="285">
        <v>2</v>
      </c>
      <c r="B5" s="287" t="s">
        <v>312</v>
      </c>
      <c r="C5" s="286" t="s">
        <v>61</v>
      </c>
      <c r="D5" s="272" t="s">
        <v>89</v>
      </c>
      <c r="E5" s="287" t="s">
        <v>275</v>
      </c>
      <c r="F5" s="287" t="s">
        <v>93</v>
      </c>
      <c r="G5" s="287" t="s">
        <v>42</v>
      </c>
      <c r="H5" s="282">
        <v>0</v>
      </c>
      <c r="I5" s="279" t="s">
        <v>217</v>
      </c>
      <c r="J5" s="284">
        <v>0</v>
      </c>
      <c r="K5" s="277">
        <v>0</v>
      </c>
      <c r="L5" s="277">
        <v>0</v>
      </c>
      <c r="M5" s="280">
        <v>0.5</v>
      </c>
      <c r="N5" s="277">
        <v>0</v>
      </c>
      <c r="O5" s="275">
        <v>0</v>
      </c>
      <c r="P5" s="283"/>
      <c r="Q5" s="277"/>
      <c r="R5" s="277"/>
      <c r="S5" s="285"/>
      <c r="T5" s="285"/>
      <c r="U5" s="285"/>
      <c r="V5" s="285"/>
      <c r="W5" s="285"/>
      <c r="X5" s="288"/>
      <c r="Y5" s="288"/>
      <c r="Z5" s="288"/>
      <c r="AA5" s="303"/>
      <c r="AB5" s="304"/>
      <c r="AC5" s="305"/>
      <c r="AD5" s="305"/>
    </row>
    <row r="6" spans="1:30" s="276" customFormat="1" ht="142.5" customHeight="1" x14ac:dyDescent="0.25">
      <c r="A6" s="316">
        <v>3</v>
      </c>
      <c r="B6" s="287" t="s">
        <v>313</v>
      </c>
      <c r="C6" s="272" t="s">
        <v>61</v>
      </c>
      <c r="D6" s="287" t="s">
        <v>86</v>
      </c>
      <c r="E6" s="278" t="s">
        <v>276</v>
      </c>
      <c r="F6" s="287" t="s">
        <v>94</v>
      </c>
      <c r="G6" s="285" t="s">
        <v>42</v>
      </c>
      <c r="H6" s="282">
        <v>0</v>
      </c>
      <c r="I6" s="287" t="s">
        <v>209</v>
      </c>
      <c r="J6" s="284">
        <v>0</v>
      </c>
      <c r="K6" s="284">
        <v>0</v>
      </c>
      <c r="L6" s="284">
        <v>0</v>
      </c>
      <c r="M6" s="281">
        <v>0.5</v>
      </c>
      <c r="N6" s="277">
        <v>0</v>
      </c>
      <c r="O6" s="275">
        <v>0</v>
      </c>
      <c r="P6" s="283"/>
      <c r="Q6" s="277"/>
      <c r="R6" s="277"/>
      <c r="S6" s="285"/>
      <c r="T6" s="285"/>
      <c r="U6" s="285"/>
      <c r="V6" s="285"/>
      <c r="W6" s="285"/>
      <c r="X6" s="288"/>
      <c r="Y6" s="288"/>
      <c r="Z6" s="288"/>
      <c r="AA6" s="303"/>
      <c r="AB6" s="304"/>
      <c r="AC6" s="305"/>
      <c r="AD6" s="305"/>
    </row>
    <row r="7" spans="1:30" s="276" customFormat="1" ht="104.25" customHeight="1" x14ac:dyDescent="0.25">
      <c r="A7" s="285">
        <v>4</v>
      </c>
      <c r="B7" s="286" t="s">
        <v>76</v>
      </c>
      <c r="C7" s="272" t="s">
        <v>61</v>
      </c>
      <c r="D7" s="287" t="s">
        <v>88</v>
      </c>
      <c r="E7" s="273" t="s">
        <v>278</v>
      </c>
      <c r="F7" s="287" t="s">
        <v>98</v>
      </c>
      <c r="G7" s="285" t="s">
        <v>42</v>
      </c>
      <c r="H7" s="282">
        <v>1.8819999999999999</v>
      </c>
      <c r="I7" s="287" t="s">
        <v>220</v>
      </c>
      <c r="J7" s="283">
        <v>3339620.36</v>
      </c>
      <c r="K7" s="284">
        <f t="shared" ref="K7:K12" si="0">ROUND(J7*M7,2)</f>
        <v>1669810.18</v>
      </c>
      <c r="L7" s="284">
        <f t="shared" ref="L7:L12" si="1">J7-K7</f>
        <v>1669810.18</v>
      </c>
      <c r="M7" s="281">
        <v>0.5</v>
      </c>
      <c r="N7" s="277">
        <v>0</v>
      </c>
      <c r="O7" s="275">
        <v>1669810.18</v>
      </c>
      <c r="P7" s="283"/>
      <c r="Q7" s="277"/>
      <c r="R7" s="277"/>
      <c r="S7" s="285"/>
      <c r="T7" s="285"/>
      <c r="U7" s="285"/>
      <c r="V7" s="285"/>
      <c r="W7" s="285"/>
      <c r="X7" s="288"/>
      <c r="Y7" s="288"/>
      <c r="Z7" s="288"/>
      <c r="AA7" s="303"/>
      <c r="AB7" s="304"/>
      <c r="AC7" s="305"/>
      <c r="AD7" s="305"/>
    </row>
    <row r="8" spans="1:30" s="276" customFormat="1" ht="71.25" customHeight="1" x14ac:dyDescent="0.25">
      <c r="A8" s="316">
        <v>5</v>
      </c>
      <c r="B8" s="286" t="s">
        <v>77</v>
      </c>
      <c r="C8" s="272" t="s">
        <v>61</v>
      </c>
      <c r="D8" s="287" t="s">
        <v>88</v>
      </c>
      <c r="E8" s="278" t="s">
        <v>278</v>
      </c>
      <c r="F8" s="287" t="s">
        <v>219</v>
      </c>
      <c r="G8" s="285" t="s">
        <v>42</v>
      </c>
      <c r="H8" s="282">
        <v>2.5030000000000001</v>
      </c>
      <c r="I8" s="287" t="s">
        <v>208</v>
      </c>
      <c r="J8" s="284">
        <v>5255628.3499999996</v>
      </c>
      <c r="K8" s="284">
        <f t="shared" si="0"/>
        <v>2627814.1800000002</v>
      </c>
      <c r="L8" s="284">
        <f t="shared" si="1"/>
        <v>2627814.1699999995</v>
      </c>
      <c r="M8" s="281">
        <v>0.5</v>
      </c>
      <c r="N8" s="277">
        <v>0</v>
      </c>
      <c r="O8" s="275">
        <v>2627814.1800000002</v>
      </c>
      <c r="P8" s="283"/>
      <c r="Q8" s="277"/>
      <c r="R8" s="277"/>
      <c r="S8" s="285"/>
      <c r="T8" s="285"/>
      <c r="U8" s="285"/>
      <c r="V8" s="285"/>
      <c r="W8" s="285"/>
      <c r="X8" s="288"/>
      <c r="Y8" s="288"/>
      <c r="Z8" s="288"/>
      <c r="AA8" s="303"/>
      <c r="AB8" s="304"/>
      <c r="AC8" s="305"/>
      <c r="AD8" s="305"/>
    </row>
    <row r="9" spans="1:30" s="276" customFormat="1" ht="56.25" customHeight="1" x14ac:dyDescent="0.25">
      <c r="A9" s="285">
        <v>6</v>
      </c>
      <c r="B9" s="286" t="s">
        <v>79</v>
      </c>
      <c r="C9" s="272" t="s">
        <v>61</v>
      </c>
      <c r="D9" s="287" t="s">
        <v>87</v>
      </c>
      <c r="E9" s="278" t="s">
        <v>277</v>
      </c>
      <c r="F9" s="287" t="s">
        <v>223</v>
      </c>
      <c r="G9" s="285" t="s">
        <v>216</v>
      </c>
      <c r="H9" s="282">
        <v>0.84</v>
      </c>
      <c r="I9" s="287" t="s">
        <v>222</v>
      </c>
      <c r="J9" s="284">
        <v>597640.15</v>
      </c>
      <c r="K9" s="284">
        <f t="shared" si="0"/>
        <v>298820.08</v>
      </c>
      <c r="L9" s="284">
        <f t="shared" si="1"/>
        <v>298820.07</v>
      </c>
      <c r="M9" s="281">
        <v>0.5</v>
      </c>
      <c r="N9" s="277">
        <v>0</v>
      </c>
      <c r="O9" s="275">
        <v>298820.08</v>
      </c>
      <c r="P9" s="283"/>
      <c r="Q9" s="277"/>
      <c r="R9" s="277"/>
      <c r="S9" s="285"/>
      <c r="T9" s="285"/>
      <c r="U9" s="285"/>
      <c r="V9" s="285"/>
      <c r="W9" s="285"/>
      <c r="X9" s="288"/>
      <c r="Y9" s="288"/>
      <c r="Z9" s="288"/>
      <c r="AA9" s="303"/>
      <c r="AB9" s="304"/>
      <c r="AC9" s="305"/>
      <c r="AD9" s="305"/>
    </row>
    <row r="10" spans="1:30" s="276" customFormat="1" ht="81.75" customHeight="1" x14ac:dyDescent="0.25">
      <c r="A10" s="316">
        <v>7</v>
      </c>
      <c r="B10" s="286" t="s">
        <v>80</v>
      </c>
      <c r="C10" s="272" t="s">
        <v>61</v>
      </c>
      <c r="D10" s="287" t="s">
        <v>87</v>
      </c>
      <c r="E10" s="278" t="s">
        <v>277</v>
      </c>
      <c r="F10" s="287" t="s">
        <v>99</v>
      </c>
      <c r="G10" s="285" t="s">
        <v>216</v>
      </c>
      <c r="H10" s="282">
        <v>1.4910000000000001</v>
      </c>
      <c r="I10" s="287" t="s">
        <v>222</v>
      </c>
      <c r="J10" s="284">
        <v>963020.51</v>
      </c>
      <c r="K10" s="284">
        <f t="shared" si="0"/>
        <v>481510.26</v>
      </c>
      <c r="L10" s="284">
        <f t="shared" si="1"/>
        <v>481510.25</v>
      </c>
      <c r="M10" s="281">
        <v>0.5</v>
      </c>
      <c r="N10" s="277">
        <v>0</v>
      </c>
      <c r="O10" s="275">
        <v>481510.26</v>
      </c>
      <c r="P10" s="283"/>
      <c r="Q10" s="277"/>
      <c r="R10" s="277"/>
      <c r="S10" s="285"/>
      <c r="T10" s="285"/>
      <c r="U10" s="285"/>
      <c r="V10" s="285"/>
      <c r="W10" s="285"/>
      <c r="X10" s="288"/>
      <c r="Y10" s="288"/>
      <c r="Z10" s="288"/>
      <c r="AA10" s="303"/>
      <c r="AB10" s="304"/>
      <c r="AC10" s="305"/>
      <c r="AD10" s="305"/>
    </row>
    <row r="11" spans="1:30" s="306" customFormat="1" ht="66.75" customHeight="1" x14ac:dyDescent="0.25">
      <c r="A11" s="285">
        <v>8</v>
      </c>
      <c r="B11" s="295" t="s">
        <v>81</v>
      </c>
      <c r="C11" s="272" t="s">
        <v>61</v>
      </c>
      <c r="D11" s="296" t="s">
        <v>87</v>
      </c>
      <c r="E11" s="278" t="s">
        <v>277</v>
      </c>
      <c r="F11" s="296" t="s">
        <v>100</v>
      </c>
      <c r="G11" s="285" t="s">
        <v>216</v>
      </c>
      <c r="H11" s="282">
        <v>1.5629999999999999</v>
      </c>
      <c r="I11" s="296" t="s">
        <v>222</v>
      </c>
      <c r="J11" s="284">
        <v>1036196.54</v>
      </c>
      <c r="K11" s="284">
        <f t="shared" si="0"/>
        <v>518098.27</v>
      </c>
      <c r="L11" s="284">
        <f t="shared" si="1"/>
        <v>518098.27</v>
      </c>
      <c r="M11" s="281">
        <v>0.5</v>
      </c>
      <c r="N11" s="277">
        <v>0</v>
      </c>
      <c r="O11" s="275">
        <v>518098.27</v>
      </c>
      <c r="P11" s="283"/>
      <c r="Q11" s="277"/>
      <c r="R11" s="277"/>
      <c r="S11" s="285"/>
      <c r="T11" s="285"/>
      <c r="U11" s="285"/>
      <c r="V11" s="285"/>
      <c r="W11" s="285"/>
      <c r="X11" s="288"/>
      <c r="Y11" s="288"/>
      <c r="Z11" s="288"/>
      <c r="AA11" s="299"/>
      <c r="AB11" s="300"/>
      <c r="AC11" s="301"/>
      <c r="AD11" s="301"/>
    </row>
    <row r="12" spans="1:30" s="306" customFormat="1" ht="66.75" customHeight="1" x14ac:dyDescent="0.25">
      <c r="A12" s="316">
        <v>9</v>
      </c>
      <c r="B12" s="286" t="s">
        <v>82</v>
      </c>
      <c r="C12" s="272" t="s">
        <v>61</v>
      </c>
      <c r="D12" s="287" t="s">
        <v>87</v>
      </c>
      <c r="E12" s="278" t="s">
        <v>277</v>
      </c>
      <c r="F12" s="287" t="s">
        <v>101</v>
      </c>
      <c r="G12" s="285" t="s">
        <v>42</v>
      </c>
      <c r="H12" s="282">
        <v>0.999</v>
      </c>
      <c r="I12" s="287" t="s">
        <v>222</v>
      </c>
      <c r="J12" s="284">
        <v>724356.09</v>
      </c>
      <c r="K12" s="284">
        <f t="shared" si="0"/>
        <v>362178.05</v>
      </c>
      <c r="L12" s="284">
        <f t="shared" si="1"/>
        <v>362178.04</v>
      </c>
      <c r="M12" s="281">
        <v>0.5</v>
      </c>
      <c r="N12" s="277">
        <v>0</v>
      </c>
      <c r="O12" s="275">
        <v>362178.05</v>
      </c>
      <c r="P12" s="283"/>
      <c r="Q12" s="277"/>
      <c r="R12" s="277"/>
      <c r="S12" s="285"/>
      <c r="T12" s="285"/>
      <c r="U12" s="285"/>
      <c r="V12" s="285"/>
      <c r="W12" s="285"/>
      <c r="X12" s="288"/>
      <c r="Y12" s="288"/>
      <c r="Z12" s="288"/>
      <c r="AA12" s="299"/>
      <c r="AB12" s="300"/>
      <c r="AC12" s="301"/>
      <c r="AD12" s="301"/>
    </row>
    <row r="13" spans="1:30" s="306" customFormat="1" ht="114" customHeight="1" x14ac:dyDescent="0.25">
      <c r="A13" s="285">
        <v>10</v>
      </c>
      <c r="B13" s="286" t="s">
        <v>83</v>
      </c>
      <c r="C13" s="285" t="s">
        <v>61</v>
      </c>
      <c r="D13" s="287" t="s">
        <v>88</v>
      </c>
      <c r="E13" s="273" t="s">
        <v>278</v>
      </c>
      <c r="F13" s="287" t="s">
        <v>102</v>
      </c>
      <c r="G13" s="285" t="s">
        <v>42</v>
      </c>
      <c r="H13" s="282">
        <v>2.3809999999999998</v>
      </c>
      <c r="I13" s="287" t="s">
        <v>208</v>
      </c>
      <c r="J13" s="283">
        <v>4094634.01</v>
      </c>
      <c r="K13" s="284">
        <f t="shared" ref="K13:K14" si="2">ROUND(J13*M13,2)</f>
        <v>2047317.01</v>
      </c>
      <c r="L13" s="284">
        <f t="shared" ref="L13:L14" si="3">J13-K13</f>
        <v>2047316.9999999998</v>
      </c>
      <c r="M13" s="281">
        <v>0.5</v>
      </c>
      <c r="N13" s="277">
        <v>0</v>
      </c>
      <c r="O13" s="275">
        <v>2047317.01</v>
      </c>
      <c r="P13" s="283"/>
      <c r="Q13" s="277"/>
      <c r="R13" s="277"/>
      <c r="S13" s="285"/>
      <c r="T13" s="285"/>
      <c r="U13" s="285"/>
      <c r="V13" s="285"/>
      <c r="W13" s="285"/>
      <c r="X13" s="288"/>
      <c r="Y13" s="288"/>
      <c r="Z13" s="288"/>
      <c r="AA13" s="299"/>
      <c r="AB13" s="300"/>
      <c r="AC13" s="301"/>
      <c r="AD13" s="301"/>
    </row>
    <row r="14" spans="1:30" s="306" customFormat="1" ht="66.75" customHeight="1" x14ac:dyDescent="0.25">
      <c r="A14" s="316">
        <v>11</v>
      </c>
      <c r="B14" s="286" t="s">
        <v>84</v>
      </c>
      <c r="C14" s="285" t="s">
        <v>61</v>
      </c>
      <c r="D14" s="287" t="s">
        <v>68</v>
      </c>
      <c r="E14" s="273" t="s">
        <v>279</v>
      </c>
      <c r="F14" s="287" t="s">
        <v>103</v>
      </c>
      <c r="G14" s="285" t="s">
        <v>216</v>
      </c>
      <c r="H14" s="282">
        <v>1.29</v>
      </c>
      <c r="I14" s="287" t="s">
        <v>108</v>
      </c>
      <c r="J14" s="283">
        <v>1295207.77</v>
      </c>
      <c r="K14" s="277">
        <f t="shared" si="2"/>
        <v>647603.89</v>
      </c>
      <c r="L14" s="277">
        <f t="shared" si="3"/>
        <v>647603.88</v>
      </c>
      <c r="M14" s="280">
        <v>0.5</v>
      </c>
      <c r="N14" s="277">
        <v>0</v>
      </c>
      <c r="O14" s="275">
        <v>647603.89</v>
      </c>
      <c r="P14" s="283"/>
      <c r="Q14" s="277"/>
      <c r="R14" s="277"/>
      <c r="S14" s="285"/>
      <c r="T14" s="285"/>
      <c r="U14" s="285"/>
      <c r="V14" s="285"/>
      <c r="W14" s="285"/>
      <c r="X14" s="288"/>
      <c r="Y14" s="288"/>
      <c r="Z14" s="288"/>
      <c r="AA14" s="299"/>
      <c r="AB14" s="300"/>
      <c r="AC14" s="301"/>
      <c r="AD14" s="301"/>
    </row>
    <row r="15" spans="1:30" s="297" customFormat="1" ht="21.75" customHeight="1" x14ac:dyDescent="0.25">
      <c r="A15" s="314"/>
      <c r="B15" s="318"/>
      <c r="C15" s="288"/>
      <c r="D15" s="298"/>
      <c r="E15" s="289"/>
      <c r="F15" s="298"/>
      <c r="G15" s="288"/>
      <c r="H15" s="290"/>
      <c r="I15" s="302"/>
      <c r="J15" s="291"/>
      <c r="K15" s="291"/>
      <c r="L15" s="291"/>
      <c r="M15" s="315"/>
      <c r="N15" s="291"/>
      <c r="O15" s="292"/>
      <c r="P15" s="291"/>
      <c r="Q15" s="291"/>
      <c r="R15" s="291"/>
      <c r="S15" s="288"/>
      <c r="T15" s="288"/>
      <c r="U15" s="288"/>
      <c r="V15" s="288"/>
      <c r="W15" s="288"/>
      <c r="X15" s="288"/>
      <c r="Y15" s="288"/>
      <c r="Z15" s="288"/>
      <c r="AA15" s="299"/>
      <c r="AB15" s="300"/>
      <c r="AC15" s="301"/>
      <c r="AD15" s="301"/>
    </row>
    <row r="16" spans="1:30" ht="20.100000000000001" customHeight="1" x14ac:dyDescent="0.25">
      <c r="A16" s="382" t="s">
        <v>38</v>
      </c>
      <c r="B16" s="382"/>
      <c r="C16" s="382"/>
      <c r="D16" s="382"/>
      <c r="E16" s="382"/>
      <c r="F16" s="382"/>
      <c r="G16" s="382"/>
      <c r="H16" s="307">
        <f>SUM(H5:H14)</f>
        <v>12.949000000000002</v>
      </c>
      <c r="I16" s="308" t="s">
        <v>14</v>
      </c>
      <c r="J16" s="309">
        <f>SUM(J5:J14)</f>
        <v>17306303.780000001</v>
      </c>
      <c r="K16" s="309">
        <f>SUM(K5:K14)</f>
        <v>8653151.9199999999</v>
      </c>
      <c r="L16" s="309">
        <f>SUM(L5:L14)</f>
        <v>8653151.8599999994</v>
      </c>
      <c r="M16" s="310" t="s">
        <v>14</v>
      </c>
      <c r="N16" s="313">
        <f>SUM(N5:N6)</f>
        <v>0</v>
      </c>
      <c r="O16" s="313">
        <f>SUM(O5:O14)</f>
        <v>8653151.9199999999</v>
      </c>
      <c r="P16" s="313">
        <f>SUM(P5:P14)</f>
        <v>0</v>
      </c>
      <c r="Q16" s="313">
        <f t="shared" ref="Q16:W16" si="4">SUM(Q5:Q6)</f>
        <v>0</v>
      </c>
      <c r="R16" s="313">
        <f t="shared" si="4"/>
        <v>0</v>
      </c>
      <c r="S16" s="313">
        <f t="shared" si="4"/>
        <v>0</v>
      </c>
      <c r="T16" s="313">
        <f t="shared" si="4"/>
        <v>0</v>
      </c>
      <c r="U16" s="313">
        <f t="shared" si="4"/>
        <v>0</v>
      </c>
      <c r="V16" s="313">
        <f t="shared" si="4"/>
        <v>0</v>
      </c>
      <c r="W16" s="313">
        <f t="shared" si="4"/>
        <v>0</v>
      </c>
      <c r="X16" s="303"/>
      <c r="Y16" s="304"/>
      <c r="Z16" s="305"/>
      <c r="AA16" s="305"/>
      <c r="AB16" s="317"/>
    </row>
    <row r="17" spans="1:28" ht="20.100000000000001" customHeight="1" x14ac:dyDescent="0.25">
      <c r="A17" s="382" t="s">
        <v>33</v>
      </c>
      <c r="B17" s="382"/>
      <c r="C17" s="382"/>
      <c r="D17" s="382"/>
      <c r="E17" s="382"/>
      <c r="F17" s="382"/>
      <c r="G17" s="382"/>
      <c r="H17" s="307">
        <f>SUMIF($C$5:$C$14,"N",H5:H14)</f>
        <v>12.949000000000002</v>
      </c>
      <c r="I17" s="308" t="s">
        <v>14</v>
      </c>
      <c r="J17" s="309">
        <f>SUMIF($C$5:$C$14,"N",J5:J14)</f>
        <v>17306303.780000001</v>
      </c>
      <c r="K17" s="309">
        <f>SUMIF($C$5:$C$14,"N",K5:K14)</f>
        <v>8653151.9199999999</v>
      </c>
      <c r="L17" s="309">
        <f>SUMIF($C$5:$C$14,"N",L5:L14)</f>
        <v>8653151.8599999994</v>
      </c>
      <c r="M17" s="310" t="s">
        <v>14</v>
      </c>
      <c r="N17" s="313">
        <f>SUMIF($C$5:$C$6,"N",N5:N6)</f>
        <v>0</v>
      </c>
      <c r="O17" s="313">
        <f>SUMIF($C$5:$C$14,"N",O5:O14)</f>
        <v>8653151.9199999999</v>
      </c>
      <c r="P17" s="313">
        <f t="shared" ref="P17:W17" si="5">SUMIF($C$5:$C$6,"N",P5:P6)</f>
        <v>0</v>
      </c>
      <c r="Q17" s="313">
        <f t="shared" si="5"/>
        <v>0</v>
      </c>
      <c r="R17" s="313">
        <f t="shared" si="5"/>
        <v>0</v>
      </c>
      <c r="S17" s="313">
        <f t="shared" si="5"/>
        <v>0</v>
      </c>
      <c r="T17" s="313">
        <f t="shared" si="5"/>
        <v>0</v>
      </c>
      <c r="U17" s="313">
        <f t="shared" si="5"/>
        <v>0</v>
      </c>
      <c r="V17" s="313">
        <f t="shared" si="5"/>
        <v>0</v>
      </c>
      <c r="W17" s="313">
        <f t="shared" si="5"/>
        <v>0</v>
      </c>
      <c r="X17" s="303"/>
      <c r="Y17" s="304"/>
      <c r="Z17" s="305"/>
      <c r="AA17" s="305"/>
      <c r="AB17" s="317"/>
    </row>
    <row r="18" spans="1:28" ht="20.100000000000001" customHeight="1" x14ac:dyDescent="0.25">
      <c r="A18" s="382" t="s">
        <v>34</v>
      </c>
      <c r="B18" s="382"/>
      <c r="C18" s="382"/>
      <c r="D18" s="382"/>
      <c r="E18" s="382"/>
      <c r="F18" s="382"/>
      <c r="G18" s="382"/>
      <c r="H18" s="307">
        <f>SUMIF($C$5:$C$14,"W",H5:H14)</f>
        <v>0</v>
      </c>
      <c r="I18" s="308" t="s">
        <v>14</v>
      </c>
      <c r="J18" s="309">
        <f>SUMIF($C$5:$C$14,"W",J5:J14)</f>
        <v>0</v>
      </c>
      <c r="K18" s="309">
        <f>SUMIF($C$5:$C$14,"W",K5:K14)</f>
        <v>0</v>
      </c>
      <c r="L18" s="309">
        <f>SUMIF($C$5:$C$14,"W",L5:L14)</f>
        <v>0</v>
      </c>
      <c r="M18" s="310" t="s">
        <v>14</v>
      </c>
      <c r="N18" s="313">
        <f>SUMIF($C$5:$C$6,"W",N5:N6)</f>
        <v>0</v>
      </c>
      <c r="O18" s="313">
        <f>SUMIF($C$5:$C$14,"W",O5:O14)</f>
        <v>0</v>
      </c>
      <c r="P18" s="313">
        <f>SUMIF($C$5:$C$14,"W",P5:P14)</f>
        <v>0</v>
      </c>
      <c r="Q18" s="313">
        <f t="shared" ref="Q18:W18" si="6">SUMIF($C$5:$C$6,"W",Q5:Q6)</f>
        <v>0</v>
      </c>
      <c r="R18" s="313">
        <f t="shared" si="6"/>
        <v>0</v>
      </c>
      <c r="S18" s="313">
        <f t="shared" si="6"/>
        <v>0</v>
      </c>
      <c r="T18" s="313">
        <f t="shared" si="6"/>
        <v>0</v>
      </c>
      <c r="U18" s="313">
        <f t="shared" si="6"/>
        <v>0</v>
      </c>
      <c r="V18" s="313">
        <f t="shared" si="6"/>
        <v>0</v>
      </c>
      <c r="W18" s="313">
        <f t="shared" si="6"/>
        <v>0</v>
      </c>
      <c r="X18" s="303"/>
      <c r="Y18" s="304"/>
      <c r="Z18" s="305"/>
      <c r="AA18" s="305"/>
      <c r="AB18" s="317"/>
    </row>
    <row r="19" spans="1:28" x14ac:dyDescent="0.25">
      <c r="A19" s="311"/>
    </row>
    <row r="20" spans="1:28" x14ac:dyDescent="0.25">
      <c r="A20" s="271"/>
    </row>
    <row r="21" spans="1:28" x14ac:dyDescent="0.25">
      <c r="A21" s="271"/>
    </row>
    <row r="22" spans="1:28" x14ac:dyDescent="0.25">
      <c r="A22" s="271"/>
    </row>
    <row r="23" spans="1:28" x14ac:dyDescent="0.25">
      <c r="A23" s="312"/>
    </row>
  </sheetData>
  <mergeCells count="18">
    <mergeCell ref="J2:J3"/>
    <mergeCell ref="K2:K3"/>
    <mergeCell ref="L2:L3"/>
    <mergeCell ref="M2:M3"/>
    <mergeCell ref="N2:W2"/>
    <mergeCell ref="A1:B1"/>
    <mergeCell ref="G2:G3"/>
    <mergeCell ref="A18:G18"/>
    <mergeCell ref="I2:I3"/>
    <mergeCell ref="A2:A3"/>
    <mergeCell ref="B2:B3"/>
    <mergeCell ref="C2:C3"/>
    <mergeCell ref="F2:F3"/>
    <mergeCell ref="H2:H3"/>
    <mergeCell ref="D2:D3"/>
    <mergeCell ref="A16:G16"/>
    <mergeCell ref="E2:E3"/>
    <mergeCell ref="A17:G17"/>
  </mergeCells>
  <conditionalFormatting sqref="AA18">
    <cfRule type="cellIs" dxfId="32" priority="20" operator="equal">
      <formula>FALSE</formula>
    </cfRule>
  </conditionalFormatting>
  <conditionalFormatting sqref="AB18">
    <cfRule type="cellIs" dxfId="31" priority="25" operator="equal">
      <formula>FALSE</formula>
    </cfRule>
  </conditionalFormatting>
  <conditionalFormatting sqref="AB18">
    <cfRule type="cellIs" dxfId="30" priority="24" operator="equal">
      <formula>FALSE</formula>
    </cfRule>
  </conditionalFormatting>
  <conditionalFormatting sqref="Y18:Z18">
    <cfRule type="cellIs" dxfId="29" priority="23" operator="equal">
      <formula>FALSE</formula>
    </cfRule>
  </conditionalFormatting>
  <conditionalFormatting sqref="X18">
    <cfRule type="cellIs" dxfId="28" priority="22" operator="equal">
      <formula>FALSE</formula>
    </cfRule>
  </conditionalFormatting>
  <conditionalFormatting sqref="X18:Z18">
    <cfRule type="containsText" dxfId="27" priority="21" operator="containsText" text="fałsz">
      <formula>NOT(ISERROR(SEARCH("fałsz",X18)))</formula>
    </cfRule>
  </conditionalFormatting>
  <conditionalFormatting sqref="AA18">
    <cfRule type="cellIs" dxfId="26" priority="19" operator="equal">
      <formula>FALSE</formula>
    </cfRule>
  </conditionalFormatting>
  <conditionalFormatting sqref="AB16:AB17">
    <cfRule type="cellIs" dxfId="25" priority="18" operator="equal">
      <formula>FALSE</formula>
    </cfRule>
  </conditionalFormatting>
  <conditionalFormatting sqref="AB16:AB17">
    <cfRule type="cellIs" dxfId="24" priority="17" operator="equal">
      <formula>FALSE</formula>
    </cfRule>
  </conditionalFormatting>
  <conditionalFormatting sqref="Y16:Z16">
    <cfRule type="cellIs" dxfId="23" priority="16" operator="equal">
      <formula>FALSE</formula>
    </cfRule>
  </conditionalFormatting>
  <conditionalFormatting sqref="X16">
    <cfRule type="cellIs" dxfId="22" priority="15" operator="equal">
      <formula>FALSE</formula>
    </cfRule>
  </conditionalFormatting>
  <conditionalFormatting sqref="X16:Z16">
    <cfRule type="containsText" dxfId="21" priority="14" operator="containsText" text="fałsz">
      <formula>NOT(ISERROR(SEARCH("fałsz",X16)))</formula>
    </cfRule>
  </conditionalFormatting>
  <conditionalFormatting sqref="AA16">
    <cfRule type="cellIs" dxfId="20" priority="13" operator="equal">
      <formula>FALSE</formula>
    </cfRule>
  </conditionalFormatting>
  <conditionalFormatting sqref="AA16">
    <cfRule type="cellIs" dxfId="19" priority="12" operator="equal">
      <formula>FALSE</formula>
    </cfRule>
  </conditionalFormatting>
  <conditionalFormatting sqref="Y17:Z17">
    <cfRule type="cellIs" dxfId="18" priority="11" operator="equal">
      <formula>FALSE</formula>
    </cfRule>
  </conditionalFormatting>
  <conditionalFormatting sqref="X17">
    <cfRule type="cellIs" dxfId="17" priority="10" operator="equal">
      <formula>FALSE</formula>
    </cfRule>
  </conditionalFormatting>
  <conditionalFormatting sqref="X17:Z17">
    <cfRule type="containsText" dxfId="16" priority="9" operator="containsText" text="fałsz">
      <formula>NOT(ISERROR(SEARCH("fałsz",X17)))</formula>
    </cfRule>
  </conditionalFormatting>
  <conditionalFormatting sqref="AA17">
    <cfRule type="cellIs" dxfId="15" priority="8" operator="equal">
      <formula>FALSE</formula>
    </cfRule>
  </conditionalFormatting>
  <conditionalFormatting sqref="AA17">
    <cfRule type="cellIs" dxfId="14" priority="7" operator="equal">
      <formula>FALSE</formula>
    </cfRule>
  </conditionalFormatting>
  <conditionalFormatting sqref="AA5:AD15">
    <cfRule type="cellIs" dxfId="13" priority="6" operator="equal">
      <formula>FALSE</formula>
    </cfRule>
  </conditionalFormatting>
  <conditionalFormatting sqref="AA5:AC15">
    <cfRule type="containsText" dxfId="12" priority="5" operator="containsText" text="fałsz">
      <formula>NOT(ISERROR(SEARCH("fałsz",AA5)))</formula>
    </cfRule>
  </conditionalFormatting>
  <dataValidations count="2">
    <dataValidation type="list" allowBlank="1" showInputMessage="1" showErrorMessage="1" sqref="G4 G6:G15">
      <formula1>"B,P,R"</formula1>
    </dataValidation>
    <dataValidation type="list" allowBlank="1" showInputMessage="1" showErrorMessage="1" sqref="D5 C6:C15 C4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52" fitToHeight="0" orientation="landscape" r:id="rId1"/>
  <headerFooter>
    <oddHeader>&amp;LWojewództwo&amp;K000000 Opolskie&amp;K01+000 - zadania powiatowe lista rezerwowa</oddHead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2"/>
  <sheetViews>
    <sheetView showGridLines="0" view="pageBreakPreview" zoomScaleNormal="78" zoomScaleSheetLayoutView="100" workbookViewId="0">
      <selection sqref="A1:B1"/>
    </sheetView>
  </sheetViews>
  <sheetFormatPr defaultRowHeight="15" x14ac:dyDescent="0.25"/>
  <cols>
    <col min="1" max="1" width="9.140625" style="4" customWidth="1"/>
    <col min="2" max="2" width="18.28515625" style="4" customWidth="1"/>
    <col min="3" max="6" width="15.7109375" style="4" customWidth="1"/>
    <col min="7" max="7" width="31.42578125" style="4" customWidth="1"/>
    <col min="8" max="8" width="16.7109375" style="4" customWidth="1"/>
    <col min="9" max="10" width="15.7109375" style="4" customWidth="1"/>
    <col min="11" max="11" width="15.7109375" style="16" customWidth="1"/>
    <col min="12" max="13" width="15.7109375" style="4" customWidth="1"/>
    <col min="14" max="14" width="15.7109375" style="1" customWidth="1"/>
    <col min="15" max="28" width="15.7109375" style="4" customWidth="1"/>
    <col min="29" max="16384" width="9.140625" style="4"/>
  </cols>
  <sheetData>
    <row r="1" spans="1:28" s="270" customFormat="1" x14ac:dyDescent="0.25">
      <c r="A1" s="388" t="s">
        <v>334</v>
      </c>
      <c r="B1" s="388"/>
      <c r="K1" s="16"/>
      <c r="N1" s="1"/>
    </row>
    <row r="2" spans="1:28" s="319" customFormat="1" ht="20.100000000000001" customHeight="1" x14ac:dyDescent="0.25">
      <c r="A2" s="381" t="s">
        <v>4</v>
      </c>
      <c r="B2" s="381" t="s">
        <v>5</v>
      </c>
      <c r="C2" s="383" t="s">
        <v>28</v>
      </c>
      <c r="D2" s="385" t="s">
        <v>6</v>
      </c>
      <c r="E2" s="385" t="s">
        <v>27</v>
      </c>
      <c r="F2" s="385" t="s">
        <v>15</v>
      </c>
      <c r="G2" s="381" t="s">
        <v>7</v>
      </c>
      <c r="H2" s="381" t="s">
        <v>335</v>
      </c>
      <c r="I2" s="381" t="s">
        <v>8</v>
      </c>
      <c r="J2" s="381" t="s">
        <v>25</v>
      </c>
      <c r="K2" s="387" t="s">
        <v>9</v>
      </c>
      <c r="L2" s="381" t="s">
        <v>10</v>
      </c>
      <c r="M2" s="385" t="s">
        <v>13</v>
      </c>
      <c r="N2" s="381" t="s">
        <v>11</v>
      </c>
      <c r="O2" s="381" t="s">
        <v>12</v>
      </c>
      <c r="P2" s="381"/>
      <c r="Q2" s="381"/>
      <c r="R2" s="381"/>
      <c r="S2" s="381"/>
      <c r="T2" s="381"/>
      <c r="U2" s="381"/>
      <c r="V2" s="381"/>
      <c r="W2" s="381"/>
      <c r="X2" s="381"/>
    </row>
    <row r="3" spans="1:28" s="319" customFormat="1" ht="33" customHeight="1" x14ac:dyDescent="0.25">
      <c r="A3" s="381"/>
      <c r="B3" s="381"/>
      <c r="C3" s="384"/>
      <c r="D3" s="386"/>
      <c r="E3" s="386"/>
      <c r="F3" s="386"/>
      <c r="G3" s="381"/>
      <c r="H3" s="381"/>
      <c r="I3" s="381"/>
      <c r="J3" s="381"/>
      <c r="K3" s="387"/>
      <c r="L3" s="381"/>
      <c r="M3" s="386"/>
      <c r="N3" s="381"/>
      <c r="O3" s="340">
        <v>2019</v>
      </c>
      <c r="P3" s="340">
        <v>2020</v>
      </c>
      <c r="Q3" s="340">
        <v>2021</v>
      </c>
      <c r="R3" s="340">
        <v>2022</v>
      </c>
      <c r="S3" s="340">
        <v>2023</v>
      </c>
      <c r="T3" s="340">
        <v>2024</v>
      </c>
      <c r="U3" s="340">
        <v>2025</v>
      </c>
      <c r="V3" s="340">
        <v>2026</v>
      </c>
      <c r="W3" s="340">
        <v>2027</v>
      </c>
      <c r="X3" s="340">
        <v>2028</v>
      </c>
      <c r="Y3" s="342"/>
      <c r="Z3" s="342"/>
      <c r="AA3" s="342"/>
      <c r="AB3" s="336"/>
    </row>
    <row r="4" spans="1:28" s="319" customFormat="1" ht="42.75" customHeight="1" x14ac:dyDescent="0.25">
      <c r="A4" s="333">
        <v>1</v>
      </c>
      <c r="B4" s="337" t="s">
        <v>285</v>
      </c>
      <c r="C4" s="334" t="s">
        <v>61</v>
      </c>
      <c r="D4" s="329" t="s">
        <v>147</v>
      </c>
      <c r="E4" s="329" t="s">
        <v>254</v>
      </c>
      <c r="F4" s="334" t="s">
        <v>165</v>
      </c>
      <c r="G4" s="334" t="s">
        <v>187</v>
      </c>
      <c r="H4" s="334" t="s">
        <v>54</v>
      </c>
      <c r="I4" s="331">
        <v>0</v>
      </c>
      <c r="J4" s="337" t="s">
        <v>210</v>
      </c>
      <c r="K4" s="338">
        <v>0</v>
      </c>
      <c r="L4" s="338">
        <v>0</v>
      </c>
      <c r="M4" s="338">
        <v>0</v>
      </c>
      <c r="N4" s="330">
        <v>0.8</v>
      </c>
      <c r="O4" s="338">
        <v>0</v>
      </c>
      <c r="P4" s="338">
        <v>0</v>
      </c>
      <c r="Q4" s="340"/>
      <c r="R4" s="340"/>
      <c r="S4" s="340"/>
      <c r="T4" s="340"/>
      <c r="U4" s="340"/>
      <c r="V4" s="340"/>
      <c r="W4" s="340"/>
      <c r="X4" s="340"/>
      <c r="Y4" s="342"/>
      <c r="Z4" s="342"/>
      <c r="AA4" s="342"/>
      <c r="AB4" s="336"/>
    </row>
    <row r="5" spans="1:28" s="319" customFormat="1" ht="38.25" customHeight="1" x14ac:dyDescent="0.25">
      <c r="A5" s="333">
        <v>2</v>
      </c>
      <c r="B5" s="337" t="s">
        <v>286</v>
      </c>
      <c r="C5" s="334" t="s">
        <v>61</v>
      </c>
      <c r="D5" s="329" t="s">
        <v>63</v>
      </c>
      <c r="E5" s="329" t="s">
        <v>240</v>
      </c>
      <c r="F5" s="334" t="s">
        <v>49</v>
      </c>
      <c r="G5" s="334" t="s">
        <v>186</v>
      </c>
      <c r="H5" s="334" t="s">
        <v>216</v>
      </c>
      <c r="I5" s="331">
        <v>0</v>
      </c>
      <c r="J5" s="337" t="s">
        <v>209</v>
      </c>
      <c r="K5" s="338">
        <v>0</v>
      </c>
      <c r="L5" s="338">
        <v>0</v>
      </c>
      <c r="M5" s="338">
        <v>0</v>
      </c>
      <c r="N5" s="330">
        <v>0.5</v>
      </c>
      <c r="O5" s="338">
        <v>0</v>
      </c>
      <c r="P5" s="338">
        <v>0</v>
      </c>
      <c r="Q5" s="340"/>
      <c r="R5" s="340"/>
      <c r="S5" s="340"/>
      <c r="T5" s="340"/>
      <c r="U5" s="340"/>
      <c r="V5" s="340"/>
      <c r="W5" s="340"/>
      <c r="X5" s="340"/>
      <c r="Y5" s="342"/>
      <c r="Z5" s="342"/>
      <c r="AA5" s="342"/>
      <c r="AB5" s="336"/>
    </row>
    <row r="6" spans="1:28" s="319" customFormat="1" ht="61.5" customHeight="1" x14ac:dyDescent="0.25">
      <c r="A6" s="333">
        <v>3</v>
      </c>
      <c r="B6" s="337" t="s">
        <v>287</v>
      </c>
      <c r="C6" s="334" t="s">
        <v>61</v>
      </c>
      <c r="D6" s="329" t="s">
        <v>151</v>
      </c>
      <c r="E6" s="329" t="s">
        <v>259</v>
      </c>
      <c r="F6" s="334" t="s">
        <v>85</v>
      </c>
      <c r="G6" s="334" t="s">
        <v>189</v>
      </c>
      <c r="H6" s="334" t="s">
        <v>42</v>
      </c>
      <c r="I6" s="331">
        <v>0</v>
      </c>
      <c r="J6" s="337" t="s">
        <v>228</v>
      </c>
      <c r="K6" s="338">
        <v>0</v>
      </c>
      <c r="L6" s="338">
        <v>0</v>
      </c>
      <c r="M6" s="338">
        <v>0</v>
      </c>
      <c r="N6" s="330">
        <v>0.8</v>
      </c>
      <c r="O6" s="338">
        <v>0</v>
      </c>
      <c r="P6" s="338">
        <v>0</v>
      </c>
      <c r="Q6" s="340"/>
      <c r="R6" s="340"/>
      <c r="S6" s="340"/>
      <c r="T6" s="340"/>
      <c r="U6" s="340"/>
      <c r="V6" s="340"/>
      <c r="W6" s="340"/>
      <c r="X6" s="340"/>
      <c r="Y6" s="342"/>
      <c r="Z6" s="342"/>
      <c r="AA6" s="342"/>
      <c r="AB6" s="336"/>
    </row>
    <row r="7" spans="1:28" s="319" customFormat="1" ht="41.25" customHeight="1" x14ac:dyDescent="0.25">
      <c r="A7" s="333">
        <v>4</v>
      </c>
      <c r="B7" s="337" t="s">
        <v>288</v>
      </c>
      <c r="C7" s="334" t="s">
        <v>61</v>
      </c>
      <c r="D7" s="329" t="s">
        <v>162</v>
      </c>
      <c r="E7" s="329" t="s">
        <v>270</v>
      </c>
      <c r="F7" s="334" t="s">
        <v>164</v>
      </c>
      <c r="G7" s="334" t="s">
        <v>201</v>
      </c>
      <c r="H7" s="334" t="s">
        <v>216</v>
      </c>
      <c r="I7" s="331">
        <v>0</v>
      </c>
      <c r="J7" s="337" t="s">
        <v>106</v>
      </c>
      <c r="K7" s="338">
        <v>0</v>
      </c>
      <c r="L7" s="338">
        <v>0</v>
      </c>
      <c r="M7" s="338">
        <v>0</v>
      </c>
      <c r="N7" s="330">
        <v>0.7</v>
      </c>
      <c r="O7" s="338">
        <v>0</v>
      </c>
      <c r="P7" s="338">
        <v>0</v>
      </c>
      <c r="Q7" s="340"/>
      <c r="R7" s="340"/>
      <c r="S7" s="340"/>
      <c r="T7" s="340"/>
      <c r="U7" s="340"/>
      <c r="V7" s="340"/>
      <c r="W7" s="340"/>
      <c r="X7" s="340"/>
      <c r="Y7" s="342"/>
      <c r="Z7" s="342"/>
      <c r="AA7" s="342"/>
      <c r="AB7" s="336"/>
    </row>
    <row r="8" spans="1:28" s="319" customFormat="1" ht="44.25" customHeight="1" x14ac:dyDescent="0.25">
      <c r="A8" s="333">
        <v>5</v>
      </c>
      <c r="B8" s="337" t="s">
        <v>289</v>
      </c>
      <c r="C8" s="334" t="s">
        <v>61</v>
      </c>
      <c r="D8" s="329" t="s">
        <v>154</v>
      </c>
      <c r="E8" s="329" t="s">
        <v>262</v>
      </c>
      <c r="F8" s="334" t="s">
        <v>87</v>
      </c>
      <c r="G8" s="334" t="s">
        <v>235</v>
      </c>
      <c r="H8" s="334" t="s">
        <v>42</v>
      </c>
      <c r="I8" s="331">
        <v>0</v>
      </c>
      <c r="J8" s="337" t="s">
        <v>236</v>
      </c>
      <c r="K8" s="338">
        <v>0</v>
      </c>
      <c r="L8" s="338">
        <v>0</v>
      </c>
      <c r="M8" s="338">
        <v>0</v>
      </c>
      <c r="N8" s="330">
        <v>0.5</v>
      </c>
      <c r="O8" s="338">
        <v>0</v>
      </c>
      <c r="P8" s="338">
        <v>0</v>
      </c>
      <c r="Q8" s="340"/>
      <c r="R8" s="340"/>
      <c r="S8" s="340"/>
      <c r="T8" s="340"/>
      <c r="U8" s="340"/>
      <c r="V8" s="340"/>
      <c r="W8" s="340"/>
      <c r="X8" s="340"/>
      <c r="Y8" s="342"/>
      <c r="Z8" s="342"/>
      <c r="AA8" s="342"/>
      <c r="AB8" s="336"/>
    </row>
    <row r="9" spans="1:28" s="319" customFormat="1" ht="43.5" customHeight="1" x14ac:dyDescent="0.25">
      <c r="A9" s="333">
        <v>6</v>
      </c>
      <c r="B9" s="337" t="s">
        <v>290</v>
      </c>
      <c r="C9" s="334" t="s">
        <v>61</v>
      </c>
      <c r="D9" s="329" t="s">
        <v>153</v>
      </c>
      <c r="E9" s="329" t="s">
        <v>261</v>
      </c>
      <c r="F9" s="334" t="s">
        <v>68</v>
      </c>
      <c r="G9" s="334" t="s">
        <v>191</v>
      </c>
      <c r="H9" s="334" t="s">
        <v>42</v>
      </c>
      <c r="I9" s="331">
        <v>0</v>
      </c>
      <c r="J9" s="337" t="s">
        <v>212</v>
      </c>
      <c r="K9" s="338">
        <v>0</v>
      </c>
      <c r="L9" s="338">
        <v>0</v>
      </c>
      <c r="M9" s="338">
        <v>0</v>
      </c>
      <c r="N9" s="330">
        <v>0.6</v>
      </c>
      <c r="O9" s="338">
        <v>0</v>
      </c>
      <c r="P9" s="338">
        <v>0</v>
      </c>
      <c r="Q9" s="340"/>
      <c r="R9" s="340"/>
      <c r="S9" s="340"/>
      <c r="T9" s="340"/>
      <c r="U9" s="340"/>
      <c r="V9" s="340"/>
      <c r="W9" s="340"/>
      <c r="X9" s="340"/>
      <c r="Y9" s="342"/>
      <c r="Z9" s="342"/>
      <c r="AA9" s="342"/>
      <c r="AB9" s="336"/>
    </row>
    <row r="10" spans="1:28" s="319" customFormat="1" ht="44.25" customHeight="1" x14ac:dyDescent="0.25">
      <c r="A10" s="333">
        <v>7</v>
      </c>
      <c r="B10" s="337" t="s">
        <v>291</v>
      </c>
      <c r="C10" s="334" t="s">
        <v>61</v>
      </c>
      <c r="D10" s="329" t="s">
        <v>147</v>
      </c>
      <c r="E10" s="329" t="s">
        <v>254</v>
      </c>
      <c r="F10" s="334" t="s">
        <v>165</v>
      </c>
      <c r="G10" s="334" t="s">
        <v>192</v>
      </c>
      <c r="H10" s="334" t="s">
        <v>54</v>
      </c>
      <c r="I10" s="331">
        <v>0</v>
      </c>
      <c r="J10" s="337" t="s">
        <v>210</v>
      </c>
      <c r="K10" s="338">
        <v>0</v>
      </c>
      <c r="L10" s="338">
        <v>0</v>
      </c>
      <c r="M10" s="338">
        <v>0</v>
      </c>
      <c r="N10" s="330">
        <v>0.8</v>
      </c>
      <c r="O10" s="338">
        <v>0</v>
      </c>
      <c r="P10" s="338">
        <v>0</v>
      </c>
      <c r="Q10" s="340"/>
      <c r="R10" s="340"/>
      <c r="S10" s="340"/>
      <c r="T10" s="340"/>
      <c r="U10" s="340"/>
      <c r="V10" s="340"/>
      <c r="W10" s="340"/>
      <c r="X10" s="340"/>
      <c r="Y10" s="342"/>
      <c r="Z10" s="342"/>
      <c r="AA10" s="342"/>
      <c r="AB10" s="336"/>
    </row>
    <row r="11" spans="1:28" s="319" customFormat="1" ht="46.5" customHeight="1" x14ac:dyDescent="0.25">
      <c r="A11" s="333">
        <v>8</v>
      </c>
      <c r="B11" s="337" t="s">
        <v>304</v>
      </c>
      <c r="C11" s="328" t="s">
        <v>61</v>
      </c>
      <c r="D11" s="329" t="s">
        <v>148</v>
      </c>
      <c r="E11" s="329" t="s">
        <v>256</v>
      </c>
      <c r="F11" s="334" t="s">
        <v>85</v>
      </c>
      <c r="G11" s="335" t="s">
        <v>193</v>
      </c>
      <c r="H11" s="334" t="s">
        <v>42</v>
      </c>
      <c r="I11" s="331">
        <v>0</v>
      </c>
      <c r="J11" s="332" t="s">
        <v>208</v>
      </c>
      <c r="K11" s="339">
        <v>0</v>
      </c>
      <c r="L11" s="339">
        <f t="shared" ref="L11:L19" si="0">ROUND(K11*N11,2)</f>
        <v>0</v>
      </c>
      <c r="M11" s="339">
        <f t="shared" ref="M11:M19" si="1">K11-L11</f>
        <v>0</v>
      </c>
      <c r="N11" s="330">
        <v>0.7</v>
      </c>
      <c r="O11" s="338">
        <v>0</v>
      </c>
      <c r="P11" s="338">
        <v>0</v>
      </c>
      <c r="Q11" s="327"/>
      <c r="R11" s="327"/>
      <c r="S11" s="327"/>
      <c r="T11" s="327"/>
      <c r="U11" s="327"/>
      <c r="V11" s="327"/>
      <c r="W11" s="327"/>
      <c r="X11" s="327"/>
      <c r="Y11" s="342"/>
      <c r="Z11" s="343"/>
      <c r="AA11" s="344"/>
      <c r="AB11" s="344"/>
    </row>
    <row r="12" spans="1:28" s="319" customFormat="1" ht="44.25" customHeight="1" x14ac:dyDescent="0.25">
      <c r="A12" s="333">
        <v>9</v>
      </c>
      <c r="B12" s="337" t="s">
        <v>305</v>
      </c>
      <c r="C12" s="328" t="s">
        <v>61</v>
      </c>
      <c r="D12" s="329" t="s">
        <v>141</v>
      </c>
      <c r="E12" s="329" t="s">
        <v>248</v>
      </c>
      <c r="F12" s="334" t="s">
        <v>68</v>
      </c>
      <c r="G12" s="335" t="s">
        <v>194</v>
      </c>
      <c r="H12" s="334" t="s">
        <v>42</v>
      </c>
      <c r="I12" s="331">
        <v>0</v>
      </c>
      <c r="J12" s="332" t="s">
        <v>108</v>
      </c>
      <c r="K12" s="339">
        <v>0</v>
      </c>
      <c r="L12" s="339">
        <f t="shared" si="0"/>
        <v>0</v>
      </c>
      <c r="M12" s="339">
        <f t="shared" si="1"/>
        <v>0</v>
      </c>
      <c r="N12" s="330">
        <v>0.7</v>
      </c>
      <c r="O12" s="338">
        <v>0</v>
      </c>
      <c r="P12" s="338">
        <v>0</v>
      </c>
      <c r="Q12" s="327"/>
      <c r="R12" s="327"/>
      <c r="S12" s="327"/>
      <c r="T12" s="327"/>
      <c r="U12" s="327"/>
      <c r="V12" s="327"/>
      <c r="W12" s="327"/>
      <c r="X12" s="327"/>
      <c r="Y12" s="342"/>
      <c r="Z12" s="343"/>
      <c r="AA12" s="344"/>
      <c r="AB12" s="344"/>
    </row>
    <row r="13" spans="1:28" s="319" customFormat="1" ht="57.75" customHeight="1" x14ac:dyDescent="0.25">
      <c r="A13" s="333">
        <v>10</v>
      </c>
      <c r="B13" s="337" t="s">
        <v>306</v>
      </c>
      <c r="C13" s="328" t="s">
        <v>61</v>
      </c>
      <c r="D13" s="329" t="s">
        <v>155</v>
      </c>
      <c r="E13" s="329" t="s">
        <v>263</v>
      </c>
      <c r="F13" s="334" t="s">
        <v>86</v>
      </c>
      <c r="G13" s="335" t="s">
        <v>234</v>
      </c>
      <c r="H13" s="334" t="s">
        <v>216</v>
      </c>
      <c r="I13" s="331">
        <v>0</v>
      </c>
      <c r="J13" s="332" t="s">
        <v>281</v>
      </c>
      <c r="K13" s="339">
        <v>0</v>
      </c>
      <c r="L13" s="339">
        <f t="shared" si="0"/>
        <v>0</v>
      </c>
      <c r="M13" s="339">
        <f t="shared" si="1"/>
        <v>0</v>
      </c>
      <c r="N13" s="330">
        <v>0.6</v>
      </c>
      <c r="O13" s="338">
        <v>0</v>
      </c>
      <c r="P13" s="338">
        <v>0</v>
      </c>
      <c r="Q13" s="327"/>
      <c r="R13" s="327"/>
      <c r="S13" s="327"/>
      <c r="T13" s="327"/>
      <c r="U13" s="327"/>
      <c r="V13" s="327"/>
      <c r="W13" s="327"/>
      <c r="X13" s="327"/>
      <c r="Y13" s="342"/>
      <c r="Z13" s="343"/>
      <c r="AA13" s="344"/>
      <c r="AB13" s="344"/>
    </row>
    <row r="14" spans="1:28" s="319" customFormat="1" ht="45.75" customHeight="1" x14ac:dyDescent="0.25">
      <c r="A14" s="333">
        <v>11</v>
      </c>
      <c r="B14" s="337" t="s">
        <v>327</v>
      </c>
      <c r="C14" s="328" t="s">
        <v>61</v>
      </c>
      <c r="D14" s="329" t="s">
        <v>156</v>
      </c>
      <c r="E14" s="329" t="s">
        <v>264</v>
      </c>
      <c r="F14" s="334" t="s">
        <v>40</v>
      </c>
      <c r="G14" s="335" t="s">
        <v>196</v>
      </c>
      <c r="H14" s="334" t="s">
        <v>42</v>
      </c>
      <c r="I14" s="331">
        <v>0</v>
      </c>
      <c r="J14" s="332" t="s">
        <v>284</v>
      </c>
      <c r="K14" s="339">
        <v>0</v>
      </c>
      <c r="L14" s="339">
        <f t="shared" si="0"/>
        <v>0</v>
      </c>
      <c r="M14" s="339">
        <f t="shared" si="1"/>
        <v>0</v>
      </c>
      <c r="N14" s="330">
        <v>0.8</v>
      </c>
      <c r="O14" s="338">
        <v>0</v>
      </c>
      <c r="P14" s="338">
        <v>0</v>
      </c>
      <c r="Q14" s="327"/>
      <c r="R14" s="327"/>
      <c r="S14" s="327"/>
      <c r="T14" s="327"/>
      <c r="U14" s="327"/>
      <c r="V14" s="327"/>
      <c r="W14" s="327"/>
      <c r="X14" s="327"/>
      <c r="Y14" s="342"/>
      <c r="Z14" s="343"/>
      <c r="AA14" s="344"/>
      <c r="AB14" s="344"/>
    </row>
    <row r="15" spans="1:28" s="319" customFormat="1" ht="51.75" customHeight="1" x14ac:dyDescent="0.25">
      <c r="A15" s="333">
        <v>12</v>
      </c>
      <c r="B15" s="337" t="s">
        <v>322</v>
      </c>
      <c r="C15" s="328" t="s">
        <v>61</v>
      </c>
      <c r="D15" s="329" t="s">
        <v>63</v>
      </c>
      <c r="E15" s="329" t="s">
        <v>240</v>
      </c>
      <c r="F15" s="334" t="s">
        <v>49</v>
      </c>
      <c r="G15" s="335" t="s">
        <v>195</v>
      </c>
      <c r="H15" s="334" t="s">
        <v>216</v>
      </c>
      <c r="I15" s="331">
        <v>0</v>
      </c>
      <c r="J15" s="332" t="s">
        <v>209</v>
      </c>
      <c r="K15" s="339">
        <v>0</v>
      </c>
      <c r="L15" s="339">
        <f t="shared" si="0"/>
        <v>0</v>
      </c>
      <c r="M15" s="339">
        <f t="shared" si="1"/>
        <v>0</v>
      </c>
      <c r="N15" s="330">
        <v>0.5</v>
      </c>
      <c r="O15" s="338">
        <v>0</v>
      </c>
      <c r="P15" s="338">
        <v>0</v>
      </c>
      <c r="Q15" s="327"/>
      <c r="R15" s="327"/>
      <c r="S15" s="327"/>
      <c r="T15" s="327"/>
      <c r="U15" s="327"/>
      <c r="V15" s="327"/>
      <c r="W15" s="327"/>
      <c r="X15" s="327"/>
      <c r="Y15" s="342"/>
      <c r="Z15" s="343"/>
      <c r="AA15" s="344"/>
      <c r="AB15" s="344"/>
    </row>
    <row r="16" spans="1:28" s="319" customFormat="1" ht="42.75" customHeight="1" x14ac:dyDescent="0.25">
      <c r="A16" s="333">
        <v>13</v>
      </c>
      <c r="B16" s="337" t="s">
        <v>323</v>
      </c>
      <c r="C16" s="328" t="s">
        <v>61</v>
      </c>
      <c r="D16" s="329" t="s">
        <v>159</v>
      </c>
      <c r="E16" s="329" t="s">
        <v>267</v>
      </c>
      <c r="F16" s="334" t="s">
        <v>165</v>
      </c>
      <c r="G16" s="335" t="s">
        <v>231</v>
      </c>
      <c r="H16" s="334" t="s">
        <v>42</v>
      </c>
      <c r="I16" s="331">
        <v>0</v>
      </c>
      <c r="J16" s="332" t="s">
        <v>105</v>
      </c>
      <c r="K16" s="339">
        <v>0</v>
      </c>
      <c r="L16" s="339">
        <f t="shared" si="0"/>
        <v>0</v>
      </c>
      <c r="M16" s="339">
        <f t="shared" si="1"/>
        <v>0</v>
      </c>
      <c r="N16" s="330">
        <v>0.8</v>
      </c>
      <c r="O16" s="338">
        <v>0</v>
      </c>
      <c r="P16" s="338">
        <v>0</v>
      </c>
      <c r="Q16" s="327"/>
      <c r="R16" s="327"/>
      <c r="S16" s="327"/>
      <c r="T16" s="327"/>
      <c r="U16" s="327"/>
      <c r="V16" s="327"/>
      <c r="W16" s="327"/>
      <c r="X16" s="327"/>
      <c r="Y16" s="342"/>
      <c r="Z16" s="343"/>
      <c r="AA16" s="344"/>
      <c r="AB16" s="344"/>
    </row>
    <row r="17" spans="1:28" s="319" customFormat="1" ht="49.5" customHeight="1" x14ac:dyDescent="0.25">
      <c r="A17" s="333">
        <v>14</v>
      </c>
      <c r="B17" s="337" t="s">
        <v>324</v>
      </c>
      <c r="C17" s="328" t="s">
        <v>61</v>
      </c>
      <c r="D17" s="329" t="s">
        <v>158</v>
      </c>
      <c r="E17" s="329" t="s">
        <v>266</v>
      </c>
      <c r="F17" s="334" t="s">
        <v>165</v>
      </c>
      <c r="G17" s="335" t="s">
        <v>198</v>
      </c>
      <c r="H17" s="334" t="s">
        <v>42</v>
      </c>
      <c r="I17" s="331">
        <v>0</v>
      </c>
      <c r="J17" s="332" t="s">
        <v>228</v>
      </c>
      <c r="K17" s="339">
        <v>0</v>
      </c>
      <c r="L17" s="339">
        <f t="shared" si="0"/>
        <v>0</v>
      </c>
      <c r="M17" s="339">
        <f t="shared" si="1"/>
        <v>0</v>
      </c>
      <c r="N17" s="330">
        <v>0.6</v>
      </c>
      <c r="O17" s="338">
        <v>0</v>
      </c>
      <c r="P17" s="338">
        <v>0</v>
      </c>
      <c r="Q17" s="327"/>
      <c r="R17" s="327"/>
      <c r="S17" s="327"/>
      <c r="T17" s="327"/>
      <c r="U17" s="327"/>
      <c r="V17" s="327"/>
      <c r="W17" s="327"/>
      <c r="X17" s="327"/>
      <c r="Y17" s="342"/>
      <c r="Z17" s="343"/>
      <c r="AA17" s="344"/>
      <c r="AB17" s="344"/>
    </row>
    <row r="18" spans="1:28" s="319" customFormat="1" ht="44.25" customHeight="1" x14ac:dyDescent="0.25">
      <c r="A18" s="333">
        <v>15</v>
      </c>
      <c r="B18" s="337" t="s">
        <v>325</v>
      </c>
      <c r="C18" s="328" t="s">
        <v>61</v>
      </c>
      <c r="D18" s="329" t="s">
        <v>160</v>
      </c>
      <c r="E18" s="329" t="s">
        <v>268</v>
      </c>
      <c r="F18" s="334" t="s">
        <v>86</v>
      </c>
      <c r="G18" s="335" t="s">
        <v>199</v>
      </c>
      <c r="H18" s="334" t="s">
        <v>216</v>
      </c>
      <c r="I18" s="331">
        <v>0</v>
      </c>
      <c r="J18" s="332" t="s">
        <v>213</v>
      </c>
      <c r="K18" s="339">
        <v>0</v>
      </c>
      <c r="L18" s="339">
        <f t="shared" si="0"/>
        <v>0</v>
      </c>
      <c r="M18" s="339">
        <f t="shared" si="1"/>
        <v>0</v>
      </c>
      <c r="N18" s="330">
        <v>0.7</v>
      </c>
      <c r="O18" s="338">
        <v>0</v>
      </c>
      <c r="P18" s="338">
        <v>0</v>
      </c>
      <c r="Q18" s="327"/>
      <c r="R18" s="327"/>
      <c r="S18" s="327"/>
      <c r="T18" s="327"/>
      <c r="U18" s="327"/>
      <c r="V18" s="327"/>
      <c r="W18" s="327"/>
      <c r="X18" s="327"/>
      <c r="Y18" s="342"/>
      <c r="Z18" s="343"/>
      <c r="AA18" s="344"/>
      <c r="AB18" s="344"/>
    </row>
    <row r="19" spans="1:28" s="319" customFormat="1" ht="50.25" customHeight="1" x14ac:dyDescent="0.25">
      <c r="A19" s="333">
        <v>16</v>
      </c>
      <c r="B19" s="337" t="s">
        <v>326</v>
      </c>
      <c r="C19" s="328" t="s">
        <v>61</v>
      </c>
      <c r="D19" s="329" t="s">
        <v>161</v>
      </c>
      <c r="E19" s="329" t="s">
        <v>269</v>
      </c>
      <c r="F19" s="334" t="s">
        <v>163</v>
      </c>
      <c r="G19" s="335" t="s">
        <v>200</v>
      </c>
      <c r="H19" s="334" t="s">
        <v>216</v>
      </c>
      <c r="I19" s="331">
        <v>0</v>
      </c>
      <c r="J19" s="332" t="s">
        <v>108</v>
      </c>
      <c r="K19" s="339">
        <v>0</v>
      </c>
      <c r="L19" s="339">
        <f t="shared" si="0"/>
        <v>0</v>
      </c>
      <c r="M19" s="339">
        <f t="shared" si="1"/>
        <v>0</v>
      </c>
      <c r="N19" s="330">
        <v>0.6</v>
      </c>
      <c r="O19" s="338">
        <v>0</v>
      </c>
      <c r="P19" s="338">
        <v>0</v>
      </c>
      <c r="Q19" s="327"/>
      <c r="R19" s="327"/>
      <c r="S19" s="327"/>
      <c r="T19" s="327"/>
      <c r="U19" s="327"/>
      <c r="V19" s="327"/>
      <c r="W19" s="327"/>
      <c r="X19" s="327"/>
      <c r="Y19" s="342"/>
      <c r="Z19" s="343"/>
      <c r="AA19" s="344"/>
      <c r="AB19" s="344"/>
    </row>
    <row r="20" spans="1:28" s="319" customFormat="1" ht="12" x14ac:dyDescent="0.25">
      <c r="K20" s="320"/>
      <c r="N20" s="342"/>
    </row>
    <row r="21" spans="1:28" s="319" customFormat="1" ht="20.100000000000001" customHeight="1" x14ac:dyDescent="0.25">
      <c r="A21" s="389" t="s">
        <v>38</v>
      </c>
      <c r="B21" s="390"/>
      <c r="C21" s="390"/>
      <c r="D21" s="390"/>
      <c r="E21" s="390"/>
      <c r="F21" s="390"/>
      <c r="G21" s="390"/>
      <c r="H21" s="391"/>
      <c r="I21" s="322">
        <f>SUM(I11:I19)</f>
        <v>0</v>
      </c>
      <c r="J21" s="340" t="s">
        <v>14</v>
      </c>
      <c r="K21" s="323">
        <f>SUM(K11:K19)</f>
        <v>0</v>
      </c>
      <c r="L21" s="345">
        <f>SUM(L11:L19)</f>
        <v>0</v>
      </c>
      <c r="M21" s="345">
        <f>SUM(M11:M19)</f>
        <v>0</v>
      </c>
      <c r="N21" s="341" t="s">
        <v>14</v>
      </c>
      <c r="O21" s="346">
        <f t="shared" ref="O21:X21" si="2">SUM(O11:O19)</f>
        <v>0</v>
      </c>
      <c r="P21" s="346">
        <f t="shared" si="2"/>
        <v>0</v>
      </c>
      <c r="Q21" s="346">
        <f t="shared" si="2"/>
        <v>0</v>
      </c>
      <c r="R21" s="346">
        <f t="shared" si="2"/>
        <v>0</v>
      </c>
      <c r="S21" s="346">
        <f t="shared" si="2"/>
        <v>0</v>
      </c>
      <c r="T21" s="346">
        <f t="shared" si="2"/>
        <v>0</v>
      </c>
      <c r="U21" s="346">
        <f t="shared" si="2"/>
        <v>0</v>
      </c>
      <c r="V21" s="346">
        <f t="shared" si="2"/>
        <v>0</v>
      </c>
      <c r="W21" s="346">
        <f t="shared" si="2"/>
        <v>0</v>
      </c>
      <c r="X21" s="346">
        <f t="shared" si="2"/>
        <v>0</v>
      </c>
      <c r="Y21" s="342"/>
      <c r="Z21" s="343"/>
      <c r="AA21" s="344"/>
      <c r="AB21" s="344"/>
    </row>
    <row r="22" spans="1:28" s="319" customFormat="1" ht="20.100000000000001" customHeight="1" x14ac:dyDescent="0.25">
      <c r="A22" s="389" t="s">
        <v>34</v>
      </c>
      <c r="B22" s="390"/>
      <c r="C22" s="390"/>
      <c r="D22" s="390"/>
      <c r="E22" s="390"/>
      <c r="F22" s="390"/>
      <c r="G22" s="390"/>
      <c r="H22" s="391"/>
      <c r="I22" s="322">
        <f>SUMIF($C$11:$C$19,"N",I11:I19)</f>
        <v>0</v>
      </c>
      <c r="J22" s="340" t="s">
        <v>14</v>
      </c>
      <c r="K22" s="323">
        <f>SUMIF($C$11:$C$19,"N",K11:K19)</f>
        <v>0</v>
      </c>
      <c r="L22" s="345">
        <f>SUMIF($C$11:$C$19,"N",L11:L19)</f>
        <v>0</v>
      </c>
      <c r="M22" s="345">
        <f>SUMIF($C$11:$C$19,"N",M11:M19)</f>
        <v>0</v>
      </c>
      <c r="N22" s="341" t="s">
        <v>14</v>
      </c>
      <c r="O22" s="346">
        <f t="shared" ref="O22:X22" si="3">SUMIF($C$11:$C$19,"N",O11:O19)</f>
        <v>0</v>
      </c>
      <c r="P22" s="346">
        <f t="shared" si="3"/>
        <v>0</v>
      </c>
      <c r="Q22" s="346">
        <f t="shared" si="3"/>
        <v>0</v>
      </c>
      <c r="R22" s="346">
        <f t="shared" si="3"/>
        <v>0</v>
      </c>
      <c r="S22" s="346">
        <f t="shared" si="3"/>
        <v>0</v>
      </c>
      <c r="T22" s="346">
        <f t="shared" si="3"/>
        <v>0</v>
      </c>
      <c r="U22" s="346">
        <f t="shared" si="3"/>
        <v>0</v>
      </c>
      <c r="V22" s="346">
        <f t="shared" si="3"/>
        <v>0</v>
      </c>
      <c r="W22" s="346">
        <f t="shared" si="3"/>
        <v>0</v>
      </c>
      <c r="X22" s="346">
        <f t="shared" si="3"/>
        <v>0</v>
      </c>
      <c r="Y22" s="342"/>
      <c r="Z22" s="343"/>
      <c r="AA22" s="344"/>
      <c r="AB22" s="344"/>
    </row>
    <row r="23" spans="1:28" s="319" customFormat="1" ht="20.100000000000001" customHeight="1" x14ac:dyDescent="0.25">
      <c r="A23" s="389" t="s">
        <v>32</v>
      </c>
      <c r="B23" s="390"/>
      <c r="C23" s="390"/>
      <c r="D23" s="390"/>
      <c r="E23" s="390"/>
      <c r="F23" s="390"/>
      <c r="G23" s="390"/>
      <c r="H23" s="391"/>
      <c r="I23" s="322">
        <f>SUMIF($C$11:$C$19,"W",I11:I19)</f>
        <v>0</v>
      </c>
      <c r="J23" s="340" t="s">
        <v>14</v>
      </c>
      <c r="K23" s="323">
        <f>SUMIF($C$11:$C$19,"W",K11:K19)</f>
        <v>0</v>
      </c>
      <c r="L23" s="345">
        <f>SUMIF($C$11:$C$19,"W",L11:L19)</f>
        <v>0</v>
      </c>
      <c r="M23" s="345">
        <f>SUMIF($C$11:$C$19,"W",M11:M19)</f>
        <v>0</v>
      </c>
      <c r="N23" s="341" t="s">
        <v>14</v>
      </c>
      <c r="O23" s="346">
        <f t="shared" ref="O23:X23" si="4">SUMIF($C$11:$C$19,"W",O11:O19)</f>
        <v>0</v>
      </c>
      <c r="P23" s="346">
        <f t="shared" si="4"/>
        <v>0</v>
      </c>
      <c r="Q23" s="346">
        <f t="shared" si="4"/>
        <v>0</v>
      </c>
      <c r="R23" s="346">
        <f t="shared" si="4"/>
        <v>0</v>
      </c>
      <c r="S23" s="346">
        <f t="shared" si="4"/>
        <v>0</v>
      </c>
      <c r="T23" s="346">
        <f t="shared" si="4"/>
        <v>0</v>
      </c>
      <c r="U23" s="346">
        <f t="shared" si="4"/>
        <v>0</v>
      </c>
      <c r="V23" s="346">
        <f t="shared" si="4"/>
        <v>0</v>
      </c>
      <c r="W23" s="346">
        <f t="shared" si="4"/>
        <v>0</v>
      </c>
      <c r="X23" s="346">
        <f t="shared" si="4"/>
        <v>0</v>
      </c>
      <c r="Y23" s="342"/>
      <c r="Z23" s="343"/>
      <c r="AA23" s="344"/>
      <c r="AB23" s="344"/>
    </row>
    <row r="24" spans="1:28" x14ac:dyDescent="0.25">
      <c r="A24" s="17"/>
      <c r="AB24" s="15"/>
    </row>
    <row r="25" spans="1:28" x14ac:dyDescent="0.25">
      <c r="A25" s="12"/>
    </row>
    <row r="26" spans="1:28" x14ac:dyDescent="0.25">
      <c r="A26" s="13"/>
    </row>
    <row r="27" spans="1:28" x14ac:dyDescent="0.25">
      <c r="A27" s="12"/>
    </row>
    <row r="28" spans="1:28" x14ac:dyDescent="0.25">
      <c r="A28" s="18"/>
    </row>
    <row r="29" spans="1:28" x14ac:dyDescent="0.25">
      <c r="P29" s="15"/>
    </row>
    <row r="32" spans="1:28" x14ac:dyDescent="0.25">
      <c r="P32" s="15"/>
    </row>
  </sheetData>
  <mergeCells count="19">
    <mergeCell ref="O2:X2"/>
    <mergeCell ref="M2:M3"/>
    <mergeCell ref="N2:N3"/>
    <mergeCell ref="I2:I3"/>
    <mergeCell ref="J2:J3"/>
    <mergeCell ref="K2:K3"/>
    <mergeCell ref="L2:L3"/>
    <mergeCell ref="A23:H23"/>
    <mergeCell ref="E2:E3"/>
    <mergeCell ref="A2:A3"/>
    <mergeCell ref="B2:B3"/>
    <mergeCell ref="C2:C3"/>
    <mergeCell ref="F2:F3"/>
    <mergeCell ref="A1:B1"/>
    <mergeCell ref="H2:H3"/>
    <mergeCell ref="A21:H21"/>
    <mergeCell ref="G2:G3"/>
    <mergeCell ref="A22:H22"/>
    <mergeCell ref="D2:D3"/>
  </mergeCells>
  <conditionalFormatting sqref="AB24 Y21:AB21 Y11:AB19">
    <cfRule type="cellIs" dxfId="11" priority="20" operator="equal">
      <formula>FALSE</formula>
    </cfRule>
  </conditionalFormatting>
  <conditionalFormatting sqref="Y21:AA21 Y11:AA19">
    <cfRule type="containsText" dxfId="10" priority="13" operator="containsText" text="fałsz">
      <formula>NOT(ISERROR(SEARCH("fałsz",Y11)))</formula>
    </cfRule>
  </conditionalFormatting>
  <conditionalFormatting sqref="Z23:AA23">
    <cfRule type="cellIs" dxfId="9" priority="10" operator="equal">
      <formula>FALSE</formula>
    </cfRule>
  </conditionalFormatting>
  <conditionalFormatting sqref="Y23">
    <cfRule type="cellIs" dxfId="8" priority="9" operator="equal">
      <formula>FALSE</formula>
    </cfRule>
  </conditionalFormatting>
  <conditionalFormatting sqref="Y23:AA23">
    <cfRule type="containsText" dxfId="7" priority="8" operator="containsText" text="fałsz">
      <formula>NOT(ISERROR(SEARCH("fałsz",Y23)))</formula>
    </cfRule>
  </conditionalFormatting>
  <conditionalFormatting sqref="AB23">
    <cfRule type="cellIs" dxfId="6" priority="7" operator="equal">
      <formula>FALSE</formula>
    </cfRule>
  </conditionalFormatting>
  <conditionalFormatting sqref="AB23">
    <cfRule type="cellIs" dxfId="5" priority="6" operator="equal">
      <formula>FALSE</formula>
    </cfRule>
  </conditionalFormatting>
  <conditionalFormatting sqref="Y22:AA22">
    <cfRule type="containsText" dxfId="4" priority="3" operator="containsText" text="fałsz">
      <formula>NOT(ISERROR(SEARCH("fałsz",Y22)))</formula>
    </cfRule>
  </conditionalFormatting>
  <conditionalFormatting sqref="Z22:AA22">
    <cfRule type="cellIs" dxfId="3" priority="5" operator="equal">
      <formula>FALSE</formula>
    </cfRule>
  </conditionalFormatting>
  <conditionalFormatting sqref="Y22">
    <cfRule type="cellIs" dxfId="2" priority="4" operator="equal">
      <formula>FALSE</formula>
    </cfRule>
  </conditionalFormatting>
  <conditionalFormatting sqref="AB22">
    <cfRule type="cellIs" dxfId="1" priority="2" operator="equal">
      <formula>FALSE</formula>
    </cfRule>
  </conditionalFormatting>
  <conditionalFormatting sqref="AB22">
    <cfRule type="cellIs" dxfId="0" priority="1" operator="equal">
      <formula>FALSE</formula>
    </cfRule>
  </conditionalFormatting>
  <dataValidations count="3">
    <dataValidation type="list" allowBlank="1" showInputMessage="1" showErrorMessage="1" sqref="C19 C4:C7">
      <formula1>"N,K,W"</formula1>
    </dataValidation>
    <dataValidation type="list" allowBlank="1" showInputMessage="1" showErrorMessage="1" sqref="C8:C18">
      <formula1>"N,W"</formula1>
    </dataValidation>
    <dataValidation type="list" allowBlank="1" showInputMessage="1" showErrorMessage="1" sqref="H4:H19">
      <formula1>"B,P,R"</formula1>
    </dataValidation>
  </dataValidations>
  <pageMargins left="0.23622047244094491" right="0.23622047244094491" top="0.74803149606299213" bottom="0.74803149606299213" header="0.31496062992125984" footer="0.31496062992125984"/>
  <pageSetup paperSize="8" scale="52" fitToHeight="0" orientation="landscape" r:id="rId1"/>
  <headerFooter>
    <oddHeader>&amp;LWojewództwo&amp;K000000 Opolskie&amp;K01+000 - zadania gminne lista rezerwowa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18</vt:i4>
      </vt:variant>
    </vt:vector>
  </HeadingPairs>
  <TitlesOfParts>
    <vt:vector size="23" baseType="lpstr">
      <vt:lpstr>TERC - "nazwa woj"</vt:lpstr>
      <vt:lpstr>pow podst</vt:lpstr>
      <vt:lpstr>gm podst</vt:lpstr>
      <vt:lpstr>pow rez</vt:lpstr>
      <vt:lpstr>gm rez</vt:lpstr>
      <vt:lpstr>ColumnTitle1.A2.P16.2</vt:lpstr>
      <vt:lpstr>ColumnTitle1.A2.Q47.3</vt:lpstr>
      <vt:lpstr>ColumnTitle1.A2.W14.4</vt:lpstr>
      <vt:lpstr>ColumnTitle1.A2.X19.5</vt:lpstr>
      <vt:lpstr>'gm podst'!Obszar_wydruku</vt:lpstr>
      <vt:lpstr>'gm rez'!Obszar_wydruku</vt:lpstr>
      <vt:lpstr>'pow podst'!Obszar_wydruku</vt:lpstr>
      <vt:lpstr>'pow rez'!Obszar_wydruku</vt:lpstr>
      <vt:lpstr>'TERC - "nazwa woj"'!Obszar_wydruku</vt:lpstr>
      <vt:lpstr>RowTitle2.A16.W18.4</vt:lpstr>
      <vt:lpstr>RowTitle2.A18.P21.2</vt:lpstr>
      <vt:lpstr>RowTitle2.A21.X23.5</vt:lpstr>
      <vt:lpstr>RowTitle2.A49.Q52.3</vt:lpstr>
      <vt:lpstr>Title</vt:lpstr>
      <vt:lpstr>'gm podst'!Tytuły_wydruku</vt:lpstr>
      <vt:lpstr>'gm rez'!Tytuły_wydruku</vt:lpstr>
      <vt:lpstr>'pow podst'!Tytuły_wydruku</vt:lpstr>
      <vt:lpstr>'pow rez'!Tytuły_wydruku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Przykaza Daniel</dc:creator>
  <cp:lastModifiedBy>Justyna Sperczyńska</cp:lastModifiedBy>
  <cp:lastPrinted>2020-07-14T12:18:25Z</cp:lastPrinted>
  <dcterms:created xsi:type="dcterms:W3CDTF">2019-02-25T10:53:14Z</dcterms:created>
  <dcterms:modified xsi:type="dcterms:W3CDTF">2021-01-25T12:37:23Z</dcterms:modified>
</cp:coreProperties>
</file>