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<sst xmlns="http://schemas.openxmlformats.org/spreadsheetml/2006/main" count="98" uniqueCount="82">
  <si>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</si>
  <si>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</si>
  <si>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</si>
  <si>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</si>
  <si>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</si>
  <si>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</si>
  <si>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</si>
  <si>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</si>
  <si>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</si>
  <si>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</si>
  <si>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</si>
  <si>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</si>
  <si>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</si>
  <si>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</si>
  <si>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</si>
  <si>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</si>
  <si>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</si>
  <si>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</si>
  <si>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</si>
  <si>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</si>
  <si>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</si>
  <si>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</si>
  <si>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</si>
  <si>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</si>
  <si>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</si>
  <si>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</si>
  <si>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</si>
  <si>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</si>
  <si>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</si>
  <si>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</si>
  <si>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</si>
  <si>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</si>
  <si>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</si>
  <si>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</si>
  <si>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</si>
  <si>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</si>
  <si>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</si>
  <si>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</si>
  <si>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</si>
  <si>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</si>
  <si>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</si>
  <si>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</si>
  <si>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</si>
  <si>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</si>
  <si>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</si>
  <si>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</si>
  <si>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</si>
  <si>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</si>
  <si>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</si>
  <si>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</si>
  <si>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</si>
  <si>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</si>
  <si>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</si>
  <si>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</si>
  <si>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</si>
  <si>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</si>
  <si>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</si>
  <si>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</si>
  <si>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</si>
  <si>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</si>
  <si>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</si>
  <si>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</si>
  <si>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</si>
  <si>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</si>
  <si>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</si>
  <si>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</si>
  <si>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</si>
  <si>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</si>
  <si>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</si>
  <si>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</si>
  <si>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</si>
  <si>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</si>
  <si>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</si>
  <si>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</si>
  <si>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</si>
  <si>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</si>
  <si>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</si>
  <si>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tytul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</si>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</sst>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169" fontId="5" fillId="0" borderId="19" xfId="0" applyNumberFormat="1" applyFont="1" applyBorder="1" applyAlignment="1">
      <alignment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5" fillId="0" borderId="19" xfId="88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8"/>
  <sheetViews>
    <sheetView tabSelected="1" zoomScaleSheetLayoutView="50" workbookViewId="0" topLeftCell="A1">
      <selection activeCell="A6" sqref="A6:A10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75390625" style="2" customWidth="1"/>
    <col min="10" max="10" width="12.0039062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6384" width="9.125" style="2" customWidth="1"/>
  </cols>
  <sheetData>
    <row r="1" spans="1:13" ht="61.5" customHeight="1">
      <c r="A1" s="38" t="str">
        <f>CONCATENATE("Informacja z wykonania budżetów związków jednostek samorządu terytorialnego za ",$C$95," ",$B$96," roku                 ",$B$98,"")</f>
        <v>Informacja z wykonania budżetów związków jednostek samorządu terytorialnego za IV Kwartały 2021 roku                 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5" spans="2:17" ht="13.5" customHeight="1">
      <c r="B5" s="12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11"/>
      <c r="O5" s="11"/>
      <c r="P5" s="11"/>
      <c r="Q5" s="11"/>
    </row>
    <row r="6" spans="1:17" ht="13.5" customHeight="1">
      <c r="A6" s="72" t="s">
        <v>0</v>
      </c>
      <c r="B6" s="39" t="s">
        <v>63</v>
      </c>
      <c r="C6" s="34" t="s">
        <v>67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4" t="s">
        <v>66</v>
      </c>
      <c r="P6" s="35"/>
      <c r="Q6" s="36"/>
    </row>
    <row r="7" spans="1:17" ht="13.5" customHeight="1">
      <c r="A7" s="73"/>
      <c r="B7" s="40"/>
      <c r="C7" s="41" t="s">
        <v>64</v>
      </c>
      <c r="D7" s="41" t="s">
        <v>75</v>
      </c>
      <c r="E7" s="41" t="s">
        <v>68</v>
      </c>
      <c r="F7" s="41" t="s">
        <v>69</v>
      </c>
      <c r="G7" s="41" t="s">
        <v>27</v>
      </c>
      <c r="H7" s="41" t="s">
        <v>28</v>
      </c>
      <c r="I7" s="79" t="s">
        <v>65</v>
      </c>
      <c r="J7" s="41" t="s">
        <v>16</v>
      </c>
      <c r="K7" s="41" t="s">
        <v>17</v>
      </c>
      <c r="L7" s="41" t="s">
        <v>18</v>
      </c>
      <c r="M7" s="41" t="s">
        <v>19</v>
      </c>
      <c r="N7" s="40" t="s">
        <v>20</v>
      </c>
      <c r="O7" s="37" t="s">
        <v>21</v>
      </c>
      <c r="P7" s="37" t="s">
        <v>22</v>
      </c>
      <c r="Q7" s="37" t="s">
        <v>23</v>
      </c>
    </row>
    <row r="8" spans="1:17" ht="13.5" customHeight="1">
      <c r="A8" s="73"/>
      <c r="B8" s="40"/>
      <c r="C8" s="37"/>
      <c r="D8" s="37"/>
      <c r="E8" s="37"/>
      <c r="F8" s="37"/>
      <c r="G8" s="37"/>
      <c r="H8" s="37"/>
      <c r="I8" s="79"/>
      <c r="J8" s="37"/>
      <c r="K8" s="37"/>
      <c r="L8" s="37"/>
      <c r="M8" s="37"/>
      <c r="N8" s="40"/>
      <c r="O8" s="37"/>
      <c r="P8" s="37"/>
      <c r="Q8" s="37"/>
    </row>
    <row r="9" spans="1:17" ht="11.25" customHeight="1">
      <c r="A9" s="73"/>
      <c r="B9" s="40"/>
      <c r="C9" s="37"/>
      <c r="D9" s="37"/>
      <c r="E9" s="37"/>
      <c r="F9" s="37"/>
      <c r="G9" s="37"/>
      <c r="H9" s="37"/>
      <c r="I9" s="79"/>
      <c r="J9" s="37"/>
      <c r="K9" s="37"/>
      <c r="L9" s="37"/>
      <c r="M9" s="37"/>
      <c r="N9" s="40"/>
      <c r="O9" s="37"/>
      <c r="P9" s="37"/>
      <c r="Q9" s="37"/>
    </row>
    <row r="10" spans="1:17" ht="11.25" customHeight="1">
      <c r="A10" s="74"/>
      <c r="B10" s="41"/>
      <c r="C10" s="37"/>
      <c r="D10" s="37"/>
      <c r="E10" s="37"/>
      <c r="F10" s="37"/>
      <c r="G10" s="37"/>
      <c r="H10" s="37"/>
      <c r="I10" s="80"/>
      <c r="J10" s="37"/>
      <c r="K10" s="37"/>
      <c r="L10" s="37"/>
      <c r="M10" s="37"/>
      <c r="N10" s="41"/>
      <c r="O10" s="37"/>
      <c r="P10" s="37"/>
      <c r="Q10" s="37"/>
    </row>
    <row r="11" spans="1:17" ht="11.2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</row>
    <row r="12" spans="1:17" ht="13.5" customHeight="1">
      <c r="A12" s="13"/>
      <c r="B12" s="30" t="s">
        <v>78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7" ht="45.75" customHeight="1">
      <c r="A13" s="22" t="s">
        <v>79</v>
      </c>
      <c r="B13" s="24">
        <f>292657096.38</f>
        <v>292657096.38</v>
      </c>
      <c r="C13" s="24">
        <f>292657096.38</f>
        <v>292657096.38</v>
      </c>
      <c r="D13" s="24">
        <f>185072486.75</f>
        <v>185072486.75</v>
      </c>
      <c r="E13" s="24">
        <f>726990.46</f>
        <v>726990.46</v>
      </c>
      <c r="F13" s="24">
        <f>148135612.71</f>
        <v>148135612.71</v>
      </c>
      <c r="G13" s="24">
        <f>36208829.48</f>
        <v>36208829.48</v>
      </c>
      <c r="H13" s="24">
        <f>1054.1</f>
        <v>1054.1</v>
      </c>
      <c r="I13" s="24">
        <f>0</f>
        <v>0</v>
      </c>
      <c r="J13" s="24">
        <f>106708440</f>
        <v>106708440</v>
      </c>
      <c r="K13" s="24">
        <f>855737.52</f>
        <v>855737.52</v>
      </c>
      <c r="L13" s="24">
        <f>20367</f>
        <v>20367</v>
      </c>
      <c r="M13" s="24">
        <f>65.11</f>
        <v>65.11</v>
      </c>
      <c r="N13" s="24">
        <f>0</f>
        <v>0</v>
      </c>
      <c r="O13" s="24">
        <f>0</f>
        <v>0</v>
      </c>
      <c r="P13" s="24">
        <f>0</f>
        <v>0</v>
      </c>
      <c r="Q13" s="24">
        <f>0</f>
        <v>0</v>
      </c>
    </row>
    <row r="14" spans="1:17" ht="30.75" customHeight="1">
      <c r="A14" s="22" t="s">
        <v>46</v>
      </c>
      <c r="B14" s="24">
        <f>0</f>
        <v>0</v>
      </c>
      <c r="C14" s="24">
        <f>0</f>
        <v>0</v>
      </c>
      <c r="D14" s="24">
        <f>0</f>
        <v>0</v>
      </c>
      <c r="E14" s="24">
        <f>0</f>
        <v>0</v>
      </c>
      <c r="F14" s="24">
        <f>0</f>
        <v>0</v>
      </c>
      <c r="G14" s="24">
        <f>0</f>
        <v>0</v>
      </c>
      <c r="H14" s="24">
        <f>0</f>
        <v>0</v>
      </c>
      <c r="I14" s="24">
        <f>0</f>
        <v>0</v>
      </c>
      <c r="J14" s="24">
        <f>0</f>
        <v>0</v>
      </c>
      <c r="K14" s="24">
        <f>0</f>
        <v>0</v>
      </c>
      <c r="L14" s="24">
        <f>0</f>
        <v>0</v>
      </c>
      <c r="M14" s="24">
        <f>0</f>
        <v>0</v>
      </c>
      <c r="N14" s="24">
        <f>0</f>
        <v>0</v>
      </c>
      <c r="O14" s="24">
        <f>0</f>
        <v>0</v>
      </c>
      <c r="P14" s="24">
        <f>0</f>
        <v>0</v>
      </c>
      <c r="Q14" s="24">
        <f>0</f>
        <v>0</v>
      </c>
    </row>
    <row r="15" spans="1:17" ht="24.75" customHeight="1">
      <c r="A15" s="20" t="s">
        <v>47</v>
      </c>
      <c r="B15" s="25">
        <f>0</f>
        <v>0</v>
      </c>
      <c r="C15" s="25">
        <f>0</f>
        <v>0</v>
      </c>
      <c r="D15" s="25">
        <f>0</f>
        <v>0</v>
      </c>
      <c r="E15" s="25">
        <f>0</f>
        <v>0</v>
      </c>
      <c r="F15" s="25">
        <f>0</f>
        <v>0</v>
      </c>
      <c r="G15" s="25">
        <f>0</f>
        <v>0</v>
      </c>
      <c r="H15" s="25">
        <f>0</f>
        <v>0</v>
      </c>
      <c r="I15" s="25">
        <f>0</f>
        <v>0</v>
      </c>
      <c r="J15" s="25">
        <f>0</f>
        <v>0</v>
      </c>
      <c r="K15" s="25">
        <f>0</f>
        <v>0</v>
      </c>
      <c r="L15" s="25">
        <f>0</f>
        <v>0</v>
      </c>
      <c r="M15" s="25">
        <f>0</f>
        <v>0</v>
      </c>
      <c r="N15" s="25">
        <f>0</f>
        <v>0</v>
      </c>
      <c r="O15" s="25">
        <f>0</f>
        <v>0</v>
      </c>
      <c r="P15" s="25">
        <f>0</f>
        <v>0</v>
      </c>
      <c r="Q15" s="25">
        <f>0</f>
        <v>0</v>
      </c>
    </row>
    <row r="16" spans="1:17" ht="24.75" customHeight="1">
      <c r="A16" s="20" t="s">
        <v>48</v>
      </c>
      <c r="B16" s="25">
        <f>0</f>
        <v>0</v>
      </c>
      <c r="C16" s="25">
        <f>0</f>
        <v>0</v>
      </c>
      <c r="D16" s="25">
        <f>0</f>
        <v>0</v>
      </c>
      <c r="E16" s="25">
        <f>0</f>
        <v>0</v>
      </c>
      <c r="F16" s="25">
        <f>0</f>
        <v>0</v>
      </c>
      <c r="G16" s="25">
        <f>0</f>
        <v>0</v>
      </c>
      <c r="H16" s="25">
        <f>0</f>
        <v>0</v>
      </c>
      <c r="I16" s="25">
        <f>0</f>
        <v>0</v>
      </c>
      <c r="J16" s="25">
        <f>0</f>
        <v>0</v>
      </c>
      <c r="K16" s="25">
        <f>0</f>
        <v>0</v>
      </c>
      <c r="L16" s="25">
        <f>0</f>
        <v>0</v>
      </c>
      <c r="M16" s="25">
        <f>0</f>
        <v>0</v>
      </c>
      <c r="N16" s="25">
        <f>0</f>
        <v>0</v>
      </c>
      <c r="O16" s="25">
        <f>0</f>
        <v>0</v>
      </c>
      <c r="P16" s="25">
        <f>0</f>
        <v>0</v>
      </c>
      <c r="Q16" s="25">
        <f>0</f>
        <v>0</v>
      </c>
    </row>
    <row r="17" spans="1:17" ht="32.25" customHeight="1">
      <c r="A17" s="22" t="s">
        <v>49</v>
      </c>
      <c r="B17" s="24">
        <f>292635584.17</f>
        <v>292635584.17</v>
      </c>
      <c r="C17" s="24">
        <f>292635584.17</f>
        <v>292635584.17</v>
      </c>
      <c r="D17" s="24">
        <f>185071406.65</f>
        <v>185071406.65</v>
      </c>
      <c r="E17" s="24">
        <f>726964.46</f>
        <v>726964.46</v>
      </c>
      <c r="F17" s="24">
        <f>148135612.71</f>
        <v>148135612.71</v>
      </c>
      <c r="G17" s="24">
        <f>36208829.48</f>
        <v>36208829.48</v>
      </c>
      <c r="H17" s="24">
        <f>0</f>
        <v>0</v>
      </c>
      <c r="I17" s="24">
        <f>0</f>
        <v>0</v>
      </c>
      <c r="J17" s="24">
        <f>106708440</f>
        <v>106708440</v>
      </c>
      <c r="K17" s="24">
        <f>855737.52</f>
        <v>855737.52</v>
      </c>
      <c r="L17" s="24">
        <f>0</f>
        <v>0</v>
      </c>
      <c r="M17" s="24">
        <f>0</f>
        <v>0</v>
      </c>
      <c r="N17" s="24">
        <f>0</f>
        <v>0</v>
      </c>
      <c r="O17" s="24">
        <f>0</f>
        <v>0</v>
      </c>
      <c r="P17" s="24">
        <f>0</f>
        <v>0</v>
      </c>
      <c r="Q17" s="24">
        <f>0</f>
        <v>0</v>
      </c>
    </row>
    <row r="18" spans="1:17" ht="24.75" customHeight="1">
      <c r="A18" s="20" t="s">
        <v>50</v>
      </c>
      <c r="B18" s="25">
        <f>1139164</f>
        <v>1139164</v>
      </c>
      <c r="C18" s="25">
        <f>1139164</f>
        <v>1139164</v>
      </c>
      <c r="D18" s="25">
        <f>1139164</f>
        <v>1139164</v>
      </c>
      <c r="E18" s="25">
        <f>0</f>
        <v>0</v>
      </c>
      <c r="F18" s="25">
        <f>0</f>
        <v>0</v>
      </c>
      <c r="G18" s="25">
        <f>1139164</f>
        <v>1139164</v>
      </c>
      <c r="H18" s="25">
        <f>0</f>
        <v>0</v>
      </c>
      <c r="I18" s="25">
        <f>0</f>
        <v>0</v>
      </c>
      <c r="J18" s="25">
        <f>0</f>
        <v>0</v>
      </c>
      <c r="K18" s="25">
        <f>0</f>
        <v>0</v>
      </c>
      <c r="L18" s="25">
        <f>0</f>
        <v>0</v>
      </c>
      <c r="M18" s="25">
        <f>0</f>
        <v>0</v>
      </c>
      <c r="N18" s="25">
        <f>0</f>
        <v>0</v>
      </c>
      <c r="O18" s="25">
        <f>0</f>
        <v>0</v>
      </c>
      <c r="P18" s="25">
        <f>0</f>
        <v>0</v>
      </c>
      <c r="Q18" s="25">
        <f>0</f>
        <v>0</v>
      </c>
    </row>
    <row r="19" spans="1:17" ht="24.75" customHeight="1">
      <c r="A19" s="20" t="s">
        <v>51</v>
      </c>
      <c r="B19" s="25">
        <f>291496420.17</f>
        <v>291496420.17</v>
      </c>
      <c r="C19" s="25">
        <f>291496420.17</f>
        <v>291496420.17</v>
      </c>
      <c r="D19" s="25">
        <f>183932242.65</f>
        <v>183932242.65</v>
      </c>
      <c r="E19" s="25">
        <f>726964.46</f>
        <v>726964.46</v>
      </c>
      <c r="F19" s="25">
        <f>148135612.71</f>
        <v>148135612.71</v>
      </c>
      <c r="G19" s="25">
        <f>35069665.48</f>
        <v>35069665.48</v>
      </c>
      <c r="H19" s="25">
        <f>0</f>
        <v>0</v>
      </c>
      <c r="I19" s="25">
        <f>0</f>
        <v>0</v>
      </c>
      <c r="J19" s="25">
        <f>106708440</f>
        <v>106708440</v>
      </c>
      <c r="K19" s="25">
        <f>855737.52</f>
        <v>855737.52</v>
      </c>
      <c r="L19" s="25">
        <f>0</f>
        <v>0</v>
      </c>
      <c r="M19" s="25">
        <f>0</f>
        <v>0</v>
      </c>
      <c r="N19" s="25">
        <f>0</f>
        <v>0</v>
      </c>
      <c r="O19" s="25">
        <f>0</f>
        <v>0</v>
      </c>
      <c r="P19" s="25">
        <f>0</f>
        <v>0</v>
      </c>
      <c r="Q19" s="25">
        <f>0</f>
        <v>0</v>
      </c>
    </row>
    <row r="20" spans="1:17" ht="24.75" customHeight="1">
      <c r="A20" s="22" t="s">
        <v>52</v>
      </c>
      <c r="B20" s="24">
        <f>0</f>
        <v>0</v>
      </c>
      <c r="C20" s="24">
        <f>0</f>
        <v>0</v>
      </c>
      <c r="D20" s="24">
        <f>0</f>
        <v>0</v>
      </c>
      <c r="E20" s="24">
        <f>0</f>
        <v>0</v>
      </c>
      <c r="F20" s="24">
        <f>0</f>
        <v>0</v>
      </c>
      <c r="G20" s="24">
        <f>0</f>
        <v>0</v>
      </c>
      <c r="H20" s="24">
        <f>0</f>
        <v>0</v>
      </c>
      <c r="I20" s="24">
        <f>0</f>
        <v>0</v>
      </c>
      <c r="J20" s="24">
        <f>0</f>
        <v>0</v>
      </c>
      <c r="K20" s="24">
        <f>0</f>
        <v>0</v>
      </c>
      <c r="L20" s="24">
        <f>0</f>
        <v>0</v>
      </c>
      <c r="M20" s="24">
        <f>0</f>
        <v>0</v>
      </c>
      <c r="N20" s="24">
        <f>0</f>
        <v>0</v>
      </c>
      <c r="O20" s="24">
        <f>0</f>
        <v>0</v>
      </c>
      <c r="P20" s="24">
        <f>0</f>
        <v>0</v>
      </c>
      <c r="Q20" s="24">
        <f>0</f>
        <v>0</v>
      </c>
    </row>
    <row r="21" spans="1:17" ht="29.25" customHeight="1">
      <c r="A21" s="22" t="s">
        <v>80</v>
      </c>
      <c r="B21" s="24">
        <f>21512.21</f>
        <v>21512.21</v>
      </c>
      <c r="C21" s="24">
        <f>21512.21</f>
        <v>21512.21</v>
      </c>
      <c r="D21" s="24">
        <f>1080.1</f>
        <v>1080.1</v>
      </c>
      <c r="E21" s="24">
        <f>26</f>
        <v>26</v>
      </c>
      <c r="F21" s="24">
        <f>0</f>
        <v>0</v>
      </c>
      <c r="G21" s="24">
        <f>0</f>
        <v>0</v>
      </c>
      <c r="H21" s="24">
        <f>1054.1</f>
        <v>1054.1</v>
      </c>
      <c r="I21" s="24">
        <f>0</f>
        <v>0</v>
      </c>
      <c r="J21" s="24">
        <f>0</f>
        <v>0</v>
      </c>
      <c r="K21" s="24">
        <f>0</f>
        <v>0</v>
      </c>
      <c r="L21" s="24">
        <f>20367</f>
        <v>20367</v>
      </c>
      <c r="M21" s="24">
        <f>65.11</f>
        <v>65.11</v>
      </c>
      <c r="N21" s="24">
        <f>0</f>
        <v>0</v>
      </c>
      <c r="O21" s="24">
        <f>0</f>
        <v>0</v>
      </c>
      <c r="P21" s="24">
        <f>0</f>
        <v>0</v>
      </c>
      <c r="Q21" s="24">
        <f>0</f>
        <v>0</v>
      </c>
    </row>
    <row r="22" spans="1:17" ht="24.75" customHeight="1">
      <c r="A22" s="20" t="s">
        <v>53</v>
      </c>
      <c r="B22" s="25">
        <f>0</f>
        <v>0</v>
      </c>
      <c r="C22" s="25">
        <f>0</f>
        <v>0</v>
      </c>
      <c r="D22" s="25">
        <f>0</f>
        <v>0</v>
      </c>
      <c r="E22" s="25">
        <f>0</f>
        <v>0</v>
      </c>
      <c r="F22" s="25">
        <f>0</f>
        <v>0</v>
      </c>
      <c r="G22" s="25">
        <f>0</f>
        <v>0</v>
      </c>
      <c r="H22" s="25">
        <f>0</f>
        <v>0</v>
      </c>
      <c r="I22" s="25">
        <f>0</f>
        <v>0</v>
      </c>
      <c r="J22" s="25">
        <f>0</f>
        <v>0</v>
      </c>
      <c r="K22" s="25">
        <f>0</f>
        <v>0</v>
      </c>
      <c r="L22" s="25">
        <f>0</f>
        <v>0</v>
      </c>
      <c r="M22" s="25">
        <f>0</f>
        <v>0</v>
      </c>
      <c r="N22" s="25">
        <f>0</f>
        <v>0</v>
      </c>
      <c r="O22" s="25">
        <f>0</f>
        <v>0</v>
      </c>
      <c r="P22" s="25">
        <f>0</f>
        <v>0</v>
      </c>
      <c r="Q22" s="25">
        <f>0</f>
        <v>0</v>
      </c>
    </row>
    <row r="23" spans="1:17" ht="24.75" customHeight="1">
      <c r="A23" s="20" t="s">
        <v>54</v>
      </c>
      <c r="B23" s="25">
        <f>21512.21</f>
        <v>21512.21</v>
      </c>
      <c r="C23" s="25">
        <f>21512.21</f>
        <v>21512.21</v>
      </c>
      <c r="D23" s="25">
        <f>1080.1</f>
        <v>1080.1</v>
      </c>
      <c r="E23" s="25">
        <f>26</f>
        <v>26</v>
      </c>
      <c r="F23" s="25">
        <f>0</f>
        <v>0</v>
      </c>
      <c r="G23" s="25">
        <f>0</f>
        <v>0</v>
      </c>
      <c r="H23" s="25">
        <f>1054.1</f>
        <v>1054.1</v>
      </c>
      <c r="I23" s="25">
        <f>0</f>
        <v>0</v>
      </c>
      <c r="J23" s="25">
        <f>0</f>
        <v>0</v>
      </c>
      <c r="K23" s="25">
        <f>0</f>
        <v>0</v>
      </c>
      <c r="L23" s="25">
        <f>20367</f>
        <v>20367</v>
      </c>
      <c r="M23" s="25">
        <f>65.11</f>
        <v>65.11</v>
      </c>
      <c r="N23" s="25">
        <f>0</f>
        <v>0</v>
      </c>
      <c r="O23" s="25">
        <f>0</f>
        <v>0</v>
      </c>
      <c r="P23" s="25">
        <f>0</f>
        <v>0</v>
      </c>
      <c r="Q23" s="25">
        <f>0</f>
        <v>0</v>
      </c>
    </row>
    <row r="24" spans="1:17" ht="19.5" customHeigh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9.5" customHeight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9.5" customHeight="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9.5" customHeight="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9.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3" ht="45.75" customHeight="1">
      <c r="A29" s="38" t="str">
        <f>CONCATENATE("Informacja z wykonania budżetów związków jednostek samorządu terytorialnego za ",$C$95," ",$B$96," roku                 ",$B$98,"")</f>
        <v>Informacja z wykonania budżetów związków jednostek samorządu terytorialnego za IV Kwartały 2021 roku                 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1" spans="1:13" ht="13.5" customHeight="1">
      <c r="A31" s="50" t="s">
        <v>11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3" spans="1:17" ht="13.5" customHeight="1">
      <c r="A33" s="72" t="s">
        <v>0</v>
      </c>
      <c r="B33" s="39" t="s">
        <v>12</v>
      </c>
      <c r="C33" s="85" t="s">
        <v>14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7"/>
      <c r="O33" s="85" t="s">
        <v>24</v>
      </c>
      <c r="P33" s="86"/>
      <c r="Q33" s="87"/>
    </row>
    <row r="34" spans="1:17" ht="13.5" customHeight="1">
      <c r="A34" s="73"/>
      <c r="B34" s="40"/>
      <c r="C34" s="40" t="s">
        <v>13</v>
      </c>
      <c r="D34" s="37" t="s">
        <v>15</v>
      </c>
      <c r="E34" s="37" t="s">
        <v>25</v>
      </c>
      <c r="F34" s="37" t="s">
        <v>26</v>
      </c>
      <c r="G34" s="37" t="s">
        <v>72</v>
      </c>
      <c r="H34" s="37" t="s">
        <v>28</v>
      </c>
      <c r="I34" s="37" t="s">
        <v>1</v>
      </c>
      <c r="J34" s="37" t="s">
        <v>16</v>
      </c>
      <c r="K34" s="37" t="s">
        <v>17</v>
      </c>
      <c r="L34" s="37" t="s">
        <v>18</v>
      </c>
      <c r="M34" s="37" t="s">
        <v>19</v>
      </c>
      <c r="N34" s="42" t="s">
        <v>20</v>
      </c>
      <c r="O34" s="37" t="s">
        <v>21</v>
      </c>
      <c r="P34" s="37" t="s">
        <v>22</v>
      </c>
      <c r="Q34" s="39" t="s">
        <v>23</v>
      </c>
    </row>
    <row r="35" spans="1:17" ht="13.5" customHeight="1">
      <c r="A35" s="73"/>
      <c r="B35" s="40"/>
      <c r="C35" s="40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2"/>
      <c r="O35" s="37"/>
      <c r="P35" s="37"/>
      <c r="Q35" s="40"/>
    </row>
    <row r="36" spans="1:17" ht="11.25" customHeight="1">
      <c r="A36" s="73"/>
      <c r="B36" s="40"/>
      <c r="C36" s="40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2"/>
      <c r="O36" s="37"/>
      <c r="P36" s="37"/>
      <c r="Q36" s="40"/>
    </row>
    <row r="37" spans="1:17" ht="11.25" customHeight="1">
      <c r="A37" s="74"/>
      <c r="B37" s="41"/>
      <c r="C37" s="41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2"/>
      <c r="O37" s="37"/>
      <c r="P37" s="37"/>
      <c r="Q37" s="41"/>
    </row>
    <row r="38" spans="1:17" ht="11.25" customHeight="1">
      <c r="A38" s="14">
        <v>1</v>
      </c>
      <c r="B38" s="14">
        <v>2</v>
      </c>
      <c r="C38" s="14">
        <v>3</v>
      </c>
      <c r="D38" s="14">
        <v>4</v>
      </c>
      <c r="E38" s="14">
        <v>5</v>
      </c>
      <c r="F38" s="14">
        <v>6</v>
      </c>
      <c r="G38" s="14">
        <v>7</v>
      </c>
      <c r="H38" s="14">
        <v>8</v>
      </c>
      <c r="I38" s="14">
        <v>9</v>
      </c>
      <c r="J38" s="14">
        <v>10</v>
      </c>
      <c r="K38" s="14">
        <v>11</v>
      </c>
      <c r="L38" s="14">
        <v>12</v>
      </c>
      <c r="M38" s="14">
        <v>13</v>
      </c>
      <c r="N38" s="14">
        <v>14</v>
      </c>
      <c r="O38" s="14">
        <v>15</v>
      </c>
      <c r="P38" s="14">
        <v>16</v>
      </c>
      <c r="Q38" s="14">
        <v>17</v>
      </c>
    </row>
    <row r="39" spans="1:17" ht="13.5" customHeight="1">
      <c r="A39" s="14"/>
      <c r="B39" s="81" t="s">
        <v>78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7" ht="27.75" customHeight="1" hidden="1">
      <c r="A40" s="15" t="s">
        <v>29</v>
      </c>
      <c r="B40" s="16">
        <f>0</f>
        <v>0</v>
      </c>
      <c r="C40" s="16">
        <f>0</f>
        <v>0</v>
      </c>
      <c r="D40" s="16">
        <f>0</f>
        <v>0</v>
      </c>
      <c r="E40" s="16">
        <f>0</f>
        <v>0</v>
      </c>
      <c r="F40" s="16">
        <f>0</f>
        <v>0</v>
      </c>
      <c r="G40" s="16">
        <f>0</f>
        <v>0</v>
      </c>
      <c r="H40" s="16">
        <f>0</f>
        <v>0</v>
      </c>
      <c r="I40" s="16">
        <f>0</f>
        <v>0</v>
      </c>
      <c r="J40" s="16">
        <f>0</f>
        <v>0</v>
      </c>
      <c r="K40" s="16">
        <f>0</f>
        <v>0</v>
      </c>
      <c r="L40" s="16">
        <f>0</f>
        <v>0</v>
      </c>
      <c r="M40" s="16">
        <f>0</f>
        <v>0</v>
      </c>
      <c r="N40" s="16">
        <f>0</f>
        <v>0</v>
      </c>
      <c r="O40" s="16">
        <f>0</f>
        <v>0</v>
      </c>
      <c r="P40" s="16">
        <f>0</f>
        <v>0</v>
      </c>
      <c r="Q40" s="16">
        <f>0</f>
        <v>0</v>
      </c>
    </row>
    <row r="41" spans="1:17" ht="33.75" customHeight="1">
      <c r="A41" s="23" t="s">
        <v>41</v>
      </c>
      <c r="B41" s="26">
        <f>0</f>
        <v>0</v>
      </c>
      <c r="C41" s="26">
        <f>0</f>
        <v>0</v>
      </c>
      <c r="D41" s="26">
        <f>0</f>
        <v>0</v>
      </c>
      <c r="E41" s="26">
        <f>0</f>
        <v>0</v>
      </c>
      <c r="F41" s="26">
        <f>0</f>
        <v>0</v>
      </c>
      <c r="G41" s="26">
        <f>0</f>
        <v>0</v>
      </c>
      <c r="H41" s="26">
        <f>0</f>
        <v>0</v>
      </c>
      <c r="I41" s="26">
        <f>0</f>
        <v>0</v>
      </c>
      <c r="J41" s="26">
        <f>0</f>
        <v>0</v>
      </c>
      <c r="K41" s="26">
        <f>0</f>
        <v>0</v>
      </c>
      <c r="L41" s="26">
        <f>0</f>
        <v>0</v>
      </c>
      <c r="M41" s="26">
        <f>0</f>
        <v>0</v>
      </c>
      <c r="N41" s="26">
        <f>0</f>
        <v>0</v>
      </c>
      <c r="O41" s="26">
        <f>0</f>
        <v>0</v>
      </c>
      <c r="P41" s="26">
        <f>0</f>
        <v>0</v>
      </c>
      <c r="Q41" s="26">
        <f>0</f>
        <v>0</v>
      </c>
    </row>
    <row r="42" spans="1:17" ht="21.75" customHeight="1">
      <c r="A42" s="21" t="s">
        <v>30</v>
      </c>
      <c r="B42" s="27">
        <f>0</f>
        <v>0</v>
      </c>
      <c r="C42" s="27">
        <f>0</f>
        <v>0</v>
      </c>
      <c r="D42" s="27">
        <f>0</f>
        <v>0</v>
      </c>
      <c r="E42" s="27">
        <f>0</f>
        <v>0</v>
      </c>
      <c r="F42" s="27">
        <f>0</f>
        <v>0</v>
      </c>
      <c r="G42" s="27">
        <f>0</f>
        <v>0</v>
      </c>
      <c r="H42" s="27">
        <f>0</f>
        <v>0</v>
      </c>
      <c r="I42" s="27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</row>
    <row r="43" spans="1:17" ht="21.75" customHeight="1">
      <c r="A43" s="21" t="s">
        <v>31</v>
      </c>
      <c r="B43" s="27">
        <f>0</f>
        <v>0</v>
      </c>
      <c r="C43" s="27">
        <f>0</f>
        <v>0</v>
      </c>
      <c r="D43" s="27">
        <f>0</f>
        <v>0</v>
      </c>
      <c r="E43" s="27">
        <f>0</f>
        <v>0</v>
      </c>
      <c r="F43" s="27">
        <f>0</f>
        <v>0</v>
      </c>
      <c r="G43" s="27">
        <f>0</f>
        <v>0</v>
      </c>
      <c r="H43" s="27">
        <f>0</f>
        <v>0</v>
      </c>
      <c r="I43" s="27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</row>
    <row r="44" spans="1:17" ht="33.75" customHeight="1">
      <c r="A44" s="23" t="s">
        <v>42</v>
      </c>
      <c r="B44" s="26">
        <f>827372.87</f>
        <v>827372.87</v>
      </c>
      <c r="C44" s="26">
        <f>827372.87</f>
        <v>827372.87</v>
      </c>
      <c r="D44" s="26">
        <f>677372.87</f>
        <v>677372.87</v>
      </c>
      <c r="E44" s="26">
        <f>0</f>
        <v>0</v>
      </c>
      <c r="F44" s="26">
        <f>0</f>
        <v>0</v>
      </c>
      <c r="G44" s="26">
        <f>677372.87</f>
        <v>677372.87</v>
      </c>
      <c r="H44" s="26">
        <f>0</f>
        <v>0</v>
      </c>
      <c r="I44" s="26">
        <f>0</f>
        <v>0</v>
      </c>
      <c r="J44" s="26">
        <f>0</f>
        <v>0</v>
      </c>
      <c r="K44" s="26">
        <f>0</f>
        <v>0</v>
      </c>
      <c r="L44" s="26">
        <f>150000</f>
        <v>150000</v>
      </c>
      <c r="M44" s="26">
        <f>0</f>
        <v>0</v>
      </c>
      <c r="N44" s="26">
        <f>0</f>
        <v>0</v>
      </c>
      <c r="O44" s="26">
        <f>0</f>
        <v>0</v>
      </c>
      <c r="P44" s="26">
        <f>0</f>
        <v>0</v>
      </c>
      <c r="Q44" s="26">
        <f>0</f>
        <v>0</v>
      </c>
    </row>
    <row r="45" spans="1:17" ht="21.75" customHeight="1">
      <c r="A45" s="21" t="s">
        <v>32</v>
      </c>
      <c r="B45" s="27">
        <f>0</f>
        <v>0</v>
      </c>
      <c r="C45" s="27">
        <f>0</f>
        <v>0</v>
      </c>
      <c r="D45" s="27">
        <f>0</f>
        <v>0</v>
      </c>
      <c r="E45" s="27">
        <f>0</f>
        <v>0</v>
      </c>
      <c r="F45" s="27">
        <f>0</f>
        <v>0</v>
      </c>
      <c r="G45" s="27">
        <f>0</f>
        <v>0</v>
      </c>
      <c r="H45" s="27">
        <f>0</f>
        <v>0</v>
      </c>
      <c r="I45" s="27">
        <f>0</f>
        <v>0</v>
      </c>
      <c r="J45" s="27">
        <f>0</f>
        <v>0</v>
      </c>
      <c r="K45" s="27">
        <f>0</f>
        <v>0</v>
      </c>
      <c r="L45" s="27">
        <f>0</f>
        <v>0</v>
      </c>
      <c r="M45" s="27">
        <f>0</f>
        <v>0</v>
      </c>
      <c r="N45" s="27">
        <f>0</f>
        <v>0</v>
      </c>
      <c r="O45" s="27">
        <f>0</f>
        <v>0</v>
      </c>
      <c r="P45" s="27">
        <f>0</f>
        <v>0</v>
      </c>
      <c r="Q45" s="27">
        <f>0</f>
        <v>0</v>
      </c>
    </row>
    <row r="46" spans="1:17" ht="21.75" customHeight="1">
      <c r="A46" s="21" t="s">
        <v>33</v>
      </c>
      <c r="B46" s="27">
        <f>827372.87</f>
        <v>827372.87</v>
      </c>
      <c r="C46" s="27">
        <f>827372.87</f>
        <v>827372.87</v>
      </c>
      <c r="D46" s="27">
        <f>677372.87</f>
        <v>677372.87</v>
      </c>
      <c r="E46" s="27">
        <f>0</f>
        <v>0</v>
      </c>
      <c r="F46" s="27">
        <f>0</f>
        <v>0</v>
      </c>
      <c r="G46" s="27">
        <f>677372.87</f>
        <v>677372.87</v>
      </c>
      <c r="H46" s="27">
        <f>0</f>
        <v>0</v>
      </c>
      <c r="I46" s="27">
        <f>0</f>
        <v>0</v>
      </c>
      <c r="J46" s="27">
        <f>0</f>
        <v>0</v>
      </c>
      <c r="K46" s="27">
        <f>0</f>
        <v>0</v>
      </c>
      <c r="L46" s="27">
        <f>150000</f>
        <v>150000</v>
      </c>
      <c r="M46" s="27">
        <f>0</f>
        <v>0</v>
      </c>
      <c r="N46" s="27">
        <f>0</f>
        <v>0</v>
      </c>
      <c r="O46" s="27">
        <f>0</f>
        <v>0</v>
      </c>
      <c r="P46" s="27">
        <f>0</f>
        <v>0</v>
      </c>
      <c r="Q46" s="27">
        <f>0</f>
        <v>0</v>
      </c>
    </row>
    <row r="47" spans="1:17" ht="38.25" customHeight="1">
      <c r="A47" s="23" t="s">
        <v>43</v>
      </c>
      <c r="B47" s="26">
        <f>1152949809.26</f>
        <v>1152949809.26</v>
      </c>
      <c r="C47" s="26">
        <f>1152949809.26</f>
        <v>1152949809.26</v>
      </c>
      <c r="D47" s="26">
        <f>839139.5</f>
        <v>839139.5</v>
      </c>
      <c r="E47" s="26">
        <f>0</f>
        <v>0</v>
      </c>
      <c r="F47" s="26">
        <f>0</f>
        <v>0</v>
      </c>
      <c r="G47" s="26">
        <f>839139.5</f>
        <v>839139.5</v>
      </c>
      <c r="H47" s="26">
        <f>0</f>
        <v>0</v>
      </c>
      <c r="I47" s="26">
        <f>0</f>
        <v>0</v>
      </c>
      <c r="J47" s="26">
        <f>1151794284.07</f>
        <v>1151794284.07</v>
      </c>
      <c r="K47" s="26">
        <f>0</f>
        <v>0</v>
      </c>
      <c r="L47" s="26">
        <f>316335.69</f>
        <v>316335.69</v>
      </c>
      <c r="M47" s="26">
        <f>50</f>
        <v>50</v>
      </c>
      <c r="N47" s="26">
        <f>0</f>
        <v>0</v>
      </c>
      <c r="O47" s="26">
        <f>0</f>
        <v>0</v>
      </c>
      <c r="P47" s="26">
        <f>0</f>
        <v>0</v>
      </c>
      <c r="Q47" s="26">
        <f>0</f>
        <v>0</v>
      </c>
    </row>
    <row r="48" spans="1:17" ht="21.75" customHeight="1">
      <c r="A48" s="21" t="s">
        <v>34</v>
      </c>
      <c r="B48" s="27">
        <f>837447.8</f>
        <v>837447.8</v>
      </c>
      <c r="C48" s="27">
        <f>837447.8</f>
        <v>837447.8</v>
      </c>
      <c r="D48" s="27">
        <f>837447.8</f>
        <v>837447.8</v>
      </c>
      <c r="E48" s="27">
        <f>0</f>
        <v>0</v>
      </c>
      <c r="F48" s="27">
        <f>0</f>
        <v>0</v>
      </c>
      <c r="G48" s="27">
        <f>837447.8</f>
        <v>837447.8</v>
      </c>
      <c r="H48" s="27">
        <f>0</f>
        <v>0</v>
      </c>
      <c r="I48" s="27">
        <f>0</f>
        <v>0</v>
      </c>
      <c r="J48" s="27">
        <f>0</f>
        <v>0</v>
      </c>
      <c r="K48" s="27">
        <f>0</f>
        <v>0</v>
      </c>
      <c r="L48" s="27">
        <f>0</f>
        <v>0</v>
      </c>
      <c r="M48" s="27">
        <f>0</f>
        <v>0</v>
      </c>
      <c r="N48" s="27">
        <f>0</f>
        <v>0</v>
      </c>
      <c r="O48" s="27">
        <f>0</f>
        <v>0</v>
      </c>
      <c r="P48" s="27">
        <f>0</f>
        <v>0</v>
      </c>
      <c r="Q48" s="27">
        <f>0</f>
        <v>0</v>
      </c>
    </row>
    <row r="49" spans="1:17" ht="21.75" customHeight="1">
      <c r="A49" s="21" t="s">
        <v>35</v>
      </c>
      <c r="B49" s="27">
        <f>1130389971.51</f>
        <v>1130389971.51</v>
      </c>
      <c r="C49" s="27">
        <f>1130389971.51</f>
        <v>1130389971.51</v>
      </c>
      <c r="D49" s="27">
        <f>0</f>
        <v>0</v>
      </c>
      <c r="E49" s="27">
        <f>0</f>
        <v>0</v>
      </c>
      <c r="F49" s="27">
        <f>0</f>
        <v>0</v>
      </c>
      <c r="G49" s="27">
        <f>0</f>
        <v>0</v>
      </c>
      <c r="H49" s="27">
        <f>0</f>
        <v>0</v>
      </c>
      <c r="I49" s="27">
        <f>0</f>
        <v>0</v>
      </c>
      <c r="J49" s="27">
        <f>1130389921.51</f>
        <v>1130389921.51</v>
      </c>
      <c r="K49" s="27">
        <f>0</f>
        <v>0</v>
      </c>
      <c r="L49" s="27">
        <f>0</f>
        <v>0</v>
      </c>
      <c r="M49" s="27">
        <f>50</f>
        <v>50</v>
      </c>
      <c r="N49" s="27">
        <f>0</f>
        <v>0</v>
      </c>
      <c r="O49" s="27">
        <f>0</f>
        <v>0</v>
      </c>
      <c r="P49" s="27">
        <f>0</f>
        <v>0</v>
      </c>
      <c r="Q49" s="27">
        <f>0</f>
        <v>0</v>
      </c>
    </row>
    <row r="50" spans="1:17" ht="21.75" customHeight="1">
      <c r="A50" s="21" t="s">
        <v>36</v>
      </c>
      <c r="B50" s="27">
        <f>21722389.95</f>
        <v>21722389.95</v>
      </c>
      <c r="C50" s="27">
        <f>21722389.95</f>
        <v>21722389.95</v>
      </c>
      <c r="D50" s="27">
        <f>1691.7</f>
        <v>1691.7</v>
      </c>
      <c r="E50" s="27">
        <f>0</f>
        <v>0</v>
      </c>
      <c r="F50" s="27">
        <f>0</f>
        <v>0</v>
      </c>
      <c r="G50" s="27">
        <f>1691.7</f>
        <v>1691.7</v>
      </c>
      <c r="H50" s="27">
        <f>0</f>
        <v>0</v>
      </c>
      <c r="I50" s="27">
        <f>0</f>
        <v>0</v>
      </c>
      <c r="J50" s="27">
        <f>21404362.56</f>
        <v>21404362.56</v>
      </c>
      <c r="K50" s="27">
        <f>0</f>
        <v>0</v>
      </c>
      <c r="L50" s="27">
        <f>316335.69</f>
        <v>316335.69</v>
      </c>
      <c r="M50" s="27">
        <f>0</f>
        <v>0</v>
      </c>
      <c r="N50" s="27">
        <f>0</f>
        <v>0</v>
      </c>
      <c r="O50" s="27">
        <f>0</f>
        <v>0</v>
      </c>
      <c r="P50" s="27">
        <f>0</f>
        <v>0</v>
      </c>
      <c r="Q50" s="27">
        <f>0</f>
        <v>0</v>
      </c>
    </row>
    <row r="51" spans="1:17" ht="38.25" customHeight="1">
      <c r="A51" s="23" t="s">
        <v>44</v>
      </c>
      <c r="B51" s="26">
        <f>436149267.72</f>
        <v>436149267.72</v>
      </c>
      <c r="C51" s="26">
        <f>436149267.72</f>
        <v>436149267.72</v>
      </c>
      <c r="D51" s="26">
        <f>4499840.82</f>
        <v>4499840.82</v>
      </c>
      <c r="E51" s="26">
        <f>272815.81</f>
        <v>272815.81</v>
      </c>
      <c r="F51" s="26">
        <f>32082.45</f>
        <v>32082.45</v>
      </c>
      <c r="G51" s="26">
        <f>4194912.06</f>
        <v>4194912.06</v>
      </c>
      <c r="H51" s="26">
        <f>30.5</f>
        <v>30.5</v>
      </c>
      <c r="I51" s="26">
        <f>0</f>
        <v>0</v>
      </c>
      <c r="J51" s="26">
        <f>2227.07</f>
        <v>2227.07</v>
      </c>
      <c r="K51" s="26">
        <f>4804.76</f>
        <v>4804.76</v>
      </c>
      <c r="L51" s="26">
        <f>35973237.21</f>
        <v>35973237.21</v>
      </c>
      <c r="M51" s="26">
        <f>390594757.28</f>
        <v>390594757.28</v>
      </c>
      <c r="N51" s="26">
        <f>5074400.58</f>
        <v>5074400.58</v>
      </c>
      <c r="O51" s="26">
        <f>0</f>
        <v>0</v>
      </c>
      <c r="P51" s="26">
        <f>0</f>
        <v>0</v>
      </c>
      <c r="Q51" s="26">
        <f>0</f>
        <v>0</v>
      </c>
    </row>
    <row r="52" spans="1:17" ht="32.25" customHeight="1">
      <c r="A52" s="21" t="s">
        <v>37</v>
      </c>
      <c r="B52" s="27">
        <f>17010941.85</f>
        <v>17010941.85</v>
      </c>
      <c r="C52" s="27">
        <f>17010941.85</f>
        <v>17010941.85</v>
      </c>
      <c r="D52" s="27">
        <f>843737.88</f>
        <v>843737.88</v>
      </c>
      <c r="E52" s="27">
        <f>268636.5</f>
        <v>268636.5</v>
      </c>
      <c r="F52" s="27">
        <f>0</f>
        <v>0</v>
      </c>
      <c r="G52" s="27">
        <f>575101.38</f>
        <v>575101.38</v>
      </c>
      <c r="H52" s="27">
        <f>0</f>
        <v>0</v>
      </c>
      <c r="I52" s="27">
        <f>0</f>
        <v>0</v>
      </c>
      <c r="J52" s="27">
        <f>75.4</f>
        <v>75.4</v>
      </c>
      <c r="K52" s="27">
        <f>0</f>
        <v>0</v>
      </c>
      <c r="L52" s="27">
        <f>9925253.99</f>
        <v>9925253.99</v>
      </c>
      <c r="M52" s="27">
        <f>6240247.7</f>
        <v>6240247.7</v>
      </c>
      <c r="N52" s="27">
        <f>1626.88</f>
        <v>1626.88</v>
      </c>
      <c r="O52" s="27">
        <f>0</f>
        <v>0</v>
      </c>
      <c r="P52" s="27">
        <f>0</f>
        <v>0</v>
      </c>
      <c r="Q52" s="27">
        <f>0</f>
        <v>0</v>
      </c>
    </row>
    <row r="53" spans="1:17" ht="21.75" customHeight="1">
      <c r="A53" s="21" t="s">
        <v>38</v>
      </c>
      <c r="B53" s="27">
        <f>419138325.87</f>
        <v>419138325.87</v>
      </c>
      <c r="C53" s="27">
        <f>419138325.87</f>
        <v>419138325.87</v>
      </c>
      <c r="D53" s="27">
        <f>3656102.94</f>
        <v>3656102.94</v>
      </c>
      <c r="E53" s="27">
        <f>4179.31</f>
        <v>4179.31</v>
      </c>
      <c r="F53" s="27">
        <f>32082.45</f>
        <v>32082.45</v>
      </c>
      <c r="G53" s="27">
        <f>3619810.68</f>
        <v>3619810.68</v>
      </c>
      <c r="H53" s="27">
        <f>30.5</f>
        <v>30.5</v>
      </c>
      <c r="I53" s="27">
        <f>0</f>
        <v>0</v>
      </c>
      <c r="J53" s="27">
        <f>2151.67</f>
        <v>2151.67</v>
      </c>
      <c r="K53" s="27">
        <f>4804.76</f>
        <v>4804.76</v>
      </c>
      <c r="L53" s="27">
        <f>26047983.22</f>
        <v>26047983.22</v>
      </c>
      <c r="M53" s="27">
        <f>384354509.58</f>
        <v>384354509.58</v>
      </c>
      <c r="N53" s="27">
        <f>5072773.7</f>
        <v>5072773.7</v>
      </c>
      <c r="O53" s="27">
        <f>0</f>
        <v>0</v>
      </c>
      <c r="P53" s="27">
        <f>0</f>
        <v>0</v>
      </c>
      <c r="Q53" s="27">
        <f>0</f>
        <v>0</v>
      </c>
    </row>
    <row r="54" spans="1:17" ht="38.25" customHeight="1">
      <c r="A54" s="23" t="s">
        <v>45</v>
      </c>
      <c r="B54" s="26">
        <f>230256504.17</f>
        <v>230256504.17</v>
      </c>
      <c r="C54" s="26">
        <f>230256504.17</f>
        <v>230256504.17</v>
      </c>
      <c r="D54" s="26">
        <f>177905128.34</f>
        <v>177905128.34</v>
      </c>
      <c r="E54" s="26">
        <f>22716599.27</f>
        <v>22716599.27</v>
      </c>
      <c r="F54" s="26">
        <f>526695.13</f>
        <v>526695.13</v>
      </c>
      <c r="G54" s="26">
        <f>154633470.43</f>
        <v>154633470.43</v>
      </c>
      <c r="H54" s="26">
        <f>28363.51</f>
        <v>28363.51</v>
      </c>
      <c r="I54" s="26">
        <f>0</f>
        <v>0</v>
      </c>
      <c r="J54" s="26">
        <f>375836.67</f>
        <v>375836.67</v>
      </c>
      <c r="K54" s="26">
        <f>217226.26</f>
        <v>217226.26</v>
      </c>
      <c r="L54" s="26">
        <f>43114557.21</f>
        <v>43114557.21</v>
      </c>
      <c r="M54" s="26">
        <f>8155568.68</f>
        <v>8155568.68</v>
      </c>
      <c r="N54" s="26">
        <f>488187.01</f>
        <v>488187.01</v>
      </c>
      <c r="O54" s="26">
        <f>0</f>
        <v>0</v>
      </c>
      <c r="P54" s="26">
        <f>0</f>
        <v>0</v>
      </c>
      <c r="Q54" s="26">
        <f>0</f>
        <v>0</v>
      </c>
    </row>
    <row r="55" spans="1:17" ht="26.25" customHeight="1">
      <c r="A55" s="21" t="s">
        <v>39</v>
      </c>
      <c r="B55" s="27">
        <f>41638541.2</f>
        <v>41638541.2</v>
      </c>
      <c r="C55" s="27">
        <f>41638541.2</f>
        <v>41638541.2</v>
      </c>
      <c r="D55" s="27">
        <f>8225866.63</f>
        <v>8225866.63</v>
      </c>
      <c r="E55" s="27">
        <f>170784.44</f>
        <v>170784.44</v>
      </c>
      <c r="F55" s="27">
        <f>4440.7</f>
        <v>4440.7</v>
      </c>
      <c r="G55" s="27">
        <f>8050641.49</f>
        <v>8050641.49</v>
      </c>
      <c r="H55" s="27">
        <f>0</f>
        <v>0</v>
      </c>
      <c r="I55" s="27">
        <f>0</f>
        <v>0</v>
      </c>
      <c r="J55" s="27">
        <f>207.08</f>
        <v>207.08</v>
      </c>
      <c r="K55" s="27">
        <f>0</f>
        <v>0</v>
      </c>
      <c r="L55" s="27">
        <f>31413159.54</f>
        <v>31413159.54</v>
      </c>
      <c r="M55" s="27">
        <f>1967122.68</f>
        <v>1967122.68</v>
      </c>
      <c r="N55" s="27">
        <f>32185.27</f>
        <v>32185.27</v>
      </c>
      <c r="O55" s="27">
        <f>0</f>
        <v>0</v>
      </c>
      <c r="P55" s="27">
        <f>0</f>
        <v>0</v>
      </c>
      <c r="Q55" s="27">
        <f>0</f>
        <v>0</v>
      </c>
    </row>
    <row r="56" spans="1:17" ht="29.25" customHeight="1">
      <c r="A56" s="21" t="s">
        <v>81</v>
      </c>
      <c r="B56" s="27">
        <f>7186765.75</f>
        <v>7186765.75</v>
      </c>
      <c r="C56" s="27">
        <f>7186765.75</f>
        <v>7186765.75</v>
      </c>
      <c r="D56" s="27">
        <f>7168806.8</f>
        <v>7168806.8</v>
      </c>
      <c r="E56" s="27">
        <f>7168580.43</f>
        <v>7168580.43</v>
      </c>
      <c r="F56" s="27">
        <f>0</f>
        <v>0</v>
      </c>
      <c r="G56" s="27">
        <f>0</f>
        <v>0</v>
      </c>
      <c r="H56" s="27">
        <f>226.37</f>
        <v>226.37</v>
      </c>
      <c r="I56" s="27">
        <f>0</f>
        <v>0</v>
      </c>
      <c r="J56" s="27">
        <f>0</f>
        <v>0</v>
      </c>
      <c r="K56" s="27">
        <f>57</f>
        <v>57</v>
      </c>
      <c r="L56" s="27">
        <f>2125</f>
        <v>2125</v>
      </c>
      <c r="M56" s="27">
        <f>15776.95</f>
        <v>15776.95</v>
      </c>
      <c r="N56" s="27">
        <f>0</f>
        <v>0</v>
      </c>
      <c r="O56" s="27">
        <f>0</f>
        <v>0</v>
      </c>
      <c r="P56" s="27">
        <f>0</f>
        <v>0</v>
      </c>
      <c r="Q56" s="27">
        <f>0</f>
        <v>0</v>
      </c>
    </row>
    <row r="57" spans="1:17" ht="33.75" customHeight="1">
      <c r="A57" s="21" t="s">
        <v>40</v>
      </c>
      <c r="B57" s="27">
        <f>181431197.22</f>
        <v>181431197.22</v>
      </c>
      <c r="C57" s="27">
        <f>181431197.22</f>
        <v>181431197.22</v>
      </c>
      <c r="D57" s="27">
        <f>162510454.91</f>
        <v>162510454.91</v>
      </c>
      <c r="E57" s="27">
        <f>15377234.4</f>
        <v>15377234.4</v>
      </c>
      <c r="F57" s="27">
        <f>522254.43</f>
        <v>522254.43</v>
      </c>
      <c r="G57" s="27">
        <f>146582828.94</f>
        <v>146582828.94</v>
      </c>
      <c r="H57" s="27">
        <f>28137.14</f>
        <v>28137.14</v>
      </c>
      <c r="I57" s="27">
        <f>0</f>
        <v>0</v>
      </c>
      <c r="J57" s="27">
        <f>375629.59</f>
        <v>375629.59</v>
      </c>
      <c r="K57" s="27">
        <f>217169.26</f>
        <v>217169.26</v>
      </c>
      <c r="L57" s="27">
        <f>11699272.67</f>
        <v>11699272.67</v>
      </c>
      <c r="M57" s="27">
        <f>6172669.05</f>
        <v>6172669.05</v>
      </c>
      <c r="N57" s="27">
        <f>456001.74</f>
        <v>456001.74</v>
      </c>
      <c r="O57" s="27">
        <f>0</f>
        <v>0</v>
      </c>
      <c r="P57" s="27">
        <f>0</f>
        <v>0</v>
      </c>
      <c r="Q57" s="27">
        <f>0</f>
        <v>0</v>
      </c>
    </row>
    <row r="67" spans="1:13" ht="64.5" customHeight="1">
      <c r="A67" s="38" t="str">
        <f>CONCATENATE("Informacja z wykonania budżetów związków jednostek samorządu terytorialnego za ",$C$95," ",$B$96," roku                 ",$B$98,"")</f>
        <v>Informacja z wykonania budżetów związków jednostek samorządu terytorialnego za IV Kwartały 2021 roku                 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50" t="s">
        <v>2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1" spans="2:12" ht="16.5" customHeight="1">
      <c r="B71" s="51" t="s">
        <v>0</v>
      </c>
      <c r="C71" s="52"/>
      <c r="D71" s="52"/>
      <c r="E71" s="53"/>
      <c r="F71" s="75" t="s">
        <v>70</v>
      </c>
      <c r="G71" s="30" t="s">
        <v>76</v>
      </c>
      <c r="H71" s="46"/>
      <c r="I71" s="46"/>
      <c r="J71" s="46"/>
      <c r="K71" s="46"/>
      <c r="L71" s="47"/>
    </row>
    <row r="72" spans="2:12" ht="13.5" customHeight="1">
      <c r="B72" s="54"/>
      <c r="C72" s="55"/>
      <c r="D72" s="55"/>
      <c r="E72" s="56"/>
      <c r="F72" s="76"/>
      <c r="G72" s="78" t="s">
        <v>71</v>
      </c>
      <c r="H72" s="29" t="s">
        <v>68</v>
      </c>
      <c r="I72" s="29" t="s">
        <v>69</v>
      </c>
      <c r="J72" s="29" t="s">
        <v>72</v>
      </c>
      <c r="K72" s="29" t="s">
        <v>73</v>
      </c>
      <c r="L72" s="33" t="s">
        <v>74</v>
      </c>
    </row>
    <row r="73" spans="2:12" ht="13.5" customHeight="1">
      <c r="B73" s="54"/>
      <c r="C73" s="55"/>
      <c r="D73" s="55"/>
      <c r="E73" s="56"/>
      <c r="F73" s="76"/>
      <c r="G73" s="78"/>
      <c r="H73" s="29"/>
      <c r="I73" s="29"/>
      <c r="J73" s="29"/>
      <c r="K73" s="29"/>
      <c r="L73" s="33"/>
    </row>
    <row r="74" spans="2:12" ht="11.25" customHeight="1">
      <c r="B74" s="54"/>
      <c r="C74" s="55"/>
      <c r="D74" s="55"/>
      <c r="E74" s="56"/>
      <c r="F74" s="76"/>
      <c r="G74" s="78"/>
      <c r="H74" s="29"/>
      <c r="I74" s="29"/>
      <c r="J74" s="29"/>
      <c r="K74" s="29"/>
      <c r="L74" s="33"/>
    </row>
    <row r="75" spans="2:12" ht="11.25" customHeight="1">
      <c r="B75" s="57"/>
      <c r="C75" s="58"/>
      <c r="D75" s="58"/>
      <c r="E75" s="59"/>
      <c r="F75" s="77"/>
      <c r="G75" s="78"/>
      <c r="H75" s="29"/>
      <c r="I75" s="29"/>
      <c r="J75" s="29"/>
      <c r="K75" s="29"/>
      <c r="L75" s="33"/>
    </row>
    <row r="76" spans="2:12" ht="11.25" customHeight="1">
      <c r="B76" s="29">
        <v>1</v>
      </c>
      <c r="C76" s="29"/>
      <c r="D76" s="29"/>
      <c r="E76" s="29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9"/>
      <c r="C77" s="29"/>
      <c r="D77" s="29"/>
      <c r="E77" s="29"/>
      <c r="F77" s="30" t="s">
        <v>78</v>
      </c>
      <c r="G77" s="31"/>
      <c r="H77" s="31"/>
      <c r="I77" s="31"/>
      <c r="J77" s="31"/>
      <c r="K77" s="31"/>
      <c r="L77" s="32"/>
    </row>
    <row r="78" spans="2:12" ht="33.75" customHeight="1">
      <c r="B78" s="43" t="s">
        <v>55</v>
      </c>
      <c r="C78" s="44"/>
      <c r="D78" s="44"/>
      <c r="E78" s="45"/>
      <c r="F78" s="28">
        <f>0</f>
        <v>0</v>
      </c>
      <c r="G78" s="28">
        <f>0</f>
        <v>0</v>
      </c>
      <c r="H78" s="28">
        <f>0</f>
        <v>0</v>
      </c>
      <c r="I78" s="28">
        <f>0</f>
        <v>0</v>
      </c>
      <c r="J78" s="28">
        <f>0</f>
        <v>0</v>
      </c>
      <c r="K78" s="28">
        <f>0</f>
        <v>0</v>
      </c>
      <c r="L78" s="28">
        <f>0</f>
        <v>0</v>
      </c>
    </row>
    <row r="79" spans="2:12" ht="33.75" customHeight="1">
      <c r="B79" s="43" t="s">
        <v>56</v>
      </c>
      <c r="C79" s="44"/>
      <c r="D79" s="44"/>
      <c r="E79" s="45"/>
      <c r="F79" s="28">
        <f>0</f>
        <v>0</v>
      </c>
      <c r="G79" s="28">
        <f>0</f>
        <v>0</v>
      </c>
      <c r="H79" s="28">
        <f>0</f>
        <v>0</v>
      </c>
      <c r="I79" s="28">
        <f>0</f>
        <v>0</v>
      </c>
      <c r="J79" s="28">
        <f>0</f>
        <v>0</v>
      </c>
      <c r="K79" s="28">
        <f>0</f>
        <v>0</v>
      </c>
      <c r="L79" s="28">
        <f>0</f>
        <v>0</v>
      </c>
    </row>
    <row r="80" spans="2:12" ht="33.75" customHeight="1">
      <c r="B80" s="43" t="s">
        <v>57</v>
      </c>
      <c r="C80" s="44"/>
      <c r="D80" s="44"/>
      <c r="E80" s="45"/>
      <c r="F80" s="28">
        <f>0</f>
        <v>0</v>
      </c>
      <c r="G80" s="28">
        <f>0</f>
        <v>0</v>
      </c>
      <c r="H80" s="28">
        <f>0</f>
        <v>0</v>
      </c>
      <c r="I80" s="28">
        <f>0</f>
        <v>0</v>
      </c>
      <c r="J80" s="28">
        <f>0</f>
        <v>0</v>
      </c>
      <c r="K80" s="28">
        <f>0</f>
        <v>0</v>
      </c>
      <c r="L80" s="28">
        <f>0</f>
        <v>0</v>
      </c>
    </row>
    <row r="81" spans="2:12" ht="30" customHeight="1">
      <c r="B81" s="43" t="s">
        <v>58</v>
      </c>
      <c r="C81" s="44"/>
      <c r="D81" s="44"/>
      <c r="E81" s="45"/>
      <c r="F81" s="28">
        <f>0</f>
        <v>0</v>
      </c>
      <c r="G81" s="28">
        <f>0</f>
        <v>0</v>
      </c>
      <c r="H81" s="28">
        <f>0</f>
        <v>0</v>
      </c>
      <c r="I81" s="28">
        <f>0</f>
        <v>0</v>
      </c>
      <c r="J81" s="28">
        <f>0</f>
        <v>0</v>
      </c>
      <c r="K81" s="28">
        <f>0</f>
        <v>0</v>
      </c>
      <c r="L81" s="28">
        <f>0</f>
        <v>0</v>
      </c>
    </row>
    <row r="82" spans="2:12" ht="33.75" customHeight="1">
      <c r="B82" s="43" t="s">
        <v>59</v>
      </c>
      <c r="C82" s="44"/>
      <c r="D82" s="44"/>
      <c r="E82" s="45"/>
      <c r="F82" s="28">
        <f>0</f>
        <v>0</v>
      </c>
      <c r="G82" s="28">
        <f>0</f>
        <v>0</v>
      </c>
      <c r="H82" s="28">
        <f>0</f>
        <v>0</v>
      </c>
      <c r="I82" s="28">
        <f>0</f>
        <v>0</v>
      </c>
      <c r="J82" s="28">
        <f>0</f>
        <v>0</v>
      </c>
      <c r="K82" s="28">
        <f>0</f>
        <v>0</v>
      </c>
      <c r="L82" s="28">
        <f>0</f>
        <v>0</v>
      </c>
    </row>
    <row r="83" spans="2:12" ht="33.75" customHeight="1">
      <c r="B83" s="43" t="s">
        <v>60</v>
      </c>
      <c r="C83" s="44"/>
      <c r="D83" s="44"/>
      <c r="E83" s="45"/>
      <c r="F83" s="28">
        <f>0</f>
        <v>0</v>
      </c>
      <c r="G83" s="28">
        <f>0</f>
        <v>0</v>
      </c>
      <c r="H83" s="28">
        <f>0</f>
        <v>0</v>
      </c>
      <c r="I83" s="28">
        <f>0</f>
        <v>0</v>
      </c>
      <c r="J83" s="28">
        <f>0</f>
        <v>0</v>
      </c>
      <c r="K83" s="28">
        <f>0</f>
        <v>0</v>
      </c>
      <c r="L83" s="28">
        <f>0</f>
        <v>0</v>
      </c>
    </row>
    <row r="84" spans="2:12" ht="39" customHeight="1">
      <c r="B84" s="43" t="s">
        <v>61</v>
      </c>
      <c r="C84" s="44"/>
      <c r="D84" s="44"/>
      <c r="E84" s="45"/>
      <c r="F84" s="28">
        <f>0</f>
        <v>0</v>
      </c>
      <c r="G84" s="28">
        <f>0</f>
        <v>0</v>
      </c>
      <c r="H84" s="28">
        <f>0</f>
        <v>0</v>
      </c>
      <c r="I84" s="28">
        <f>0</f>
        <v>0</v>
      </c>
      <c r="J84" s="28">
        <f>0</f>
        <v>0</v>
      </c>
      <c r="K84" s="28">
        <f>0</f>
        <v>0</v>
      </c>
      <c r="L84" s="28">
        <f>0</f>
        <v>0</v>
      </c>
    </row>
    <row r="87" spans="1:13" ht="75" customHeight="1">
      <c r="A87" s="38" t="str">
        <f>CONCATENATE("Informacja z wykonania budżetów związków jednostek samorządu terytorialnego za ",$C$95," ",$B$96," roku                 ",$B$98,"")</f>
        <v>Informacja z wykonania budżetów związków jednostek samorządu terytorialnego za IV Kwartały 2021 roku                 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ht="13.5" customHeight="1">
      <c r="B88" s="4"/>
    </row>
    <row r="89" spans="2:11" ht="13.5" customHeight="1">
      <c r="B89" s="5"/>
      <c r="C89" s="30"/>
      <c r="D89" s="46"/>
      <c r="E89" s="46"/>
      <c r="F89" s="47"/>
      <c r="G89" s="30" t="s">
        <v>3</v>
      </c>
      <c r="H89" s="47"/>
      <c r="I89" s="30" t="s">
        <v>4</v>
      </c>
      <c r="J89" s="47"/>
      <c r="K89" s="5"/>
    </row>
    <row r="90" spans="2:11" ht="13.5" customHeight="1">
      <c r="B90" s="6"/>
      <c r="C90" s="60" t="s">
        <v>5</v>
      </c>
      <c r="D90" s="61"/>
      <c r="E90" s="61"/>
      <c r="F90" s="62"/>
      <c r="G90" s="66">
        <f>88</f>
        <v>88</v>
      </c>
      <c r="H90" s="67"/>
      <c r="I90" s="48">
        <f>305936152.11</f>
        <v>305936152.11</v>
      </c>
      <c r="J90" s="49"/>
      <c r="K90" s="7"/>
    </row>
    <row r="91" spans="2:11" ht="13.5" customHeight="1">
      <c r="B91" s="6"/>
      <c r="C91" s="63" t="s">
        <v>6</v>
      </c>
      <c r="D91" s="64"/>
      <c r="E91" s="64"/>
      <c r="F91" s="65"/>
      <c r="G91" s="68">
        <f>57</f>
        <v>57</v>
      </c>
      <c r="H91" s="69"/>
      <c r="I91" s="70">
        <f>-75837436.55</f>
        <v>-75837436.55</v>
      </c>
      <c r="J91" s="71"/>
      <c r="K91" s="7"/>
    </row>
    <row r="92" spans="2:11" ht="13.5" customHeight="1">
      <c r="B92" s="6"/>
      <c r="C92" s="60" t="s">
        <v>7</v>
      </c>
      <c r="D92" s="61"/>
      <c r="E92" s="61"/>
      <c r="F92" s="62"/>
      <c r="G92" s="66">
        <f>1</f>
        <v>1</v>
      </c>
      <c r="H92" s="67"/>
      <c r="I92" s="48">
        <f>0</f>
        <v>0</v>
      </c>
      <c r="J92" s="49"/>
      <c r="K92" s="7"/>
    </row>
    <row r="95" spans="1:3" ht="13.5" customHeight="1">
      <c r="A95" s="8" t="s">
        <v>8</v>
      </c>
      <c r="B95" s="8">
        <f>4</f>
        <v>4</v>
      </c>
      <c r="C95" s="8" t="str">
        <f>IF(B95=1,"I Kwartał",IF(B95=2,"II Kwartały",IF(B95=3,"III Kwartały",IF(B95=4,"IV Kwartały","-"))))</f>
        <v>IV Kwartały</v>
      </c>
    </row>
    <row r="96" spans="1:3" ht="13.5" customHeight="1">
      <c r="A96" s="8" t="s">
        <v>9</v>
      </c>
      <c r="B96" s="8">
        <f>2021</f>
        <v>2021</v>
      </c>
      <c r="C96" s="9"/>
    </row>
    <row r="97" spans="1:3" ht="13.5" customHeight="1">
      <c r="A97" s="8" t="s">
        <v>10</v>
      </c>
      <c r="B97" s="10" t="str">
        <f>"Mar 21 2022 12:00AM"</f>
        <v>Mar 21 2022 12:00AM</v>
      </c>
      <c r="C97" s="9"/>
    </row>
    <row r="98" spans="1:2" ht="13.5" customHeight="1">
      <c r="A98" s="17" t="s">
        <v>77</v>
      </c>
      <c r="B98" s="10">
        <f>""</f>
      </c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Kołacz Bernard</cp:lastModifiedBy>
  <cp:lastPrinted>2016-08-26T11:07:04Z</cp:lastPrinted>
  <dcterms:created xsi:type="dcterms:W3CDTF">2001-05-17T08:58:03Z</dcterms:created>
  <dcterms:modified xsi:type="dcterms:W3CDTF">2022-04-05T07:23:07Z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MF\HHCY;Kołacz Bernard</vt:lpwstr>
  </property>
  <property fmtid="{D5CDD505-2E9C-101B-9397-08002B2CF9AE}" pid="4" name="MFClassificationDate">
    <vt:lpwstr>2022-04-05T09:23:04.5672147+02:00</vt:lpwstr>
  </property>
  <property fmtid="{D5CDD505-2E9C-101B-9397-08002B2CF9AE}" pid="5" name="MFClassifiedBySID">
    <vt:lpwstr>MF\S-1-5-21-1525952054-1005573771-2909822258-435687</vt:lpwstr>
  </property>
  <property fmtid="{D5CDD505-2E9C-101B-9397-08002B2CF9AE}" pid="6" name="MFGRNItemId">
    <vt:lpwstr>GRN-106a65da-eebd-4a4e-b719-d385b39b2a32</vt:lpwstr>
  </property>
  <property fmtid="{D5CDD505-2E9C-101B-9397-08002B2CF9AE}" pid="7" name="MFHash">
    <vt:lpwstr>kRorlZdF3aAJnuHYvhRzuHjHUrmkAwI/1zjegEa1mh0=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