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<sst xmlns="http://schemas.openxmlformats.org/spreadsheetml/2006/main" count="98" uniqueCount="79">
  <si>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</si>
  <si>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</si>
  <si>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</si>
  <si>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</si>
  <si>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</si>
  <si>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</si>
  <si>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</si>
  <si>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</si>
  <si>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</si>
  <si>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</si>
  <si>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</si>
  <si>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</si>
  <si>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</si>
  <si>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</si>
  <si>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</si>
  <si>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</si>
  <si>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</si>
  <si>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</si>
  <si>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</si>
  <si>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</si>
  <si>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</si>
  <si>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</si>
  <si>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</si>
  <si>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</si>
  <si>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</si>
  <si>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</si>
  <si>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</si>
  <si>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</si>
  <si>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</si>
  <si>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</si>
  <si>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</si>
  <si>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</si>
  <si>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</si>
  <si>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</si>
  <si>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</si>
  <si>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</si>
  <si>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</si>
  <si>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</si>
  <si>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</si>
  <si>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</si>
  <si>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</si>
  <si>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</si>
  <si>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</si>
  <si>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</si>
  <si>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</si>
  <si>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</si>
  <si>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</si>
  <si>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</si>
  <si>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</si>
  <si>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</si>
  <si>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</si>
  <si>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</si>
  <si>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</si>
  <si>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</si>
  <si>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</si>
  <si>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</si>
  <si>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</si>
  <si>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</si>
  <si>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</si>
  <si>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</si>
  <si>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</si>
  <si>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</si>
  <si>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</si>
  <si>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</si>
  <si>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</si>
  <si>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</si>
  <si>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</si>
  <si>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</si>
  <si>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</si>
  <si>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</si>
  <si>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</si>
  <si>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</si>
  <si>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</si>
  <si>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</si>
  <si>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</si>
  <si>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</si>
  <si>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</si>
  <si>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</si>
  <si>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IV Kwartały 2020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</si>
</sst>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5" width="11.375" style="2" customWidth="1"/>
    <col min="6" max="6" width="13.125" style="2" bestFit="1" customWidth="1"/>
    <col min="7" max="7" width="11.75390625" style="2" bestFit="1" customWidth="1"/>
    <col min="8" max="8" width="10.00390625" style="2" bestFit="1" customWidth="1"/>
    <col min="9" max="9" width="11.875" style="2" bestFit="1" customWidth="1"/>
    <col min="10" max="10" width="13.125" style="2" bestFit="1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7" width="10.00390625" style="2" bestFit="1" customWidth="1"/>
    <col min="18" max="16384" width="9.125" style="2" customWidth="1"/>
  </cols>
  <sheetData>
    <row r="1" spans="1:13" ht="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2:17" ht="13.5" customHeight="1"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  <c r="P5" s="8"/>
      <c r="Q5" s="8"/>
    </row>
    <row r="6" spans="1:17" ht="13.5" customHeight="1">
      <c r="A6" s="38" t="s">
        <v>0</v>
      </c>
      <c r="B6" s="43" t="s">
        <v>61</v>
      </c>
      <c r="C6" s="47" t="s">
        <v>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64</v>
      </c>
      <c r="P6" s="48"/>
      <c r="Q6" s="49"/>
    </row>
    <row r="7" spans="1:17" ht="13.5" customHeight="1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24</v>
      </c>
      <c r="H7" s="42" t="s">
        <v>25</v>
      </c>
      <c r="I7" s="44" t="s">
        <v>63</v>
      </c>
      <c r="J7" s="42" t="s">
        <v>13</v>
      </c>
      <c r="K7" s="42" t="s">
        <v>14</v>
      </c>
      <c r="L7" s="42" t="s">
        <v>15</v>
      </c>
      <c r="M7" s="42" t="s">
        <v>16</v>
      </c>
      <c r="N7" s="41" t="s">
        <v>17</v>
      </c>
      <c r="O7" s="32" t="s">
        <v>18</v>
      </c>
      <c r="P7" s="32" t="s">
        <v>19</v>
      </c>
      <c r="Q7" s="32" t="s">
        <v>20</v>
      </c>
    </row>
    <row r="8" spans="1:17" ht="13.5" customHeight="1">
      <c r="A8" s="39"/>
      <c r="B8" s="41"/>
      <c r="C8" s="32"/>
      <c r="D8" s="32"/>
      <c r="E8" s="32"/>
      <c r="F8" s="32"/>
      <c r="G8" s="32"/>
      <c r="H8" s="32"/>
      <c r="I8" s="44"/>
      <c r="J8" s="32"/>
      <c r="K8" s="32"/>
      <c r="L8" s="32"/>
      <c r="M8" s="32"/>
      <c r="N8" s="41"/>
      <c r="O8" s="32"/>
      <c r="P8" s="32"/>
      <c r="Q8" s="32"/>
    </row>
    <row r="9" spans="1:17" ht="11.25" customHeight="1">
      <c r="A9" s="39"/>
      <c r="B9" s="41"/>
      <c r="C9" s="32"/>
      <c r="D9" s="32"/>
      <c r="E9" s="32"/>
      <c r="F9" s="32"/>
      <c r="G9" s="32"/>
      <c r="H9" s="32"/>
      <c r="I9" s="44"/>
      <c r="J9" s="32"/>
      <c r="K9" s="32"/>
      <c r="L9" s="32"/>
      <c r="M9" s="32"/>
      <c r="N9" s="41"/>
      <c r="O9" s="32"/>
      <c r="P9" s="32"/>
      <c r="Q9" s="32"/>
    </row>
    <row r="10" spans="1:17" ht="27.75" customHeight="1">
      <c r="A10" s="40"/>
      <c r="B10" s="42"/>
      <c r="C10" s="32"/>
      <c r="D10" s="32"/>
      <c r="E10" s="32"/>
      <c r="F10" s="32"/>
      <c r="G10" s="32"/>
      <c r="H10" s="32"/>
      <c r="I10" s="45"/>
      <c r="J10" s="32"/>
      <c r="K10" s="32"/>
      <c r="L10" s="32"/>
      <c r="M10" s="32"/>
      <c r="N10" s="42"/>
      <c r="O10" s="32"/>
      <c r="P10" s="32"/>
      <c r="Q10" s="32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24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3.5" customHeight="1">
      <c r="A13" s="17" t="s">
        <v>76</v>
      </c>
      <c r="B13" s="18">
        <f>6113790297.25</f>
        <v>6113790297.25</v>
      </c>
      <c r="C13" s="18">
        <f>4015478953.8</f>
        <v>4015478953.8</v>
      </c>
      <c r="D13" s="18">
        <f>210874665.21</f>
        <v>210874665.21</v>
      </c>
      <c r="E13" s="18">
        <f>206000000</f>
        <v>206000000</v>
      </c>
      <c r="F13" s="18">
        <f>0</f>
        <v>0</v>
      </c>
      <c r="G13" s="18">
        <f>4874665.21</f>
        <v>4874665.21</v>
      </c>
      <c r="H13" s="18">
        <f>0</f>
        <v>0</v>
      </c>
      <c r="I13" s="18">
        <f>0</f>
        <v>0</v>
      </c>
      <c r="J13" s="18">
        <f>3517634528.55</f>
        <v>3517634528.55</v>
      </c>
      <c r="K13" s="18">
        <f>0</f>
        <v>0</v>
      </c>
      <c r="L13" s="18">
        <f>286091091.08</f>
        <v>286091091.08</v>
      </c>
      <c r="M13" s="18">
        <f>847656</f>
        <v>847656</v>
      </c>
      <c r="N13" s="18">
        <f>31012.96</f>
        <v>31012.96</v>
      </c>
      <c r="O13" s="18">
        <f>2098311343.45</f>
        <v>2098311343.45</v>
      </c>
      <c r="P13" s="18">
        <f>2098311343.45</f>
        <v>2098311343.45</v>
      </c>
      <c r="Q13" s="18">
        <f>0</f>
        <v>0</v>
      </c>
    </row>
    <row r="14" spans="1:17" ht="28.5" customHeight="1">
      <c r="A14" s="17" t="s">
        <v>43</v>
      </c>
      <c r="B14" s="18">
        <f>109500000</f>
        <v>109500000</v>
      </c>
      <c r="C14" s="18">
        <f>109500000</f>
        <v>109500000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109500000</f>
        <v>109500000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0</f>
        <v>0</v>
      </c>
      <c r="P14" s="18">
        <f>0</f>
        <v>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109500000</f>
        <v>109500000</v>
      </c>
      <c r="C16" s="19">
        <f>109500000</f>
        <v>109500000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109500000</f>
        <v>109500000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0</f>
        <v>0</v>
      </c>
      <c r="P16" s="19">
        <f>0</f>
        <v>0</v>
      </c>
      <c r="Q16" s="19">
        <f>0</f>
        <v>0</v>
      </c>
    </row>
    <row r="17" spans="1:17" ht="36" customHeight="1">
      <c r="A17" s="17" t="s">
        <v>46</v>
      </c>
      <c r="B17" s="18">
        <f>6003239024.71</f>
        <v>6003239024.71</v>
      </c>
      <c r="C17" s="18">
        <f>3904927681.26</f>
        <v>3904927681.26</v>
      </c>
      <c r="D17" s="18">
        <f>210859953.2</f>
        <v>210859953.2</v>
      </c>
      <c r="E17" s="18">
        <f>206000000</f>
        <v>206000000</v>
      </c>
      <c r="F17" s="18">
        <f>0</f>
        <v>0</v>
      </c>
      <c r="G17" s="18">
        <f>4859953.2</f>
        <v>4859953.2</v>
      </c>
      <c r="H17" s="18">
        <f>0</f>
        <v>0</v>
      </c>
      <c r="I17" s="18">
        <f>0</f>
        <v>0</v>
      </c>
      <c r="J17" s="18">
        <f>3408134178.06</f>
        <v>3408134178.06</v>
      </c>
      <c r="K17" s="18">
        <f>0</f>
        <v>0</v>
      </c>
      <c r="L17" s="18">
        <f>285933550</f>
        <v>285933550</v>
      </c>
      <c r="M17" s="18">
        <f>0</f>
        <v>0</v>
      </c>
      <c r="N17" s="18">
        <f>0</f>
        <v>0</v>
      </c>
      <c r="O17" s="18">
        <f>2098311343.45</f>
        <v>2098311343.45</v>
      </c>
      <c r="P17" s="18">
        <f>2098311343.45</f>
        <v>2098311343.45</v>
      </c>
      <c r="Q17" s="18">
        <f>0</f>
        <v>0</v>
      </c>
    </row>
    <row r="18" spans="1:17" ht="22.5" customHeight="1">
      <c r="A18" s="15" t="s">
        <v>47</v>
      </c>
      <c r="B18" s="19">
        <f>0</f>
        <v>0</v>
      </c>
      <c r="C18" s="19">
        <f>0</f>
        <v>0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6003239024.71</f>
        <v>6003239024.71</v>
      </c>
      <c r="C19" s="19">
        <f>3904927681.26</f>
        <v>3904927681.26</v>
      </c>
      <c r="D19" s="19">
        <f>210859953.2</f>
        <v>210859953.2</v>
      </c>
      <c r="E19" s="19">
        <f>206000000</f>
        <v>206000000</v>
      </c>
      <c r="F19" s="19">
        <f>0</f>
        <v>0</v>
      </c>
      <c r="G19" s="19">
        <f>4859953.2</f>
        <v>4859953.2</v>
      </c>
      <c r="H19" s="19">
        <f>0</f>
        <v>0</v>
      </c>
      <c r="I19" s="19">
        <f>0</f>
        <v>0</v>
      </c>
      <c r="J19" s="19">
        <f>3408134178.06</f>
        <v>3408134178.06</v>
      </c>
      <c r="K19" s="19">
        <f>0</f>
        <v>0</v>
      </c>
      <c r="L19" s="19">
        <f>285933550</f>
        <v>285933550</v>
      </c>
      <c r="M19" s="19">
        <f>0</f>
        <v>0</v>
      </c>
      <c r="N19" s="19">
        <f>0</f>
        <v>0</v>
      </c>
      <c r="O19" s="19">
        <f>2098311343.45</f>
        <v>2098311343.45</v>
      </c>
      <c r="P19" s="19">
        <f>2098311343.45</f>
        <v>2098311343.45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1051272.54</f>
        <v>1051272.54</v>
      </c>
      <c r="C21" s="18">
        <f>1051272.54</f>
        <v>1051272.54</v>
      </c>
      <c r="D21" s="18">
        <f>14712.01</f>
        <v>14712.01</v>
      </c>
      <c r="E21" s="18">
        <f>0</f>
        <v>0</v>
      </c>
      <c r="F21" s="18">
        <f>0</f>
        <v>0</v>
      </c>
      <c r="G21" s="18">
        <f>14712.01</f>
        <v>14712.01</v>
      </c>
      <c r="H21" s="18">
        <f>0</f>
        <v>0</v>
      </c>
      <c r="I21" s="18">
        <f>0</f>
        <v>0</v>
      </c>
      <c r="J21" s="18">
        <f>350.49</f>
        <v>350.49</v>
      </c>
      <c r="K21" s="18">
        <f>0</f>
        <v>0</v>
      </c>
      <c r="L21" s="18">
        <f>157541.08</f>
        <v>157541.08</v>
      </c>
      <c r="M21" s="18">
        <f>847656</f>
        <v>847656</v>
      </c>
      <c r="N21" s="18">
        <f>31012.96</f>
        <v>31012.96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738939.55</f>
        <v>738939.55</v>
      </c>
      <c r="C22" s="19">
        <f>738939.55</f>
        <v>738939.55</v>
      </c>
      <c r="D22" s="19">
        <f>14712.01</f>
        <v>14712.01</v>
      </c>
      <c r="E22" s="19">
        <f>0</f>
        <v>0</v>
      </c>
      <c r="F22" s="19">
        <f>0</f>
        <v>0</v>
      </c>
      <c r="G22" s="19">
        <f>14712.01</f>
        <v>14712.01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156626.3</f>
        <v>156626.3</v>
      </c>
      <c r="M22" s="19">
        <f>536588.28</f>
        <v>536588.28</v>
      </c>
      <c r="N22" s="19">
        <f>31012.96</f>
        <v>31012.96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312332.99</f>
        <v>312332.99</v>
      </c>
      <c r="C23" s="19">
        <f>312332.99</f>
        <v>312332.99</v>
      </c>
      <c r="D23" s="19">
        <f>0</f>
        <v>0</v>
      </c>
      <c r="E23" s="19">
        <f>0</f>
        <v>0</v>
      </c>
      <c r="F23" s="19">
        <f>0</f>
        <v>0</v>
      </c>
      <c r="G23" s="19">
        <f>0</f>
        <v>0</v>
      </c>
      <c r="H23" s="19">
        <f>0</f>
        <v>0</v>
      </c>
      <c r="I23" s="19">
        <f>0</f>
        <v>0</v>
      </c>
      <c r="J23" s="19">
        <f>350.49</f>
        <v>350.49</v>
      </c>
      <c r="K23" s="19">
        <f>0</f>
        <v>0</v>
      </c>
      <c r="L23" s="19">
        <f>914.78</f>
        <v>914.78</v>
      </c>
      <c r="M23" s="19">
        <f>311067.72</f>
        <v>311067.72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33" t="s">
        <v>78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 ht="13.5" customHeight="1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spans="1:17" ht="13.5" customHeight="1">
      <c r="A33" s="38" t="s">
        <v>0</v>
      </c>
      <c r="B33" s="43" t="s">
        <v>9</v>
      </c>
      <c r="C33" s="34" t="s">
        <v>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4" t="s">
        <v>21</v>
      </c>
      <c r="P33" s="35"/>
      <c r="Q33" s="36"/>
    </row>
    <row r="34" spans="1:17" ht="13.5" customHeight="1">
      <c r="A34" s="39"/>
      <c r="B34" s="41"/>
      <c r="C34" s="41" t="s">
        <v>10</v>
      </c>
      <c r="D34" s="32" t="s">
        <v>12</v>
      </c>
      <c r="E34" s="32" t="s">
        <v>22</v>
      </c>
      <c r="F34" s="32" t="s">
        <v>23</v>
      </c>
      <c r="G34" s="32" t="s">
        <v>70</v>
      </c>
      <c r="H34" s="32" t="s">
        <v>25</v>
      </c>
      <c r="I34" s="32" t="s">
        <v>1</v>
      </c>
      <c r="J34" s="32" t="s">
        <v>13</v>
      </c>
      <c r="K34" s="32" t="s">
        <v>14</v>
      </c>
      <c r="L34" s="32" t="s">
        <v>15</v>
      </c>
      <c r="M34" s="32" t="s">
        <v>16</v>
      </c>
      <c r="N34" s="72" t="s">
        <v>17</v>
      </c>
      <c r="O34" s="32" t="s">
        <v>18</v>
      </c>
      <c r="P34" s="32" t="s">
        <v>19</v>
      </c>
      <c r="Q34" s="43" t="s">
        <v>20</v>
      </c>
    </row>
    <row r="35" spans="1:17" ht="13.5" customHeight="1">
      <c r="A35" s="39"/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2"/>
      <c r="O35" s="32"/>
      <c r="P35" s="32"/>
      <c r="Q35" s="41"/>
    </row>
    <row r="36" spans="1:17" ht="11.25" customHeight="1">
      <c r="A36" s="39"/>
      <c r="B36" s="41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2"/>
      <c r="O36" s="32"/>
      <c r="P36" s="32"/>
      <c r="Q36" s="41"/>
    </row>
    <row r="37" spans="1:17" ht="11.25" customHeight="1">
      <c r="A37" s="40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2"/>
      <c r="O37" s="32"/>
      <c r="P37" s="32"/>
      <c r="Q37" s="42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24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346547378.05</f>
        <v>346547378.05</v>
      </c>
      <c r="C44" s="20">
        <f>346547378.05</f>
        <v>346547378.05</v>
      </c>
      <c r="D44" s="20">
        <f>312448471.77</f>
        <v>312448471.77</v>
      </c>
      <c r="E44" s="20">
        <f>56217.2</f>
        <v>56217.2</v>
      </c>
      <c r="F44" s="20">
        <f>0</f>
        <v>0</v>
      </c>
      <c r="G44" s="20">
        <f>312392254.57</f>
        <v>312392254.57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30671025.89</f>
        <v>30671025.89</v>
      </c>
      <c r="M44" s="20">
        <f>3164440.85</f>
        <v>3164440.85</v>
      </c>
      <c r="N44" s="20">
        <f>263439.54</f>
        <v>263439.54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11059305.74</f>
        <v>11059305.74</v>
      </c>
      <c r="C45" s="21">
        <f>11059305.74</f>
        <v>11059305.74</v>
      </c>
      <c r="D45" s="21">
        <f>10976284.12</f>
        <v>10976284.12</v>
      </c>
      <c r="E45" s="21">
        <f>0</f>
        <v>0</v>
      </c>
      <c r="F45" s="21">
        <f>0</f>
        <v>0</v>
      </c>
      <c r="G45" s="21">
        <f>10976284.12</f>
        <v>10976284.12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0</f>
        <v>0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335488072.31</f>
        <v>335488072.31</v>
      </c>
      <c r="C46" s="21">
        <f>335488072.31</f>
        <v>335488072.31</v>
      </c>
      <c r="D46" s="21">
        <f>301472187.65</f>
        <v>301472187.65</v>
      </c>
      <c r="E46" s="21">
        <f>56217.2</f>
        <v>56217.2</v>
      </c>
      <c r="F46" s="21">
        <f>0</f>
        <v>0</v>
      </c>
      <c r="G46" s="21">
        <f>301415970.45</f>
        <v>301415970.45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30588004.27</f>
        <v>30588004.27</v>
      </c>
      <c r="M46" s="21">
        <f>3164440.85</f>
        <v>3164440.85</v>
      </c>
      <c r="N46" s="21">
        <f>263439.54</f>
        <v>263439.54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4183072049.69</f>
        <v>4183072049.69</v>
      </c>
      <c r="C47" s="20">
        <f>4182882694.24</f>
        <v>4182882694.24</v>
      </c>
      <c r="D47" s="20">
        <f>15351.04</f>
        <v>15351.04</v>
      </c>
      <c r="E47" s="20">
        <f>960</f>
        <v>960</v>
      </c>
      <c r="F47" s="20">
        <f>0</f>
        <v>0</v>
      </c>
      <c r="G47" s="20">
        <f>14391.04</f>
        <v>14391.04</v>
      </c>
      <c r="H47" s="20">
        <f>0</f>
        <v>0</v>
      </c>
      <c r="I47" s="20">
        <f>0</f>
        <v>0</v>
      </c>
      <c r="J47" s="20">
        <f>4182452561.43</f>
        <v>4182452561.43</v>
      </c>
      <c r="K47" s="20">
        <f>0</f>
        <v>0</v>
      </c>
      <c r="L47" s="20">
        <f>405088.14</f>
        <v>405088.14</v>
      </c>
      <c r="M47" s="20">
        <f>9693.63</f>
        <v>9693.63</v>
      </c>
      <c r="N47" s="20">
        <f>0</f>
        <v>0</v>
      </c>
      <c r="O47" s="20">
        <f>189355.45</f>
        <v>189355.45</v>
      </c>
      <c r="P47" s="20">
        <f>189355.45</f>
        <v>189355.45</v>
      </c>
      <c r="Q47" s="20">
        <f>0</f>
        <v>0</v>
      </c>
    </row>
    <row r="48" spans="1:17" ht="24" customHeight="1">
      <c r="A48" s="16" t="s">
        <v>31</v>
      </c>
      <c r="B48" s="21">
        <f>12641.71</f>
        <v>12641.71</v>
      </c>
      <c r="C48" s="21">
        <f>12641.71</f>
        <v>12641.71</v>
      </c>
      <c r="D48" s="21">
        <f>12641.71</f>
        <v>12641.71</v>
      </c>
      <c r="E48" s="21">
        <f>0</f>
        <v>0</v>
      </c>
      <c r="F48" s="21">
        <f>0</f>
        <v>0</v>
      </c>
      <c r="G48" s="21">
        <f>12641.71</f>
        <v>12641.71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4179449561.47</f>
        <v>4179449561.47</v>
      </c>
      <c r="C49" s="21">
        <f>4179449561.47</f>
        <v>4179449561.47</v>
      </c>
      <c r="D49" s="21">
        <f>984</f>
        <v>984</v>
      </c>
      <c r="E49" s="21">
        <f>960</f>
        <v>960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4179041327.94</f>
        <v>4179041327.94</v>
      </c>
      <c r="K49" s="21">
        <f>0</f>
        <v>0</v>
      </c>
      <c r="L49" s="21">
        <f>398785.9</f>
        <v>398785.9</v>
      </c>
      <c r="M49" s="21">
        <f>8463.63</f>
        <v>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3609846.51</f>
        <v>3609846.51</v>
      </c>
      <c r="C50" s="21">
        <f>3420491.06</f>
        <v>3420491.06</v>
      </c>
      <c r="D50" s="21">
        <f>1725.33</f>
        <v>1725.33</v>
      </c>
      <c r="E50" s="21">
        <f>0</f>
        <v>0</v>
      </c>
      <c r="F50" s="21">
        <f>0</f>
        <v>0</v>
      </c>
      <c r="G50" s="21">
        <f>1725.33</f>
        <v>1725.33</v>
      </c>
      <c r="H50" s="21">
        <f>0</f>
        <v>0</v>
      </c>
      <c r="I50" s="21">
        <f>0</f>
        <v>0</v>
      </c>
      <c r="J50" s="21">
        <f>3411233.49</f>
        <v>3411233.49</v>
      </c>
      <c r="K50" s="21">
        <f>0</f>
        <v>0</v>
      </c>
      <c r="L50" s="21">
        <f>6302.24</f>
        <v>6302.24</v>
      </c>
      <c r="M50" s="21">
        <f>1230</f>
        <v>1230</v>
      </c>
      <c r="N50" s="21">
        <f>0</f>
        <v>0</v>
      </c>
      <c r="O50" s="21">
        <f>189355.45</f>
        <v>189355.45</v>
      </c>
      <c r="P50" s="21">
        <f>189355.45</f>
        <v>189355.45</v>
      </c>
      <c r="Q50" s="21">
        <f>0</f>
        <v>0</v>
      </c>
    </row>
    <row r="51" spans="1:17" ht="30.75" customHeight="1">
      <c r="A51" s="22" t="s">
        <v>41</v>
      </c>
      <c r="B51" s="20">
        <f>1915880278.79</f>
        <v>1915880278.79</v>
      </c>
      <c r="C51" s="20">
        <f>1915113567.43</f>
        <v>1915113567.43</v>
      </c>
      <c r="D51" s="20">
        <f>13485117.46</f>
        <v>13485117.46</v>
      </c>
      <c r="E51" s="20">
        <f>139512.36</f>
        <v>139512.36</v>
      </c>
      <c r="F51" s="20">
        <f>505032.56</f>
        <v>505032.56</v>
      </c>
      <c r="G51" s="20">
        <f>12840552.54</f>
        <v>12840552.54</v>
      </c>
      <c r="H51" s="20">
        <f>20</f>
        <v>20</v>
      </c>
      <c r="I51" s="20">
        <f>0</f>
        <v>0</v>
      </c>
      <c r="J51" s="20">
        <f>26149.27</f>
        <v>26149.27</v>
      </c>
      <c r="K51" s="20">
        <f>17048572.73</f>
        <v>17048572.73</v>
      </c>
      <c r="L51" s="20">
        <f>1608587610.54</f>
        <v>1608587610.54</v>
      </c>
      <c r="M51" s="20">
        <f>264420811.71</f>
        <v>264420811.71</v>
      </c>
      <c r="N51" s="20">
        <f>11545305.72</f>
        <v>11545305.72</v>
      </c>
      <c r="O51" s="20">
        <f>766711.36</f>
        <v>766711.36</v>
      </c>
      <c r="P51" s="20">
        <f>85348.34</f>
        <v>85348.34</v>
      </c>
      <c r="Q51" s="20">
        <f>681363.02</f>
        <v>681363.02</v>
      </c>
    </row>
    <row r="52" spans="1:17" ht="30" customHeight="1">
      <c r="A52" s="16" t="s">
        <v>34</v>
      </c>
      <c r="B52" s="21">
        <f>147185660.34</f>
        <v>147185660.34</v>
      </c>
      <c r="C52" s="21">
        <f>147178352.72</f>
        <v>147178352.72</v>
      </c>
      <c r="D52" s="21">
        <f>267795.62</f>
        <v>267795.62</v>
      </c>
      <c r="E52" s="21">
        <f>0</f>
        <v>0</v>
      </c>
      <c r="F52" s="21">
        <f>21.01</f>
        <v>21.01</v>
      </c>
      <c r="G52" s="21">
        <f>267774.61</f>
        <v>267774.61</v>
      </c>
      <c r="H52" s="21">
        <f>0</f>
        <v>0</v>
      </c>
      <c r="I52" s="21">
        <f>0</f>
        <v>0</v>
      </c>
      <c r="J52" s="21">
        <f>0</f>
        <v>0</v>
      </c>
      <c r="K52" s="21">
        <f>2041.35</f>
        <v>2041.35</v>
      </c>
      <c r="L52" s="21">
        <f>140683102.62</f>
        <v>140683102.62</v>
      </c>
      <c r="M52" s="21">
        <f>5549266.46</f>
        <v>5549266.46</v>
      </c>
      <c r="N52" s="21">
        <f>676146.67</f>
        <v>676146.67</v>
      </c>
      <c r="O52" s="21">
        <f>7307.62</f>
        <v>7307.62</v>
      </c>
      <c r="P52" s="21">
        <f>7307.62</f>
        <v>7307.62</v>
      </c>
      <c r="Q52" s="21">
        <f>0</f>
        <v>0</v>
      </c>
    </row>
    <row r="53" spans="1:17" ht="24" customHeight="1">
      <c r="A53" s="16" t="s">
        <v>35</v>
      </c>
      <c r="B53" s="21">
        <f>1768694618.45</f>
        <v>1768694618.45</v>
      </c>
      <c r="C53" s="21">
        <f>1767935214.71</f>
        <v>1767935214.71</v>
      </c>
      <c r="D53" s="21">
        <f>13217321.84</f>
        <v>13217321.84</v>
      </c>
      <c r="E53" s="21">
        <f>139512.36</f>
        <v>139512.36</v>
      </c>
      <c r="F53" s="21">
        <f>505011.55</f>
        <v>505011.55</v>
      </c>
      <c r="G53" s="21">
        <f>12572777.93</f>
        <v>12572777.93</v>
      </c>
      <c r="H53" s="21">
        <f>20</f>
        <v>20</v>
      </c>
      <c r="I53" s="21">
        <f>0</f>
        <v>0</v>
      </c>
      <c r="J53" s="21">
        <f>26149.27</f>
        <v>26149.27</v>
      </c>
      <c r="K53" s="21">
        <f>17046531.38</f>
        <v>17046531.38</v>
      </c>
      <c r="L53" s="21">
        <f>1467904507.92</f>
        <v>1467904507.92</v>
      </c>
      <c r="M53" s="21">
        <f>258871545.25</f>
        <v>258871545.25</v>
      </c>
      <c r="N53" s="21">
        <f>10869159.05</f>
        <v>10869159.05</v>
      </c>
      <c r="O53" s="21">
        <f>759403.74</f>
        <v>759403.74</v>
      </c>
      <c r="P53" s="21">
        <f>78040.72</f>
        <v>78040.72</v>
      </c>
      <c r="Q53" s="21">
        <f>681363.02</f>
        <v>681363.02</v>
      </c>
    </row>
    <row r="54" spans="1:17" ht="30.75" customHeight="1">
      <c r="A54" s="22" t="s">
        <v>42</v>
      </c>
      <c r="B54" s="20">
        <f>637164917.32</f>
        <v>637164917.32</v>
      </c>
      <c r="C54" s="20">
        <f>634440685.13</f>
        <v>634440685.13</v>
      </c>
      <c r="D54" s="20">
        <f>194539391.91</f>
        <v>194539391.91</v>
      </c>
      <c r="E54" s="20">
        <f>54437228.33</f>
        <v>54437228.33</v>
      </c>
      <c r="F54" s="20">
        <f>12519962.53</f>
        <v>12519962.53</v>
      </c>
      <c r="G54" s="20">
        <f>126177757.34</f>
        <v>126177757.34</v>
      </c>
      <c r="H54" s="20">
        <f>1404443.71</f>
        <v>1404443.71</v>
      </c>
      <c r="I54" s="20">
        <f>0</f>
        <v>0</v>
      </c>
      <c r="J54" s="20">
        <f>107640.08</f>
        <v>107640.08</v>
      </c>
      <c r="K54" s="20">
        <f>31403.51</f>
        <v>31403.51</v>
      </c>
      <c r="L54" s="20">
        <f>320101992.37</f>
        <v>320101992.37</v>
      </c>
      <c r="M54" s="20">
        <f>91257444.75</f>
        <v>91257444.75</v>
      </c>
      <c r="N54" s="20">
        <f>28402812.51</f>
        <v>28402812.51</v>
      </c>
      <c r="O54" s="20">
        <f>2724232.19</f>
        <v>2724232.19</v>
      </c>
      <c r="P54" s="20">
        <f>32640.65</f>
        <v>32640.65</v>
      </c>
      <c r="Q54" s="20">
        <f>2691591.54</f>
        <v>2691591.54</v>
      </c>
    </row>
    <row r="55" spans="1:17" ht="30" customHeight="1">
      <c r="A55" s="16" t="s">
        <v>36</v>
      </c>
      <c r="B55" s="21">
        <f>43706186.02</f>
        <v>43706186.02</v>
      </c>
      <c r="C55" s="21">
        <f>43706186.02</f>
        <v>43706186.02</v>
      </c>
      <c r="D55" s="21">
        <f>15227031.27</f>
        <v>15227031.27</v>
      </c>
      <c r="E55" s="21">
        <f>74990.08</f>
        <v>74990.08</v>
      </c>
      <c r="F55" s="21">
        <f>11512374.23</f>
        <v>11512374.23</v>
      </c>
      <c r="G55" s="21">
        <f>2277781.96</f>
        <v>2277781.96</v>
      </c>
      <c r="H55" s="21">
        <f>1361885</f>
        <v>1361885</v>
      </c>
      <c r="I55" s="21">
        <f>0</f>
        <v>0</v>
      </c>
      <c r="J55" s="21">
        <f>336.3</f>
        <v>336.3</v>
      </c>
      <c r="K55" s="21">
        <f>164.25</f>
        <v>164.25</v>
      </c>
      <c r="L55" s="21">
        <f>23270772.22</f>
        <v>23270772.22</v>
      </c>
      <c r="M55" s="21">
        <f>4947737.84</f>
        <v>4947737.84</v>
      </c>
      <c r="N55" s="21">
        <f>260144.14</f>
        <v>260144.14</v>
      </c>
      <c r="O55" s="21">
        <f>0</f>
        <v>0</v>
      </c>
      <c r="P55" s="21">
        <f>0</f>
        <v>0</v>
      </c>
      <c r="Q55" s="21">
        <f>0</f>
        <v>0</v>
      </c>
    </row>
    <row r="56" spans="1:17" ht="33" customHeight="1">
      <c r="A56" s="16" t="s">
        <v>77</v>
      </c>
      <c r="B56" s="21">
        <f>9096824.34</f>
        <v>9096824.34</v>
      </c>
      <c r="C56" s="21">
        <f>9096824.34</f>
        <v>9096824.34</v>
      </c>
      <c r="D56" s="21">
        <f>9096824.34</f>
        <v>9096824.34</v>
      </c>
      <c r="E56" s="21">
        <f>9094200.85</f>
        <v>9094200.85</v>
      </c>
      <c r="F56" s="21">
        <f>0</f>
        <v>0</v>
      </c>
      <c r="G56" s="21">
        <f>0</f>
        <v>0</v>
      </c>
      <c r="H56" s="21">
        <f>2623.49</f>
        <v>2623.49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0</f>
        <v>0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584361906.96</f>
        <v>584361906.96</v>
      </c>
      <c r="C57" s="21">
        <f>581637674.77</f>
        <v>581637674.77</v>
      </c>
      <c r="D57" s="21">
        <f>170215536.3</f>
        <v>170215536.3</v>
      </c>
      <c r="E57" s="21">
        <f>45268037.4</f>
        <v>45268037.4</v>
      </c>
      <c r="F57" s="21">
        <f>1007588.3</f>
        <v>1007588.3</v>
      </c>
      <c r="G57" s="21">
        <f>123899975.38</f>
        <v>123899975.38</v>
      </c>
      <c r="H57" s="21">
        <f>39935.22</f>
        <v>39935.22</v>
      </c>
      <c r="I57" s="21">
        <f>0</f>
        <v>0</v>
      </c>
      <c r="J57" s="21">
        <f>107303.78</f>
        <v>107303.78</v>
      </c>
      <c r="K57" s="21">
        <f>31239.26</f>
        <v>31239.26</v>
      </c>
      <c r="L57" s="21">
        <f>296831220.15</f>
        <v>296831220.15</v>
      </c>
      <c r="M57" s="21">
        <f>86309706.91</f>
        <v>86309706.91</v>
      </c>
      <c r="N57" s="21">
        <f>28142668.37</f>
        <v>28142668.37</v>
      </c>
      <c r="O57" s="21">
        <f>2724232.19</f>
        <v>2724232.19</v>
      </c>
      <c r="P57" s="21">
        <f>32640.65</f>
        <v>32640.65</v>
      </c>
      <c r="Q57" s="21">
        <f>2691591.54</f>
        <v>2691591.54</v>
      </c>
    </row>
    <row r="67" spans="1:13" ht="67.5" customHeight="1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3.5" customHeight="1">
      <c r="B68" s="37" t="s">
        <v>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70" spans="2:12" ht="13.5" customHeight="1">
      <c r="B70" s="63" t="s">
        <v>0</v>
      </c>
      <c r="C70" s="64"/>
      <c r="D70" s="64"/>
      <c r="E70" s="65"/>
      <c r="F70" s="53" t="s">
        <v>68</v>
      </c>
      <c r="G70" s="28" t="s">
        <v>74</v>
      </c>
      <c r="H70" s="57"/>
      <c r="I70" s="57"/>
      <c r="J70" s="57"/>
      <c r="K70" s="57"/>
      <c r="L70" s="58"/>
    </row>
    <row r="71" spans="2:12" ht="13.5" customHeight="1">
      <c r="B71" s="66"/>
      <c r="C71" s="67"/>
      <c r="D71" s="67"/>
      <c r="E71" s="68"/>
      <c r="F71" s="54"/>
      <c r="G71" s="56" t="s">
        <v>69</v>
      </c>
      <c r="H71" s="27" t="s">
        <v>66</v>
      </c>
      <c r="I71" s="27" t="s">
        <v>67</v>
      </c>
      <c r="J71" s="27" t="s">
        <v>70</v>
      </c>
      <c r="K71" s="27" t="s">
        <v>71</v>
      </c>
      <c r="L71" s="31" t="s">
        <v>72</v>
      </c>
    </row>
    <row r="72" spans="2:12" ht="13.5" customHeight="1">
      <c r="B72" s="66"/>
      <c r="C72" s="67"/>
      <c r="D72" s="67"/>
      <c r="E72" s="68"/>
      <c r="F72" s="54"/>
      <c r="G72" s="56"/>
      <c r="H72" s="27"/>
      <c r="I72" s="27"/>
      <c r="J72" s="27"/>
      <c r="K72" s="27"/>
      <c r="L72" s="31"/>
    </row>
    <row r="73" spans="2:12" ht="11.25" customHeight="1">
      <c r="B73" s="66"/>
      <c r="C73" s="67"/>
      <c r="D73" s="67"/>
      <c r="E73" s="68"/>
      <c r="F73" s="54"/>
      <c r="G73" s="56"/>
      <c r="H73" s="27"/>
      <c r="I73" s="27"/>
      <c r="J73" s="27"/>
      <c r="K73" s="27"/>
      <c r="L73" s="31"/>
    </row>
    <row r="74" spans="2:12" ht="11.25" customHeight="1">
      <c r="B74" s="69"/>
      <c r="C74" s="70"/>
      <c r="D74" s="70"/>
      <c r="E74" s="71"/>
      <c r="F74" s="55"/>
      <c r="G74" s="56"/>
      <c r="H74" s="27"/>
      <c r="I74" s="27"/>
      <c r="J74" s="27"/>
      <c r="K74" s="27"/>
      <c r="L74" s="31"/>
    </row>
    <row r="75" spans="2:12" ht="11.25" customHeight="1">
      <c r="B75" s="27">
        <v>1</v>
      </c>
      <c r="C75" s="27"/>
      <c r="D75" s="27"/>
      <c r="E75" s="27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27"/>
      <c r="C76" s="27"/>
      <c r="D76" s="27"/>
      <c r="E76" s="27"/>
      <c r="F76" s="28" t="s">
        <v>75</v>
      </c>
      <c r="G76" s="29"/>
      <c r="H76" s="29"/>
      <c r="I76" s="29"/>
      <c r="J76" s="29"/>
      <c r="K76" s="29"/>
      <c r="L76" s="30"/>
    </row>
    <row r="77" spans="2:12" ht="33.75" customHeight="1">
      <c r="B77" s="50" t="s">
        <v>53</v>
      </c>
      <c r="C77" s="51"/>
      <c r="D77" s="51"/>
      <c r="E77" s="52"/>
      <c r="F77" s="23">
        <f>1353276595.05</f>
        <v>1353276595.05</v>
      </c>
      <c r="G77" s="23">
        <f>192037200.11</f>
        <v>192037200.11</v>
      </c>
      <c r="H77" s="23">
        <f>0</f>
        <v>0</v>
      </c>
      <c r="I77" s="23">
        <f>2904296.54</f>
        <v>2904296.54</v>
      </c>
      <c r="J77" s="23">
        <f>189132903.57</f>
        <v>189132903.57</v>
      </c>
      <c r="K77" s="23">
        <f>0</f>
        <v>0</v>
      </c>
      <c r="L77" s="23">
        <f>1161239394.94</f>
        <v>1161239394.94</v>
      </c>
    </row>
    <row r="78" spans="2:12" ht="33.75" customHeight="1">
      <c r="B78" s="50" t="s">
        <v>54</v>
      </c>
      <c r="C78" s="51"/>
      <c r="D78" s="51"/>
      <c r="E78" s="52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50" t="s">
        <v>55</v>
      </c>
      <c r="C79" s="51"/>
      <c r="D79" s="51"/>
      <c r="E79" s="52"/>
      <c r="F79" s="23">
        <f>117845000</f>
        <v>117845000</v>
      </c>
      <c r="G79" s="23">
        <f>1845000</f>
        <v>1845000</v>
      </c>
      <c r="H79" s="23">
        <f>0</f>
        <v>0</v>
      </c>
      <c r="I79" s="23">
        <f>0</f>
        <v>0</v>
      </c>
      <c r="J79" s="23">
        <f>1845000</f>
        <v>1845000</v>
      </c>
      <c r="K79" s="23">
        <f>0</f>
        <v>0</v>
      </c>
      <c r="L79" s="23">
        <f>116000000</f>
        <v>116000000</v>
      </c>
    </row>
    <row r="80" spans="2:12" ht="22.5" customHeight="1">
      <c r="B80" s="50" t="s">
        <v>56</v>
      </c>
      <c r="C80" s="51"/>
      <c r="D80" s="51"/>
      <c r="E80" s="52"/>
      <c r="F80" s="23">
        <f>20753385.56</f>
        <v>20753385.56</v>
      </c>
      <c r="G80" s="23">
        <f>19131671.14</f>
        <v>19131671.14</v>
      </c>
      <c r="H80" s="23">
        <f>0</f>
        <v>0</v>
      </c>
      <c r="I80" s="23">
        <f>62500</f>
        <v>62500</v>
      </c>
      <c r="J80" s="23">
        <f>19069171.14</f>
        <v>19069171.14</v>
      </c>
      <c r="K80" s="23">
        <f>0</f>
        <v>0</v>
      </c>
      <c r="L80" s="23">
        <f>1621714.42</f>
        <v>1621714.42</v>
      </c>
    </row>
    <row r="81" spans="2:12" ht="33.75" customHeight="1">
      <c r="B81" s="50" t="s">
        <v>57</v>
      </c>
      <c r="C81" s="51"/>
      <c r="D81" s="51"/>
      <c r="E81" s="52"/>
      <c r="F81" s="23">
        <f>683260.75</f>
        <v>683260.75</v>
      </c>
      <c r="G81" s="23">
        <f>683260.75</f>
        <v>683260.75</v>
      </c>
      <c r="H81" s="23">
        <f>0</f>
        <v>0</v>
      </c>
      <c r="I81" s="23">
        <f>0</f>
        <v>0</v>
      </c>
      <c r="J81" s="23">
        <f>683260.75</f>
        <v>683260.75</v>
      </c>
      <c r="K81" s="23">
        <f>0</f>
        <v>0</v>
      </c>
      <c r="L81" s="23">
        <f>0</f>
        <v>0</v>
      </c>
    </row>
    <row r="82" spans="2:12" ht="33.75" customHeight="1">
      <c r="B82" s="50" t="s">
        <v>58</v>
      </c>
      <c r="C82" s="51"/>
      <c r="D82" s="51"/>
      <c r="E82" s="52"/>
      <c r="F82" s="23">
        <f>9455688.45</f>
        <v>9455688.45</v>
      </c>
      <c r="G82" s="23">
        <f>9455688.45</f>
        <v>9455688.45</v>
      </c>
      <c r="H82" s="23">
        <f>0</f>
        <v>0</v>
      </c>
      <c r="I82" s="23">
        <f>750000</f>
        <v>750000</v>
      </c>
      <c r="J82" s="23">
        <f>8705688.45</f>
        <v>8705688.45</v>
      </c>
      <c r="K82" s="23">
        <f>0</f>
        <v>0</v>
      </c>
      <c r="L82" s="23">
        <f>0</f>
        <v>0</v>
      </c>
    </row>
    <row r="83" spans="2:12" ht="33" customHeight="1">
      <c r="B83" s="50" t="s">
        <v>59</v>
      </c>
      <c r="C83" s="51"/>
      <c r="D83" s="51"/>
      <c r="E83" s="52"/>
      <c r="F83" s="23">
        <f>0</f>
        <v>0</v>
      </c>
      <c r="G83" s="23">
        <f>0</f>
        <v>0</v>
      </c>
      <c r="H83" s="23">
        <f>0</f>
        <v>0</v>
      </c>
      <c r="I83" s="23">
        <f>0</f>
        <v>0</v>
      </c>
      <c r="J83" s="23">
        <f>0</f>
        <v>0</v>
      </c>
      <c r="K83" s="23">
        <f>0</f>
        <v>0</v>
      </c>
      <c r="L83" s="23">
        <f>0</f>
        <v>0</v>
      </c>
    </row>
    <row r="86" spans="1:13" ht="60" customHeight="1">
      <c r="A86" s="33" t="s"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ht="13.5" customHeight="1">
      <c r="B87" s="4"/>
    </row>
    <row r="88" spans="2:11" ht="13.5" customHeight="1">
      <c r="B88" s="5"/>
      <c r="C88" s="28"/>
      <c r="D88" s="57"/>
      <c r="E88" s="57"/>
      <c r="F88" s="58"/>
      <c r="G88" s="28" t="s">
        <v>3</v>
      </c>
      <c r="H88" s="58"/>
      <c r="I88" s="28" t="s">
        <v>4</v>
      </c>
      <c r="J88" s="58"/>
      <c r="K88" s="5"/>
    </row>
    <row r="89" spans="2:11" ht="18" customHeight="1">
      <c r="B89" s="6"/>
      <c r="C89" s="50" t="s">
        <v>5</v>
      </c>
      <c r="D89" s="51"/>
      <c r="E89" s="51"/>
      <c r="F89" s="52"/>
      <c r="G89" s="59">
        <f>13</f>
        <v>13</v>
      </c>
      <c r="H89" s="60"/>
      <c r="I89" s="61">
        <f>1348457816.34</f>
        <v>1348457816.34</v>
      </c>
      <c r="J89" s="62"/>
      <c r="K89" s="7"/>
    </row>
    <row r="90" spans="2:11" ht="22.5" customHeight="1">
      <c r="B90" s="6"/>
      <c r="C90" s="50" t="s">
        <v>6</v>
      </c>
      <c r="D90" s="51"/>
      <c r="E90" s="51"/>
      <c r="F90" s="52"/>
      <c r="G90" s="59">
        <f>3</f>
        <v>3</v>
      </c>
      <c r="H90" s="60"/>
      <c r="I90" s="61">
        <f>-99840049.48</f>
        <v>-99840049.48</v>
      </c>
      <c r="J90" s="62"/>
      <c r="K90" s="7"/>
    </row>
    <row r="91" spans="2:11" ht="21" customHeight="1">
      <c r="B91" s="6"/>
      <c r="C91" s="50" t="s">
        <v>7</v>
      </c>
      <c r="D91" s="51"/>
      <c r="E91" s="51"/>
      <c r="F91" s="52"/>
      <c r="G91" s="59">
        <f>0</f>
        <v>0</v>
      </c>
      <c r="H91" s="60"/>
      <c r="I91" s="61">
        <f>0</f>
        <v>0</v>
      </c>
      <c r="J91" s="62"/>
      <c r="K91" s="7"/>
    </row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2021-03-29T11:03:22Z</dcterms:modified>
  <cp:category/>
  <cp:version/>
  <cp:contentType/>
  <cp:contentStatus/>
</cp:coreProperties>
</file>