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<sst xmlns="http://schemas.openxmlformats.org/spreadsheetml/2006/main" count="98" uniqueCount="79">
  <si>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</si>
  <si>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</si>
  <si>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</si>
  <si>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</si>
  <si>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</si>
  <si>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</si>
  <si>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</si>
  <si>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</si>
  <si>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</si>
  <si>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</si>
  <si>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</si>
  <si>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</si>
  <si>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</si>
  <si>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</si>
  <si>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</si>
  <si>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</si>
  <si>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</si>
  <si>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</si>
  <si>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</si>
  <si>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</si>
  <si>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</si>
  <si>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</si>
  <si>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</si>
  <si>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</si>
  <si>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</si>
  <si>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</si>
  <si>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</si>
  <si>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</si>
  <si>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</si>
  <si>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</si>
  <si>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</si>
  <si>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</si>
  <si>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</si>
  <si>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</si>
  <si>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</si>
  <si>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</si>
  <si>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</si>
  <si>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</si>
  <si>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</si>
  <si>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</si>
  <si>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</si>
  <si>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</si>
  <si>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</si>
  <si>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</si>
  <si>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</si>
  <si>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</si>
  <si>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</si>
  <si>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</si>
  <si>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</si>
  <si>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</si>
  <si>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</si>
  <si>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</si>
  <si>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</si>
  <si>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</si>
  <si>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</si>
  <si>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</si>
  <si>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</si>
  <si>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</si>
  <si>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</si>
  <si>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</si>
  <si>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</si>
  <si>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</si>
  <si>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</si>
  <si>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</si>
  <si>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</si>
  <si>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</si>
  <si>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</si>
  <si>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</si>
  <si>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</si>
  <si>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</si>
  <si>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</si>
  <si>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</si>
  <si>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</si>
  <si>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</si>
  <si>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</si>
  <si>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</si>
  <si>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</si>
  <si>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</si>
  <si>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 Kwartał 2021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</si>
</sst>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6343691956.09</f>
        <v>6343691956.09</v>
      </c>
      <c r="C13" s="19">
        <f>6343691956.09</f>
        <v>6343691956.09</v>
      </c>
      <c r="D13" s="19">
        <f>293461371.69</f>
        <v>293461371.69</v>
      </c>
      <c r="E13" s="19">
        <f>234683500.44</f>
        <v>234683500.44</v>
      </c>
      <c r="F13" s="19">
        <f>19013263.26</f>
        <v>19013263.26</v>
      </c>
      <c r="G13" s="19">
        <f>39764607.99</f>
        <v>39764607.99</v>
      </c>
      <c r="H13" s="19">
        <f>0</f>
        <v>0</v>
      </c>
      <c r="I13" s="19">
        <f>0</f>
        <v>0</v>
      </c>
      <c r="J13" s="19">
        <f>5822141508.13</f>
        <v>5822141508.13</v>
      </c>
      <c r="K13" s="19">
        <f>225846545.32</f>
        <v>225846545.32</v>
      </c>
      <c r="L13" s="19">
        <f>2026231.64</f>
        <v>2026231.64</v>
      </c>
      <c r="M13" s="19">
        <f>216013.05</f>
        <v>216013.05</v>
      </c>
      <c r="N13" s="19">
        <f>286.26</f>
        <v>286.26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68935000</f>
        <v>68935000</v>
      </c>
      <c r="C14" s="19">
        <f>68935000</f>
        <v>68935000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68935000</f>
        <v>68935000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68935000</f>
        <v>68935000</v>
      </c>
      <c r="C16" s="20">
        <f>68935000</f>
        <v>68935000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68935000</f>
        <v>68935000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6272476617.38</f>
        <v>6272476617.38</v>
      </c>
      <c r="C17" s="19">
        <f>6272476617.38</f>
        <v>6272476617.38</v>
      </c>
      <c r="D17" s="19">
        <f>291405351.51</f>
        <v>291405351.51</v>
      </c>
      <c r="E17" s="19">
        <f>232629331.46</f>
        <v>232629331.46</v>
      </c>
      <c r="F17" s="19">
        <f>19013263.26</f>
        <v>19013263.26</v>
      </c>
      <c r="G17" s="19">
        <f>39762756.79</f>
        <v>39762756.79</v>
      </c>
      <c r="H17" s="19">
        <f>0</f>
        <v>0</v>
      </c>
      <c r="I17" s="19">
        <f>0</f>
        <v>0</v>
      </c>
      <c r="J17" s="19">
        <f>5753206508.13</f>
        <v>5753206508.13</v>
      </c>
      <c r="K17" s="19">
        <f>225846545.32</f>
        <v>225846545.32</v>
      </c>
      <c r="L17" s="19">
        <f>1977190.33</f>
        <v>1977190.33</v>
      </c>
      <c r="M17" s="19">
        <f>41022.09</f>
        <v>41022.09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7705783.69</f>
        <v>7705783.69</v>
      </c>
      <c r="C18" s="20">
        <f>7705783.69</f>
        <v>7705783.69</v>
      </c>
      <c r="D18" s="20">
        <f>221184</f>
        <v>221184</v>
      </c>
      <c r="E18" s="20">
        <f>0</f>
        <v>0</v>
      </c>
      <c r="F18" s="20">
        <f>221184</f>
        <v>221184</v>
      </c>
      <c r="G18" s="20">
        <f>0</f>
        <v>0</v>
      </c>
      <c r="H18" s="20">
        <f>0</f>
        <v>0</v>
      </c>
      <c r="I18" s="20">
        <f>0</f>
        <v>0</v>
      </c>
      <c r="J18" s="20">
        <f>7179380</f>
        <v>7179380</v>
      </c>
      <c r="K18" s="20">
        <f>295359.52</f>
        <v>295359.52</v>
      </c>
      <c r="L18" s="20">
        <f>9860.17</f>
        <v>9860.17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6264770833.69</f>
        <v>6264770833.69</v>
      </c>
      <c r="C19" s="20">
        <f>6264770833.69</f>
        <v>6264770833.69</v>
      </c>
      <c r="D19" s="20">
        <f>291184167.51</f>
        <v>291184167.51</v>
      </c>
      <c r="E19" s="20">
        <f>232629331.46</f>
        <v>232629331.46</v>
      </c>
      <c r="F19" s="20">
        <f>18792079.26</f>
        <v>18792079.26</v>
      </c>
      <c r="G19" s="20">
        <f>39762756.79</f>
        <v>39762756.79</v>
      </c>
      <c r="H19" s="20">
        <f>0</f>
        <v>0</v>
      </c>
      <c r="I19" s="20">
        <f>0</f>
        <v>0</v>
      </c>
      <c r="J19" s="20">
        <f>5746027128.13</f>
        <v>5746027128.13</v>
      </c>
      <c r="K19" s="20">
        <f>225551185.8</f>
        <v>225551185.8</v>
      </c>
      <c r="L19" s="20">
        <f>1967330.16</f>
        <v>1967330.16</v>
      </c>
      <c r="M19" s="20">
        <f>41022.09</f>
        <v>41022.09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2280338.71</f>
        <v>2280338.71</v>
      </c>
      <c r="C21" s="19">
        <f>2280338.71</f>
        <v>2280338.71</v>
      </c>
      <c r="D21" s="19">
        <f>2056020.18</f>
        <v>2056020.18</v>
      </c>
      <c r="E21" s="19">
        <f>2054168.98</f>
        <v>2054168.98</v>
      </c>
      <c r="F21" s="19">
        <f>0</f>
        <v>0</v>
      </c>
      <c r="G21" s="19">
        <f>1851.2</f>
        <v>1851.2</v>
      </c>
      <c r="H21" s="19">
        <f>0</f>
        <v>0</v>
      </c>
      <c r="I21" s="19">
        <f>0</f>
        <v>0</v>
      </c>
      <c r="J21" s="19">
        <f>0</f>
        <v>0</v>
      </c>
      <c r="K21" s="19">
        <f>0</f>
        <v>0</v>
      </c>
      <c r="L21" s="19">
        <f>49041.31</f>
        <v>49041.31</v>
      </c>
      <c r="M21" s="19">
        <f>174990.96</f>
        <v>174990.96</v>
      </c>
      <c r="N21" s="19">
        <f>286.26</f>
        <v>286.26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97217.66</f>
        <v>97217.66</v>
      </c>
      <c r="C22" s="20">
        <f>97217.66</f>
        <v>97217.66</v>
      </c>
      <c r="D22" s="20">
        <f>0</f>
        <v>0</v>
      </c>
      <c r="E22" s="20">
        <f>0</f>
        <v>0</v>
      </c>
      <c r="F22" s="20">
        <f>0</f>
        <v>0</v>
      </c>
      <c r="G22" s="20">
        <f>0</f>
        <v>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49041.31</f>
        <v>49041.31</v>
      </c>
      <c r="M22" s="20">
        <f>48176.35</f>
        <v>48176.35</v>
      </c>
      <c r="N22" s="20">
        <f>0</f>
        <v>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2183121.05</f>
        <v>2183121.05</v>
      </c>
      <c r="C23" s="20">
        <f>2183121.05</f>
        <v>2183121.05</v>
      </c>
      <c r="D23" s="20">
        <f>2056020.18</f>
        <v>2056020.18</v>
      </c>
      <c r="E23" s="20">
        <f>2054168.98</f>
        <v>2054168.98</v>
      </c>
      <c r="F23" s="20">
        <f>0</f>
        <v>0</v>
      </c>
      <c r="G23" s="20">
        <f>1851.2</f>
        <v>1851.2</v>
      </c>
      <c r="H23" s="20">
        <f>0</f>
        <v>0</v>
      </c>
      <c r="I23" s="20">
        <f>0</f>
        <v>0</v>
      </c>
      <c r="J23" s="20">
        <f>0</f>
        <v>0</v>
      </c>
      <c r="K23" s="20">
        <f>0</f>
        <v>0</v>
      </c>
      <c r="L23" s="20">
        <f>0</f>
        <v>0</v>
      </c>
      <c r="M23" s="20">
        <f>126814.61</f>
        <v>126814.61</v>
      </c>
      <c r="N23" s="20">
        <f>286.26</f>
        <v>286.26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212998.28</f>
        <v>212998.28</v>
      </c>
      <c r="C39" s="21">
        <f>212998.28</f>
        <v>212998.28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162998.28</f>
        <v>162998.28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151060.67</f>
        <v>151060.67</v>
      </c>
      <c r="C40" s="22">
        <f>151060.67</f>
        <v>151060.67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151060.67</f>
        <v>151060.67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61937.61</f>
        <v>61937.61</v>
      </c>
      <c r="C41" s="22">
        <f>61937.61</f>
        <v>61937.61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11937.61</f>
        <v>11937.61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170524531.33</f>
        <v>170524531.33</v>
      </c>
      <c r="C42" s="21">
        <f>170524531.33</f>
        <v>170524531.33</v>
      </c>
      <c r="D42" s="21">
        <f>90608497.59</f>
        <v>90608497.59</v>
      </c>
      <c r="E42" s="21">
        <f>128476.13</f>
        <v>128476.13</v>
      </c>
      <c r="F42" s="21">
        <f>2142869.13</f>
        <v>2142869.13</v>
      </c>
      <c r="G42" s="21">
        <f>88337152.33</f>
        <v>88337152.33</v>
      </c>
      <c r="H42" s="21">
        <f>0</f>
        <v>0</v>
      </c>
      <c r="I42" s="21">
        <f>0</f>
        <v>0</v>
      </c>
      <c r="J42" s="21">
        <f>0</f>
        <v>0</v>
      </c>
      <c r="K42" s="21">
        <f>1465.86</f>
        <v>1465.86</v>
      </c>
      <c r="L42" s="21">
        <f>38894921.57</f>
        <v>38894921.57</v>
      </c>
      <c r="M42" s="21">
        <f>38156548.22</f>
        <v>38156548.22</v>
      </c>
      <c r="N42" s="21">
        <f>2863098.09</f>
        <v>2863098.09</v>
      </c>
      <c r="O42" s="21">
        <f>0</f>
        <v>0</v>
      </c>
      <c r="P42" s="21">
        <f>0</f>
        <v>0</v>
      </c>
      <c r="Q42" s="21">
        <f>0</f>
        <v>0</v>
      </c>
    </row>
    <row r="43" spans="1:17" ht="25.5" customHeight="1">
      <c r="A43" s="16" t="s">
        <v>29</v>
      </c>
      <c r="B43" s="22">
        <f>44510914.51</f>
        <v>44510914.51</v>
      </c>
      <c r="C43" s="22">
        <f>44510914.51</f>
        <v>44510914.51</v>
      </c>
      <c r="D43" s="22">
        <f>20384410.98</f>
        <v>20384410.98</v>
      </c>
      <c r="E43" s="22">
        <f>0</f>
        <v>0</v>
      </c>
      <c r="F43" s="22">
        <f>0</f>
        <v>0</v>
      </c>
      <c r="G43" s="22">
        <f>20384410.98</f>
        <v>20384410.98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5396716.53</f>
        <v>5396716.53</v>
      </c>
      <c r="M43" s="22">
        <f>17347211.89</f>
        <v>17347211.89</v>
      </c>
      <c r="N43" s="22">
        <f>1382575.11</f>
        <v>1382575.11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126013616.82</f>
        <v>126013616.82</v>
      </c>
      <c r="C44" s="22">
        <f>126013616.82</f>
        <v>126013616.82</v>
      </c>
      <c r="D44" s="22">
        <f>70224086.61</f>
        <v>70224086.61</v>
      </c>
      <c r="E44" s="22">
        <f>128476.13</f>
        <v>128476.13</v>
      </c>
      <c r="F44" s="22">
        <f>2142869.13</f>
        <v>2142869.13</v>
      </c>
      <c r="G44" s="22">
        <f>67952741.35</f>
        <v>67952741.35</v>
      </c>
      <c r="H44" s="22">
        <f>0</f>
        <v>0</v>
      </c>
      <c r="I44" s="22">
        <f>0</f>
        <v>0</v>
      </c>
      <c r="J44" s="22">
        <f>0</f>
        <v>0</v>
      </c>
      <c r="K44" s="22">
        <f>1465.86</f>
        <v>1465.86</v>
      </c>
      <c r="L44" s="22">
        <f>33498205.04</f>
        <v>33498205.04</v>
      </c>
      <c r="M44" s="22">
        <f>20809336.33</f>
        <v>20809336.33</v>
      </c>
      <c r="N44" s="22">
        <f>1480522.98</f>
        <v>1480522.98</v>
      </c>
      <c r="O44" s="22">
        <f>0</f>
        <v>0</v>
      </c>
      <c r="P44" s="22">
        <f>0</f>
        <v>0</v>
      </c>
      <c r="Q44" s="22">
        <f>0</f>
        <v>0</v>
      </c>
    </row>
    <row r="45" spans="1:17" ht="30" customHeight="1">
      <c r="A45" s="23" t="s">
        <v>40</v>
      </c>
      <c r="B45" s="21">
        <f>8268656314.91</f>
        <v>8268656314.91</v>
      </c>
      <c r="C45" s="21">
        <f>8268656314.91</f>
        <v>8268656314.91</v>
      </c>
      <c r="D45" s="21">
        <f>2439747.26</f>
        <v>2439747.26</v>
      </c>
      <c r="E45" s="21">
        <f>18855.34</f>
        <v>18855.34</v>
      </c>
      <c r="F45" s="21">
        <f>263</f>
        <v>263</v>
      </c>
      <c r="G45" s="21">
        <f>2420628.92</f>
        <v>2420628.92</v>
      </c>
      <c r="H45" s="21">
        <f>0</f>
        <v>0</v>
      </c>
      <c r="I45" s="21">
        <f>11907021.63</f>
        <v>11907021.63</v>
      </c>
      <c r="J45" s="21">
        <f>8254132285.63</f>
        <v>8254132285.63</v>
      </c>
      <c r="K45" s="21">
        <f>38498.6</f>
        <v>38498.6</v>
      </c>
      <c r="L45" s="21">
        <f>39676.36</f>
        <v>39676.36</v>
      </c>
      <c r="M45" s="21">
        <f>4802.31</f>
        <v>4802.31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2417891.53</f>
        <v>2417891.53</v>
      </c>
      <c r="C46" s="22">
        <f>2417891.53</f>
        <v>2417891.53</v>
      </c>
      <c r="D46" s="22">
        <f>2417891.53</f>
        <v>2417891.53</v>
      </c>
      <c r="E46" s="22">
        <f>0</f>
        <v>0</v>
      </c>
      <c r="F46" s="22">
        <f>0</f>
        <v>0</v>
      </c>
      <c r="G46" s="22">
        <f>2417891.53</f>
        <v>2417891.53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7732963706.9</f>
        <v>7732963706.9</v>
      </c>
      <c r="C47" s="22">
        <f>7732963706.9</f>
        <v>7732963706.9</v>
      </c>
      <c r="D47" s="22">
        <f>1583</f>
        <v>1583</v>
      </c>
      <c r="E47" s="22">
        <f>320</f>
        <v>320</v>
      </c>
      <c r="F47" s="22">
        <f>263</f>
        <v>263</v>
      </c>
      <c r="G47" s="22">
        <f>1000</f>
        <v>1000</v>
      </c>
      <c r="H47" s="22">
        <f>0</f>
        <v>0</v>
      </c>
      <c r="I47" s="22">
        <f>11907021.63</f>
        <v>11907021.63</v>
      </c>
      <c r="J47" s="22">
        <f>7720911209.27</f>
        <v>7720911209.27</v>
      </c>
      <c r="K47" s="22">
        <f>29233.9</f>
        <v>29233.9</v>
      </c>
      <c r="L47" s="22">
        <f>17573.67</f>
        <v>17573.67</v>
      </c>
      <c r="M47" s="22">
        <f>2802.31</f>
        <v>2802.31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533274716.48</f>
        <v>533274716.48</v>
      </c>
      <c r="C48" s="22">
        <f>533274716.48</f>
        <v>533274716.48</v>
      </c>
      <c r="D48" s="22">
        <f>20272.73</f>
        <v>20272.73</v>
      </c>
      <c r="E48" s="22">
        <f>18535.34</f>
        <v>18535.34</v>
      </c>
      <c r="F48" s="22">
        <f>0</f>
        <v>0</v>
      </c>
      <c r="G48" s="22">
        <f>1737.39</f>
        <v>1737.39</v>
      </c>
      <c r="H48" s="22">
        <f>0</f>
        <v>0</v>
      </c>
      <c r="I48" s="22">
        <f>0</f>
        <v>0</v>
      </c>
      <c r="J48" s="22">
        <f>533221076.36</f>
        <v>533221076.36</v>
      </c>
      <c r="K48" s="22">
        <f>9264.7</f>
        <v>9264.7</v>
      </c>
      <c r="L48" s="22">
        <f>22102.69</f>
        <v>22102.69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634114201.13</f>
        <v>634114201.13</v>
      </c>
      <c r="C49" s="21">
        <f>633234777.44</f>
        <v>633234777.44</v>
      </c>
      <c r="D49" s="21">
        <f>25284269.72</f>
        <v>25284269.72</v>
      </c>
      <c r="E49" s="21">
        <f>6002324.76</f>
        <v>6002324.76</v>
      </c>
      <c r="F49" s="21">
        <f>2890898.67</f>
        <v>2890898.67</v>
      </c>
      <c r="G49" s="21">
        <f>15746659.43</f>
        <v>15746659.43</v>
      </c>
      <c r="H49" s="21">
        <f>644386.86</f>
        <v>644386.86</v>
      </c>
      <c r="I49" s="21">
        <f>0</f>
        <v>0</v>
      </c>
      <c r="J49" s="21">
        <f>3780933.96</f>
        <v>3780933.96</v>
      </c>
      <c r="K49" s="21">
        <f>1055259.51</f>
        <v>1055259.51</v>
      </c>
      <c r="L49" s="21">
        <f>163257630.86</f>
        <v>163257630.86</v>
      </c>
      <c r="M49" s="21">
        <f>431178025.13</f>
        <v>431178025.13</v>
      </c>
      <c r="N49" s="21">
        <f>8678658.26</f>
        <v>8678658.26</v>
      </c>
      <c r="O49" s="21">
        <f>879423.69</f>
        <v>879423.69</v>
      </c>
      <c r="P49" s="21">
        <f>231134.71</f>
        <v>231134.71</v>
      </c>
      <c r="Q49" s="21">
        <f>648288.98</f>
        <v>648288.98</v>
      </c>
    </row>
    <row r="50" spans="1:17" ht="25.5" customHeight="1">
      <c r="A50" s="16" t="s">
        <v>34</v>
      </c>
      <c r="B50" s="22">
        <f>132516570.32</f>
        <v>132516570.32</v>
      </c>
      <c r="C50" s="22">
        <f>132449434.44</f>
        <v>132449434.44</v>
      </c>
      <c r="D50" s="22">
        <f>2645979.83</f>
        <v>2645979.83</v>
      </c>
      <c r="E50" s="22">
        <f>54565.66</f>
        <v>54565.66</v>
      </c>
      <c r="F50" s="22">
        <f>17842.66</f>
        <v>17842.66</v>
      </c>
      <c r="G50" s="22">
        <f>1986931.78</f>
        <v>1986931.78</v>
      </c>
      <c r="H50" s="22">
        <f>586639.73</f>
        <v>586639.73</v>
      </c>
      <c r="I50" s="22">
        <f>0</f>
        <v>0</v>
      </c>
      <c r="J50" s="22">
        <f>718227.54</f>
        <v>718227.54</v>
      </c>
      <c r="K50" s="22">
        <f>124357.57</f>
        <v>124357.57</v>
      </c>
      <c r="L50" s="22">
        <f>68353650.14</f>
        <v>68353650.14</v>
      </c>
      <c r="M50" s="22">
        <f>59768663.82</f>
        <v>59768663.82</v>
      </c>
      <c r="N50" s="22">
        <f>838555.54</f>
        <v>838555.54</v>
      </c>
      <c r="O50" s="22">
        <f>67135.88</f>
        <v>67135.88</v>
      </c>
      <c r="P50" s="22">
        <f>67015.88</f>
        <v>67015.88</v>
      </c>
      <c r="Q50" s="22">
        <f>120</f>
        <v>120</v>
      </c>
    </row>
    <row r="51" spans="1:17" ht="25.5" customHeight="1">
      <c r="A51" s="16" t="s">
        <v>35</v>
      </c>
      <c r="B51" s="22">
        <f>501597630.81</f>
        <v>501597630.81</v>
      </c>
      <c r="C51" s="22">
        <f>500785343</f>
        <v>500785343</v>
      </c>
      <c r="D51" s="22">
        <f>22638289.89</f>
        <v>22638289.89</v>
      </c>
      <c r="E51" s="22">
        <f>5947759.1</f>
        <v>5947759.1</v>
      </c>
      <c r="F51" s="22">
        <f>2873056.01</f>
        <v>2873056.01</v>
      </c>
      <c r="G51" s="22">
        <f>13759727.65</f>
        <v>13759727.65</v>
      </c>
      <c r="H51" s="22">
        <f>57747.13</f>
        <v>57747.13</v>
      </c>
      <c r="I51" s="22">
        <f>0</f>
        <v>0</v>
      </c>
      <c r="J51" s="22">
        <f>3062706.42</f>
        <v>3062706.42</v>
      </c>
      <c r="K51" s="22">
        <f>930901.94</f>
        <v>930901.94</v>
      </c>
      <c r="L51" s="22">
        <f>94903980.72</f>
        <v>94903980.72</v>
      </c>
      <c r="M51" s="22">
        <f>371409361.31</f>
        <v>371409361.31</v>
      </c>
      <c r="N51" s="22">
        <f>7840102.72</f>
        <v>7840102.72</v>
      </c>
      <c r="O51" s="22">
        <f>812287.81</f>
        <v>812287.81</v>
      </c>
      <c r="P51" s="22">
        <f>164118.83</f>
        <v>164118.83</v>
      </c>
      <c r="Q51" s="22">
        <f>648168.98</f>
        <v>648168.98</v>
      </c>
    </row>
    <row r="52" spans="1:17" ht="30" customHeight="1">
      <c r="A52" s="23" t="s">
        <v>42</v>
      </c>
      <c r="B52" s="21">
        <f>672009287.09</f>
        <v>672009287.09</v>
      </c>
      <c r="C52" s="21">
        <f>671957524.13</f>
        <v>671957524.13</v>
      </c>
      <c r="D52" s="21">
        <f>349149617.22</f>
        <v>349149617.22</v>
      </c>
      <c r="E52" s="21">
        <f>164804004.95</f>
        <v>164804004.95</v>
      </c>
      <c r="F52" s="21">
        <f>10869087.7</f>
        <v>10869087.7</v>
      </c>
      <c r="G52" s="21">
        <f>166007508.55</f>
        <v>166007508.55</v>
      </c>
      <c r="H52" s="21">
        <f>7469016.02</f>
        <v>7469016.02</v>
      </c>
      <c r="I52" s="21">
        <f>0</f>
        <v>0</v>
      </c>
      <c r="J52" s="21">
        <f>559345.21</f>
        <v>559345.21</v>
      </c>
      <c r="K52" s="21">
        <f>6442684.86</f>
        <v>6442684.86</v>
      </c>
      <c r="L52" s="21">
        <f>226587400.17</f>
        <v>226587400.17</v>
      </c>
      <c r="M52" s="21">
        <f>85950114.93</f>
        <v>85950114.93</v>
      </c>
      <c r="N52" s="21">
        <f>3268361.74</f>
        <v>3268361.74</v>
      </c>
      <c r="O52" s="21">
        <f>51762.96</f>
        <v>51762.96</v>
      </c>
      <c r="P52" s="21">
        <f>48666.14</f>
        <v>48666.14</v>
      </c>
      <c r="Q52" s="21">
        <f>3096.82</f>
        <v>3096.82</v>
      </c>
    </row>
    <row r="53" spans="1:17" ht="31.5" customHeight="1">
      <c r="A53" s="16" t="s">
        <v>36</v>
      </c>
      <c r="B53" s="22">
        <f>83060210.27</f>
        <v>83060210.27</v>
      </c>
      <c r="C53" s="22">
        <f>83011922.58</f>
        <v>83011922.58</v>
      </c>
      <c r="D53" s="22">
        <f>32299988.65</f>
        <v>32299988.65</v>
      </c>
      <c r="E53" s="22">
        <f>229693.46</f>
        <v>229693.46</v>
      </c>
      <c r="F53" s="22">
        <f>156451</f>
        <v>156451</v>
      </c>
      <c r="G53" s="22">
        <f>29101892.56</f>
        <v>29101892.56</v>
      </c>
      <c r="H53" s="22">
        <f>2811951.63</f>
        <v>2811951.63</v>
      </c>
      <c r="I53" s="22">
        <f>0</f>
        <v>0</v>
      </c>
      <c r="J53" s="22">
        <f>147710.33</f>
        <v>147710.33</v>
      </c>
      <c r="K53" s="22">
        <f>154583.62</f>
        <v>154583.62</v>
      </c>
      <c r="L53" s="22">
        <f>26396623.7</f>
        <v>26396623.7</v>
      </c>
      <c r="M53" s="22">
        <f>23229998.55</f>
        <v>23229998.55</v>
      </c>
      <c r="N53" s="22">
        <f>783017.73</f>
        <v>783017.73</v>
      </c>
      <c r="O53" s="22">
        <f>48287.69</f>
        <v>48287.69</v>
      </c>
      <c r="P53" s="22">
        <f>48287.69</f>
        <v>48287.69</v>
      </c>
      <c r="Q53" s="22">
        <f>0</f>
        <v>0</v>
      </c>
    </row>
    <row r="54" spans="1:17" ht="35.25" customHeight="1">
      <c r="A54" s="16" t="s">
        <v>77</v>
      </c>
      <c r="B54" s="22">
        <f>122331972.28</f>
        <v>122331972.28</v>
      </c>
      <c r="C54" s="22">
        <f>122331972.28</f>
        <v>122331972.28</v>
      </c>
      <c r="D54" s="22">
        <f>122055177.18</f>
        <v>122055177.18</v>
      </c>
      <c r="E54" s="22">
        <f>118338063.35</f>
        <v>118338063.35</v>
      </c>
      <c r="F54" s="22">
        <f>3326436.81</f>
        <v>3326436.81</v>
      </c>
      <c r="G54" s="22">
        <f>178608.55</f>
        <v>178608.55</v>
      </c>
      <c r="H54" s="22">
        <f>212068.47</f>
        <v>212068.47</v>
      </c>
      <c r="I54" s="22">
        <f>0</f>
        <v>0</v>
      </c>
      <c r="J54" s="22">
        <f>0</f>
        <v>0</v>
      </c>
      <c r="K54" s="22">
        <f>28855.46</f>
        <v>28855.46</v>
      </c>
      <c r="L54" s="22">
        <f>5335.95</f>
        <v>5335.95</v>
      </c>
      <c r="M54" s="22">
        <f>242419.65</f>
        <v>242419.65</v>
      </c>
      <c r="N54" s="22">
        <f>184.04</f>
        <v>184.04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466617104.54</f>
        <v>466617104.54</v>
      </c>
      <c r="C55" s="22">
        <f>466613629.27</f>
        <v>466613629.27</v>
      </c>
      <c r="D55" s="22">
        <f>194794451.39</f>
        <v>194794451.39</v>
      </c>
      <c r="E55" s="22">
        <f>46236248.14</f>
        <v>46236248.14</v>
      </c>
      <c r="F55" s="22">
        <f>7386199.89</f>
        <v>7386199.89</v>
      </c>
      <c r="G55" s="22">
        <f>136727007.44</f>
        <v>136727007.44</v>
      </c>
      <c r="H55" s="22">
        <f>4444995.92</f>
        <v>4444995.92</v>
      </c>
      <c r="I55" s="22">
        <f>0</f>
        <v>0</v>
      </c>
      <c r="J55" s="22">
        <f>411634.88</f>
        <v>411634.88</v>
      </c>
      <c r="K55" s="22">
        <f>6259245.78</f>
        <v>6259245.78</v>
      </c>
      <c r="L55" s="22">
        <f>200185440.52</f>
        <v>200185440.52</v>
      </c>
      <c r="M55" s="22">
        <f>62477696.73</f>
        <v>62477696.73</v>
      </c>
      <c r="N55" s="22">
        <f>2485159.97</f>
        <v>2485159.97</v>
      </c>
      <c r="O55" s="22">
        <f>3475.27</f>
        <v>3475.27</v>
      </c>
      <c r="P55" s="22">
        <f>378.45</f>
        <v>378.45</v>
      </c>
      <c r="Q55" s="22">
        <f>3096.82</f>
        <v>3096.82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588119925.39</f>
        <v>588119925.39</v>
      </c>
      <c r="G74" s="24">
        <f>317330680.57</f>
        <v>317330680.57</v>
      </c>
      <c r="H74" s="24">
        <f>10397049.27</f>
        <v>10397049.27</v>
      </c>
      <c r="I74" s="24">
        <f>17295852</f>
        <v>17295852</v>
      </c>
      <c r="J74" s="24">
        <f>285302665.82</f>
        <v>285302665.82</v>
      </c>
      <c r="K74" s="24">
        <f>4335113.48</f>
        <v>4335113.48</v>
      </c>
      <c r="L74" s="24">
        <f>270789244.82</f>
        <v>270789244.82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10535997</f>
        <v>10535997</v>
      </c>
      <c r="G76" s="24">
        <f>9395997</f>
        <v>9395997</v>
      </c>
      <c r="H76" s="24">
        <f>0</f>
        <v>0</v>
      </c>
      <c r="I76" s="24">
        <f>1528997</f>
        <v>1528997</v>
      </c>
      <c r="J76" s="24">
        <f>7867000</f>
        <v>7867000</v>
      </c>
      <c r="K76" s="24">
        <f>0</f>
        <v>0</v>
      </c>
      <c r="L76" s="24">
        <f>1140000</f>
        <v>1140000</v>
      </c>
    </row>
    <row r="77" spans="2:12" ht="22.5" customHeight="1">
      <c r="B77" s="34" t="s">
        <v>54</v>
      </c>
      <c r="C77" s="35"/>
      <c r="D77" s="35"/>
      <c r="E77" s="36"/>
      <c r="F77" s="24">
        <f>43569205.05</f>
        <v>43569205.05</v>
      </c>
      <c r="G77" s="24">
        <f>22618678.69</f>
        <v>22618678.69</v>
      </c>
      <c r="H77" s="24">
        <f>0</f>
        <v>0</v>
      </c>
      <c r="I77" s="24">
        <f>2015231.17</f>
        <v>2015231.17</v>
      </c>
      <c r="J77" s="24">
        <f>20603447.52</f>
        <v>20603447.52</v>
      </c>
      <c r="K77" s="24">
        <f>0</f>
        <v>0</v>
      </c>
      <c r="L77" s="24">
        <f>20950526.36</f>
        <v>20950526.36</v>
      </c>
    </row>
    <row r="78" spans="2:12" ht="33.75" customHeight="1">
      <c r="B78" s="34" t="s">
        <v>55</v>
      </c>
      <c r="C78" s="35"/>
      <c r="D78" s="35"/>
      <c r="E78" s="36"/>
      <c r="F78" s="24">
        <f>10632610.59</f>
        <v>10632610.59</v>
      </c>
      <c r="G78" s="24">
        <f>10351912.02</f>
        <v>10351912.02</v>
      </c>
      <c r="H78" s="24">
        <f>0</f>
        <v>0</v>
      </c>
      <c r="I78" s="24">
        <f>0</f>
        <v>0</v>
      </c>
      <c r="J78" s="24">
        <f>10351912.02</f>
        <v>10351912.02</v>
      </c>
      <c r="K78" s="24">
        <f>0</f>
        <v>0</v>
      </c>
      <c r="L78" s="24">
        <f>280698.57</f>
        <v>280698.57</v>
      </c>
    </row>
    <row r="79" spans="2:12" ht="33.75" customHeight="1">
      <c r="B79" s="34" t="s">
        <v>56</v>
      </c>
      <c r="C79" s="35"/>
      <c r="D79" s="35"/>
      <c r="E79" s="36"/>
      <c r="F79" s="24">
        <f>1411870.4</f>
        <v>1411870.4</v>
      </c>
      <c r="G79" s="24">
        <f>339166.67</f>
        <v>339166.67</v>
      </c>
      <c r="H79" s="24">
        <f>0</f>
        <v>0</v>
      </c>
      <c r="I79" s="24">
        <f>0</f>
        <v>0</v>
      </c>
      <c r="J79" s="24">
        <f>339166.67</f>
        <v>339166.67</v>
      </c>
      <c r="K79" s="24">
        <f>0</f>
        <v>0</v>
      </c>
      <c r="L79" s="24">
        <f>1072703.73</f>
        <v>1072703.73</v>
      </c>
    </row>
    <row r="80" spans="2:12" ht="22.5" customHeight="1">
      <c r="B80" s="34" t="s">
        <v>57</v>
      </c>
      <c r="C80" s="35"/>
      <c r="D80" s="35"/>
      <c r="E80" s="36"/>
      <c r="F80" s="24">
        <f>364388.46</f>
        <v>364388.46</v>
      </c>
      <c r="G80" s="24">
        <f>364388.46</f>
        <v>364388.46</v>
      </c>
      <c r="H80" s="24">
        <f>0</f>
        <v>0</v>
      </c>
      <c r="I80" s="24">
        <f>0</f>
        <v>0</v>
      </c>
      <c r="J80" s="24">
        <f>364388.46</f>
        <v>364388.46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309</f>
        <v>309</v>
      </c>
      <c r="H86" s="53"/>
      <c r="I86" s="37">
        <f>2169449442.21</f>
        <v>2169449442.21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5</f>
        <v>5</v>
      </c>
      <c r="H87" s="62"/>
      <c r="I87" s="63">
        <f>-4443170.06</f>
        <v>-4443170.06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2021-05-31T09:40:43Z</dcterms:modified>
  <cp:category/>
  <cp:version/>
  <cp:contentType/>
  <cp:contentStatus/>
</cp:coreProperties>
</file>