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<sst xmlns="http://schemas.openxmlformats.org/spreadsheetml/2006/main" count="98" uniqueCount="79">
  <si>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</si>
  <si>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</si>
  <si>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</si>
  <si>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</si>
  <si>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</si>
  <si>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</si>
  <si>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</si>
  <si>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</si>
  <si>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</si>
  <si>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</si>
  <si>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</si>
  <si>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</si>
  <si>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</si>
  <si>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</si>
  <si>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</si>
  <si>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</si>
  <si>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</si>
  <si>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</si>
  <si>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</si>
  <si>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</si>
  <si>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</si>
  <si>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</si>
  <si>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</si>
  <si>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</si>
  <si>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</si>
  <si>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</si>
  <si>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</si>
  <si>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</si>
  <si>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</si>
  <si>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</si>
  <si>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</si>
  <si>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</si>
  <si>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</si>
  <si>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</si>
  <si>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</si>
  <si>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</si>
  <si>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</si>
  <si>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</si>
  <si>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</si>
  <si>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</si>
  <si>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</si>
  <si>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</si>
  <si>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</si>
  <si>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</si>
  <si>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</si>
  <si>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</si>
  <si>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</si>
  <si>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</si>
  <si>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</si>
  <si>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</si>
  <si>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</si>
  <si>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</si>
  <si>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</si>
  <si>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</si>
  <si>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</si>
  <si>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</si>
  <si>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</si>
  <si>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</si>
  <si>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</si>
  <si>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</si>
  <si>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</si>
  <si>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</si>
  <si>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</si>
  <si>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</si>
  <si>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</si>
  <si>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</si>
  <si>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</si>
  <si>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</si>
  <si>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</si>
  <si>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</si>
  <si>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</si>
  <si>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</si>
  <si>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</si>
  <si>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</si>
  <si>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</si>
  <si>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</si>
  <si>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</si>
  <si>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</si>
  <si>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III Kwartały 2020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</si>
</sst>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5" width="11.375" style="2" customWidth="1"/>
    <col min="6" max="6" width="13.125" style="2" bestFit="1" customWidth="1"/>
    <col min="7" max="7" width="11.75390625" style="2" bestFit="1" customWidth="1"/>
    <col min="8" max="8" width="10.00390625" style="2" bestFit="1" customWidth="1"/>
    <col min="9" max="9" width="11.875" style="2" bestFit="1" customWidth="1"/>
    <col min="10" max="10" width="13.125" style="2" bestFit="1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5" width="13.125" style="2" bestFit="1" customWidth="1"/>
    <col min="16" max="16" width="11.125" style="2" customWidth="1"/>
    <col min="17" max="16384" width="9.125" style="2" customWidth="1"/>
  </cols>
  <sheetData>
    <row r="1" spans="1:13" ht="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2:17" ht="13.5" customHeight="1"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  <c r="P5" s="8"/>
      <c r="Q5" s="8"/>
    </row>
    <row r="6" spans="1:17" ht="13.5" customHeight="1">
      <c r="A6" s="38" t="s">
        <v>0</v>
      </c>
      <c r="B6" s="43" t="s">
        <v>61</v>
      </c>
      <c r="C6" s="47" t="s">
        <v>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64</v>
      </c>
      <c r="P6" s="48"/>
      <c r="Q6" s="49"/>
    </row>
    <row r="7" spans="1:17" ht="13.5" customHeight="1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24</v>
      </c>
      <c r="H7" s="42" t="s">
        <v>25</v>
      </c>
      <c r="I7" s="44" t="s">
        <v>63</v>
      </c>
      <c r="J7" s="42" t="s">
        <v>13</v>
      </c>
      <c r="K7" s="42" t="s">
        <v>14</v>
      </c>
      <c r="L7" s="42" t="s">
        <v>15</v>
      </c>
      <c r="M7" s="42" t="s">
        <v>16</v>
      </c>
      <c r="N7" s="41" t="s">
        <v>17</v>
      </c>
      <c r="O7" s="32" t="s">
        <v>18</v>
      </c>
      <c r="P7" s="32" t="s">
        <v>19</v>
      </c>
      <c r="Q7" s="32" t="s">
        <v>20</v>
      </c>
    </row>
    <row r="8" spans="1:17" ht="13.5" customHeight="1">
      <c r="A8" s="39"/>
      <c r="B8" s="41"/>
      <c r="C8" s="32"/>
      <c r="D8" s="32"/>
      <c r="E8" s="32"/>
      <c r="F8" s="32"/>
      <c r="G8" s="32"/>
      <c r="H8" s="32"/>
      <c r="I8" s="44"/>
      <c r="J8" s="32"/>
      <c r="K8" s="32"/>
      <c r="L8" s="32"/>
      <c r="M8" s="32"/>
      <c r="N8" s="41"/>
      <c r="O8" s="32"/>
      <c r="P8" s="32"/>
      <c r="Q8" s="32"/>
    </row>
    <row r="9" spans="1:17" ht="11.25" customHeight="1">
      <c r="A9" s="39"/>
      <c r="B9" s="41"/>
      <c r="C9" s="32"/>
      <c r="D9" s="32"/>
      <c r="E9" s="32"/>
      <c r="F9" s="32"/>
      <c r="G9" s="32"/>
      <c r="H9" s="32"/>
      <c r="I9" s="44"/>
      <c r="J9" s="32"/>
      <c r="K9" s="32"/>
      <c r="L9" s="32"/>
      <c r="M9" s="32"/>
      <c r="N9" s="41"/>
      <c r="O9" s="32"/>
      <c r="P9" s="32"/>
      <c r="Q9" s="32"/>
    </row>
    <row r="10" spans="1:17" ht="27.75" customHeight="1">
      <c r="A10" s="40"/>
      <c r="B10" s="42"/>
      <c r="C10" s="32"/>
      <c r="D10" s="32"/>
      <c r="E10" s="32"/>
      <c r="F10" s="32"/>
      <c r="G10" s="32"/>
      <c r="H10" s="32"/>
      <c r="I10" s="45"/>
      <c r="J10" s="32"/>
      <c r="K10" s="32"/>
      <c r="L10" s="32"/>
      <c r="M10" s="32"/>
      <c r="N10" s="42"/>
      <c r="O10" s="32"/>
      <c r="P10" s="32"/>
      <c r="Q10" s="32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24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3.5" customHeight="1">
      <c r="A13" s="17" t="s">
        <v>76</v>
      </c>
      <c r="B13" s="18">
        <f>5653268128.96</f>
        <v>5653268128.96</v>
      </c>
      <c r="C13" s="18">
        <f>3814215293.05</f>
        <v>3814215293.05</v>
      </c>
      <c r="D13" s="18">
        <f>206750224.46</f>
        <v>206750224.46</v>
      </c>
      <c r="E13" s="18">
        <f>206000000</f>
        <v>206000000</v>
      </c>
      <c r="F13" s="18">
        <f>0</f>
        <v>0</v>
      </c>
      <c r="G13" s="18">
        <f>750224.46</f>
        <v>750224.46</v>
      </c>
      <c r="H13" s="18">
        <f>0</f>
        <v>0</v>
      </c>
      <c r="I13" s="18">
        <f>0</f>
        <v>0</v>
      </c>
      <c r="J13" s="18">
        <f>3309262409.24</f>
        <v>3309262409.24</v>
      </c>
      <c r="K13" s="18">
        <f>0</f>
        <v>0</v>
      </c>
      <c r="L13" s="18">
        <f>297366874.32</f>
        <v>297366874.32</v>
      </c>
      <c r="M13" s="18">
        <f>816327.43</f>
        <v>816327.43</v>
      </c>
      <c r="N13" s="18">
        <f>19457.6</f>
        <v>19457.6</v>
      </c>
      <c r="O13" s="18">
        <f>1839052835.91</f>
        <v>1839052835.91</v>
      </c>
      <c r="P13" s="18">
        <f>1839052835.91</f>
        <v>1839052835.91</v>
      </c>
      <c r="Q13" s="18">
        <f>0</f>
        <v>0</v>
      </c>
    </row>
    <row r="14" spans="1:17" ht="28.5" customHeight="1">
      <c r="A14" s="17" t="s">
        <v>43</v>
      </c>
      <c r="B14" s="18">
        <f>111250000</f>
        <v>111250000</v>
      </c>
      <c r="C14" s="18">
        <f>111250000</f>
        <v>111250000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111250000</f>
        <v>111250000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0</f>
        <v>0</v>
      </c>
      <c r="P14" s="18">
        <f>0</f>
        <v>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111250000</f>
        <v>111250000</v>
      </c>
      <c r="C16" s="19">
        <f>111250000</f>
        <v>111250000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111250000</f>
        <v>111250000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0</f>
        <v>0</v>
      </c>
      <c r="P16" s="19">
        <f>0</f>
        <v>0</v>
      </c>
      <c r="Q16" s="19">
        <f>0</f>
        <v>0</v>
      </c>
    </row>
    <row r="17" spans="1:17" ht="36" customHeight="1">
      <c r="A17" s="17" t="s">
        <v>46</v>
      </c>
      <c r="B17" s="18">
        <f>5540939873.31</f>
        <v>5540939873.31</v>
      </c>
      <c r="C17" s="18">
        <f>3701887037.4</f>
        <v>3701887037.4</v>
      </c>
      <c r="D17" s="18">
        <f>206725758.65</f>
        <v>206725758.65</v>
      </c>
      <c r="E17" s="18">
        <f>206000000</f>
        <v>206000000</v>
      </c>
      <c r="F17" s="18">
        <f>0</f>
        <v>0</v>
      </c>
      <c r="G17" s="18">
        <f>725758.65</f>
        <v>725758.65</v>
      </c>
      <c r="H17" s="18">
        <f>0</f>
        <v>0</v>
      </c>
      <c r="I17" s="18">
        <f>0</f>
        <v>0</v>
      </c>
      <c r="J17" s="18">
        <f>3198012058.75</f>
        <v>3198012058.75</v>
      </c>
      <c r="K17" s="18">
        <f>0</f>
        <v>0</v>
      </c>
      <c r="L17" s="18">
        <f>297149220</f>
        <v>297149220</v>
      </c>
      <c r="M17" s="18">
        <f>0</f>
        <v>0</v>
      </c>
      <c r="N17" s="18">
        <f>0</f>
        <v>0</v>
      </c>
      <c r="O17" s="18">
        <f>1839052835.91</f>
        <v>1839052835.91</v>
      </c>
      <c r="P17" s="18">
        <f>1839052835.91</f>
        <v>1839052835.91</v>
      </c>
      <c r="Q17" s="18">
        <f>0</f>
        <v>0</v>
      </c>
    </row>
    <row r="18" spans="1:17" ht="22.5" customHeight="1">
      <c r="A18" s="15" t="s">
        <v>47</v>
      </c>
      <c r="B18" s="19">
        <f>0</f>
        <v>0</v>
      </c>
      <c r="C18" s="19">
        <f>0</f>
        <v>0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5540939873.31</f>
        <v>5540939873.31</v>
      </c>
      <c r="C19" s="19">
        <f>3701887037.4</f>
        <v>3701887037.4</v>
      </c>
      <c r="D19" s="19">
        <f>206725758.65</f>
        <v>206725758.65</v>
      </c>
      <c r="E19" s="19">
        <f>206000000</f>
        <v>206000000</v>
      </c>
      <c r="F19" s="19">
        <f>0</f>
        <v>0</v>
      </c>
      <c r="G19" s="19">
        <f>725758.65</f>
        <v>725758.65</v>
      </c>
      <c r="H19" s="19">
        <f>0</f>
        <v>0</v>
      </c>
      <c r="I19" s="19">
        <f>0</f>
        <v>0</v>
      </c>
      <c r="J19" s="19">
        <f>3198012058.75</f>
        <v>3198012058.75</v>
      </c>
      <c r="K19" s="19">
        <f>0</f>
        <v>0</v>
      </c>
      <c r="L19" s="19">
        <f>297149220</f>
        <v>297149220</v>
      </c>
      <c r="M19" s="19">
        <f>0</f>
        <v>0</v>
      </c>
      <c r="N19" s="19">
        <f>0</f>
        <v>0</v>
      </c>
      <c r="O19" s="19">
        <f>1839052835.91</f>
        <v>1839052835.91</v>
      </c>
      <c r="P19" s="19">
        <f>1839052835.91</f>
        <v>1839052835.91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1078255.65</f>
        <v>1078255.65</v>
      </c>
      <c r="C21" s="18">
        <f>1078255.65</f>
        <v>1078255.65</v>
      </c>
      <c r="D21" s="18">
        <f>24465.81</f>
        <v>24465.81</v>
      </c>
      <c r="E21" s="18">
        <f>0</f>
        <v>0</v>
      </c>
      <c r="F21" s="18">
        <f>0</f>
        <v>0</v>
      </c>
      <c r="G21" s="18">
        <f>24465.81</f>
        <v>24465.81</v>
      </c>
      <c r="H21" s="18">
        <f>0</f>
        <v>0</v>
      </c>
      <c r="I21" s="18">
        <f>0</f>
        <v>0</v>
      </c>
      <c r="J21" s="18">
        <f>350.49</f>
        <v>350.49</v>
      </c>
      <c r="K21" s="18">
        <f>0</f>
        <v>0</v>
      </c>
      <c r="L21" s="18">
        <f>217654.32</f>
        <v>217654.32</v>
      </c>
      <c r="M21" s="18">
        <f>816327.43</f>
        <v>816327.43</v>
      </c>
      <c r="N21" s="18">
        <f>19457.6</f>
        <v>19457.6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781125.39</f>
        <v>781125.39</v>
      </c>
      <c r="C22" s="19">
        <f>781125.39</f>
        <v>781125.39</v>
      </c>
      <c r="D22" s="19">
        <f>24065.81</f>
        <v>24065.81</v>
      </c>
      <c r="E22" s="19">
        <f>0</f>
        <v>0</v>
      </c>
      <c r="F22" s="19">
        <f>0</f>
        <v>0</v>
      </c>
      <c r="G22" s="19">
        <f>24065.81</f>
        <v>24065.81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217654.32</f>
        <v>217654.32</v>
      </c>
      <c r="M22" s="19">
        <f>519947.66</f>
        <v>519947.66</v>
      </c>
      <c r="N22" s="19">
        <f>19457.6</f>
        <v>19457.6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297130.26</f>
        <v>297130.26</v>
      </c>
      <c r="C23" s="19">
        <f>297130.26</f>
        <v>297130.26</v>
      </c>
      <c r="D23" s="19">
        <f>400</f>
        <v>400</v>
      </c>
      <c r="E23" s="19">
        <f>0</f>
        <v>0</v>
      </c>
      <c r="F23" s="19">
        <f>0</f>
        <v>0</v>
      </c>
      <c r="G23" s="19">
        <f>400</f>
        <v>400</v>
      </c>
      <c r="H23" s="19">
        <f>0</f>
        <v>0</v>
      </c>
      <c r="I23" s="19">
        <f>0</f>
        <v>0</v>
      </c>
      <c r="J23" s="19">
        <f>350.49</f>
        <v>350.49</v>
      </c>
      <c r="K23" s="19">
        <f>0</f>
        <v>0</v>
      </c>
      <c r="L23" s="19">
        <f>0</f>
        <v>0</v>
      </c>
      <c r="M23" s="19">
        <f>296379.77</f>
        <v>296379.77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33" t="s">
        <v>78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 ht="13.5" customHeight="1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spans="1:17" ht="13.5" customHeight="1">
      <c r="A33" s="38" t="s">
        <v>0</v>
      </c>
      <c r="B33" s="43" t="s">
        <v>9</v>
      </c>
      <c r="C33" s="34" t="s">
        <v>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4" t="s">
        <v>21</v>
      </c>
      <c r="P33" s="35"/>
      <c r="Q33" s="36"/>
    </row>
    <row r="34" spans="1:17" ht="13.5" customHeight="1">
      <c r="A34" s="39"/>
      <c r="B34" s="41"/>
      <c r="C34" s="41" t="s">
        <v>10</v>
      </c>
      <c r="D34" s="32" t="s">
        <v>12</v>
      </c>
      <c r="E34" s="32" t="s">
        <v>22</v>
      </c>
      <c r="F34" s="32" t="s">
        <v>23</v>
      </c>
      <c r="G34" s="32" t="s">
        <v>70</v>
      </c>
      <c r="H34" s="32" t="s">
        <v>25</v>
      </c>
      <c r="I34" s="32" t="s">
        <v>1</v>
      </c>
      <c r="J34" s="32" t="s">
        <v>13</v>
      </c>
      <c r="K34" s="32" t="s">
        <v>14</v>
      </c>
      <c r="L34" s="32" t="s">
        <v>15</v>
      </c>
      <c r="M34" s="32" t="s">
        <v>16</v>
      </c>
      <c r="N34" s="72" t="s">
        <v>17</v>
      </c>
      <c r="O34" s="32" t="s">
        <v>18</v>
      </c>
      <c r="P34" s="32" t="s">
        <v>19</v>
      </c>
      <c r="Q34" s="43" t="s">
        <v>20</v>
      </c>
    </row>
    <row r="35" spans="1:17" ht="13.5" customHeight="1">
      <c r="A35" s="39"/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2"/>
      <c r="O35" s="32"/>
      <c r="P35" s="32"/>
      <c r="Q35" s="41"/>
    </row>
    <row r="36" spans="1:17" ht="11.25" customHeight="1">
      <c r="A36" s="39"/>
      <c r="B36" s="41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2"/>
      <c r="O36" s="32"/>
      <c r="P36" s="32"/>
      <c r="Q36" s="41"/>
    </row>
    <row r="37" spans="1:17" ht="11.25" customHeight="1">
      <c r="A37" s="40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2"/>
      <c r="O37" s="32"/>
      <c r="P37" s="32"/>
      <c r="Q37" s="42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24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387966471.51</f>
        <v>387966471.51</v>
      </c>
      <c r="C44" s="20">
        <f>387966471.51</f>
        <v>387966471.51</v>
      </c>
      <c r="D44" s="20">
        <f>356475793.02</f>
        <v>356475793.02</v>
      </c>
      <c r="E44" s="20">
        <f>56217.2</f>
        <v>56217.2</v>
      </c>
      <c r="F44" s="20">
        <f>0</f>
        <v>0</v>
      </c>
      <c r="G44" s="20">
        <f>356419575.82</f>
        <v>356419575.82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27925920.06</f>
        <v>27925920.06</v>
      </c>
      <c r="M44" s="20">
        <f>3030248.57</f>
        <v>3030248.57</v>
      </c>
      <c r="N44" s="20">
        <f>534509.86</f>
        <v>534509.86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3026150.22</f>
        <v>3026150.22</v>
      </c>
      <c r="C45" s="21">
        <f>3026150.22</f>
        <v>3026150.22</v>
      </c>
      <c r="D45" s="21">
        <f>2943128.6</f>
        <v>2943128.6</v>
      </c>
      <c r="E45" s="21">
        <f>0</f>
        <v>0</v>
      </c>
      <c r="F45" s="21">
        <f>0</f>
        <v>0</v>
      </c>
      <c r="G45" s="21">
        <f>2943128.6</f>
        <v>2943128.6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0</f>
        <v>0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384940321.29</f>
        <v>384940321.29</v>
      </c>
      <c r="C46" s="21">
        <f>384940321.29</f>
        <v>384940321.29</v>
      </c>
      <c r="D46" s="21">
        <f>353532664.42</f>
        <v>353532664.42</v>
      </c>
      <c r="E46" s="21">
        <f>56217.2</f>
        <v>56217.2</v>
      </c>
      <c r="F46" s="21">
        <f>0</f>
        <v>0</v>
      </c>
      <c r="G46" s="21">
        <f>353476447.22</f>
        <v>353476447.22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27842898.44</f>
        <v>27842898.44</v>
      </c>
      <c r="M46" s="21">
        <f>3030248.57</f>
        <v>3030248.57</v>
      </c>
      <c r="N46" s="21">
        <f>534509.86</f>
        <v>534509.86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5629572364.33</f>
        <v>5629572364.33</v>
      </c>
      <c r="C47" s="20">
        <f>5629420775.14</f>
        <v>5629420775.14</v>
      </c>
      <c r="D47" s="20">
        <f>430673.6</f>
        <v>430673.6</v>
      </c>
      <c r="E47" s="20">
        <f>960</f>
        <v>960</v>
      </c>
      <c r="F47" s="20">
        <f>0</f>
        <v>0</v>
      </c>
      <c r="G47" s="20">
        <f>429713.6</f>
        <v>429713.6</v>
      </c>
      <c r="H47" s="20">
        <f>0</f>
        <v>0</v>
      </c>
      <c r="I47" s="20">
        <f>0</f>
        <v>0</v>
      </c>
      <c r="J47" s="20">
        <f>5628581748.27</f>
        <v>5628581748.27</v>
      </c>
      <c r="K47" s="20">
        <f>0</f>
        <v>0</v>
      </c>
      <c r="L47" s="20">
        <f>392088.14</f>
        <v>392088.14</v>
      </c>
      <c r="M47" s="20">
        <f>16265.13</f>
        <v>16265.13</v>
      </c>
      <c r="N47" s="20">
        <f>0</f>
        <v>0</v>
      </c>
      <c r="O47" s="20">
        <f>151589.19</f>
        <v>151589.19</v>
      </c>
      <c r="P47" s="20">
        <f>151589.19</f>
        <v>151589.19</v>
      </c>
      <c r="Q47" s="20">
        <f>0</f>
        <v>0</v>
      </c>
    </row>
    <row r="48" spans="1:17" ht="24" customHeight="1">
      <c r="A48" s="16" t="s">
        <v>31</v>
      </c>
      <c r="B48" s="21">
        <f>427964.27</f>
        <v>427964.27</v>
      </c>
      <c r="C48" s="21">
        <f>427964.27</f>
        <v>427964.27</v>
      </c>
      <c r="D48" s="21">
        <f>427964.27</f>
        <v>427964.27</v>
      </c>
      <c r="E48" s="21">
        <f>0</f>
        <v>0</v>
      </c>
      <c r="F48" s="21">
        <f>0</f>
        <v>0</v>
      </c>
      <c r="G48" s="21">
        <f>427964.27</f>
        <v>427964.27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5228674915.89</f>
        <v>5228674915.89</v>
      </c>
      <c r="C49" s="21">
        <f>5228674915.89</f>
        <v>5228674915.89</v>
      </c>
      <c r="D49" s="21">
        <f>984</f>
        <v>984</v>
      </c>
      <c r="E49" s="21">
        <f>960</f>
        <v>960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5228279682.36</f>
        <v>5228279682.36</v>
      </c>
      <c r="K49" s="21">
        <f>0</f>
        <v>0</v>
      </c>
      <c r="L49" s="21">
        <f>385785.9</f>
        <v>385785.9</v>
      </c>
      <c r="M49" s="21">
        <f>8463.63</f>
        <v>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400469484.17</f>
        <v>400469484.17</v>
      </c>
      <c r="C50" s="21">
        <f>400317894.98</f>
        <v>400317894.98</v>
      </c>
      <c r="D50" s="21">
        <f>1725.33</f>
        <v>1725.33</v>
      </c>
      <c r="E50" s="21">
        <f>0</f>
        <v>0</v>
      </c>
      <c r="F50" s="21">
        <f>0</f>
        <v>0</v>
      </c>
      <c r="G50" s="21">
        <f>1725.33</f>
        <v>1725.33</v>
      </c>
      <c r="H50" s="21">
        <f>0</f>
        <v>0</v>
      </c>
      <c r="I50" s="21">
        <f>0</f>
        <v>0</v>
      </c>
      <c r="J50" s="21">
        <f>400302065.91</f>
        <v>400302065.91</v>
      </c>
      <c r="K50" s="21">
        <f>0</f>
        <v>0</v>
      </c>
      <c r="L50" s="21">
        <f>6302.24</f>
        <v>6302.24</v>
      </c>
      <c r="M50" s="21">
        <f>7801.5</f>
        <v>7801.5</v>
      </c>
      <c r="N50" s="21">
        <f>0</f>
        <v>0</v>
      </c>
      <c r="O50" s="21">
        <f>151589.19</f>
        <v>151589.19</v>
      </c>
      <c r="P50" s="21">
        <f>151589.19</f>
        <v>151589.19</v>
      </c>
      <c r="Q50" s="21">
        <f>0</f>
        <v>0</v>
      </c>
    </row>
    <row r="51" spans="1:17" ht="30.75" customHeight="1">
      <c r="A51" s="22" t="s">
        <v>41</v>
      </c>
      <c r="B51" s="20">
        <f>1878909550.24</f>
        <v>1878909550.24</v>
      </c>
      <c r="C51" s="20">
        <f>1878148008.42</f>
        <v>1878148008.42</v>
      </c>
      <c r="D51" s="20">
        <f>12216910.66</f>
        <v>12216910.66</v>
      </c>
      <c r="E51" s="20">
        <f>528758.97</f>
        <v>528758.97</v>
      </c>
      <c r="F51" s="20">
        <f>499525.86</f>
        <v>499525.86</v>
      </c>
      <c r="G51" s="20">
        <f>11188605.83</f>
        <v>11188605.83</v>
      </c>
      <c r="H51" s="20">
        <f>20</f>
        <v>20</v>
      </c>
      <c r="I51" s="20">
        <f>0</f>
        <v>0</v>
      </c>
      <c r="J51" s="20">
        <f>20311.98</f>
        <v>20311.98</v>
      </c>
      <c r="K51" s="20">
        <f>17123394.72</f>
        <v>17123394.72</v>
      </c>
      <c r="L51" s="20">
        <f>1568746464.94</f>
        <v>1568746464.94</v>
      </c>
      <c r="M51" s="20">
        <f>269684732.4</f>
        <v>269684732.4</v>
      </c>
      <c r="N51" s="20">
        <f>10356193.72</f>
        <v>10356193.72</v>
      </c>
      <c r="O51" s="20">
        <f>761541.82</f>
        <v>761541.82</v>
      </c>
      <c r="P51" s="20">
        <f>78040.72</f>
        <v>78040.72</v>
      </c>
      <c r="Q51" s="20">
        <f>683501.1</f>
        <v>683501.1</v>
      </c>
    </row>
    <row r="52" spans="1:17" ht="30" customHeight="1">
      <c r="A52" s="16" t="s">
        <v>34</v>
      </c>
      <c r="B52" s="21">
        <f>147054281.23</f>
        <v>147054281.23</v>
      </c>
      <c r="C52" s="21">
        <f>147054281.23</f>
        <v>147054281.23</v>
      </c>
      <c r="D52" s="21">
        <f>286928.6</f>
        <v>286928.6</v>
      </c>
      <c r="E52" s="21">
        <f>263.15</f>
        <v>263.15</v>
      </c>
      <c r="F52" s="21">
        <f>21.01</f>
        <v>21.01</v>
      </c>
      <c r="G52" s="21">
        <f>286644.44</f>
        <v>286644.44</v>
      </c>
      <c r="H52" s="21">
        <f>0</f>
        <v>0</v>
      </c>
      <c r="I52" s="21">
        <f>0</f>
        <v>0</v>
      </c>
      <c r="J52" s="21">
        <f>0</f>
        <v>0</v>
      </c>
      <c r="K52" s="21">
        <f>1156.67</f>
        <v>1156.67</v>
      </c>
      <c r="L52" s="21">
        <f>139049888.47</f>
        <v>139049888.47</v>
      </c>
      <c r="M52" s="21">
        <f>7023764.86</f>
        <v>7023764.86</v>
      </c>
      <c r="N52" s="21">
        <f>692542.63</f>
        <v>692542.63</v>
      </c>
      <c r="O52" s="21">
        <f>0</f>
        <v>0</v>
      </c>
      <c r="P52" s="21">
        <f>0</f>
        <v>0</v>
      </c>
      <c r="Q52" s="21">
        <f>0</f>
        <v>0</v>
      </c>
    </row>
    <row r="53" spans="1:17" ht="24" customHeight="1">
      <c r="A53" s="16" t="s">
        <v>35</v>
      </c>
      <c r="B53" s="21">
        <f>1731855269.01</f>
        <v>1731855269.01</v>
      </c>
      <c r="C53" s="21">
        <f>1731093727.19</f>
        <v>1731093727.19</v>
      </c>
      <c r="D53" s="21">
        <f>11929982.06</f>
        <v>11929982.06</v>
      </c>
      <c r="E53" s="21">
        <f>528495.82</f>
        <v>528495.82</v>
      </c>
      <c r="F53" s="21">
        <f>499504.85</f>
        <v>499504.85</v>
      </c>
      <c r="G53" s="21">
        <f>10901961.39</f>
        <v>10901961.39</v>
      </c>
      <c r="H53" s="21">
        <f>20</f>
        <v>20</v>
      </c>
      <c r="I53" s="21">
        <f>0</f>
        <v>0</v>
      </c>
      <c r="J53" s="21">
        <f>20311.98</f>
        <v>20311.98</v>
      </c>
      <c r="K53" s="21">
        <f>17122238.05</f>
        <v>17122238.05</v>
      </c>
      <c r="L53" s="21">
        <f>1429696576.47</f>
        <v>1429696576.47</v>
      </c>
      <c r="M53" s="21">
        <f>262660967.54</f>
        <v>262660967.54</v>
      </c>
      <c r="N53" s="21">
        <f>9663651.09</f>
        <v>9663651.09</v>
      </c>
      <c r="O53" s="21">
        <f>761541.82</f>
        <v>761541.82</v>
      </c>
      <c r="P53" s="21">
        <f>78040.72</f>
        <v>78040.72</v>
      </c>
      <c r="Q53" s="21">
        <f>683501.1</f>
        <v>683501.1</v>
      </c>
    </row>
    <row r="54" spans="1:17" ht="30.75" customHeight="1">
      <c r="A54" s="22" t="s">
        <v>42</v>
      </c>
      <c r="B54" s="20">
        <f>630067165.23</f>
        <v>630067165.23</v>
      </c>
      <c r="C54" s="20">
        <f>627323043.7</f>
        <v>627323043.7</v>
      </c>
      <c r="D54" s="20">
        <f>173878142.91</f>
        <v>173878142.91</v>
      </c>
      <c r="E54" s="20">
        <f>83506686.02</f>
        <v>83506686.02</v>
      </c>
      <c r="F54" s="20">
        <f>2662309.7</f>
        <v>2662309.7</v>
      </c>
      <c r="G54" s="20">
        <f>86154234.84</f>
        <v>86154234.84</v>
      </c>
      <c r="H54" s="20">
        <f>1554912.35</f>
        <v>1554912.35</v>
      </c>
      <c r="I54" s="20">
        <f>0</f>
        <v>0</v>
      </c>
      <c r="J54" s="20">
        <f>163039.18</f>
        <v>163039.18</v>
      </c>
      <c r="K54" s="20">
        <f>27932.54</f>
        <v>27932.54</v>
      </c>
      <c r="L54" s="20">
        <f>364551122.82</f>
        <v>364551122.82</v>
      </c>
      <c r="M54" s="20">
        <f>84568958.27</f>
        <v>84568958.27</v>
      </c>
      <c r="N54" s="20">
        <f>4133847.98</f>
        <v>4133847.98</v>
      </c>
      <c r="O54" s="20">
        <f>2744121.53</f>
        <v>2744121.53</v>
      </c>
      <c r="P54" s="20">
        <f>52962.82</f>
        <v>52962.82</v>
      </c>
      <c r="Q54" s="20">
        <f>2691158.71</f>
        <v>2691158.71</v>
      </c>
    </row>
    <row r="55" spans="1:17" ht="30" customHeight="1">
      <c r="A55" s="16" t="s">
        <v>36</v>
      </c>
      <c r="B55" s="21">
        <f>13639646.11</f>
        <v>13639646.11</v>
      </c>
      <c r="C55" s="21">
        <f>13619316.77</f>
        <v>13619316.77</v>
      </c>
      <c r="D55" s="21">
        <f>2901542.58</f>
        <v>2901542.58</v>
      </c>
      <c r="E55" s="21">
        <f>67977.67</f>
        <v>67977.67</v>
      </c>
      <c r="F55" s="21">
        <f>48333.99</f>
        <v>48333.99</v>
      </c>
      <c r="G55" s="21">
        <f>1511535.92</f>
        <v>1511535.92</v>
      </c>
      <c r="H55" s="21">
        <f>1273695</f>
        <v>1273695</v>
      </c>
      <c r="I55" s="21">
        <f>0</f>
        <v>0</v>
      </c>
      <c r="J55" s="21">
        <f>0</f>
        <v>0</v>
      </c>
      <c r="K55" s="21">
        <f>980</f>
        <v>980</v>
      </c>
      <c r="L55" s="21">
        <f>8306946.35</f>
        <v>8306946.35</v>
      </c>
      <c r="M55" s="21">
        <f>2235914.03</f>
        <v>2235914.03</v>
      </c>
      <c r="N55" s="21">
        <f>173933.81</f>
        <v>173933.81</v>
      </c>
      <c r="O55" s="21">
        <f>20329.34</f>
        <v>20329.34</v>
      </c>
      <c r="P55" s="21">
        <f>20322.17</f>
        <v>20322.17</v>
      </c>
      <c r="Q55" s="21">
        <f>7.17</f>
        <v>7.17</v>
      </c>
    </row>
    <row r="56" spans="1:17" ht="33" customHeight="1">
      <c r="A56" s="16" t="s">
        <v>77</v>
      </c>
      <c r="B56" s="21">
        <f>73295441.94</f>
        <v>73295441.94</v>
      </c>
      <c r="C56" s="21">
        <f>73295441.94</f>
        <v>73295441.94</v>
      </c>
      <c r="D56" s="21">
        <f>73295441.94</f>
        <v>73295441.94</v>
      </c>
      <c r="E56" s="21">
        <f>73295271.86</f>
        <v>73295271.86</v>
      </c>
      <c r="F56" s="21">
        <f>0</f>
        <v>0</v>
      </c>
      <c r="G56" s="21">
        <f>18.7</f>
        <v>18.7</v>
      </c>
      <c r="H56" s="21">
        <f>151.38</f>
        <v>151.38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0</f>
        <v>0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543132077.18</f>
        <v>543132077.18</v>
      </c>
      <c r="C57" s="21">
        <f>540408284.99</f>
        <v>540408284.99</v>
      </c>
      <c r="D57" s="21">
        <f>97681158.39</f>
        <v>97681158.39</v>
      </c>
      <c r="E57" s="21">
        <f>10143436.49</f>
        <v>10143436.49</v>
      </c>
      <c r="F57" s="21">
        <f>2613975.71</f>
        <v>2613975.71</v>
      </c>
      <c r="G57" s="21">
        <f>84642680.22</f>
        <v>84642680.22</v>
      </c>
      <c r="H57" s="21">
        <f>281065.97</f>
        <v>281065.97</v>
      </c>
      <c r="I57" s="21">
        <f>0</f>
        <v>0</v>
      </c>
      <c r="J57" s="21">
        <f>163039.18</f>
        <v>163039.18</v>
      </c>
      <c r="K57" s="21">
        <f>26952.54</f>
        <v>26952.54</v>
      </c>
      <c r="L57" s="21">
        <f>356244176.47</f>
        <v>356244176.47</v>
      </c>
      <c r="M57" s="21">
        <f>82333044.24</f>
        <v>82333044.24</v>
      </c>
      <c r="N57" s="21">
        <f>3959914.17</f>
        <v>3959914.17</v>
      </c>
      <c r="O57" s="21">
        <f>2723792.19</f>
        <v>2723792.19</v>
      </c>
      <c r="P57" s="21">
        <f>32640.65</f>
        <v>32640.65</v>
      </c>
      <c r="Q57" s="21">
        <f>2691151.54</f>
        <v>2691151.54</v>
      </c>
    </row>
    <row r="67" spans="1:13" ht="67.5" customHeight="1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3.5" customHeight="1">
      <c r="B68" s="37" t="s">
        <v>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70" spans="2:12" ht="13.5" customHeight="1">
      <c r="B70" s="63" t="s">
        <v>0</v>
      </c>
      <c r="C70" s="64"/>
      <c r="D70" s="64"/>
      <c r="E70" s="65"/>
      <c r="F70" s="53" t="s">
        <v>68</v>
      </c>
      <c r="G70" s="28" t="s">
        <v>74</v>
      </c>
      <c r="H70" s="57"/>
      <c r="I70" s="57"/>
      <c r="J70" s="57"/>
      <c r="K70" s="57"/>
      <c r="L70" s="58"/>
    </row>
    <row r="71" spans="2:12" ht="13.5" customHeight="1">
      <c r="B71" s="66"/>
      <c r="C71" s="67"/>
      <c r="D71" s="67"/>
      <c r="E71" s="68"/>
      <c r="F71" s="54"/>
      <c r="G71" s="56" t="s">
        <v>69</v>
      </c>
      <c r="H71" s="27" t="s">
        <v>66</v>
      </c>
      <c r="I71" s="27" t="s">
        <v>67</v>
      </c>
      <c r="J71" s="27" t="s">
        <v>70</v>
      </c>
      <c r="K71" s="27" t="s">
        <v>71</v>
      </c>
      <c r="L71" s="31" t="s">
        <v>72</v>
      </c>
    </row>
    <row r="72" spans="2:12" ht="13.5" customHeight="1">
      <c r="B72" s="66"/>
      <c r="C72" s="67"/>
      <c r="D72" s="67"/>
      <c r="E72" s="68"/>
      <c r="F72" s="54"/>
      <c r="G72" s="56"/>
      <c r="H72" s="27"/>
      <c r="I72" s="27"/>
      <c r="J72" s="27"/>
      <c r="K72" s="27"/>
      <c r="L72" s="31"/>
    </row>
    <row r="73" spans="2:12" ht="11.25" customHeight="1">
      <c r="B73" s="66"/>
      <c r="C73" s="67"/>
      <c r="D73" s="67"/>
      <c r="E73" s="68"/>
      <c r="F73" s="54"/>
      <c r="G73" s="56"/>
      <c r="H73" s="27"/>
      <c r="I73" s="27"/>
      <c r="J73" s="27"/>
      <c r="K73" s="27"/>
      <c r="L73" s="31"/>
    </row>
    <row r="74" spans="2:12" ht="11.25" customHeight="1">
      <c r="B74" s="69"/>
      <c r="C74" s="70"/>
      <c r="D74" s="70"/>
      <c r="E74" s="71"/>
      <c r="F74" s="55"/>
      <c r="G74" s="56"/>
      <c r="H74" s="27"/>
      <c r="I74" s="27"/>
      <c r="J74" s="27"/>
      <c r="K74" s="27"/>
      <c r="L74" s="31"/>
    </row>
    <row r="75" spans="2:12" ht="11.25" customHeight="1">
      <c r="B75" s="27">
        <v>1</v>
      </c>
      <c r="C75" s="27"/>
      <c r="D75" s="27"/>
      <c r="E75" s="27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27"/>
      <c r="C76" s="27"/>
      <c r="D76" s="27"/>
      <c r="E76" s="27"/>
      <c r="F76" s="28" t="s">
        <v>75</v>
      </c>
      <c r="G76" s="29"/>
      <c r="H76" s="29"/>
      <c r="I76" s="29"/>
      <c r="J76" s="29"/>
      <c r="K76" s="29"/>
      <c r="L76" s="30"/>
    </row>
    <row r="77" spans="2:12" ht="33.75" customHeight="1">
      <c r="B77" s="50" t="s">
        <v>53</v>
      </c>
      <c r="C77" s="51"/>
      <c r="D77" s="51"/>
      <c r="E77" s="52"/>
      <c r="F77" s="23">
        <f>1417890682.88</f>
        <v>1417890682.88</v>
      </c>
      <c r="G77" s="23">
        <f>236015365.19</f>
        <v>236015365.19</v>
      </c>
      <c r="H77" s="23">
        <f>0</f>
        <v>0</v>
      </c>
      <c r="I77" s="23">
        <f>9174079.61</f>
        <v>9174079.61</v>
      </c>
      <c r="J77" s="23">
        <f>226841285.58</f>
        <v>226841285.58</v>
      </c>
      <c r="K77" s="23">
        <f>0</f>
        <v>0</v>
      </c>
      <c r="L77" s="23">
        <f>1181875317.69</f>
        <v>1181875317.69</v>
      </c>
    </row>
    <row r="78" spans="2:12" ht="33.75" customHeight="1">
      <c r="B78" s="50" t="s">
        <v>54</v>
      </c>
      <c r="C78" s="51"/>
      <c r="D78" s="51"/>
      <c r="E78" s="52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50" t="s">
        <v>55</v>
      </c>
      <c r="C79" s="51"/>
      <c r="D79" s="51"/>
      <c r="E79" s="52"/>
      <c r="F79" s="23">
        <f>127400000</f>
        <v>127400000</v>
      </c>
      <c r="G79" s="23">
        <f>200000</f>
        <v>200000</v>
      </c>
      <c r="H79" s="23">
        <f>0</f>
        <v>0</v>
      </c>
      <c r="I79" s="23">
        <f>0</f>
        <v>0</v>
      </c>
      <c r="J79" s="23">
        <f>200000</f>
        <v>200000</v>
      </c>
      <c r="K79" s="23">
        <f>0</f>
        <v>0</v>
      </c>
      <c r="L79" s="23">
        <f>127200000</f>
        <v>127200000</v>
      </c>
    </row>
    <row r="80" spans="2:12" ht="22.5" customHeight="1">
      <c r="B80" s="50" t="s">
        <v>56</v>
      </c>
      <c r="C80" s="51"/>
      <c r="D80" s="51"/>
      <c r="E80" s="52"/>
      <c r="F80" s="23">
        <f>23414300.65</f>
        <v>23414300.65</v>
      </c>
      <c r="G80" s="23">
        <f>21792586.23</f>
        <v>21792586.23</v>
      </c>
      <c r="H80" s="23">
        <f>0</f>
        <v>0</v>
      </c>
      <c r="I80" s="23">
        <f>0</f>
        <v>0</v>
      </c>
      <c r="J80" s="23">
        <f>21792586.23</f>
        <v>21792586.23</v>
      </c>
      <c r="K80" s="23">
        <f>0</f>
        <v>0</v>
      </c>
      <c r="L80" s="23">
        <f>1621714.42</f>
        <v>1621714.42</v>
      </c>
    </row>
    <row r="81" spans="2:12" ht="33.75" customHeight="1">
      <c r="B81" s="50" t="s">
        <v>57</v>
      </c>
      <c r="C81" s="51"/>
      <c r="D81" s="51"/>
      <c r="E81" s="52"/>
      <c r="F81" s="23">
        <f>587833.21</f>
        <v>587833.21</v>
      </c>
      <c r="G81" s="23">
        <f>587833.21</f>
        <v>587833.21</v>
      </c>
      <c r="H81" s="23">
        <f>0</f>
        <v>0</v>
      </c>
      <c r="I81" s="23">
        <f>0</f>
        <v>0</v>
      </c>
      <c r="J81" s="23">
        <f>587833.21</f>
        <v>587833.21</v>
      </c>
      <c r="K81" s="23">
        <f>0</f>
        <v>0</v>
      </c>
      <c r="L81" s="23">
        <f>0</f>
        <v>0</v>
      </c>
    </row>
    <row r="82" spans="2:12" ht="33.75" customHeight="1">
      <c r="B82" s="50" t="s">
        <v>58</v>
      </c>
      <c r="C82" s="51"/>
      <c r="D82" s="51"/>
      <c r="E82" s="52"/>
      <c r="F82" s="23">
        <f>7014595.67</f>
        <v>7014595.67</v>
      </c>
      <c r="G82" s="23">
        <f>7014595.67</f>
        <v>7014595.67</v>
      </c>
      <c r="H82" s="23">
        <f>0</f>
        <v>0</v>
      </c>
      <c r="I82" s="23">
        <f>0</f>
        <v>0</v>
      </c>
      <c r="J82" s="23">
        <f>7014595.67</f>
        <v>7014595.67</v>
      </c>
      <c r="K82" s="23">
        <f>0</f>
        <v>0</v>
      </c>
      <c r="L82" s="23">
        <f>0</f>
        <v>0</v>
      </c>
    </row>
    <row r="83" spans="2:12" ht="33" customHeight="1">
      <c r="B83" s="50" t="s">
        <v>59</v>
      </c>
      <c r="C83" s="51"/>
      <c r="D83" s="51"/>
      <c r="E83" s="52"/>
      <c r="F83" s="23">
        <f>0</f>
        <v>0</v>
      </c>
      <c r="G83" s="23">
        <f>0</f>
        <v>0</v>
      </c>
      <c r="H83" s="23">
        <f>0</f>
        <v>0</v>
      </c>
      <c r="I83" s="23">
        <f>0</f>
        <v>0</v>
      </c>
      <c r="J83" s="23">
        <f>0</f>
        <v>0</v>
      </c>
      <c r="K83" s="23">
        <f>0</f>
        <v>0</v>
      </c>
      <c r="L83" s="23">
        <f>0</f>
        <v>0</v>
      </c>
    </row>
    <row r="86" spans="1:13" ht="60" customHeight="1">
      <c r="A86" s="33" t="s"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ht="13.5" customHeight="1">
      <c r="B87" s="4"/>
    </row>
    <row r="88" spans="2:11" ht="13.5" customHeight="1">
      <c r="B88" s="5"/>
      <c r="C88" s="28"/>
      <c r="D88" s="57"/>
      <c r="E88" s="57"/>
      <c r="F88" s="58"/>
      <c r="G88" s="28" t="s">
        <v>3</v>
      </c>
      <c r="H88" s="58"/>
      <c r="I88" s="28" t="s">
        <v>4</v>
      </c>
      <c r="J88" s="58"/>
      <c r="K88" s="5"/>
    </row>
    <row r="89" spans="2:11" ht="18" customHeight="1">
      <c r="B89" s="6"/>
      <c r="C89" s="50" t="s">
        <v>5</v>
      </c>
      <c r="D89" s="51"/>
      <c r="E89" s="51"/>
      <c r="F89" s="52"/>
      <c r="G89" s="59">
        <f>16</f>
        <v>16</v>
      </c>
      <c r="H89" s="60"/>
      <c r="I89" s="61">
        <f>3287189979.04</f>
        <v>3287189979.04</v>
      </c>
      <c r="J89" s="62"/>
      <c r="K89" s="7"/>
    </row>
    <row r="90" spans="2:11" ht="22.5" customHeight="1">
      <c r="B90" s="6"/>
      <c r="C90" s="50" t="s">
        <v>6</v>
      </c>
      <c r="D90" s="51"/>
      <c r="E90" s="51"/>
      <c r="F90" s="52"/>
      <c r="G90" s="59">
        <f>0</f>
        <v>0</v>
      </c>
      <c r="H90" s="60"/>
      <c r="I90" s="61">
        <f>0</f>
        <v>0</v>
      </c>
      <c r="J90" s="62"/>
      <c r="K90" s="7"/>
    </row>
    <row r="91" spans="2:11" ht="21" customHeight="1">
      <c r="B91" s="6"/>
      <c r="C91" s="50" t="s">
        <v>7</v>
      </c>
      <c r="D91" s="51"/>
      <c r="E91" s="51"/>
      <c r="F91" s="52"/>
      <c r="G91" s="59">
        <f>0</f>
        <v>0</v>
      </c>
      <c r="H91" s="60"/>
      <c r="I91" s="61">
        <f>0</f>
        <v>0</v>
      </c>
      <c r="J91" s="62"/>
      <c r="K91" s="7"/>
    </row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2020-11-27T08:36:55Z</dcterms:modified>
  <cp:category/>
  <cp:version/>
  <cp:contentType/>
  <cp:contentStatus/>
</cp:coreProperties>
</file>