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/>
  <mc:AlternateContent xmlns:mc="http://schemas.openxmlformats.org/markup-compatibility/2006">
    <mc:Choice Requires="x15">
      <x15ac:absPath xmlns:x15ac="http://schemas.microsoft.com/office/spreadsheetml/2010/11/ac" url="C:\Users\mbielicka\Desktop\Nowy folder\"/>
    </mc:Choice>
  </mc:AlternateContent>
  <xr:revisionPtr revIDLastSave="0" documentId="13_ncr:1_{A00BAA0C-88FC-4833-ADCA-3DB31DF1247C}" xr6:coauthVersionLast="36" xr6:coauthVersionMax="36" xr10:uidLastSave="{00000000-0000-0000-0000-000000000000}"/>
  <bookViews>
    <workbookView xWindow="23880" yWindow="-2376" windowWidth="25440" windowHeight="15396" tabRatio="638" xr2:uid="{00000000-000D-0000-FFFF-FFFF00000000}"/>
  </bookViews>
  <sheets>
    <sheet name="04 - kuj-pom" sheetId="1" r:id="rId1"/>
    <sheet name="pow podst" sheetId="2" r:id="rId2"/>
    <sheet name="gm podst" sheetId="3" r:id="rId3"/>
    <sheet name="pow rez" sheetId="4" r:id="rId4"/>
    <sheet name="gm rez" sheetId="5" r:id="rId5"/>
  </sheets>
  <definedNames>
    <definedName name="_xlnm._FilterDatabase" localSheetId="2" hidden="1">'gm podst'!#REF!</definedName>
    <definedName name="_xlnm._FilterDatabase" localSheetId="4" hidden="1">'gm rez'!$A$1:$AB$63</definedName>
    <definedName name="_xlnm._FilterDatabase" localSheetId="1" hidden="1">'pow podst'!$A$1:$AA$31</definedName>
    <definedName name="_xlnm._FilterDatabase" localSheetId="3" hidden="1">'pow rez'!$A$2:$AA$17</definedName>
    <definedName name="_xlnm.Print_Area" localSheetId="0">'04 - kuj-pom'!$A$1:$O$36</definedName>
    <definedName name="_xlnm.Print_Area" localSheetId="2">'gm podst'!$A$1:$X$125</definedName>
    <definedName name="_xlnm.Print_Area" localSheetId="4">'gm rez'!$A$1:$X$68</definedName>
    <definedName name="_xlnm.Print_Area" localSheetId="1">'pow podst'!$A$1:$W$36</definedName>
    <definedName name="_xlnm.Print_Area" localSheetId="3">'pow rez'!$A$1:$W$21</definedName>
    <definedName name="_xlnm.Print_Titles" localSheetId="2">'gm podst'!$1:$2</definedName>
    <definedName name="_xlnm.Print_Titles" localSheetId="4">'gm rez'!$1:$2</definedName>
    <definedName name="_xlnm.Print_Titles" localSheetId="1">'pow podst'!$1:$2</definedName>
    <definedName name="_xlnm.Print_Titles" localSheetId="3">'pow rez'!$1:$2</definedName>
    <definedName name="Z_24201EDB_4E24_4380_8226_33E865D2A382_.wvu.FilterData" localSheetId="2" hidden="1">'gm podst'!#REF!</definedName>
    <definedName name="Z_363D4F17_C171_42B7_BD55_782FB22CDF65_.wvu.FilterData" localSheetId="2" hidden="1">'gm podst'!#REF!</definedName>
    <definedName name="Z_52EA149E_1919_4AEE_997B_A1DCF9091CAD_.wvu.Cols" localSheetId="2" hidden="1">'gm podst'!#REF!</definedName>
    <definedName name="Z_52EA149E_1919_4AEE_997B_A1DCF9091CAD_.wvu.Cols" localSheetId="1" hidden="1">'pow podst'!#REF!</definedName>
    <definedName name="Z_52EA149E_1919_4AEE_997B_A1DCF9091CAD_.wvu.FilterData" localSheetId="2" hidden="1">'gm podst'!#REF!</definedName>
    <definedName name="Z_52EA149E_1919_4AEE_997B_A1DCF9091CAD_.wvu.FilterData" localSheetId="4" hidden="1">'gm rez'!$A$1:$AB$63</definedName>
    <definedName name="Z_52EA149E_1919_4AEE_997B_A1DCF9091CAD_.wvu.FilterData" localSheetId="1" hidden="1">'pow podst'!$A$1:$AA$31</definedName>
    <definedName name="Z_52EA149E_1919_4AEE_997B_A1DCF9091CAD_.wvu.FilterData" localSheetId="3" hidden="1">'pow rez'!$A$2:$AA$17</definedName>
    <definedName name="Z_52EA149E_1919_4AEE_997B_A1DCF9091CAD_.wvu.PrintArea" localSheetId="0" hidden="1">'04 - kuj-pom'!$A$1:$O$36</definedName>
    <definedName name="Z_52EA149E_1919_4AEE_997B_A1DCF9091CAD_.wvu.PrintArea" localSheetId="2" hidden="1">'gm podst'!$A$1:$AB$125</definedName>
    <definedName name="Z_52EA149E_1919_4AEE_997B_A1DCF9091CAD_.wvu.PrintArea" localSheetId="4" hidden="1">'gm rez'!$A$1:$AB$67</definedName>
    <definedName name="Z_52EA149E_1919_4AEE_997B_A1DCF9091CAD_.wvu.PrintArea" localSheetId="1" hidden="1">'pow podst'!$A$1:$AA$36</definedName>
    <definedName name="Z_52EA149E_1919_4AEE_997B_A1DCF9091CAD_.wvu.PrintArea" localSheetId="3" hidden="1">'pow rez'!$A$1:$AA$20</definedName>
    <definedName name="Z_52EA149E_1919_4AEE_997B_A1DCF9091CAD_.wvu.PrintTitles" localSheetId="2" hidden="1">'gm podst'!$1:$2</definedName>
    <definedName name="Z_52EA149E_1919_4AEE_997B_A1DCF9091CAD_.wvu.PrintTitles" localSheetId="4" hidden="1">'gm rez'!$1:$2</definedName>
    <definedName name="Z_52EA149E_1919_4AEE_997B_A1DCF9091CAD_.wvu.PrintTitles" localSheetId="1" hidden="1">'pow podst'!$1:$2</definedName>
    <definedName name="Z_52EA149E_1919_4AEE_997B_A1DCF9091CAD_.wvu.PrintTitles" localSheetId="3" hidden="1">'pow rez'!$1:$2</definedName>
    <definedName name="Z_63B2D0D2_80CD_45DF_A322_65C39A12E93E_.wvu.Cols" localSheetId="2" hidden="1">'gm podst'!#REF!</definedName>
    <definedName name="Z_63B2D0D2_80CD_45DF_A322_65C39A12E93E_.wvu.FilterData" localSheetId="4" hidden="1">'gm rez'!$A$1:$AB$63</definedName>
    <definedName name="Z_63B2D0D2_80CD_45DF_A322_65C39A12E93E_.wvu.FilterData" localSheetId="1" hidden="1">'pow podst'!$A$1:$AA$31</definedName>
    <definedName name="Z_63B2D0D2_80CD_45DF_A322_65C39A12E93E_.wvu.FilterData" localSheetId="3" hidden="1">'pow rez'!$A$2:$AA$17</definedName>
    <definedName name="Z_63B2D0D2_80CD_45DF_A322_65C39A12E93E_.wvu.PrintArea" localSheetId="0" hidden="1">'04 - kuj-pom'!$A$1:$O$36</definedName>
    <definedName name="Z_63B2D0D2_80CD_45DF_A322_65C39A12E93E_.wvu.PrintArea" localSheetId="2" hidden="1">'gm podst'!$A$1:$AB$125</definedName>
    <definedName name="Z_63B2D0D2_80CD_45DF_A322_65C39A12E93E_.wvu.PrintArea" localSheetId="4" hidden="1">'gm rez'!$A$1:$AB$67</definedName>
    <definedName name="Z_63B2D0D2_80CD_45DF_A322_65C39A12E93E_.wvu.PrintArea" localSheetId="1" hidden="1">'pow podst'!$A$1:$AA$36</definedName>
    <definedName name="Z_63B2D0D2_80CD_45DF_A322_65C39A12E93E_.wvu.PrintArea" localSheetId="3" hidden="1">'pow rez'!$A$1:$AA$20</definedName>
    <definedName name="Z_63B2D0D2_80CD_45DF_A322_65C39A12E93E_.wvu.PrintTitles" localSheetId="2" hidden="1">'gm podst'!$1:$2</definedName>
    <definedName name="Z_63B2D0D2_80CD_45DF_A322_65C39A12E93E_.wvu.PrintTitles" localSheetId="4" hidden="1">'gm rez'!$1:$2</definedName>
    <definedName name="Z_63B2D0D2_80CD_45DF_A322_65C39A12E93E_.wvu.PrintTitles" localSheetId="1" hidden="1">'pow podst'!$1:$2</definedName>
    <definedName name="Z_63B2D0D2_80CD_45DF_A322_65C39A12E93E_.wvu.PrintTitles" localSheetId="3" hidden="1">'pow rez'!$1:$2</definedName>
    <definedName name="Z_6746EC04_5D7E_47D2_B503_97B5E5817983_.wvu.Cols" localSheetId="2" hidden="1">'gm podst'!#REF!</definedName>
    <definedName name="Z_6746EC04_5D7E_47D2_B503_97B5E5817983_.wvu.Cols" localSheetId="1" hidden="1">'pow podst'!#REF!</definedName>
    <definedName name="Z_6746EC04_5D7E_47D2_B503_97B5E5817983_.wvu.FilterData" localSheetId="2" hidden="1">'gm podst'!#REF!</definedName>
    <definedName name="Z_6746EC04_5D7E_47D2_B503_97B5E5817983_.wvu.FilterData" localSheetId="4" hidden="1">'gm rez'!$A$1:$AB$63</definedName>
    <definedName name="Z_6746EC04_5D7E_47D2_B503_97B5E5817983_.wvu.FilterData" localSheetId="1" hidden="1">'pow podst'!$A$1:$AA$31</definedName>
    <definedName name="Z_6746EC04_5D7E_47D2_B503_97B5E5817983_.wvu.FilterData" localSheetId="3" hidden="1">'pow rez'!$A$2:$AA$17</definedName>
    <definedName name="Z_6746EC04_5D7E_47D2_B503_97B5E5817983_.wvu.PrintArea" localSheetId="0" hidden="1">'04 - kuj-pom'!$A$1:$O$36</definedName>
    <definedName name="Z_6746EC04_5D7E_47D2_B503_97B5E5817983_.wvu.PrintArea" localSheetId="2" hidden="1">'gm podst'!$A$1:$AB$125</definedName>
    <definedName name="Z_6746EC04_5D7E_47D2_B503_97B5E5817983_.wvu.PrintArea" localSheetId="4" hidden="1">'gm rez'!$A$1:$AB$67</definedName>
    <definedName name="Z_6746EC04_5D7E_47D2_B503_97B5E5817983_.wvu.PrintArea" localSheetId="1" hidden="1">'pow podst'!$A$1:$AA$36</definedName>
    <definedName name="Z_6746EC04_5D7E_47D2_B503_97B5E5817983_.wvu.PrintArea" localSheetId="3" hidden="1">'pow rez'!$A$1:$AA$20</definedName>
    <definedName name="Z_6746EC04_5D7E_47D2_B503_97B5E5817983_.wvu.PrintTitles" localSheetId="2" hidden="1">'gm podst'!$1:$2</definedName>
    <definedName name="Z_6746EC04_5D7E_47D2_B503_97B5E5817983_.wvu.PrintTitles" localSheetId="4" hidden="1">'gm rez'!$1:$2</definedName>
    <definedName name="Z_6746EC04_5D7E_47D2_B503_97B5E5817983_.wvu.PrintTitles" localSheetId="1" hidden="1">'pow podst'!$1:$2</definedName>
    <definedName name="Z_6746EC04_5D7E_47D2_B503_97B5E5817983_.wvu.PrintTitles" localSheetId="3" hidden="1">'pow rez'!$1:$2</definedName>
    <definedName name="Z_687D00C1_A6F8_4043_AED2_9E0277580DC2_.wvu.FilterData" localSheetId="2" hidden="1">'gm podst'!#REF!</definedName>
    <definedName name="Z_896A36C3_0E85_4D6C_ADC1_4584229CC02F_.wvu.FilterData" localSheetId="2" hidden="1">'gm podst'!#REF!</definedName>
    <definedName name="Z_8DFF20C2_9100_42E7_B71B_A5D866A53886_.wvu.Cols" localSheetId="2" hidden="1">'gm podst'!#REF!</definedName>
    <definedName name="Z_8DFF20C2_9100_42E7_B71B_A5D866A53886_.wvu.Cols" localSheetId="1" hidden="1">'pow podst'!#REF!</definedName>
    <definedName name="Z_8DFF20C2_9100_42E7_B71B_A5D866A53886_.wvu.FilterData" localSheetId="2" hidden="1">'gm podst'!#REF!</definedName>
    <definedName name="Z_8DFF20C2_9100_42E7_B71B_A5D866A53886_.wvu.FilterData" localSheetId="4" hidden="1">'gm rez'!$A$1:$AB$63</definedName>
    <definedName name="Z_8DFF20C2_9100_42E7_B71B_A5D866A53886_.wvu.FilterData" localSheetId="1" hidden="1">'pow podst'!$A$1:$AA$31</definedName>
    <definedName name="Z_8DFF20C2_9100_42E7_B71B_A5D866A53886_.wvu.FilterData" localSheetId="3" hidden="1">'pow rez'!$A$2:$AA$17</definedName>
    <definedName name="Z_8DFF20C2_9100_42E7_B71B_A5D866A53886_.wvu.PrintArea" localSheetId="0" hidden="1">'04 - kuj-pom'!$A$1:$O$36</definedName>
    <definedName name="Z_8DFF20C2_9100_42E7_B71B_A5D866A53886_.wvu.PrintArea" localSheetId="2" hidden="1">'gm podst'!$A$1:$AB$125</definedName>
    <definedName name="Z_8DFF20C2_9100_42E7_B71B_A5D866A53886_.wvu.PrintArea" localSheetId="4" hidden="1">'gm rez'!$A$1:$AB$67</definedName>
    <definedName name="Z_8DFF20C2_9100_42E7_B71B_A5D866A53886_.wvu.PrintArea" localSheetId="1" hidden="1">'pow podst'!$A$1:$AA$36</definedName>
    <definedName name="Z_8DFF20C2_9100_42E7_B71B_A5D866A53886_.wvu.PrintArea" localSheetId="3" hidden="1">'pow rez'!$A$1:$AA$20</definedName>
    <definedName name="Z_8DFF20C2_9100_42E7_B71B_A5D866A53886_.wvu.PrintTitles" localSheetId="2" hidden="1">'gm podst'!$1:$2</definedName>
    <definedName name="Z_8DFF20C2_9100_42E7_B71B_A5D866A53886_.wvu.PrintTitles" localSheetId="4" hidden="1">'gm rez'!$1:$2</definedName>
    <definedName name="Z_8DFF20C2_9100_42E7_B71B_A5D866A53886_.wvu.PrintTitles" localSheetId="1" hidden="1">'pow podst'!$1:$2</definedName>
    <definedName name="Z_8DFF20C2_9100_42E7_B71B_A5D866A53886_.wvu.PrintTitles" localSheetId="3" hidden="1">'pow rez'!$1:$2</definedName>
    <definedName name="Z_E572C057_A333_4F45_A887_53F28B4A59DD_.wvu.Cols" localSheetId="2" hidden="1">'gm podst'!#REF!</definedName>
    <definedName name="Z_E572C057_A333_4F45_A887_53F28B4A59DD_.wvu.FilterData" localSheetId="4" hidden="1">'gm rez'!$A$1:$AB$63</definedName>
    <definedName name="Z_E572C057_A333_4F45_A887_53F28B4A59DD_.wvu.FilterData" localSheetId="1" hidden="1">'pow podst'!$A$1:$AA$31</definedName>
    <definedName name="Z_E572C057_A333_4F45_A887_53F28B4A59DD_.wvu.FilterData" localSheetId="3" hidden="1">'pow rez'!$A$2:$AA$17</definedName>
    <definedName name="Z_E572C057_A333_4F45_A887_53F28B4A59DD_.wvu.PrintArea" localSheetId="0" hidden="1">'04 - kuj-pom'!$A$1:$O$36</definedName>
    <definedName name="Z_E572C057_A333_4F45_A887_53F28B4A59DD_.wvu.PrintArea" localSheetId="2" hidden="1">'gm podst'!$A$1:$AB$125</definedName>
    <definedName name="Z_E572C057_A333_4F45_A887_53F28B4A59DD_.wvu.PrintArea" localSheetId="4" hidden="1">'gm rez'!$A$1:$AB$67</definedName>
    <definedName name="Z_E572C057_A333_4F45_A887_53F28B4A59DD_.wvu.PrintArea" localSheetId="1" hidden="1">'pow podst'!$A$1:$AA$36</definedName>
    <definedName name="Z_E572C057_A333_4F45_A887_53F28B4A59DD_.wvu.PrintArea" localSheetId="3" hidden="1">'pow rez'!$A$1:$AA$20</definedName>
    <definedName name="Z_E572C057_A333_4F45_A887_53F28B4A59DD_.wvu.PrintTitles" localSheetId="2" hidden="1">'gm podst'!$1:$2</definedName>
    <definedName name="Z_E572C057_A333_4F45_A887_53F28B4A59DD_.wvu.PrintTitles" localSheetId="4" hidden="1">'gm rez'!$1:$2</definedName>
    <definedName name="Z_E572C057_A333_4F45_A887_53F28B4A59DD_.wvu.PrintTitles" localSheetId="1" hidden="1">'pow podst'!$1:$2</definedName>
    <definedName name="Z_E572C057_A333_4F45_A887_53F28B4A59DD_.wvu.PrintTitles" localSheetId="3" hidden="1">'pow rez'!$1:$2</definedName>
  </definedNames>
  <calcPr calcId="191029"/>
  <customWorkbookViews>
    <customWorkbookView name="Paulinka - Widok osobisty" guid="{63B2D0D2-80CD-45DF-A322-65C39A12E93E}" mergeInterval="0" personalView="1" maximized="1" xWindow="-9" yWindow="-9" windowWidth="1938" windowHeight="1048" activeSheetId="4"/>
    <customWorkbookView name="user - Widok osobisty" guid="{8DFF20C2-9100-42E7-B71B-A5D866A53886}" mergeInterval="0" personalView="1" maximized="1" windowWidth="1276" windowHeight="759" activeSheetId="5"/>
    <customWorkbookView name="kjarzembowski - Widok osobisty" guid="{52EA149E-1919-4AEE-997B-A1DCF9091CAD}" autoUpdate="1" mergeInterval="5" personalView="1" maximized="1" xWindow="-8" yWindow="-8" windowWidth="1382" windowHeight="744" activeSheetId="3"/>
    <customWorkbookView name="Marcin Szulczewski - Widok osobisty" guid="{6746EC04-5D7E-47D2-B503-97B5E5817983}" mergeInterval="0" personalView="1" maximized="1" windowWidth="1532" windowHeight="638" activeSheetId="3"/>
    <customWorkbookView name="Maksymilian Wolarz - Widok osobisty" guid="{E572C057-A333-4F45-A887-53F28B4A59DD}" mergeInterval="0" personalView="1" maximized="1" xWindow="-8" yWindow="-8" windowWidth="1382" windowHeight="744" activeSheetId="4" showComments="commIndAndComment"/>
  </customWorkbookViews>
</workbook>
</file>

<file path=xl/calcChain.xml><?xml version="1.0" encoding="utf-8"?>
<calcChain xmlns="http://schemas.openxmlformats.org/spreadsheetml/2006/main">
  <c r="Y4" i="5" l="1"/>
  <c r="Z4" i="5"/>
  <c r="AA4" i="5" s="1"/>
  <c r="AB4" i="5"/>
  <c r="Y5" i="5"/>
  <c r="Z5" i="5"/>
  <c r="AA5" i="5"/>
  <c r="AB5" i="5"/>
  <c r="Y6" i="5"/>
  <c r="Z6" i="5"/>
  <c r="AA6" i="5" s="1"/>
  <c r="AB6" i="5"/>
  <c r="Y7" i="5"/>
  <c r="Z7" i="5"/>
  <c r="AA7" i="5"/>
  <c r="AB7" i="5"/>
  <c r="Y8" i="5"/>
  <c r="Z8" i="5"/>
  <c r="AA8" i="5" s="1"/>
  <c r="AB8" i="5"/>
  <c r="Y9" i="5"/>
  <c r="Z9" i="5"/>
  <c r="AA9" i="5"/>
  <c r="AB9" i="5"/>
  <c r="Y10" i="5"/>
  <c r="Z10" i="5"/>
  <c r="AA10" i="5" s="1"/>
  <c r="AB10" i="5"/>
  <c r="Y11" i="5"/>
  <c r="Z11" i="5"/>
  <c r="AA11" i="5"/>
  <c r="AB11" i="5"/>
  <c r="Y12" i="5"/>
  <c r="Z12" i="5"/>
  <c r="AA12" i="5" s="1"/>
  <c r="AB12" i="5"/>
  <c r="Y13" i="5"/>
  <c r="Z13" i="5"/>
  <c r="AA13" i="5"/>
  <c r="AB13" i="5"/>
  <c r="Y14" i="5"/>
  <c r="Z14" i="5"/>
  <c r="AA14" i="5" s="1"/>
  <c r="AB14" i="5"/>
  <c r="Y15" i="5"/>
  <c r="Z15" i="5"/>
  <c r="AA15" i="5"/>
  <c r="AB15" i="5"/>
  <c r="Y16" i="5"/>
  <c r="Z16" i="5"/>
  <c r="AA16" i="5" s="1"/>
  <c r="AB16" i="5"/>
  <c r="Y17" i="5"/>
  <c r="Z17" i="5"/>
  <c r="AA17" i="5"/>
  <c r="AB17" i="5"/>
  <c r="Y18" i="5"/>
  <c r="Z18" i="5"/>
  <c r="AA18" i="5" s="1"/>
  <c r="AB18" i="5"/>
  <c r="Y19" i="5"/>
  <c r="Z19" i="5"/>
  <c r="AA19" i="5"/>
  <c r="AB19" i="5"/>
  <c r="Y20" i="5"/>
  <c r="Z20" i="5"/>
  <c r="AA20" i="5" s="1"/>
  <c r="AB20" i="5"/>
  <c r="Y21" i="5"/>
  <c r="Z21" i="5"/>
  <c r="AA21" i="5"/>
  <c r="AB21" i="5"/>
  <c r="Y22" i="5"/>
  <c r="Z22" i="5"/>
  <c r="AA22" i="5" s="1"/>
  <c r="AB22" i="5"/>
  <c r="Y23" i="5"/>
  <c r="Z23" i="5"/>
  <c r="AA23" i="5"/>
  <c r="AB23" i="5"/>
  <c r="Y24" i="5"/>
  <c r="Z24" i="5"/>
  <c r="AA24" i="5" s="1"/>
  <c r="AB24" i="5"/>
  <c r="Y25" i="5"/>
  <c r="Z25" i="5"/>
  <c r="AA25" i="5"/>
  <c r="AB25" i="5"/>
  <c r="Y26" i="5"/>
  <c r="Z26" i="5"/>
  <c r="AA26" i="5" s="1"/>
  <c r="AB26" i="5"/>
  <c r="Y27" i="5"/>
  <c r="Z27" i="5"/>
  <c r="AA27" i="5"/>
  <c r="AB27" i="5"/>
  <c r="Y28" i="5"/>
  <c r="Z28" i="5"/>
  <c r="AA28" i="5" s="1"/>
  <c r="AB28" i="5"/>
  <c r="Y29" i="5"/>
  <c r="Z29" i="5"/>
  <c r="AA29" i="5"/>
  <c r="AB29" i="5"/>
  <c r="Y30" i="5"/>
  <c r="Z30" i="5"/>
  <c r="AA30" i="5" s="1"/>
  <c r="AB30" i="5"/>
  <c r="Y31" i="5"/>
  <c r="Z31" i="5"/>
  <c r="AA31" i="5"/>
  <c r="AB31" i="5"/>
  <c r="Y32" i="5"/>
  <c r="Z32" i="5"/>
  <c r="AA32" i="5" s="1"/>
  <c r="AB32" i="5"/>
  <c r="Y33" i="5"/>
  <c r="Z33" i="5"/>
  <c r="AA33" i="5"/>
  <c r="AB33" i="5"/>
  <c r="Y34" i="5"/>
  <c r="Z34" i="5"/>
  <c r="AA34" i="5" s="1"/>
  <c r="AB34" i="5"/>
  <c r="Y35" i="5"/>
  <c r="Z35" i="5"/>
  <c r="AA35" i="5"/>
  <c r="AB35" i="5"/>
  <c r="Y36" i="5"/>
  <c r="Z36" i="5"/>
  <c r="AA36" i="5" s="1"/>
  <c r="AB36" i="5"/>
  <c r="Y37" i="5"/>
  <c r="Z37" i="5"/>
  <c r="AA37" i="5"/>
  <c r="AB37" i="5"/>
  <c r="Y38" i="5"/>
  <c r="Z38" i="5"/>
  <c r="AA38" i="5" s="1"/>
  <c r="AB38" i="5"/>
  <c r="Y39" i="5"/>
  <c r="Z39" i="5"/>
  <c r="AA39" i="5"/>
  <c r="AB39" i="5"/>
  <c r="Y40" i="5"/>
  <c r="Z40" i="5"/>
  <c r="AA40" i="5" s="1"/>
  <c r="AB40" i="5"/>
  <c r="Y41" i="5"/>
  <c r="Z41" i="5"/>
  <c r="AA41" i="5"/>
  <c r="AB41" i="5"/>
  <c r="Y42" i="5"/>
  <c r="Z42" i="5"/>
  <c r="AA42" i="5" s="1"/>
  <c r="AB42" i="5"/>
  <c r="Y43" i="5"/>
  <c r="Z43" i="5"/>
  <c r="AA43" i="5"/>
  <c r="AB43" i="5"/>
  <c r="Y44" i="5"/>
  <c r="Z44" i="5"/>
  <c r="AA44" i="5" s="1"/>
  <c r="AB44" i="5"/>
  <c r="Y45" i="5"/>
  <c r="Z45" i="5"/>
  <c r="AA45" i="5"/>
  <c r="AB45" i="5"/>
  <c r="Y46" i="5"/>
  <c r="Z46" i="5"/>
  <c r="AA46" i="5" s="1"/>
  <c r="AB46" i="5"/>
  <c r="Y47" i="5"/>
  <c r="Z47" i="5"/>
  <c r="AA47" i="5"/>
  <c r="AB47" i="5"/>
  <c r="Y48" i="5"/>
  <c r="Z48" i="5"/>
  <c r="AA48" i="5" s="1"/>
  <c r="AB48" i="5"/>
  <c r="Y49" i="5"/>
  <c r="Z49" i="5"/>
  <c r="AA49" i="5"/>
  <c r="AB49" i="5"/>
  <c r="Y50" i="5"/>
  <c r="Z50" i="5"/>
  <c r="AA50" i="5" s="1"/>
  <c r="AB50" i="5"/>
  <c r="Y51" i="5"/>
  <c r="Z51" i="5"/>
  <c r="AA51" i="5"/>
  <c r="AB51" i="5"/>
  <c r="Y52" i="5"/>
  <c r="Z52" i="5"/>
  <c r="AA52" i="5" s="1"/>
  <c r="AB52" i="5"/>
  <c r="Y53" i="5"/>
  <c r="Z53" i="5"/>
  <c r="AA53" i="5"/>
  <c r="AB53" i="5"/>
  <c r="Y54" i="5"/>
  <c r="Z54" i="5"/>
  <c r="AA54" i="5" s="1"/>
  <c r="AB54" i="5"/>
  <c r="Y55" i="5"/>
  <c r="Z55" i="5"/>
  <c r="AA55" i="5"/>
  <c r="AB55" i="5"/>
  <c r="Y56" i="5"/>
  <c r="Z56" i="5"/>
  <c r="AA56" i="5" s="1"/>
  <c r="AB56" i="5"/>
  <c r="Y57" i="5"/>
  <c r="Z57" i="5"/>
  <c r="AA57" i="5"/>
  <c r="AB57" i="5"/>
  <c r="Y58" i="5"/>
  <c r="Z58" i="5"/>
  <c r="AA58" i="5" s="1"/>
  <c r="AB58" i="5"/>
  <c r="Y59" i="5"/>
  <c r="Z59" i="5"/>
  <c r="AA59" i="5"/>
  <c r="AB59" i="5"/>
  <c r="Y60" i="5"/>
  <c r="Z60" i="5"/>
  <c r="AA60" i="5" s="1"/>
  <c r="AB60" i="5"/>
  <c r="X4" i="4"/>
  <c r="Y4" i="4"/>
  <c r="Z4" i="4" s="1"/>
  <c r="AA4" i="4"/>
  <c r="X5" i="4"/>
  <c r="Y5" i="4"/>
  <c r="Z5" i="4"/>
  <c r="AA5" i="4"/>
  <c r="X6" i="4"/>
  <c r="Y6" i="4"/>
  <c r="Z6" i="4" s="1"/>
  <c r="AA6" i="4"/>
  <c r="X7" i="4"/>
  <c r="Y7" i="4"/>
  <c r="Z7" i="4"/>
  <c r="AA7" i="4"/>
  <c r="X8" i="4"/>
  <c r="Y8" i="4"/>
  <c r="Z8" i="4" s="1"/>
  <c r="AA8" i="4"/>
  <c r="X9" i="4"/>
  <c r="Y9" i="4"/>
  <c r="Z9" i="4"/>
  <c r="AA9" i="4"/>
  <c r="X10" i="4"/>
  <c r="Y10" i="4"/>
  <c r="Z10" i="4" s="1"/>
  <c r="AA10" i="4"/>
  <c r="X11" i="4"/>
  <c r="Y11" i="4"/>
  <c r="Z11" i="4"/>
  <c r="AA11" i="4"/>
  <c r="X12" i="4"/>
  <c r="Y12" i="4"/>
  <c r="Z12" i="4" s="1"/>
  <c r="AA12" i="4"/>
  <c r="X13" i="4"/>
  <c r="Y13" i="4"/>
  <c r="Z13" i="4"/>
  <c r="AA13" i="4"/>
  <c r="X14" i="4"/>
  <c r="Y14" i="4"/>
  <c r="Z14" i="4" s="1"/>
  <c r="AA14" i="4"/>
  <c r="Z22" i="3"/>
  <c r="AA22" i="3" s="1"/>
  <c r="Y8" i="3"/>
  <c r="Z8" i="3"/>
  <c r="AA8" i="3" s="1"/>
  <c r="AB8" i="3"/>
  <c r="Y9" i="3"/>
  <c r="Z9" i="3"/>
  <c r="AA9" i="3"/>
  <c r="AB9" i="3"/>
  <c r="Y10" i="3"/>
  <c r="Z10" i="3"/>
  <c r="AA10" i="3" s="1"/>
  <c r="AB10" i="3"/>
  <c r="Y11" i="3"/>
  <c r="Z11" i="3"/>
  <c r="AA11" i="3"/>
  <c r="AB11" i="3"/>
  <c r="Y12" i="3"/>
  <c r="Z12" i="3"/>
  <c r="AA12" i="3" s="1"/>
  <c r="AB12" i="3"/>
  <c r="Y13" i="3"/>
  <c r="Z13" i="3"/>
  <c r="AA13" i="3"/>
  <c r="AB13" i="3"/>
  <c r="Y14" i="3"/>
  <c r="Z14" i="3"/>
  <c r="AA14" i="3" s="1"/>
  <c r="AB14" i="3"/>
  <c r="Y15" i="3"/>
  <c r="Z15" i="3"/>
  <c r="AA15" i="3"/>
  <c r="AB15" i="3"/>
  <c r="Y16" i="3"/>
  <c r="Z16" i="3"/>
  <c r="AA16" i="3" s="1"/>
  <c r="AB16" i="3"/>
  <c r="Y17" i="3"/>
  <c r="Z17" i="3"/>
  <c r="AA17" i="3"/>
  <c r="AB17" i="3"/>
  <c r="Y18" i="3"/>
  <c r="Z18" i="3"/>
  <c r="AA18" i="3" s="1"/>
  <c r="AB18" i="3"/>
  <c r="Y19" i="3"/>
  <c r="Z19" i="3"/>
  <c r="AA19" i="3"/>
  <c r="AB19" i="3"/>
  <c r="Y20" i="3"/>
  <c r="Z20" i="3"/>
  <c r="AA20" i="3" s="1"/>
  <c r="AB20" i="3"/>
  <c r="Y21" i="3"/>
  <c r="Z21" i="3"/>
  <c r="AA21" i="3"/>
  <c r="AB21" i="3"/>
  <c r="Y22" i="3"/>
  <c r="AB22" i="3"/>
  <c r="Y23" i="3"/>
  <c r="Z23" i="3"/>
  <c r="AA23" i="3"/>
  <c r="AB23" i="3"/>
  <c r="Y24" i="3"/>
  <c r="Z24" i="3"/>
  <c r="AA24" i="3" s="1"/>
  <c r="AB24" i="3"/>
  <c r="Y25" i="3"/>
  <c r="Z25" i="3"/>
  <c r="AA25" i="3"/>
  <c r="AB25" i="3"/>
  <c r="Y26" i="3"/>
  <c r="Z26" i="3"/>
  <c r="AA26" i="3" s="1"/>
  <c r="AB26" i="3"/>
  <c r="Y27" i="3"/>
  <c r="Z27" i="3"/>
  <c r="AA27" i="3"/>
  <c r="AB27" i="3"/>
  <c r="Y28" i="3"/>
  <c r="Z28" i="3"/>
  <c r="AA28" i="3" s="1"/>
  <c r="AB28" i="3"/>
  <c r="Y29" i="3"/>
  <c r="Z29" i="3"/>
  <c r="AA29" i="3"/>
  <c r="AB29" i="3"/>
  <c r="Y30" i="3"/>
  <c r="Z30" i="3"/>
  <c r="AA30" i="3" s="1"/>
  <c r="AB30" i="3"/>
  <c r="Y31" i="3"/>
  <c r="Z31" i="3"/>
  <c r="AA31" i="3"/>
  <c r="AB31" i="3"/>
  <c r="Y32" i="3"/>
  <c r="Z32" i="3"/>
  <c r="AA32" i="3" s="1"/>
  <c r="AB32" i="3"/>
  <c r="Y33" i="3"/>
  <c r="Z33" i="3"/>
  <c r="AA33" i="3"/>
  <c r="AB33" i="3"/>
  <c r="Y34" i="3"/>
  <c r="Z34" i="3"/>
  <c r="AA34" i="3" s="1"/>
  <c r="AB34" i="3"/>
  <c r="Y35" i="3"/>
  <c r="Z35" i="3"/>
  <c r="AA35" i="3"/>
  <c r="AB35" i="3"/>
  <c r="Y36" i="3"/>
  <c r="Z36" i="3"/>
  <c r="AA36" i="3" s="1"/>
  <c r="AB36" i="3"/>
  <c r="Y37" i="3"/>
  <c r="Z37" i="3"/>
  <c r="AA37" i="3"/>
  <c r="AB37" i="3"/>
  <c r="Y38" i="3"/>
  <c r="Z38" i="3"/>
  <c r="AA38" i="3" s="1"/>
  <c r="AB38" i="3"/>
  <c r="Y39" i="3"/>
  <c r="Z39" i="3"/>
  <c r="AA39" i="3"/>
  <c r="AB39" i="3"/>
  <c r="Y40" i="3"/>
  <c r="Z40" i="3"/>
  <c r="AA40" i="3" s="1"/>
  <c r="AB40" i="3"/>
  <c r="Y41" i="3"/>
  <c r="Z41" i="3"/>
  <c r="AA41" i="3"/>
  <c r="AB41" i="3"/>
  <c r="Y42" i="3"/>
  <c r="Z42" i="3"/>
  <c r="AA42" i="3" s="1"/>
  <c r="AB42" i="3"/>
  <c r="Y43" i="3"/>
  <c r="Z43" i="3"/>
  <c r="AA43" i="3"/>
  <c r="AB43" i="3"/>
  <c r="Y44" i="3"/>
  <c r="Z44" i="3"/>
  <c r="AA44" i="3" s="1"/>
  <c r="AB44" i="3"/>
  <c r="Y45" i="3"/>
  <c r="Z45" i="3"/>
  <c r="AA45" i="3"/>
  <c r="AB45" i="3"/>
  <c r="Y46" i="3"/>
  <c r="Z46" i="3"/>
  <c r="AA46" i="3" s="1"/>
  <c r="AB46" i="3"/>
  <c r="Y47" i="3"/>
  <c r="Z47" i="3"/>
  <c r="AA47" i="3"/>
  <c r="AB47" i="3"/>
  <c r="Y48" i="3"/>
  <c r="Z48" i="3"/>
  <c r="AA48" i="3" s="1"/>
  <c r="AB48" i="3"/>
  <c r="Y49" i="3"/>
  <c r="Z49" i="3"/>
  <c r="AA49" i="3"/>
  <c r="AB49" i="3"/>
  <c r="Y50" i="3"/>
  <c r="Z50" i="3"/>
  <c r="AA50" i="3" s="1"/>
  <c r="AB50" i="3"/>
  <c r="Y51" i="3"/>
  <c r="Z51" i="3"/>
  <c r="AA51" i="3"/>
  <c r="AB51" i="3"/>
  <c r="Y52" i="3"/>
  <c r="Z52" i="3"/>
  <c r="AA52" i="3" s="1"/>
  <c r="AB52" i="3"/>
  <c r="Y53" i="3"/>
  <c r="Z53" i="3"/>
  <c r="AA53" i="3"/>
  <c r="AB53" i="3"/>
  <c r="Y54" i="3"/>
  <c r="Z54" i="3"/>
  <c r="AA54" i="3" s="1"/>
  <c r="AB54" i="3"/>
  <c r="Y55" i="3"/>
  <c r="Z55" i="3"/>
  <c r="AA55" i="3"/>
  <c r="AB55" i="3"/>
  <c r="Y56" i="3"/>
  <c r="Z56" i="3"/>
  <c r="AA56" i="3" s="1"/>
  <c r="AB56" i="3"/>
  <c r="Y57" i="3"/>
  <c r="Z57" i="3"/>
  <c r="AA57" i="3"/>
  <c r="AB57" i="3"/>
  <c r="Y58" i="3"/>
  <c r="Z58" i="3"/>
  <c r="AA58" i="3" s="1"/>
  <c r="AB58" i="3"/>
  <c r="Y59" i="3"/>
  <c r="Z59" i="3"/>
  <c r="AA59" i="3"/>
  <c r="AB59" i="3"/>
  <c r="Y60" i="3"/>
  <c r="Z60" i="3"/>
  <c r="AA60" i="3" s="1"/>
  <c r="AB60" i="3"/>
  <c r="Y61" i="3"/>
  <c r="Z61" i="3"/>
  <c r="AA61" i="3"/>
  <c r="AB61" i="3"/>
  <c r="Y62" i="3"/>
  <c r="Z62" i="3"/>
  <c r="AA62" i="3" s="1"/>
  <c r="AB62" i="3"/>
  <c r="Y63" i="3"/>
  <c r="Z63" i="3"/>
  <c r="AA63" i="3"/>
  <c r="AB63" i="3"/>
  <c r="Y64" i="3"/>
  <c r="Z64" i="3"/>
  <c r="AA64" i="3" s="1"/>
  <c r="AB64" i="3"/>
  <c r="Y65" i="3"/>
  <c r="Z65" i="3"/>
  <c r="AA65" i="3"/>
  <c r="AB65" i="3"/>
  <c r="Y66" i="3"/>
  <c r="Z66" i="3"/>
  <c r="AA66" i="3" s="1"/>
  <c r="AB66" i="3"/>
  <c r="Y67" i="3"/>
  <c r="Z67" i="3"/>
  <c r="AA67" i="3"/>
  <c r="AB67" i="3"/>
  <c r="Y68" i="3"/>
  <c r="Z68" i="3"/>
  <c r="AA68" i="3" s="1"/>
  <c r="AB68" i="3"/>
  <c r="Y69" i="3"/>
  <c r="Z69" i="3"/>
  <c r="AA69" i="3"/>
  <c r="AB69" i="3"/>
  <c r="Y70" i="3"/>
  <c r="Z70" i="3"/>
  <c r="AA70" i="3" s="1"/>
  <c r="AB70" i="3"/>
  <c r="Y71" i="3"/>
  <c r="Z71" i="3"/>
  <c r="AA71" i="3"/>
  <c r="AB71" i="3"/>
  <c r="Y72" i="3"/>
  <c r="Z72" i="3"/>
  <c r="AA72" i="3" s="1"/>
  <c r="AB72" i="3"/>
  <c r="Y73" i="3"/>
  <c r="Z73" i="3"/>
  <c r="AA73" i="3"/>
  <c r="AB73" i="3"/>
  <c r="Y74" i="3"/>
  <c r="Z74" i="3"/>
  <c r="AA74" i="3" s="1"/>
  <c r="AB74" i="3"/>
  <c r="Y75" i="3"/>
  <c r="Z75" i="3"/>
  <c r="AA75" i="3"/>
  <c r="AB75" i="3"/>
  <c r="Y76" i="3"/>
  <c r="Z76" i="3"/>
  <c r="AA76" i="3" s="1"/>
  <c r="AB76" i="3"/>
  <c r="Y77" i="3"/>
  <c r="Z77" i="3"/>
  <c r="AA77" i="3"/>
  <c r="AB77" i="3"/>
  <c r="Y78" i="3"/>
  <c r="Z78" i="3"/>
  <c r="AA78" i="3" s="1"/>
  <c r="AB78" i="3"/>
  <c r="Y79" i="3"/>
  <c r="Z79" i="3"/>
  <c r="AA79" i="3"/>
  <c r="AB79" i="3"/>
  <c r="Y80" i="3"/>
  <c r="Z80" i="3"/>
  <c r="AA80" i="3" s="1"/>
  <c r="AB80" i="3"/>
  <c r="Y81" i="3"/>
  <c r="Z81" i="3"/>
  <c r="AA81" i="3"/>
  <c r="AB81" i="3"/>
  <c r="Y82" i="3"/>
  <c r="Z82" i="3"/>
  <c r="AA82" i="3" s="1"/>
  <c r="AB82" i="3"/>
  <c r="Y83" i="3"/>
  <c r="Z83" i="3"/>
  <c r="AA83" i="3"/>
  <c r="AB83" i="3"/>
  <c r="Y84" i="3"/>
  <c r="Z84" i="3"/>
  <c r="AA84" i="3" s="1"/>
  <c r="AB84" i="3"/>
  <c r="Y85" i="3"/>
  <c r="Z85" i="3"/>
  <c r="AA85" i="3"/>
  <c r="AB85" i="3"/>
  <c r="Y86" i="3"/>
  <c r="Z86" i="3"/>
  <c r="AA86" i="3" s="1"/>
  <c r="AB86" i="3"/>
  <c r="Y87" i="3"/>
  <c r="Z87" i="3"/>
  <c r="AA87" i="3"/>
  <c r="AB87" i="3"/>
  <c r="Y88" i="3"/>
  <c r="Z88" i="3"/>
  <c r="AA88" i="3" s="1"/>
  <c r="AB88" i="3"/>
  <c r="Y89" i="3"/>
  <c r="Z89" i="3"/>
  <c r="AA89" i="3"/>
  <c r="AB89" i="3"/>
  <c r="Y90" i="3"/>
  <c r="Z90" i="3"/>
  <c r="AA90" i="3" s="1"/>
  <c r="AB90" i="3"/>
  <c r="Y91" i="3"/>
  <c r="Z91" i="3"/>
  <c r="AA91" i="3"/>
  <c r="AB91" i="3"/>
  <c r="Y92" i="3"/>
  <c r="Z92" i="3"/>
  <c r="AA92" i="3" s="1"/>
  <c r="AB92" i="3"/>
  <c r="Y93" i="3"/>
  <c r="Z93" i="3"/>
  <c r="AA93" i="3"/>
  <c r="AB93" i="3"/>
  <c r="Y94" i="3"/>
  <c r="Z94" i="3"/>
  <c r="AA94" i="3" s="1"/>
  <c r="AB94" i="3"/>
  <c r="Y95" i="3"/>
  <c r="Z95" i="3"/>
  <c r="AA95" i="3"/>
  <c r="AB95" i="3"/>
  <c r="Y96" i="3"/>
  <c r="Z96" i="3"/>
  <c r="AA96" i="3" s="1"/>
  <c r="AB96" i="3"/>
  <c r="Y97" i="3"/>
  <c r="Z97" i="3"/>
  <c r="AA97" i="3"/>
  <c r="AB97" i="3"/>
  <c r="Y98" i="3"/>
  <c r="Z98" i="3"/>
  <c r="AA98" i="3" s="1"/>
  <c r="AB98" i="3"/>
  <c r="Y99" i="3"/>
  <c r="Z99" i="3"/>
  <c r="AA99" i="3"/>
  <c r="AB99" i="3"/>
  <c r="Y100" i="3"/>
  <c r="Z100" i="3"/>
  <c r="AA100" i="3" s="1"/>
  <c r="AB100" i="3"/>
  <c r="Y101" i="3"/>
  <c r="Z101" i="3"/>
  <c r="AA101" i="3"/>
  <c r="AB101" i="3"/>
  <c r="Y102" i="3"/>
  <c r="Z102" i="3"/>
  <c r="AA102" i="3" s="1"/>
  <c r="AB102" i="3"/>
  <c r="Y103" i="3"/>
  <c r="Z103" i="3"/>
  <c r="AA103" i="3"/>
  <c r="AB103" i="3"/>
  <c r="Y104" i="3"/>
  <c r="Z104" i="3"/>
  <c r="AA104" i="3" s="1"/>
  <c r="AB104" i="3"/>
  <c r="Y105" i="3"/>
  <c r="Z105" i="3"/>
  <c r="AA105" i="3"/>
  <c r="AB105" i="3"/>
  <c r="Y106" i="3"/>
  <c r="Z106" i="3"/>
  <c r="AA106" i="3" s="1"/>
  <c r="AB106" i="3"/>
  <c r="Y107" i="3"/>
  <c r="Z107" i="3"/>
  <c r="AA107" i="3"/>
  <c r="AB107" i="3"/>
  <c r="Y108" i="3"/>
  <c r="Z108" i="3"/>
  <c r="AA108" i="3" s="1"/>
  <c r="AB108" i="3"/>
  <c r="Y109" i="3"/>
  <c r="Z109" i="3"/>
  <c r="AA109" i="3"/>
  <c r="AB109" i="3"/>
  <c r="Y110" i="3"/>
  <c r="Z110" i="3"/>
  <c r="AA110" i="3" s="1"/>
  <c r="AB110" i="3"/>
  <c r="Y111" i="3"/>
  <c r="Z111" i="3"/>
  <c r="AA111" i="3"/>
  <c r="AB111" i="3"/>
  <c r="Y112" i="3"/>
  <c r="Z112" i="3"/>
  <c r="AA112" i="3" s="1"/>
  <c r="AB112" i="3"/>
  <c r="Y113" i="3"/>
  <c r="Z113" i="3"/>
  <c r="AA113" i="3"/>
  <c r="AB113" i="3"/>
  <c r="Y114" i="3"/>
  <c r="Z114" i="3"/>
  <c r="AA114" i="3" s="1"/>
  <c r="AB114" i="3"/>
  <c r="Y115" i="3"/>
  <c r="Z115" i="3"/>
  <c r="AA115" i="3"/>
  <c r="AB115" i="3"/>
  <c r="Y116" i="3"/>
  <c r="Z116" i="3"/>
  <c r="AA116" i="3" s="1"/>
  <c r="AB116" i="3"/>
  <c r="L73" i="3" l="1"/>
  <c r="M73" i="3" s="1"/>
  <c r="S73" i="3" l="1"/>
  <c r="L21" i="3"/>
  <c r="N114" i="3" l="1"/>
  <c r="N24" i="3"/>
  <c r="N51" i="3"/>
  <c r="N67" i="3"/>
  <c r="K26" i="2" l="1"/>
  <c r="R27" i="2" l="1"/>
  <c r="O17" i="1"/>
  <c r="N17" i="1"/>
  <c r="L6" i="3" l="1"/>
  <c r="M6" i="3" l="1"/>
  <c r="Y6" i="3"/>
  <c r="Z6" i="3"/>
  <c r="AA6" i="3" s="1"/>
  <c r="AB6" i="3"/>
  <c r="L5" i="3"/>
  <c r="M5" i="3" s="1"/>
  <c r="L76" i="3"/>
  <c r="S76" i="3" s="1"/>
  <c r="M76" i="3" l="1"/>
  <c r="S116" i="3" l="1"/>
  <c r="L115" i="3"/>
  <c r="M115" i="3" s="1"/>
  <c r="L113" i="3"/>
  <c r="S113" i="3" s="1"/>
  <c r="L56" i="3"/>
  <c r="M56" i="3" s="1"/>
  <c r="L54" i="3"/>
  <c r="M54" i="3" s="1"/>
  <c r="M114" i="3" l="1"/>
  <c r="S114" i="3"/>
  <c r="S115" i="3"/>
  <c r="M116" i="3"/>
  <c r="M113" i="3"/>
  <c r="S54" i="3"/>
  <c r="K13" i="4" l="1"/>
  <c r="L13" i="4" s="1"/>
  <c r="K14" i="4"/>
  <c r="R13" i="4" l="1"/>
  <c r="K15" i="2" l="1"/>
  <c r="Y15" i="2" s="1"/>
  <c r="Z15" i="2" s="1"/>
  <c r="L15" i="2" l="1"/>
  <c r="AA15" i="2" s="1"/>
  <c r="R15" i="2"/>
  <c r="X15" i="2" s="1"/>
  <c r="K12" i="4" l="1"/>
  <c r="K11" i="4"/>
  <c r="K61" i="5"/>
  <c r="L11" i="4" l="1"/>
  <c r="R11" i="4"/>
  <c r="R12" i="4"/>
  <c r="R14" i="4"/>
  <c r="L14" i="4"/>
  <c r="L12" i="4"/>
  <c r="K9" i="4" l="1"/>
  <c r="K5" i="4"/>
  <c r="K3" i="4"/>
  <c r="K4" i="4"/>
  <c r="K6" i="4"/>
  <c r="K7" i="4"/>
  <c r="K8" i="4"/>
  <c r="K10" i="4"/>
  <c r="L3" i="5"/>
  <c r="Z3" i="5" s="1"/>
  <c r="AA3" i="5" s="1"/>
  <c r="L4" i="5"/>
  <c r="L5" i="5"/>
  <c r="L6" i="5"/>
  <c r="L8" i="5"/>
  <c r="L9" i="5"/>
  <c r="L10" i="5"/>
  <c r="L11" i="5"/>
  <c r="L12" i="5"/>
  <c r="L13" i="5"/>
  <c r="L14" i="5"/>
  <c r="L15" i="5"/>
  <c r="L16" i="5"/>
  <c r="L17" i="5"/>
  <c r="L18" i="5"/>
  <c r="S18" i="5" s="1"/>
  <c r="L19" i="5"/>
  <c r="S19" i="5" s="1"/>
  <c r="L20" i="5"/>
  <c r="L21" i="5"/>
  <c r="L22" i="5"/>
  <c r="S22" i="5" s="1"/>
  <c r="L23" i="5"/>
  <c r="S23" i="5" s="1"/>
  <c r="L24" i="5"/>
  <c r="L25" i="5"/>
  <c r="L26" i="5"/>
  <c r="S26" i="5" s="1"/>
  <c r="L27" i="5"/>
  <c r="L28" i="5"/>
  <c r="L29" i="5"/>
  <c r="L30" i="5"/>
  <c r="S30" i="5" s="1"/>
  <c r="L31" i="5"/>
  <c r="L32" i="5"/>
  <c r="L33" i="5"/>
  <c r="L34" i="5"/>
  <c r="L35" i="5"/>
  <c r="L36" i="5"/>
  <c r="L37" i="5"/>
  <c r="L38" i="5"/>
  <c r="L39" i="5"/>
  <c r="L40" i="5"/>
  <c r="L41" i="5"/>
  <c r="L42" i="5"/>
  <c r="L43" i="5"/>
  <c r="L44" i="5"/>
  <c r="L45" i="5"/>
  <c r="L46" i="5"/>
  <c r="L7" i="5"/>
  <c r="L47" i="5"/>
  <c r="L48" i="5"/>
  <c r="L49" i="5"/>
  <c r="L50" i="5"/>
  <c r="L51" i="5"/>
  <c r="L52" i="5"/>
  <c r="L53" i="5"/>
  <c r="L54" i="5"/>
  <c r="L55" i="5"/>
  <c r="M55" i="5" s="1"/>
  <c r="L56" i="5"/>
  <c r="L57" i="5"/>
  <c r="L58" i="5"/>
  <c r="L59" i="5"/>
  <c r="M59" i="5" s="1"/>
  <c r="L60" i="5"/>
  <c r="L7" i="3"/>
  <c r="L8" i="3"/>
  <c r="S8" i="3" s="1"/>
  <c r="L9" i="3"/>
  <c r="L10" i="3"/>
  <c r="L11" i="3"/>
  <c r="L12" i="3"/>
  <c r="L13" i="3"/>
  <c r="L14" i="3"/>
  <c r="L15" i="3"/>
  <c r="S15" i="3" s="1"/>
  <c r="L16" i="3"/>
  <c r="L17" i="3"/>
  <c r="L18" i="3"/>
  <c r="L19" i="3"/>
  <c r="L20" i="3"/>
  <c r="S20" i="3" s="1"/>
  <c r="L23" i="3"/>
  <c r="S24" i="3"/>
  <c r="L25" i="3"/>
  <c r="L26" i="3"/>
  <c r="L27" i="3"/>
  <c r="L28" i="3"/>
  <c r="L29" i="3"/>
  <c r="L30" i="3"/>
  <c r="L31" i="3"/>
  <c r="S31" i="3" s="1"/>
  <c r="L32" i="3"/>
  <c r="L33" i="3"/>
  <c r="L34" i="3"/>
  <c r="S34" i="3" s="1"/>
  <c r="L35" i="3"/>
  <c r="L36" i="3"/>
  <c r="S36" i="3" s="1"/>
  <c r="L37" i="3"/>
  <c r="S37" i="3" s="1"/>
  <c r="L38" i="3"/>
  <c r="L39" i="3"/>
  <c r="S39" i="3" s="1"/>
  <c r="L40" i="3"/>
  <c r="S40" i="3" s="1"/>
  <c r="L41" i="3"/>
  <c r="L42" i="3"/>
  <c r="L43" i="3"/>
  <c r="L44" i="3"/>
  <c r="L45" i="3"/>
  <c r="L46" i="3"/>
  <c r="S46" i="3" s="1"/>
  <c r="L47" i="3"/>
  <c r="S47" i="3" s="1"/>
  <c r="L48" i="3"/>
  <c r="S48" i="3" s="1"/>
  <c r="L49" i="3"/>
  <c r="L50" i="3"/>
  <c r="L52" i="3"/>
  <c r="S52" i="3" s="1"/>
  <c r="L53" i="3"/>
  <c r="L55" i="3"/>
  <c r="S55" i="3" s="1"/>
  <c r="L57" i="3"/>
  <c r="L58" i="3"/>
  <c r="S58" i="3" s="1"/>
  <c r="L59" i="3"/>
  <c r="L60" i="3"/>
  <c r="L61" i="3"/>
  <c r="L62" i="3"/>
  <c r="S62" i="3" s="1"/>
  <c r="L63" i="3"/>
  <c r="L64" i="3"/>
  <c r="L65" i="3"/>
  <c r="L66" i="3"/>
  <c r="S66" i="3" s="1"/>
  <c r="L68" i="3"/>
  <c r="M68" i="3" s="1"/>
  <c r="L69" i="3"/>
  <c r="L70" i="3"/>
  <c r="S70" i="3" s="1"/>
  <c r="L71" i="3"/>
  <c r="L72" i="3"/>
  <c r="S72" i="3" s="1"/>
  <c r="L74" i="3"/>
  <c r="S74" i="3" s="1"/>
  <c r="L75" i="3"/>
  <c r="L77" i="3"/>
  <c r="L78" i="3"/>
  <c r="L79" i="3"/>
  <c r="S79" i="3" s="1"/>
  <c r="L80" i="3"/>
  <c r="L81" i="3"/>
  <c r="L82" i="3"/>
  <c r="M82" i="3" s="1"/>
  <c r="L83" i="3"/>
  <c r="S83" i="3" s="1"/>
  <c r="L84" i="3"/>
  <c r="L85" i="3"/>
  <c r="M85" i="3" s="1"/>
  <c r="L86" i="3"/>
  <c r="L87" i="3"/>
  <c r="S87" i="3" s="1"/>
  <c r="L88" i="3"/>
  <c r="L89" i="3"/>
  <c r="M89" i="3" s="1"/>
  <c r="L90" i="3"/>
  <c r="L91" i="3"/>
  <c r="L92" i="3"/>
  <c r="L93" i="3"/>
  <c r="L94" i="3"/>
  <c r="T94" i="3" s="1"/>
  <c r="L95" i="3"/>
  <c r="L96" i="3"/>
  <c r="S96" i="3" s="1"/>
  <c r="L97" i="3"/>
  <c r="S97" i="3" s="1"/>
  <c r="L98" i="3"/>
  <c r="L99" i="3"/>
  <c r="S99" i="3" s="1"/>
  <c r="L100" i="3"/>
  <c r="L101" i="3"/>
  <c r="S101" i="3" s="1"/>
  <c r="L102" i="3"/>
  <c r="L103" i="3"/>
  <c r="L104" i="3"/>
  <c r="L105" i="3"/>
  <c r="S105" i="3" s="1"/>
  <c r="L106" i="3"/>
  <c r="L107" i="3"/>
  <c r="L108" i="3"/>
  <c r="L109" i="3"/>
  <c r="L110" i="3"/>
  <c r="L111" i="3"/>
  <c r="L112" i="3"/>
  <c r="K5" i="2"/>
  <c r="K6" i="2"/>
  <c r="K7" i="2"/>
  <c r="R7" i="2" s="1"/>
  <c r="K8" i="2"/>
  <c r="K9" i="2"/>
  <c r="K10" i="2"/>
  <c r="K11" i="2"/>
  <c r="K12" i="2"/>
  <c r="K13" i="2"/>
  <c r="K14" i="2"/>
  <c r="K16" i="2"/>
  <c r="K17" i="2"/>
  <c r="K18" i="2"/>
  <c r="K19" i="2"/>
  <c r="K20" i="2"/>
  <c r="R20" i="2" s="1"/>
  <c r="K21" i="2"/>
  <c r="K22" i="2"/>
  <c r="K23" i="2"/>
  <c r="K24" i="2"/>
  <c r="K25" i="2"/>
  <c r="K3" i="2"/>
  <c r="R3" i="2" s="1"/>
  <c r="K4" i="2"/>
  <c r="R4" i="2" s="1"/>
  <c r="Y5" i="3"/>
  <c r="S112" i="3" l="1"/>
  <c r="S111" i="3"/>
  <c r="M99" i="3"/>
  <c r="M58" i="3"/>
  <c r="S52" i="5"/>
  <c r="S46" i="5"/>
  <c r="S38" i="5"/>
  <c r="S14" i="5"/>
  <c r="S48" i="5"/>
  <c r="S41" i="5"/>
  <c r="S33" i="5"/>
  <c r="S25" i="5"/>
  <c r="S17" i="5"/>
  <c r="S9" i="5"/>
  <c r="T58" i="5"/>
  <c r="S54" i="5"/>
  <c r="S50" i="5"/>
  <c r="M44" i="5"/>
  <c r="S44" i="5"/>
  <c r="M40" i="5"/>
  <c r="S40" i="5"/>
  <c r="M36" i="5"/>
  <c r="S36" i="5"/>
  <c r="M32" i="5"/>
  <c r="S32" i="5"/>
  <c r="M28" i="5"/>
  <c r="S28" i="5"/>
  <c r="M24" i="5"/>
  <c r="S24" i="5"/>
  <c r="M20" i="5"/>
  <c r="S20" i="5"/>
  <c r="M16" i="5"/>
  <c r="S16" i="5"/>
  <c r="M12" i="5"/>
  <c r="S12" i="5"/>
  <c r="M8" i="5"/>
  <c r="S8" i="5"/>
  <c r="M3" i="5"/>
  <c r="AB3" i="5" s="1"/>
  <c r="S3" i="5"/>
  <c r="Y3" i="5" s="1"/>
  <c r="S56" i="5"/>
  <c r="S49" i="5"/>
  <c r="S42" i="5"/>
  <c r="S10" i="5"/>
  <c r="S51" i="5"/>
  <c r="S45" i="5"/>
  <c r="S37" i="5"/>
  <c r="S29" i="5"/>
  <c r="S21" i="5"/>
  <c r="S13" i="5"/>
  <c r="S4" i="5"/>
  <c r="M57" i="5"/>
  <c r="S57" i="5"/>
  <c r="M53" i="5"/>
  <c r="S53" i="5"/>
  <c r="M7" i="5"/>
  <c r="S7" i="5"/>
  <c r="S43" i="5"/>
  <c r="S39" i="5"/>
  <c r="S35" i="5"/>
  <c r="S31" i="5"/>
  <c r="S27" i="5"/>
  <c r="M15" i="5"/>
  <c r="S15" i="5"/>
  <c r="M11" i="5"/>
  <c r="S11" i="5"/>
  <c r="M6" i="5"/>
  <c r="S6" i="5"/>
  <c r="S60" i="5"/>
  <c r="S5" i="5"/>
  <c r="M34" i="3"/>
  <c r="M46" i="3"/>
  <c r="M36" i="3"/>
  <c r="M111" i="3"/>
  <c r="M47" i="3"/>
  <c r="M72" i="3"/>
  <c r="M24" i="3"/>
  <c r="M52" i="3"/>
  <c r="M20" i="3"/>
  <c r="M105" i="3"/>
  <c r="M40" i="3"/>
  <c r="M8" i="3"/>
  <c r="M37" i="3"/>
  <c r="M101" i="3"/>
  <c r="M55" i="3"/>
  <c r="M104" i="3"/>
  <c r="S104" i="3"/>
  <c r="M92" i="3"/>
  <c r="S92" i="3"/>
  <c r="M80" i="3"/>
  <c r="S80" i="3"/>
  <c r="S67" i="3"/>
  <c r="M35" i="3"/>
  <c r="S35" i="3"/>
  <c r="M23" i="3"/>
  <c r="S23" i="3"/>
  <c r="M11" i="3"/>
  <c r="S11" i="3"/>
  <c r="M112" i="3"/>
  <c r="M107" i="3"/>
  <c r="S107" i="3"/>
  <c r="M103" i="3"/>
  <c r="S103" i="3"/>
  <c r="M95" i="3"/>
  <c r="S95" i="3"/>
  <c r="M91" i="3"/>
  <c r="S91" i="3"/>
  <c r="M50" i="3"/>
  <c r="S50" i="3"/>
  <c r="M42" i="3"/>
  <c r="S42" i="3"/>
  <c r="M38" i="3"/>
  <c r="S38" i="3"/>
  <c r="M30" i="3"/>
  <c r="S30" i="3"/>
  <c r="M26" i="3"/>
  <c r="S26" i="3"/>
  <c r="M18" i="3"/>
  <c r="S18" i="3"/>
  <c r="M14" i="3"/>
  <c r="S14" i="3"/>
  <c r="M10" i="3"/>
  <c r="S10" i="3"/>
  <c r="S88" i="3"/>
  <c r="M75" i="3"/>
  <c r="S75" i="3"/>
  <c r="M59" i="3"/>
  <c r="S59" i="3"/>
  <c r="M43" i="3"/>
  <c r="S43" i="3"/>
  <c r="M19" i="3"/>
  <c r="S19" i="3"/>
  <c r="M7" i="3"/>
  <c r="S7" i="3"/>
  <c r="M31" i="3"/>
  <c r="M110" i="3"/>
  <c r="S110" i="3"/>
  <c r="M106" i="3"/>
  <c r="S106" i="3"/>
  <c r="M102" i="3"/>
  <c r="S102" i="3"/>
  <c r="M98" i="3"/>
  <c r="S98" i="3"/>
  <c r="M94" i="3"/>
  <c r="M90" i="3"/>
  <c r="S90" i="3"/>
  <c r="S86" i="3"/>
  <c r="S82" i="3"/>
  <c r="M69" i="3"/>
  <c r="S69" i="3"/>
  <c r="S65" i="3"/>
  <c r="M61" i="3"/>
  <c r="S61" i="3"/>
  <c r="M57" i="3"/>
  <c r="S57" i="3"/>
  <c r="M53" i="3"/>
  <c r="S53" i="3"/>
  <c r="M49" i="3"/>
  <c r="S49" i="3"/>
  <c r="M45" i="3"/>
  <c r="S45" i="3"/>
  <c r="M41" i="3"/>
  <c r="S41" i="3"/>
  <c r="M33" i="3"/>
  <c r="S33" i="3"/>
  <c r="M29" i="3"/>
  <c r="S29" i="3"/>
  <c r="M25" i="3"/>
  <c r="S25" i="3"/>
  <c r="M21" i="3"/>
  <c r="S21" i="3"/>
  <c r="M17" i="3"/>
  <c r="S17" i="3"/>
  <c r="M13" i="3"/>
  <c r="S13" i="3"/>
  <c r="M9" i="3"/>
  <c r="S9" i="3"/>
  <c r="M108" i="3"/>
  <c r="S108" i="3"/>
  <c r="M100" i="3"/>
  <c r="S100" i="3"/>
  <c r="S84" i="3"/>
  <c r="S71" i="3"/>
  <c r="S63" i="3"/>
  <c r="M51" i="3"/>
  <c r="S51" i="3"/>
  <c r="M27" i="3"/>
  <c r="S27" i="3"/>
  <c r="M96" i="3"/>
  <c r="M63" i="3"/>
  <c r="M15" i="3"/>
  <c r="M109" i="3"/>
  <c r="S109" i="3"/>
  <c r="M93" i="3"/>
  <c r="S93" i="3"/>
  <c r="S89" i="3"/>
  <c r="S85" i="3"/>
  <c r="M81" i="3"/>
  <c r="S81" i="3"/>
  <c r="S77" i="3"/>
  <c r="S68" i="3"/>
  <c r="M64" i="3"/>
  <c r="S64" i="3"/>
  <c r="M60" i="3"/>
  <c r="S60" i="3"/>
  <c r="M44" i="3"/>
  <c r="S44" i="3"/>
  <c r="M32" i="3"/>
  <c r="S32" i="3"/>
  <c r="M28" i="3"/>
  <c r="S28" i="3"/>
  <c r="M16" i="3"/>
  <c r="S16" i="3"/>
  <c r="M12" i="3"/>
  <c r="S12" i="3"/>
  <c r="M71" i="3"/>
  <c r="M88" i="3"/>
  <c r="M67" i="3"/>
  <c r="M84" i="3"/>
  <c r="L7" i="4"/>
  <c r="R7" i="4"/>
  <c r="L5" i="4"/>
  <c r="R5" i="4"/>
  <c r="L3" i="4"/>
  <c r="R3" i="4"/>
  <c r="L6" i="4"/>
  <c r="R6" i="4"/>
  <c r="L9" i="4"/>
  <c r="R9" i="4"/>
  <c r="L8" i="4"/>
  <c r="R8" i="4"/>
  <c r="L10" i="4"/>
  <c r="R10" i="4"/>
  <c r="L4" i="4"/>
  <c r="R4" i="4"/>
  <c r="L4" i="2"/>
  <c r="AA4" i="2" s="1"/>
  <c r="L20" i="2"/>
  <c r="AA20" i="2" s="1"/>
  <c r="R5" i="2"/>
  <c r="X5" i="2" s="1"/>
  <c r="R18" i="2"/>
  <c r="X18" i="2" s="1"/>
  <c r="L6" i="2"/>
  <c r="AA6" i="2" s="1"/>
  <c r="R6" i="2"/>
  <c r="X6" i="2" s="1"/>
  <c r="L27" i="2"/>
  <c r="AA27" i="2" s="1"/>
  <c r="X27" i="2"/>
  <c r="L23" i="2"/>
  <c r="R23" i="2"/>
  <c r="X23" i="2" s="1"/>
  <c r="L17" i="2"/>
  <c r="AA17" i="2" s="1"/>
  <c r="R17" i="2"/>
  <c r="X17" i="2" s="1"/>
  <c r="L12" i="2"/>
  <c r="R12" i="2"/>
  <c r="X12" i="2" s="1"/>
  <c r="L8" i="2"/>
  <c r="AA8" i="2" s="1"/>
  <c r="R8" i="2"/>
  <c r="X8" i="2" s="1"/>
  <c r="L24" i="2"/>
  <c r="R24" i="2"/>
  <c r="X24" i="2" s="1"/>
  <c r="R13" i="2"/>
  <c r="X13" i="2" s="1"/>
  <c r="L26" i="2"/>
  <c r="AA26" i="2" s="1"/>
  <c r="R26" i="2"/>
  <c r="X26" i="2" s="1"/>
  <c r="L22" i="2"/>
  <c r="AA22" i="2" s="1"/>
  <c r="R22" i="2"/>
  <c r="X22" i="2" s="1"/>
  <c r="L19" i="2"/>
  <c r="AA19" i="2" s="1"/>
  <c r="R19" i="2"/>
  <c r="X19" i="2" s="1"/>
  <c r="R16" i="2"/>
  <c r="X16" i="2" s="1"/>
  <c r="R11" i="2"/>
  <c r="X11" i="2" s="1"/>
  <c r="L7" i="2"/>
  <c r="AA7" i="2" s="1"/>
  <c r="L9" i="2"/>
  <c r="AA9" i="2" s="1"/>
  <c r="R9" i="2"/>
  <c r="X9" i="2" s="1"/>
  <c r="L25" i="2"/>
  <c r="AA25" i="2" s="1"/>
  <c r="R25" i="2"/>
  <c r="X25" i="2" s="1"/>
  <c r="L21" i="2"/>
  <c r="AA21" i="2" s="1"/>
  <c r="R21" i="2"/>
  <c r="X21" i="2" s="1"/>
  <c r="L18" i="2"/>
  <c r="AA18" i="2" s="1"/>
  <c r="L14" i="2"/>
  <c r="AA14" i="2" s="1"/>
  <c r="R14" i="2"/>
  <c r="X14" i="2" s="1"/>
  <c r="L10" i="2"/>
  <c r="R10" i="2"/>
  <c r="L13" i="2"/>
  <c r="AA13" i="2" s="1"/>
  <c r="L11" i="2"/>
  <c r="AA11" i="2" s="1"/>
  <c r="L16" i="2"/>
  <c r="AA16" i="2" s="1"/>
  <c r="Y27" i="2"/>
  <c r="Z27" i="2" s="1"/>
  <c r="Y14" i="2"/>
  <c r="Z14" i="2" s="1"/>
  <c r="L5" i="2"/>
  <c r="AA5" i="2" s="1"/>
  <c r="Y17" i="2"/>
  <c r="Z17" i="2" s="1"/>
  <c r="Y12" i="2"/>
  <c r="Z12" i="2" s="1"/>
  <c r="Y26" i="2"/>
  <c r="Z26" i="2" s="1"/>
  <c r="Y22" i="2"/>
  <c r="Z22" i="2" s="1"/>
  <c r="Y18" i="2"/>
  <c r="Z18" i="2" s="1"/>
  <c r="Y16" i="2"/>
  <c r="Z16" i="2" s="1"/>
  <c r="Y13" i="2"/>
  <c r="Z13" i="2" s="1"/>
  <c r="AA12" i="2"/>
  <c r="Y11" i="2"/>
  <c r="Z11" i="2" s="1"/>
  <c r="Y5" i="2"/>
  <c r="Z5" i="2" s="1"/>
  <c r="Y24" i="2"/>
  <c r="Z24" i="2" s="1"/>
  <c r="AA24" i="2"/>
  <c r="Y20" i="2"/>
  <c r="Z20" i="2" s="1"/>
  <c r="X20" i="2"/>
  <c r="Y9" i="2"/>
  <c r="Z9" i="2" s="1"/>
  <c r="X7" i="2"/>
  <c r="Y7" i="2"/>
  <c r="Z7" i="2" s="1"/>
  <c r="X4" i="2"/>
  <c r="Y4" i="2"/>
  <c r="Z4" i="2" s="1"/>
  <c r="Y25" i="2"/>
  <c r="Z25" i="2" s="1"/>
  <c r="AA23" i="2"/>
  <c r="Y23" i="2"/>
  <c r="Z23" i="2" s="1"/>
  <c r="Y21" i="2"/>
  <c r="Z21" i="2" s="1"/>
  <c r="Y19" i="2"/>
  <c r="Z19" i="2" s="1"/>
  <c r="Y10" i="2"/>
  <c r="Z10" i="2" s="1"/>
  <c r="AA10" i="2"/>
  <c r="X10" i="2"/>
  <c r="Y8" i="2"/>
  <c r="Z8" i="2" s="1"/>
  <c r="Y6" i="2"/>
  <c r="Z6" i="2" s="1"/>
  <c r="M86" i="3"/>
  <c r="M97" i="3"/>
  <c r="M48" i="3"/>
  <c r="Z5" i="3"/>
  <c r="AA5" i="3" s="1"/>
  <c r="M77" i="3"/>
  <c r="M39" i="3"/>
  <c r="M10" i="5"/>
  <c r="M48" i="5"/>
  <c r="M34" i="5"/>
  <c r="M18" i="5"/>
  <c r="M38" i="5"/>
  <c r="M46" i="5"/>
  <c r="M30" i="5"/>
  <c r="M14" i="5"/>
  <c r="M5" i="5"/>
  <c r="M51" i="5"/>
  <c r="M22" i="5"/>
  <c r="M42" i="5"/>
  <c r="M26" i="5"/>
  <c r="M58" i="5"/>
  <c r="M54" i="5"/>
  <c r="M50" i="5"/>
  <c r="M47" i="5"/>
  <c r="M45" i="5"/>
  <c r="M41" i="5"/>
  <c r="M37" i="5"/>
  <c r="M33" i="5"/>
  <c r="M29" i="5"/>
  <c r="M25" i="5"/>
  <c r="M21" i="5"/>
  <c r="M17" i="5"/>
  <c r="M13" i="5"/>
  <c r="M9" i="5"/>
  <c r="M4" i="5"/>
  <c r="M60" i="5"/>
  <c r="M56" i="5"/>
  <c r="M52" i="5"/>
  <c r="M49" i="5"/>
  <c r="M43" i="5"/>
  <c r="M39" i="5"/>
  <c r="M35" i="5"/>
  <c r="M31" i="5"/>
  <c r="M27" i="5"/>
  <c r="M23" i="5"/>
  <c r="M19" i="5"/>
  <c r="M65" i="3"/>
  <c r="M78" i="3"/>
  <c r="M87" i="3"/>
  <c r="M83" i="3"/>
  <c r="M79" i="3"/>
  <c r="M74" i="3"/>
  <c r="M70" i="3"/>
  <c r="M66" i="3"/>
  <c r="M62" i="3"/>
  <c r="AB5" i="3"/>
  <c r="R119" i="3" l="1"/>
  <c r="Y3" i="3"/>
  <c r="Z3" i="3"/>
  <c r="AA3" i="3" s="1"/>
  <c r="Y4" i="3"/>
  <c r="Z4" i="3"/>
  <c r="AA4" i="3" s="1"/>
  <c r="G19" i="1" l="1"/>
  <c r="I19" i="1"/>
  <c r="J19" i="1"/>
  <c r="K19" i="1"/>
  <c r="L19" i="1"/>
  <c r="M19" i="1"/>
  <c r="N19" i="1"/>
  <c r="O19" i="1"/>
  <c r="F19" i="1"/>
  <c r="C19" i="1"/>
  <c r="G18" i="1"/>
  <c r="I18" i="1"/>
  <c r="K18" i="1"/>
  <c r="L18" i="1"/>
  <c r="M18" i="1"/>
  <c r="N18" i="1"/>
  <c r="O18" i="1"/>
  <c r="F18" i="1"/>
  <c r="C18" i="1"/>
  <c r="I16" i="1"/>
  <c r="K16" i="1"/>
  <c r="L16" i="1"/>
  <c r="M16" i="1"/>
  <c r="N16" i="1"/>
  <c r="O16" i="1"/>
  <c r="P120" i="3"/>
  <c r="R120" i="3"/>
  <c r="S120" i="3"/>
  <c r="T120" i="3"/>
  <c r="U120" i="3"/>
  <c r="V120" i="3"/>
  <c r="W120" i="3"/>
  <c r="X120" i="3"/>
  <c r="O120" i="3"/>
  <c r="K120" i="3"/>
  <c r="I120" i="3"/>
  <c r="P119" i="3"/>
  <c r="T119" i="3"/>
  <c r="U119" i="3"/>
  <c r="V119" i="3"/>
  <c r="W119" i="3"/>
  <c r="X119" i="3"/>
  <c r="O119" i="3"/>
  <c r="K119" i="3"/>
  <c r="I119" i="3"/>
  <c r="M3" i="3" l="1"/>
  <c r="AB3" i="3" s="1"/>
  <c r="M4" i="3"/>
  <c r="AB4" i="3" s="1"/>
  <c r="R117" i="3" l="1"/>
  <c r="T117" i="3"/>
  <c r="U117" i="3"/>
  <c r="V117" i="3"/>
  <c r="W117" i="3"/>
  <c r="X117" i="3"/>
  <c r="R118" i="3"/>
  <c r="S118" i="3"/>
  <c r="T118" i="3"/>
  <c r="U118" i="3"/>
  <c r="V118" i="3"/>
  <c r="W118" i="3"/>
  <c r="X118" i="3"/>
  <c r="O117" i="3"/>
  <c r="O118" i="3"/>
  <c r="G27" i="1" l="1"/>
  <c r="I27" i="1"/>
  <c r="J27" i="1"/>
  <c r="K27" i="1"/>
  <c r="L27" i="1"/>
  <c r="M27" i="1"/>
  <c r="N27" i="1"/>
  <c r="O27" i="1"/>
  <c r="G28" i="1"/>
  <c r="I28" i="1"/>
  <c r="J28" i="1"/>
  <c r="K28" i="1"/>
  <c r="L28" i="1"/>
  <c r="M28" i="1"/>
  <c r="N28" i="1"/>
  <c r="O28" i="1"/>
  <c r="G29" i="1"/>
  <c r="I29" i="1"/>
  <c r="J29" i="1"/>
  <c r="K29" i="1"/>
  <c r="L29" i="1"/>
  <c r="M29" i="1"/>
  <c r="N29" i="1"/>
  <c r="O29" i="1"/>
  <c r="F29" i="1"/>
  <c r="F28" i="1"/>
  <c r="F27" i="1"/>
  <c r="C29" i="1"/>
  <c r="C28" i="1"/>
  <c r="C27" i="1"/>
  <c r="B29" i="1"/>
  <c r="B28" i="1"/>
  <c r="B27" i="1"/>
  <c r="I63" i="5"/>
  <c r="I62" i="5"/>
  <c r="I61" i="5"/>
  <c r="K62" i="5"/>
  <c r="K63" i="5"/>
  <c r="O61" i="5"/>
  <c r="P61" i="5"/>
  <c r="O62" i="5"/>
  <c r="P62" i="5"/>
  <c r="O63" i="5"/>
  <c r="P63" i="5"/>
  <c r="S61" i="5"/>
  <c r="T61" i="5"/>
  <c r="U61" i="5"/>
  <c r="V61" i="5"/>
  <c r="W61" i="5"/>
  <c r="X61" i="5"/>
  <c r="S62" i="5"/>
  <c r="T62" i="5"/>
  <c r="U62" i="5"/>
  <c r="V62" i="5"/>
  <c r="W62" i="5"/>
  <c r="X62" i="5"/>
  <c r="S63" i="5"/>
  <c r="T63" i="5"/>
  <c r="U63" i="5"/>
  <c r="V63" i="5"/>
  <c r="W63" i="5"/>
  <c r="X63" i="5"/>
  <c r="R63" i="5"/>
  <c r="R62" i="5"/>
  <c r="R61" i="5"/>
  <c r="G25" i="1" l="1"/>
  <c r="I25" i="1"/>
  <c r="J25" i="1"/>
  <c r="K25" i="1"/>
  <c r="L25" i="1"/>
  <c r="M25" i="1"/>
  <c r="N25" i="1"/>
  <c r="O25" i="1"/>
  <c r="G26" i="1"/>
  <c r="H26" i="1"/>
  <c r="I26" i="1"/>
  <c r="J26" i="1"/>
  <c r="K26" i="1"/>
  <c r="L26" i="1"/>
  <c r="M26" i="1"/>
  <c r="N26" i="1"/>
  <c r="O26" i="1"/>
  <c r="F26" i="1"/>
  <c r="F25" i="1"/>
  <c r="J31" i="2"/>
  <c r="J30" i="2"/>
  <c r="J29" i="2"/>
  <c r="J28" i="2"/>
  <c r="H31" i="2"/>
  <c r="H30" i="2"/>
  <c r="H29" i="2"/>
  <c r="H28" i="2"/>
  <c r="E29" i="1" l="1"/>
  <c r="E28" i="1"/>
  <c r="E27" i="1"/>
  <c r="L62" i="5"/>
  <c r="L61" i="5"/>
  <c r="H29" i="1"/>
  <c r="L63" i="5"/>
  <c r="Z7" i="3" l="1"/>
  <c r="AA7" i="3" s="1"/>
  <c r="E19" i="1"/>
  <c r="L120" i="3"/>
  <c r="D28" i="1"/>
  <c r="D27" i="1"/>
  <c r="Q61" i="5"/>
  <c r="Y61" i="5" s="1"/>
  <c r="H27" i="1"/>
  <c r="H28" i="1"/>
  <c r="D29" i="1"/>
  <c r="Q62" i="5"/>
  <c r="Y62" i="5" s="1"/>
  <c r="Q63" i="5"/>
  <c r="Y63" i="5" s="1"/>
  <c r="M63" i="5"/>
  <c r="M62" i="5"/>
  <c r="M61" i="5"/>
  <c r="Y7" i="3"/>
  <c r="H19" i="1" l="1"/>
  <c r="Q120" i="3"/>
  <c r="Q119" i="3"/>
  <c r="H16" i="1"/>
  <c r="H18" i="1"/>
  <c r="D19" i="1"/>
  <c r="M120" i="3"/>
  <c r="K46" i="1" l="1"/>
  <c r="M17" i="1" l="1"/>
  <c r="L17" i="1"/>
  <c r="K17" i="1"/>
  <c r="J17" i="1"/>
  <c r="I17" i="1"/>
  <c r="F17" i="1"/>
  <c r="C17" i="1"/>
  <c r="F16" i="1" l="1"/>
  <c r="I117" i="3"/>
  <c r="K118" i="3"/>
  <c r="I118" i="3"/>
  <c r="E17" i="1" l="1"/>
  <c r="L118" i="3"/>
  <c r="D17" i="1" l="1"/>
  <c r="M118" i="3"/>
  <c r="L3" i="2"/>
  <c r="K29" i="2" l="1"/>
  <c r="AB7" i="3" l="1"/>
  <c r="K28" i="2" l="1"/>
  <c r="O29" i="2" l="1"/>
  <c r="P28" i="2" l="1"/>
  <c r="Q28" i="2"/>
  <c r="R28" i="2"/>
  <c r="S28" i="2"/>
  <c r="T28" i="2"/>
  <c r="U28" i="2"/>
  <c r="V28" i="2"/>
  <c r="W28" i="2"/>
  <c r="P29" i="2"/>
  <c r="Q29" i="2"/>
  <c r="R29" i="2"/>
  <c r="S29" i="2"/>
  <c r="T29" i="2"/>
  <c r="U29" i="2"/>
  <c r="V29" i="2"/>
  <c r="W29" i="2"/>
  <c r="P30" i="2"/>
  <c r="Q30" i="2"/>
  <c r="R30" i="2"/>
  <c r="S30" i="2"/>
  <c r="T30" i="2"/>
  <c r="U30" i="2"/>
  <c r="V30" i="2"/>
  <c r="W30" i="2"/>
  <c r="O31" i="2"/>
  <c r="P31" i="2"/>
  <c r="Q31" i="2"/>
  <c r="R31" i="2"/>
  <c r="S31" i="2"/>
  <c r="T31" i="2"/>
  <c r="U31" i="2"/>
  <c r="V31" i="2"/>
  <c r="W31" i="2"/>
  <c r="N31" i="2"/>
  <c r="N30" i="2"/>
  <c r="N29" i="2"/>
  <c r="N28" i="2"/>
  <c r="L29" i="2"/>
  <c r="K31" i="2"/>
  <c r="L31" i="2"/>
  <c r="B25" i="1" l="1"/>
  <c r="B26" i="1"/>
  <c r="B24" i="1"/>
  <c r="H25" i="1" l="1"/>
  <c r="H16" i="4" l="1"/>
  <c r="H15" i="4"/>
  <c r="E15" i="1" l="1"/>
  <c r="Y29" i="2" l="1"/>
  <c r="Y31" i="2"/>
  <c r="X31" i="2"/>
  <c r="AA31" i="2"/>
  <c r="X29" i="2"/>
  <c r="AA29" i="2"/>
  <c r="Z118" i="3" l="1"/>
  <c r="O15" i="1" l="1"/>
  <c r="N15" i="1"/>
  <c r="M15" i="1"/>
  <c r="L15" i="1"/>
  <c r="K15" i="1"/>
  <c r="J15" i="1"/>
  <c r="I15" i="1"/>
  <c r="H15" i="1"/>
  <c r="G15" i="1"/>
  <c r="F15" i="1"/>
  <c r="D15" i="1"/>
  <c r="C15" i="1"/>
  <c r="O14" i="1"/>
  <c r="N14" i="1"/>
  <c r="M14" i="1"/>
  <c r="L14" i="1"/>
  <c r="K14" i="1"/>
  <c r="J14" i="1"/>
  <c r="I14" i="1"/>
  <c r="H14" i="1"/>
  <c r="F14" i="1"/>
  <c r="C14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O12" i="1"/>
  <c r="N12" i="1"/>
  <c r="M12" i="1"/>
  <c r="L12" i="1"/>
  <c r="K12" i="1"/>
  <c r="J12" i="1"/>
  <c r="I12" i="1"/>
  <c r="H12" i="1"/>
  <c r="F12" i="1"/>
  <c r="C12" i="1"/>
  <c r="K42" i="1" l="1"/>
  <c r="K43" i="1"/>
  <c r="L43" i="1"/>
  <c r="F42" i="1"/>
  <c r="O42" i="1"/>
  <c r="O43" i="1"/>
  <c r="F43" i="1"/>
  <c r="H42" i="1"/>
  <c r="L42" i="1"/>
  <c r="I42" i="1"/>
  <c r="M42" i="1"/>
  <c r="I43" i="1"/>
  <c r="M43" i="1"/>
  <c r="J42" i="1"/>
  <c r="N42" i="1"/>
  <c r="N43" i="1"/>
  <c r="C42" i="1"/>
  <c r="X3" i="2"/>
  <c r="Y3" i="2"/>
  <c r="Z3" i="2" s="1"/>
  <c r="AA3" i="2"/>
  <c r="F24" i="1" l="1"/>
  <c r="C26" i="1"/>
  <c r="C24" i="1"/>
  <c r="C25" i="1"/>
  <c r="I24" i="1"/>
  <c r="J24" i="1"/>
  <c r="K24" i="1"/>
  <c r="L24" i="1"/>
  <c r="M24" i="1"/>
  <c r="N24" i="1"/>
  <c r="N17" i="4"/>
  <c r="Q17" i="4"/>
  <c r="R17" i="4"/>
  <c r="S17" i="4"/>
  <c r="T17" i="4"/>
  <c r="U17" i="4"/>
  <c r="V17" i="4"/>
  <c r="W17" i="4"/>
  <c r="N16" i="4"/>
  <c r="Q16" i="4"/>
  <c r="R16" i="4"/>
  <c r="S16" i="4"/>
  <c r="T16" i="4"/>
  <c r="U16" i="4"/>
  <c r="V16" i="4"/>
  <c r="N15" i="4"/>
  <c r="Q15" i="4"/>
  <c r="R15" i="4"/>
  <c r="S15" i="4"/>
  <c r="T15" i="4"/>
  <c r="U15" i="4"/>
  <c r="V15" i="4"/>
  <c r="J17" i="4"/>
  <c r="J16" i="4"/>
  <c r="J15" i="4"/>
  <c r="H17" i="4"/>
  <c r="W15" i="4" l="1"/>
  <c r="D26" i="1"/>
  <c r="E24" i="1"/>
  <c r="L45" i="1"/>
  <c r="K45" i="1"/>
  <c r="F45" i="1"/>
  <c r="N45" i="1"/>
  <c r="J45" i="1"/>
  <c r="M45" i="1"/>
  <c r="C45" i="1"/>
  <c r="B45" i="1"/>
  <c r="E25" i="1"/>
  <c r="AA3" i="4"/>
  <c r="Y3" i="4"/>
  <c r="Z3" i="4" s="1"/>
  <c r="K15" i="4"/>
  <c r="E26" i="1"/>
  <c r="K16" i="4"/>
  <c r="K17" i="4"/>
  <c r="X3" i="4"/>
  <c r="O24" i="1" l="1"/>
  <c r="O45" i="1" s="1"/>
  <c r="W16" i="4"/>
  <c r="P16" i="4"/>
  <c r="L17" i="4"/>
  <c r="E45" i="1"/>
  <c r="D25" i="1"/>
  <c r="O17" i="4"/>
  <c r="L16" i="4"/>
  <c r="L15" i="4"/>
  <c r="O15" i="4"/>
  <c r="G24" i="1"/>
  <c r="O16" i="4"/>
  <c r="D24" i="1"/>
  <c r="D45" i="1" l="1"/>
  <c r="G45" i="1"/>
  <c r="B46" i="1" l="1"/>
  <c r="P28" i="1"/>
  <c r="Q29" i="1" l="1"/>
  <c r="P29" i="1"/>
  <c r="P26" i="1"/>
  <c r="P25" i="1"/>
  <c r="O32" i="1"/>
  <c r="N32" i="1"/>
  <c r="M32" i="1"/>
  <c r="L32" i="1"/>
  <c r="K32" i="1"/>
  <c r="J32" i="1"/>
  <c r="G32" i="1"/>
  <c r="F32" i="1"/>
  <c r="E32" i="1"/>
  <c r="D32" i="1"/>
  <c r="C32" i="1"/>
  <c r="B32" i="1"/>
  <c r="O31" i="1"/>
  <c r="N31" i="1"/>
  <c r="M31" i="1"/>
  <c r="L31" i="1"/>
  <c r="K31" i="1"/>
  <c r="J31" i="1"/>
  <c r="I31" i="1"/>
  <c r="F31" i="1"/>
  <c r="E31" i="1"/>
  <c r="D31" i="1"/>
  <c r="C31" i="1"/>
  <c r="B31" i="1"/>
  <c r="O22" i="1"/>
  <c r="N22" i="1"/>
  <c r="M22" i="1"/>
  <c r="L22" i="1"/>
  <c r="K22" i="1"/>
  <c r="I22" i="1"/>
  <c r="F22" i="1"/>
  <c r="C22" i="1"/>
  <c r="O21" i="1"/>
  <c r="N21" i="1"/>
  <c r="M21" i="1"/>
  <c r="L21" i="1"/>
  <c r="K21" i="1"/>
  <c r="J21" i="1"/>
  <c r="J34" i="1" s="1"/>
  <c r="J39" i="1" s="1"/>
  <c r="I21" i="1"/>
  <c r="I34" i="1" s="1"/>
  <c r="I39" i="1" s="1"/>
  <c r="F21" i="1"/>
  <c r="E21" i="1"/>
  <c r="D21" i="1"/>
  <c r="C21" i="1"/>
  <c r="C34" i="1" s="1"/>
  <c r="Y16" i="4"/>
  <c r="P17" i="1"/>
  <c r="Q13" i="1"/>
  <c r="P13" i="1"/>
  <c r="K35" i="1" l="1"/>
  <c r="K40" i="1" s="1"/>
  <c r="C35" i="1"/>
  <c r="C40" i="1" s="1"/>
  <c r="L35" i="1"/>
  <c r="L40" i="1" s="1"/>
  <c r="O35" i="1"/>
  <c r="O40" i="1" s="1"/>
  <c r="F35" i="1"/>
  <c r="F40" i="1" s="1"/>
  <c r="I35" i="1"/>
  <c r="I40" i="1" s="1"/>
  <c r="M35" i="1"/>
  <c r="M40" i="1" s="1"/>
  <c r="N35" i="1"/>
  <c r="N40" i="1" s="1"/>
  <c r="C39" i="1"/>
  <c r="E34" i="1"/>
  <c r="E39" i="1" s="1"/>
  <c r="K34" i="1"/>
  <c r="K39" i="1" s="1"/>
  <c r="M34" i="1"/>
  <c r="M39" i="1" s="1"/>
  <c r="O34" i="1"/>
  <c r="O39" i="1" s="1"/>
  <c r="D34" i="1"/>
  <c r="D39" i="1" s="1"/>
  <c r="F34" i="1"/>
  <c r="F39" i="1" s="1"/>
  <c r="L34" i="1"/>
  <c r="N34" i="1"/>
  <c r="N39" i="1" s="1"/>
  <c r="AB62" i="5"/>
  <c r="Z62" i="5"/>
  <c r="AA16" i="4"/>
  <c r="P32" i="1"/>
  <c r="P31" i="1"/>
  <c r="P21" i="1"/>
  <c r="AB118" i="3"/>
  <c r="X16" i="4"/>
  <c r="P34" i="1" l="1"/>
  <c r="L39" i="1"/>
  <c r="O23" i="1"/>
  <c r="O36" i="1" s="1"/>
  <c r="O41" i="1" s="1"/>
  <c r="N23" i="1"/>
  <c r="N36" i="1" s="1"/>
  <c r="N41" i="1" s="1"/>
  <c r="M23" i="1"/>
  <c r="M36" i="1" s="1"/>
  <c r="M41" i="1" s="1"/>
  <c r="L23" i="1"/>
  <c r="L36" i="1" s="1"/>
  <c r="L41" i="1" s="1"/>
  <c r="K23" i="1"/>
  <c r="K36" i="1" s="1"/>
  <c r="J23" i="1"/>
  <c r="J36" i="1" s="1"/>
  <c r="I23" i="1"/>
  <c r="F23" i="1"/>
  <c r="F36" i="1" s="1"/>
  <c r="F41" i="1" s="1"/>
  <c r="C23" i="1"/>
  <c r="C36" i="1" s="1"/>
  <c r="N46" i="1"/>
  <c r="M46" i="1"/>
  <c r="L46" i="1"/>
  <c r="J46" i="1"/>
  <c r="I46" i="1"/>
  <c r="H46" i="1"/>
  <c r="F46" i="1"/>
  <c r="E46" i="1"/>
  <c r="D46" i="1"/>
  <c r="C46" i="1"/>
  <c r="P24" i="1"/>
  <c r="K41" i="1" l="1"/>
  <c r="J41" i="1"/>
  <c r="G30" i="1"/>
  <c r="K30" i="1"/>
  <c r="K47" i="1" s="1"/>
  <c r="O30" i="1"/>
  <c r="O47" i="1" s="1"/>
  <c r="O46" i="1"/>
  <c r="C41" i="1"/>
  <c r="L30" i="1"/>
  <c r="L47" i="1" s="1"/>
  <c r="P27" i="1"/>
  <c r="Q27" i="1"/>
  <c r="J30" i="1"/>
  <c r="J47" i="1" s="1"/>
  <c r="E30" i="1"/>
  <c r="E47" i="1" s="1"/>
  <c r="I30" i="1"/>
  <c r="M30" i="1"/>
  <c r="M47" i="1" s="1"/>
  <c r="F30" i="1"/>
  <c r="F47" i="1" s="1"/>
  <c r="N30" i="1"/>
  <c r="N47" i="1" s="1"/>
  <c r="C30" i="1"/>
  <c r="D30" i="1"/>
  <c r="D47" i="1" s="1"/>
  <c r="B30" i="1"/>
  <c r="B47" i="1" s="1"/>
  <c r="Z63" i="5"/>
  <c r="AB63" i="5"/>
  <c r="Y15" i="4"/>
  <c r="O20" i="1"/>
  <c r="O44" i="1" s="1"/>
  <c r="N20" i="1"/>
  <c r="N44" i="1" s="1"/>
  <c r="M20" i="1"/>
  <c r="M44" i="1" s="1"/>
  <c r="K20" i="1"/>
  <c r="K44" i="1" s="1"/>
  <c r="I20" i="1"/>
  <c r="I44" i="1" s="1"/>
  <c r="Z61" i="5"/>
  <c r="AB61" i="5"/>
  <c r="C47" i="1" l="1"/>
  <c r="P30" i="1"/>
  <c r="L20" i="1"/>
  <c r="O33" i="1"/>
  <c r="O38" i="1" s="1"/>
  <c r="AA15" i="4"/>
  <c r="I33" i="1"/>
  <c r="K33" i="1"/>
  <c r="K38" i="1" s="1"/>
  <c r="M33" i="1"/>
  <c r="M38" i="1" s="1"/>
  <c r="N33" i="1"/>
  <c r="N38" i="1" s="1"/>
  <c r="L33" i="1" l="1"/>
  <c r="L38" i="1" s="1"/>
  <c r="L44" i="1"/>
  <c r="F20" i="1"/>
  <c r="F44" i="1" s="1"/>
  <c r="Y17" i="4"/>
  <c r="AA17" i="4"/>
  <c r="F33" i="1" l="1"/>
  <c r="F38" i="1" s="1"/>
  <c r="Z120" i="3" l="1"/>
  <c r="P19" i="1" l="1"/>
  <c r="AB120" i="3"/>
  <c r="H23" i="1"/>
  <c r="Y120" i="3" l="1"/>
  <c r="Q19" i="1"/>
  <c r="K30" i="2" l="1"/>
  <c r="B14" i="1"/>
  <c r="B15" i="1"/>
  <c r="B13" i="1"/>
  <c r="B12" i="1"/>
  <c r="E14" i="1"/>
  <c r="E12" i="1"/>
  <c r="B42" i="1" l="1"/>
  <c r="L28" i="2"/>
  <c r="AA28" i="2" s="1"/>
  <c r="L30" i="2"/>
  <c r="AA30" i="2" s="1"/>
  <c r="Y30" i="2"/>
  <c r="Y28" i="2"/>
  <c r="E42" i="1"/>
  <c r="D14" i="1"/>
  <c r="D12" i="1"/>
  <c r="G23" i="1"/>
  <c r="G36" i="1" s="1"/>
  <c r="G41" i="1" s="1"/>
  <c r="E23" i="1"/>
  <c r="E36" i="1" s="1"/>
  <c r="Q15" i="1"/>
  <c r="P15" i="1"/>
  <c r="D23" i="1"/>
  <c r="D36" i="1" s="1"/>
  <c r="D42" i="1" l="1"/>
  <c r="D41" i="1"/>
  <c r="P36" i="1"/>
  <c r="E41" i="1"/>
  <c r="P23" i="1"/>
  <c r="P12" i="1"/>
  <c r="P14" i="1"/>
  <c r="Q23" i="1"/>
  <c r="H22" i="1" l="1"/>
  <c r="O28" i="2" l="1"/>
  <c r="X28" i="2" s="1"/>
  <c r="O30" i="2"/>
  <c r="X30" i="2" s="1"/>
  <c r="G14" i="1"/>
  <c r="G12" i="1"/>
  <c r="G42" i="1" l="1"/>
  <c r="G22" i="1"/>
  <c r="Q14" i="1"/>
  <c r="Q12" i="1"/>
  <c r="H24" i="1" l="1"/>
  <c r="Q24" i="1" s="1"/>
  <c r="H32" i="1"/>
  <c r="P17" i="4"/>
  <c r="X17" i="4" s="1"/>
  <c r="P15" i="4"/>
  <c r="X15" i="4" s="1"/>
  <c r="H30" i="1" l="1"/>
  <c r="H36" i="1"/>
  <c r="Q30" i="1" l="1"/>
  <c r="H41" i="1"/>
  <c r="I32" i="1"/>
  <c r="I36" i="1" s="1"/>
  <c r="Q26" i="1"/>
  <c r="I45" i="1"/>
  <c r="I47" i="1" l="1"/>
  <c r="Q32" i="1"/>
  <c r="I38" i="1"/>
  <c r="I41" i="1"/>
  <c r="Q36" i="1"/>
  <c r="H45" i="1"/>
  <c r="H31" i="1" l="1"/>
  <c r="H35" i="1" s="1"/>
  <c r="Q25" i="1"/>
  <c r="H47" i="1" l="1"/>
  <c r="H40" i="1" l="1"/>
  <c r="Q28" i="1" l="1"/>
  <c r="G46" i="1"/>
  <c r="G31" i="1"/>
  <c r="G47" i="1" l="1"/>
  <c r="Q31" i="1"/>
  <c r="G35" i="1"/>
  <c r="G40" i="1" l="1"/>
  <c r="Q117" i="3"/>
  <c r="Q118" i="3"/>
  <c r="H17" i="1"/>
  <c r="H21" i="1" s="1"/>
  <c r="P118" i="3" l="1"/>
  <c r="Y118" i="3" s="1"/>
  <c r="G16" i="1"/>
  <c r="G17" i="1"/>
  <c r="Q17" i="1" s="1"/>
  <c r="H43" i="1"/>
  <c r="H34" i="1"/>
  <c r="H39" i="1" s="1"/>
  <c r="H20" i="1"/>
  <c r="P117" i="3"/>
  <c r="G21" i="1" l="1"/>
  <c r="G34" i="1" s="1"/>
  <c r="Q34" i="1" s="1"/>
  <c r="H44" i="1"/>
  <c r="H33" i="1"/>
  <c r="H38" i="1" s="1"/>
  <c r="G43" i="1"/>
  <c r="G20" i="1"/>
  <c r="Q21" i="1" l="1"/>
  <c r="G39" i="1"/>
  <c r="G33" i="1"/>
  <c r="G44" i="1"/>
  <c r="G38" i="1" l="1"/>
  <c r="B18" i="1"/>
  <c r="B19" i="1"/>
  <c r="B17" i="1"/>
  <c r="B16" i="1"/>
  <c r="B20" i="1" s="1"/>
  <c r="K117" i="3"/>
  <c r="C16" i="1"/>
  <c r="B43" i="1" l="1"/>
  <c r="C43" i="1"/>
  <c r="B33" i="1"/>
  <c r="B23" i="1"/>
  <c r="B36" i="1" s="1"/>
  <c r="B41" i="1" s="1"/>
  <c r="B22" i="1"/>
  <c r="B35" i="1" s="1"/>
  <c r="B40" i="1" s="1"/>
  <c r="B21" i="1"/>
  <c r="C20" i="1"/>
  <c r="B44" i="1" l="1"/>
  <c r="C33" i="1"/>
  <c r="C44" i="1"/>
  <c r="B34" i="1"/>
  <c r="B38" i="1" s="1"/>
  <c r="C38" i="1" l="1"/>
  <c r="B39" i="1"/>
  <c r="L119" i="3" l="1"/>
  <c r="L117" i="3"/>
  <c r="E16" i="1"/>
  <c r="E18" i="1"/>
  <c r="M22" i="3"/>
  <c r="D18" i="1"/>
  <c r="N22" i="3"/>
  <c r="S22" i="3"/>
  <c r="S119" i="3" s="1"/>
  <c r="J16" i="1" l="1"/>
  <c r="J20" i="1" s="1"/>
  <c r="M119" i="3"/>
  <c r="AB119" i="3" s="1"/>
  <c r="J18" i="1"/>
  <c r="J22" i="1" s="1"/>
  <c r="J35" i="1" s="1"/>
  <c r="E43" i="1"/>
  <c r="D16" i="1"/>
  <c r="D43" i="1" s="1"/>
  <c r="Y119" i="3"/>
  <c r="Q16" i="1"/>
  <c r="P18" i="1"/>
  <c r="Z119" i="3"/>
  <c r="Z117" i="3"/>
  <c r="E20" i="1"/>
  <c r="M117" i="3"/>
  <c r="AB117" i="3" s="1"/>
  <c r="S117" i="3"/>
  <c r="Y117" i="3" s="1"/>
  <c r="D22" i="1"/>
  <c r="E22" i="1"/>
  <c r="Q18" i="1" l="1"/>
  <c r="J40" i="1"/>
  <c r="J43" i="1"/>
  <c r="D20" i="1"/>
  <c r="D33" i="1" s="1"/>
  <c r="P16" i="1"/>
  <c r="Q20" i="1"/>
  <c r="E33" i="1"/>
  <c r="E44" i="1"/>
  <c r="J33" i="1"/>
  <c r="J38" i="1" s="1"/>
  <c r="J44" i="1"/>
  <c r="D35" i="1"/>
  <c r="P22" i="1"/>
  <c r="E35" i="1"/>
  <c r="Q22" i="1"/>
  <c r="D44" i="1" l="1"/>
  <c r="P20" i="1"/>
  <c r="Q33" i="1"/>
  <c r="E38" i="1"/>
  <c r="Q35" i="1"/>
  <c r="E40" i="1"/>
  <c r="P35" i="1"/>
  <c r="D40" i="1"/>
  <c r="D38" i="1"/>
  <c r="P33" i="1"/>
</calcChain>
</file>

<file path=xl/sharedStrings.xml><?xml version="1.0" encoding="utf-8"?>
<sst xmlns="http://schemas.openxmlformats.org/spreadsheetml/2006/main" count="2024" uniqueCount="883">
  <si>
    <t>Podsumowanie naboru:</t>
  </si>
  <si>
    <t>Kategoria drogi - rodzaj listy</t>
  </si>
  <si>
    <t>powiatowe - lista rezerwowa</t>
  </si>
  <si>
    <t>gminne - lista rezerwowa</t>
  </si>
  <si>
    <t>L.p.</t>
  </si>
  <si>
    <t>Nr ewid.</t>
  </si>
  <si>
    <t>Jednostka Samorządu Terytorialnego</t>
  </si>
  <si>
    <t>Nazwa zadania</t>
  </si>
  <si>
    <t>Ogółem wartość projektu  (w zł)</t>
  </si>
  <si>
    <t>Wnioskowana kwota dofinansowania (w zł)</t>
  </si>
  <si>
    <t>% dofinansowania</t>
  </si>
  <si>
    <t>Kwota dofinansowania w podziale na lata</t>
  </si>
  <si>
    <t>Deklarowana kwota środków własnych (w zł)</t>
  </si>
  <si>
    <t>x</t>
  </si>
  <si>
    <t>Powiat</t>
  </si>
  <si>
    <t>Wnioskowana kwota dofinansowania
(w zł)</t>
  </si>
  <si>
    <t>Wnioskowana kwota dofinansowania
 (w zł)</t>
  </si>
  <si>
    <t>ZATWIERDZAM</t>
  </si>
  <si>
    <t>………………………………………………………………………………….</t>
  </si>
  <si>
    <t>Wartość zadań ogółem</t>
  </si>
  <si>
    <t>Deklarowana kwota środków własnych</t>
  </si>
  <si>
    <t>Kwota dofinasowania ogółem</t>
  </si>
  <si>
    <t>Okres realizacji zadania</t>
  </si>
  <si>
    <t>B - budowa (rozbudowa), P - przebudowa, R - remont</t>
  </si>
  <si>
    <t>kolorem czerwonym oznaczono zadania wieloletnie</t>
  </si>
  <si>
    <t>Rodzaj zadania</t>
  </si>
  <si>
    <r>
      <t>Okres realizacji zadania</t>
    </r>
    <r>
      <rPr>
        <b/>
        <vertAlign val="superscript"/>
        <sz val="8"/>
        <color rgb="FF000000"/>
        <rFont val="Arial"/>
        <family val="2"/>
        <charset val="238"/>
      </rPr>
      <t/>
    </r>
  </si>
  <si>
    <t>spr-lata</t>
  </si>
  <si>
    <t>spr-procent</t>
  </si>
  <si>
    <t>spr-dof</t>
  </si>
  <si>
    <t>spr-montaż</t>
  </si>
  <si>
    <t>TERC</t>
  </si>
  <si>
    <t>Zadanie wieloletnie [N/W]</t>
  </si>
  <si>
    <t>Liczba zadań</t>
  </si>
  <si>
    <t>N - zadanie nowe, W - nowe zadanie wieloletnie</t>
  </si>
  <si>
    <t>powiatowe - lista podstawowa, z tego:</t>
  </si>
  <si>
    <t>kontynuowane zadania wieloletnie</t>
  </si>
  <si>
    <t>nowe zadania jednoroczne</t>
  </si>
  <si>
    <t>nowe zadania wieloletnie</t>
  </si>
  <si>
    <t>gminne - lista podstawowa, z tego:</t>
  </si>
  <si>
    <t>RAZEM listy podstawowe, z tego:</t>
  </si>
  <si>
    <t>N - nowe zadanie jednoroczne, K - kontynuowane zadanie wieloletnie z wcześniejszego naboru, W - nowe zadanie wieloletnie</t>
  </si>
  <si>
    <t>Zadanie nowe/kontynuowane/wieloletnie [N/K/W]</t>
  </si>
  <si>
    <t>RAZEM, z tego: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</si>
  <si>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</si>
  <si>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</si>
  <si>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</si>
  <si>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</si>
  <si>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</si>
  <si>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</si>
  <si>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</si>
  <si>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</si>
  <si>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</si>
  <si>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</si>
  <si>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</si>
  <si>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</si>
  <si>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</si>
  <si>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</si>
  <si>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</si>
  <si>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</si>
  <si>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</si>
  <si>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</si>
  <si>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</si>
  <si>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</si>
  <si>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</si>
  <si>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</si>
  <si>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</si>
  <si>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</si>
  <si>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</si>
  <si>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</si>
  <si>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</si>
  <si>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</si>
  <si>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</si>
  <si>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</si>
  <si>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</si>
  <si>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</si>
  <si>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</si>
  <si>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</si>
  <si>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</si>
  <si>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</si>
  <si>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</si>
  <si>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</si>
  <si>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</si>
  <si>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</si>
  <si>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N</t>
  </si>
  <si>
    <t>W</t>
  </si>
  <si>
    <t>41.</t>
  </si>
  <si>
    <t>42.</t>
  </si>
  <si>
    <t>43.</t>
  </si>
  <si>
    <t>44.</t>
  </si>
  <si>
    <t>45.</t>
  </si>
  <si>
    <t>46.</t>
  </si>
  <si>
    <t>47.</t>
  </si>
  <si>
    <t>K</t>
  </si>
  <si>
    <t>B</t>
  </si>
  <si>
    <t>P</t>
  </si>
  <si>
    <t>R</t>
  </si>
  <si>
    <t>0464</t>
  </si>
  <si>
    <t>0406</t>
  </si>
  <si>
    <t>0403</t>
  </si>
  <si>
    <t>0410</t>
  </si>
  <si>
    <t>0419</t>
  </si>
  <si>
    <t>0462</t>
  </si>
  <si>
    <t>0409</t>
  </si>
  <si>
    <t>0417</t>
  </si>
  <si>
    <t>0415</t>
  </si>
  <si>
    <t>0407</t>
  </si>
  <si>
    <t>0412</t>
  </si>
  <si>
    <t>0418</t>
  </si>
  <si>
    <t>0411</t>
  </si>
  <si>
    <t>0402</t>
  </si>
  <si>
    <t>0414</t>
  </si>
  <si>
    <t>0404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</si>
  <si>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</si>
  <si>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</si>
  <si>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</si>
  <si>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</si>
  <si>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</si>
  <si>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</si>
  <si>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</si>
  <si>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</si>
  <si>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</si>
  <si>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</si>
  <si>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</si>
  <si>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</si>
  <si>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</si>
  <si>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</si>
  <si>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</si>
  <si>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</si>
  <si>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</si>
  <si>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</si>
  <si>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</si>
  <si>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</si>
  <si>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</si>
  <si>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</si>
  <si>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</si>
  <si>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</si>
  <si>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</si>
  <si>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</si>
  <si>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</si>
  <si>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</si>
  <si>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</si>
  <si>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</si>
  <si>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</si>
  <si>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</si>
  <si>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</si>
  <si>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</si>
  <si>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</si>
  <si>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</si>
  <si>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</si>
  <si>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</si>
  <si>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</si>
  <si>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</si>
  <si>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</si>
  <si>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</si>
  <si>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</si>
  <si>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</si>
  <si>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</si>
  <si>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</si>
  <si>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</si>
  <si>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</si>
  <si>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</si>
  <si>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</si>
  <si>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</si>
  <si>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</si>
  <si>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</si>
  <si>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</si>
  <si>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</si>
  <si>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</si>
  <si>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</si>
  <si>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</si>
  <si>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</si>
  <si>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</si>
  <si>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</si>
  <si>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</si>
  <si>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</si>
  <si>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</si>
  <si>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</si>
  <si>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</si>
  <si>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</si>
  <si>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aleksandrowski</t>
  </si>
  <si>
    <t>brodnicki</t>
  </si>
  <si>
    <t>bydgoski</t>
  </si>
  <si>
    <t>chełmiński</t>
  </si>
  <si>
    <t>golubsko-dobrzyński</t>
  </si>
  <si>
    <t>grudziądzki</t>
  </si>
  <si>
    <t>inowrocławski</t>
  </si>
  <si>
    <t>lipnowski</t>
  </si>
  <si>
    <t>mogileński</t>
  </si>
  <si>
    <t>nakielski</t>
  </si>
  <si>
    <t>radziejowski</t>
  </si>
  <si>
    <t>rypiński</t>
  </si>
  <si>
    <t>sępoleński</t>
  </si>
  <si>
    <t>świecki</t>
  </si>
  <si>
    <t>toruński</t>
  </si>
  <si>
    <t>tucholski</t>
  </si>
  <si>
    <t>wąbrzeski</t>
  </si>
  <si>
    <t>włocławski</t>
  </si>
  <si>
    <t>żniński</t>
  </si>
  <si>
    <t>Gmina Żnin</t>
  </si>
  <si>
    <t>Gmina Szubin</t>
  </si>
  <si>
    <t>Miasto Inowrocław</t>
  </si>
  <si>
    <t>Gmina Solec Kujawski</t>
  </si>
  <si>
    <t>Gmina Choceń</t>
  </si>
  <si>
    <t>Gmina Waganiec</t>
  </si>
  <si>
    <t>Gmina Białe Błota</t>
  </si>
  <si>
    <t>Gmina Chrostkowo</t>
  </si>
  <si>
    <t>Gmina Osięciny</t>
  </si>
  <si>
    <t>Gmina Osielsko</t>
  </si>
  <si>
    <t>Gmina Dąbrowa Chełmińska</t>
  </si>
  <si>
    <t>Gmina Osie</t>
  </si>
  <si>
    <t>Miasto i Gmina Chodecz</t>
  </si>
  <si>
    <t>Gmina Chełmża</t>
  </si>
  <si>
    <t>Gmina Złotniki Kujawskie</t>
  </si>
  <si>
    <t>Gmina Bytoń</t>
  </si>
  <si>
    <t>Gmina Dobre</t>
  </si>
  <si>
    <t>Gmina Bądkowo</t>
  </si>
  <si>
    <t>Gmina Zławieś Wielka</t>
  </si>
  <si>
    <t>Gmina Tłuchowo</t>
  </si>
  <si>
    <t>Gmina Świecie</t>
  </si>
  <si>
    <t>Gmina Koronowo</t>
  </si>
  <si>
    <t>Gmina Rypin</t>
  </si>
  <si>
    <t>Gmina Lipno</t>
  </si>
  <si>
    <t>Gmina Kruszwica</t>
  </si>
  <si>
    <t>Gmina Koneck</t>
  </si>
  <si>
    <t>Gmina Inowrocław</t>
  </si>
  <si>
    <t>Gmina Książki</t>
  </si>
  <si>
    <t>Gmina Fabianki</t>
  </si>
  <si>
    <t>Gmina Drzycim</t>
  </si>
  <si>
    <t>Gmina Płużnica</t>
  </si>
  <si>
    <t>Gmina Lubicz</t>
  </si>
  <si>
    <t>Gmina Sicienko</t>
  </si>
  <si>
    <t>Gmina Bobrowo</t>
  </si>
  <si>
    <t>Gmina Baruchowo</t>
  </si>
  <si>
    <t>Gmina Ryńsk</t>
  </si>
  <si>
    <t>Gmina Kikół</t>
  </si>
  <si>
    <t>Gmina Stolno</t>
  </si>
  <si>
    <t>Gmina Radziejów</t>
  </si>
  <si>
    <t>Gmina Radomin</t>
  </si>
  <si>
    <t>Gmina Rogowo k/Żnina</t>
  </si>
  <si>
    <t>Gmina Lisewo</t>
  </si>
  <si>
    <t>Gmina Śliwice</t>
  </si>
  <si>
    <t>Gmina Miasto Wąbrzeźno</t>
  </si>
  <si>
    <t>Gmina Cekcyn</t>
  </si>
  <si>
    <t>Gmina Czernikowo</t>
  </si>
  <si>
    <t>Gmina Boniewo</t>
  </si>
  <si>
    <t>Gmina Dobrcz</t>
  </si>
  <si>
    <t>Gmina Lniano</t>
  </si>
  <si>
    <t>0401011</t>
  </si>
  <si>
    <t>0402062</t>
  </si>
  <si>
    <t>0418022</t>
  </si>
  <si>
    <t>0401052</t>
  </si>
  <si>
    <t>0403012</t>
  </si>
  <si>
    <t>0402022</t>
  </si>
  <si>
    <t>0418032</t>
  </si>
  <si>
    <t>0402011</t>
  </si>
  <si>
    <t>0418043</t>
  </si>
  <si>
    <t>0412022</t>
  </si>
  <si>
    <t>0411022</t>
  </si>
  <si>
    <t>0416012</t>
  </si>
  <si>
    <t>0404011</t>
  </si>
  <si>
    <t>0415022</t>
  </si>
  <si>
    <t>0418052</t>
  </si>
  <si>
    <t>0418063</t>
  </si>
  <si>
    <t>0408032</t>
  </si>
  <si>
    <t>0401021</t>
  </si>
  <si>
    <t>0415032</t>
  </si>
  <si>
    <t>0403022</t>
  </si>
  <si>
    <t>0417022</t>
  </si>
  <si>
    <t>0403032</t>
  </si>
  <si>
    <t>0411032</t>
  </si>
  <si>
    <t>0414022</t>
  </si>
  <si>
    <t>0414032</t>
  </si>
  <si>
    <t>0418072</t>
  </si>
  <si>
    <t>0405011</t>
  </si>
  <si>
    <t>0402053</t>
  </si>
  <si>
    <t>0406012</t>
  </si>
  <si>
    <t>0406022</t>
  </si>
  <si>
    <t>0407011</t>
  </si>
  <si>
    <t>0407042</t>
  </si>
  <si>
    <t>0418083</t>
  </si>
  <si>
    <t>0402073</t>
  </si>
  <si>
    <t>0419033</t>
  </si>
  <si>
    <t>0410013</t>
  </si>
  <si>
    <t>0408052</t>
  </si>
  <si>
    <t>0401062</t>
  </si>
  <si>
    <t>0403043</t>
  </si>
  <si>
    <t>0418092</t>
  </si>
  <si>
    <t>0418011</t>
  </si>
  <si>
    <t>0405043</t>
  </si>
  <si>
    <t>0407063</t>
  </si>
  <si>
    <t>0417032</t>
  </si>
  <si>
    <t>0408062</t>
  </si>
  <si>
    <t>0404042</t>
  </si>
  <si>
    <t>0414052</t>
  </si>
  <si>
    <t>0415042</t>
  </si>
  <si>
    <t>0418113</t>
  </si>
  <si>
    <t>0418123</t>
  </si>
  <si>
    <t>0419043</t>
  </si>
  <si>
    <t>0406033</t>
  </si>
  <si>
    <t>0409033</t>
  </si>
  <si>
    <t>0410023</t>
  </si>
  <si>
    <t>0410033</t>
  </si>
  <si>
    <t>0414063</t>
  </si>
  <si>
    <t>0414072</t>
  </si>
  <si>
    <t>0402082</t>
  </si>
  <si>
    <t>0403062</t>
  </si>
  <si>
    <t>0411042</t>
  </si>
  <si>
    <t>0417042</t>
  </si>
  <si>
    <t>0405052</t>
  </si>
  <si>
    <t>0411011</t>
  </si>
  <si>
    <t>0411062</t>
  </si>
  <si>
    <t>0419052</t>
  </si>
  <si>
    <t>0417052</t>
  </si>
  <si>
    <t>0412042</t>
  </si>
  <si>
    <t>0412011</t>
  </si>
  <si>
    <t>0413023</t>
  </si>
  <si>
    <t>0403072</t>
  </si>
  <si>
    <t>0408073</t>
  </si>
  <si>
    <t>0403083</t>
  </si>
  <si>
    <t>0404062</t>
  </si>
  <si>
    <t>0410053</t>
  </si>
  <si>
    <t>0416052</t>
  </si>
  <si>
    <t>0414093</t>
  </si>
  <si>
    <t>0406062</t>
  </si>
  <si>
    <t>0408082</t>
  </si>
  <si>
    <t>0404072</t>
  </si>
  <si>
    <t>0401082</t>
  </si>
  <si>
    <t>0417011</t>
  </si>
  <si>
    <t>0415082</t>
  </si>
  <si>
    <t>0413043</t>
  </si>
  <si>
    <t>0418132</t>
  </si>
  <si>
    <t>0415092</t>
  </si>
  <si>
    <t>0407092</t>
  </si>
  <si>
    <t>0419063</t>
  </si>
  <si>
    <t>RAZEM listy rezerwowe, z tego:</t>
  </si>
  <si>
    <t>RAZEM listy, z tego:</t>
  </si>
  <si>
    <t>Długość odcinka 
(w km)</t>
  </si>
  <si>
    <t>199/G/1/2020</t>
  </si>
  <si>
    <t>Gmina Miasto Włocławek</t>
  </si>
  <si>
    <t>Gmina Miasto Kowal</t>
  </si>
  <si>
    <t>Gmina Miasto Golub-Dobrzyń</t>
  </si>
  <si>
    <t>Gmina Miasto Chełmno</t>
  </si>
  <si>
    <t>Gmina Więcbork</t>
  </si>
  <si>
    <t>Gmina Kcynia</t>
  </si>
  <si>
    <t>Gmina Mrocza</t>
  </si>
  <si>
    <t>Gmina Miejska Ciechocinek</t>
  </si>
  <si>
    <t>Gmina Miasto Grudziądz</t>
  </si>
  <si>
    <t>Rozbudowa drogi gminnej o numerze 100707C na długości 0+0,000 mb do 0+976 mb - ulica Toruńska w Grębocinie</t>
  </si>
  <si>
    <t>Rozbudowa drogi gminnej nr G50305C Samsieczno - Marynin od km 0+180 do km 2+547</t>
  </si>
  <si>
    <t>Gmina Janowiec Wlkp.</t>
  </si>
  <si>
    <t>Gmina Lubraniec</t>
  </si>
  <si>
    <t>Gmina Miasto Rypin</t>
  </si>
  <si>
    <t>Lista zadań rekomendowanych do dofinansowania w ramach Rządowego Funduszu Rozwoju Dróg</t>
  </si>
  <si>
    <t>12.2019 - 10.2023</t>
  </si>
  <si>
    <t>11.2019 - 09.2025</t>
  </si>
  <si>
    <t>Przebudowa drogi gminnej 131007C w km od 0+000,00 do 0+449,00 w Żninie (ul. Browarowa)</t>
  </si>
  <si>
    <t>* Kwota dofinansowania zmniejszona do limitu dostępnych środków Rządowego Funduszu Rozwoju Dróg; zwiększenie dofinansowania możliwe w przypadku wystąpienia oszczędności. W przypadku braku oszczędności w Funduszu, realizacja zadania będzie wymagała zabezpieczenia wkładu własnego wnioskodawcy w większej wysokości.</t>
  </si>
  <si>
    <t>Przebudowa drogi gminnej 190705C Choceń - gr. gm. (Humlin) odcinek Krukowo - Olganowo od km 3+180 do km 3+840 o długości 0,660 km stanowiąca dojazd do zlikwidowanego Państwowego Przedsiębiorstwa Gospodarstwa Rolnego w miejscowości Olganowo</t>
  </si>
  <si>
    <t>0401042</t>
  </si>
  <si>
    <t>Gmina Kowal</t>
  </si>
  <si>
    <t>Gmina Wielka Nieszawka</t>
  </si>
  <si>
    <t>Miasto i Gmina Skępe</t>
  </si>
  <si>
    <t>Gmina Mogilno</t>
  </si>
  <si>
    <t>Gmina Grudziądz</t>
  </si>
  <si>
    <t>Gmina Nowe</t>
  </si>
  <si>
    <t>Gmina Dębowa Łąka</t>
  </si>
  <si>
    <t>Gmina Włocławek</t>
  </si>
  <si>
    <t>Gmina Dragacz</t>
  </si>
  <si>
    <t>Gmina Miasto Radziejów</t>
  </si>
  <si>
    <t>Gmina Osiek</t>
  </si>
  <si>
    <t>Gmina Gruta</t>
  </si>
  <si>
    <t>Gmina Łabiszyn</t>
  </si>
  <si>
    <t>Gmina Brzuze</t>
  </si>
  <si>
    <t>Gmina Bartniczka</t>
  </si>
  <si>
    <t>Remont nawierzchni drogi gminnej nr 160966C ul. Strażackiej (od 0+000,00 km do 0+163,86 km) w Ciechocinku</t>
  </si>
  <si>
    <t>Przebudowa drogi gminnej nr 070131C od km 0+000 do km 1+700 w miejscowości Czaple</t>
  </si>
  <si>
    <t>Przebudowa ul. Brzozowej w Chełmnie</t>
  </si>
  <si>
    <t>Remont nawierzchni drogi gminnej nr 160943C ul. Piekarskiej (od 0+000,00 km do 0+082,03 km i od 0+093,76 do 0+132,51 km) w Ciechocinku</t>
  </si>
  <si>
    <t>Remont nawierzchni odcinka drogi gminnej nr 041422C w Grucie</t>
  </si>
  <si>
    <t>Rozbudowa drogi gminnej w miejscowości Górsk (ul. Młodzieżowa nr drogi 101592C od 0+000,00 do km 0+097,55)</t>
  </si>
  <si>
    <t>Przebudowa ulic: Kasztanowej, Podzamcze i Wodnej w Wąbrzeźnie</t>
  </si>
  <si>
    <t>Rozbudowa drogi powiatowej nr 2925C Czerniewiczki - Ossówek odcinek ok. 2,2 km</t>
  </si>
  <si>
    <t>Gmina Brodnica</t>
  </si>
  <si>
    <t>0402032</t>
  </si>
  <si>
    <t>Gmina Nowa Wieś Wielka</t>
  </si>
  <si>
    <t>0403052</t>
  </si>
  <si>
    <t>Gmina Chełmno</t>
  </si>
  <si>
    <t>0404022</t>
  </si>
  <si>
    <t>0407053</t>
  </si>
  <si>
    <t>Gmina Dąbrowa</t>
  </si>
  <si>
    <t>0409012</t>
  </si>
  <si>
    <t>0411053</t>
  </si>
  <si>
    <t>Gmina Pruszcz</t>
  </si>
  <si>
    <t>0415011</t>
  </si>
  <si>
    <t>Gmina Łubianka</t>
  </si>
  <si>
    <t>0415052</t>
  </si>
  <si>
    <t>Gmina Kęsowo</t>
  </si>
  <si>
    <t>0416032</t>
  </si>
  <si>
    <t>0419013</t>
  </si>
  <si>
    <t>0401</t>
  </si>
  <si>
    <t>Gmina Janikowo</t>
  </si>
  <si>
    <t>Gmina Miasto Chełmża</t>
  </si>
  <si>
    <t>Remont drogi gminnej nr 190445C Kuczyna - Kąkowa Wola (od km 0+000 do km 2+638)</t>
  </si>
  <si>
    <t>Przebudowa drogi powiatowej nr 1048C Osie - Warlubie</t>
  </si>
  <si>
    <t>Remont dróg powiatowych nr: 2581C w km 12+940 - 15+025 odc. Rzeszynek - Rzeszyn, 2457C w km 1+264 - 4+964 odc. Gopło Dobsko, 2454C w km 0+000 - 2+838 odc. Nowa Wieś - Proszyska, o łącznej długości 8,623 km</t>
  </si>
  <si>
    <t>Przebudowa i rozbudowa drogi powiatowej nr 2204C Radziki Duże - Wąpielsk - Trąbin - Ostrowite na odcinku Radziki Duże - Wąpielsk</t>
  </si>
  <si>
    <t>Rozbudowa drogi powiatowej nr 2020C Brąchnowo - Kowróz od km 0+000 do km 1+887 (1,887 km)</t>
  </si>
  <si>
    <t>Przebudowa z rozbudową drogi powiatowej nr 1395C Biały Bór - Wałdowo Szlacheckie - Ruda w km 2+415 ÷ 4+055</t>
  </si>
  <si>
    <t>Przebudowa drogi powiatowej nr 2826C Faliszewo - Rybiny na odcinku od km 6+030 do km 7+002</t>
  </si>
  <si>
    <t>Przebudowa drogi powiatowej nr 3138C - w kilometrażu 0+000,00 - 0+372,88 - ul. Rybacka w Grudziądzu</t>
  </si>
  <si>
    <t>Poprawa infrastruktury drogowej drogi powiatowej nr 2632C ul. Granicznej w Aleksandrowie Kujawskim na odcinku od km 0+000 do km 0+920 na terenie powiatu aleksandrowskiego polegająca na remoncie</t>
  </si>
  <si>
    <t>Przebudowa drogi powiatowej nr 2314C Żnin - Janowiec Wlkp. od km 8+300 do km 10+575</t>
  </si>
  <si>
    <t>Remont drogi powiatowej 2221C Puszcza Miejska - Skrwilno na odcinku  Puszcza Miejska - Skudzawy</t>
  </si>
  <si>
    <t>Remont drogi powiatowej w miejscowości Gruczno</t>
  </si>
  <si>
    <t>Remont odcinków dróg powiatowych nr 2609C Nieszawa - Gąbinek - Włocławek od km 5+119 do km 6+114, nr 2903C Lubanie - Kucerz od km 1+084 do km 2+079 i nr 2813C Osięciny - Redecz Wielki od km 4+755 do km 5+750</t>
  </si>
  <si>
    <t xml:space="preserve">Przebudowa drogi powiatowej nr 2824C Wąsewo - Świątniki na odcinku od km 1+092 do km 2+090 </t>
  </si>
  <si>
    <t xml:space="preserve">Remont odcinków dróg powiatowych nr: 1366C Szembruk - Szembruk st. kolejowa, 1399C Marusza - Skarszewy - Turznice, 1402C Mełno - Boguszewo - Linowo metodą nakładki asfaltowej  </t>
  </si>
  <si>
    <t>Remont dróg powiatowych nr 1831C na odcinku km 3+130 do km 6+860; Nr 1712C na odcinku km 3+100 do km 4+770; Nr 1824C na odcinku 0+000 do km 5+139</t>
  </si>
  <si>
    <t>Remont dróg powiatowych nr: 2418C w km 0+734 - 1+734 odc. w m. Wylatowo, 2564C w km 5+500 - 6+535 odc. Górki - Ciechrz, 2413C w km 0+000 - 1+565 odc. Wiecanowo - Twierdziń, o łącznej długości 3,600 km</t>
  </si>
  <si>
    <t>Rozbudowa drogi powiatowej nr 2541C Balczewo - Dziennice na odcinku od km 0+000 do km 4+112,56</t>
  </si>
  <si>
    <t>03.2023 - 06.2023</t>
  </si>
  <si>
    <t>04.2023 - 11.2023</t>
  </si>
  <si>
    <t>04.2023 - 10.2023</t>
  </si>
  <si>
    <t>05.2023 - 12.2023</t>
  </si>
  <si>
    <t>05.2023-11.2023</t>
  </si>
  <si>
    <t>05.2023 - 11.2023</t>
  </si>
  <si>
    <t>03.2023 - 10.2023</t>
  </si>
  <si>
    <t>01.2023 - 12.2023</t>
  </si>
  <si>
    <t>05.2023 - 09.2023</t>
  </si>
  <si>
    <t>05.2023-08.2023</t>
  </si>
  <si>
    <t>05.2023-09.2023</t>
  </si>
  <si>
    <t>05.2023 - 10.2023</t>
  </si>
  <si>
    <t xml:space="preserve">Remont drogi powiatowej na Moście im. Marszałka Edwarda Śmigłego-Rydza (od km 0+000 do km 0+974) w mieście Włocławek </t>
  </si>
  <si>
    <t>03.2023 - 12.2023</t>
  </si>
  <si>
    <t>Remont drogi powiatowej nr 1234C Błądzim - Ostrowite</t>
  </si>
  <si>
    <t>Przebudowa drogi powiatowej nr 2602C Ciechocinek - Dąbrówka na odcinku od km 0+000 do km 2+080</t>
  </si>
  <si>
    <t>Przebudowa z rozbudową drogi powiatowej nr 1383C Dąbrówka Królewska - Gruta w km 3+975 ÷ 6+180,99</t>
  </si>
  <si>
    <t>Przebudowa drogi powiatowej nr 2314C Żnin - Janowiec Wlkp. od km 6+000 do km 8+300</t>
  </si>
  <si>
    <t>Przebudowa drogi powiatowej nr 1707C Nowa Wieś Królewska - Trzcianek od km 0+000 do km 4+443</t>
  </si>
  <si>
    <t xml:space="preserve">Przebudowa drogi powiatowej nr 2510C Helenowo - Cieślin na odcinku Helenowo - Radłówek na odcinku od km 0+000 do km 4+600 </t>
  </si>
  <si>
    <t>05.2023 - 11.2024</t>
  </si>
  <si>
    <t>06.2023 - 10.2023</t>
  </si>
  <si>
    <t>03.2023 - 10.2024</t>
  </si>
  <si>
    <t>03,2023 - 10.2023</t>
  </si>
  <si>
    <t>03.2023 - 08.2023</t>
  </si>
  <si>
    <t>05.2023 - 08.2023</t>
  </si>
  <si>
    <t>04.2023 - 09.2023</t>
  </si>
  <si>
    <t>06.2023 - 05.2024</t>
  </si>
  <si>
    <t>04.2023 - 05.2024</t>
  </si>
  <si>
    <t>Poprawa infrastruktury drogowej drogi powiatowej nr 2608C Konradowo - Siniarzewo na odcinku od km 0+000 do km 3+100 na terenie powiatu aleksandrowskiego polegająca na remoncie</t>
  </si>
  <si>
    <t>Rozbudowa drogi powiatowej 1507C Włóki - Jarużyn - Bydgoszcz na odcinku Włóki - Gądecz</t>
  </si>
  <si>
    <t>Remont drogi powiatowej nr 1545C Dąbrowa Chełmińska - Cichoradz od km 0+060 do 0+900 na dł. 840m</t>
  </si>
  <si>
    <t>66/G/1/2022</t>
  </si>
  <si>
    <t>46/G/1/2022</t>
  </si>
  <si>
    <t>61/G/1/2022</t>
  </si>
  <si>
    <t>127/G/1/2022</t>
  </si>
  <si>
    <t>51/G/1/2022</t>
  </si>
  <si>
    <t>134/G/1/2022</t>
  </si>
  <si>
    <t>41/G/1/2022</t>
  </si>
  <si>
    <t>162/G/1/2022</t>
  </si>
  <si>
    <t>177/G/1/2022</t>
  </si>
  <si>
    <t>130/G/1/2022</t>
  </si>
  <si>
    <t>20/G/1/2022</t>
  </si>
  <si>
    <t>185/G/1/2022</t>
  </si>
  <si>
    <t>132/G/1/2022</t>
  </si>
  <si>
    <t>30/G/1/2022</t>
  </si>
  <si>
    <t>173/G/1/2022</t>
  </si>
  <si>
    <t>9/G/1/2022</t>
  </si>
  <si>
    <t>32/G/1/2022</t>
  </si>
  <si>
    <t>180/G/1/2022</t>
  </si>
  <si>
    <t>76/G/1/2022</t>
  </si>
  <si>
    <t>57/G/1/2022</t>
  </si>
  <si>
    <t>81/G/1/2022</t>
  </si>
  <si>
    <t>174/G/1/2022</t>
  </si>
  <si>
    <t>123/G/1/2022</t>
  </si>
  <si>
    <t>119/G/1/2022</t>
  </si>
  <si>
    <t>60/G/1/2022</t>
  </si>
  <si>
    <t>101/G/1/2022</t>
  </si>
  <si>
    <t>143/G/1/2022</t>
  </si>
  <si>
    <t>31/G/1/2022</t>
  </si>
  <si>
    <t>144/G/1/2022</t>
  </si>
  <si>
    <t>12/G/1/2022</t>
  </si>
  <si>
    <t>70/G/1/2022</t>
  </si>
  <si>
    <t>49/G/1/2022</t>
  </si>
  <si>
    <t>37/G/1/2022</t>
  </si>
  <si>
    <t>73/G/1/2022</t>
  </si>
  <si>
    <t>25/G/1/2022</t>
  </si>
  <si>
    <t>92/G/1/2022</t>
  </si>
  <si>
    <t>33/G/1/2022</t>
  </si>
  <si>
    <t>39/G/1/2022</t>
  </si>
  <si>
    <t>4/G/1/2022</t>
  </si>
  <si>
    <t>80/G/1/2022</t>
  </si>
  <si>
    <t>104/G/1/2022</t>
  </si>
  <si>
    <t>156/G/1/2022</t>
  </si>
  <si>
    <t>89/G/1/2022</t>
  </si>
  <si>
    <t>158/G/1/2022</t>
  </si>
  <si>
    <t>74/G/1/2022</t>
  </si>
  <si>
    <t>85/G/1/2022</t>
  </si>
  <si>
    <t>23/G/1/2022</t>
  </si>
  <si>
    <t>24/G/1/2022</t>
  </si>
  <si>
    <t>141/G/1/2022</t>
  </si>
  <si>
    <t>109/G/1/2022</t>
  </si>
  <si>
    <t>21/G/1/2022</t>
  </si>
  <si>
    <t>124/G/1/2022</t>
  </si>
  <si>
    <t>102/G/1/2022</t>
  </si>
  <si>
    <t>26/G/1/2022</t>
  </si>
  <si>
    <t>5/G/1/2022</t>
  </si>
  <si>
    <t>153/G/1/2022</t>
  </si>
  <si>
    <t>90/G/1/2022</t>
  </si>
  <si>
    <t>171/G/1/2022</t>
  </si>
  <si>
    <t>120/G/1/2022</t>
  </si>
  <si>
    <t>113/G/1/2022</t>
  </si>
  <si>
    <t>82/G/1/2022</t>
  </si>
  <si>
    <t>181/G/1/2022</t>
  </si>
  <si>
    <t>116/G/1/2022</t>
  </si>
  <si>
    <t>179/G/1/2022</t>
  </si>
  <si>
    <t>107/G/1/2022</t>
  </si>
  <si>
    <t>98/G/1/2022</t>
  </si>
  <si>
    <t>28/G/1/2022</t>
  </si>
  <si>
    <t>133/G/1/2022</t>
  </si>
  <si>
    <t>95/G/1/2022</t>
  </si>
  <si>
    <t>129/G/1/2022</t>
  </si>
  <si>
    <t>121/G/1/2022</t>
  </si>
  <si>
    <t>55/G/1/2022</t>
  </si>
  <si>
    <t>118/G/1/2022</t>
  </si>
  <si>
    <t>147/G/1/2022</t>
  </si>
  <si>
    <t>47/G/1/2022</t>
  </si>
  <si>
    <t>178/G/1/2022</t>
  </si>
  <si>
    <t>53/G/1/2022</t>
  </si>
  <si>
    <t>36/G/1/2022</t>
  </si>
  <si>
    <t>137/G/1/2022</t>
  </si>
  <si>
    <t>52/G/1/2022</t>
  </si>
  <si>
    <t>78/G/1/2022</t>
  </si>
  <si>
    <t>146/G/1/2022</t>
  </si>
  <si>
    <t>29/G/1/2022</t>
  </si>
  <si>
    <t>168/G/1/2022</t>
  </si>
  <si>
    <t>136/G/1/2022</t>
  </si>
  <si>
    <t>93/G/1/2022</t>
  </si>
  <si>
    <t>157/G/1/2022</t>
  </si>
  <si>
    <t>63/G/1/2022</t>
  </si>
  <si>
    <t>88/G/1/2022</t>
  </si>
  <si>
    <t>148/G/1/2022</t>
  </si>
  <si>
    <t>183/G/1/2022</t>
  </si>
  <si>
    <t>151/G/1/2022</t>
  </si>
  <si>
    <t>1/G/1/2022</t>
  </si>
  <si>
    <t>166/G/1/2022</t>
  </si>
  <si>
    <t>111/G/1/2022</t>
  </si>
  <si>
    <t>50/G/1/2022</t>
  </si>
  <si>
    <t>128/G/1/2022</t>
  </si>
  <si>
    <t>172/G/1/2022</t>
  </si>
  <si>
    <t>135/G/1/2022</t>
  </si>
  <si>
    <t>186/G/1/2022</t>
  </si>
  <si>
    <t>14/G/1/2022</t>
  </si>
  <si>
    <t>42/G/1/2022</t>
  </si>
  <si>
    <t>2/G/1/2022</t>
  </si>
  <si>
    <t>45/G/1/2022</t>
  </si>
  <si>
    <t>187/G/1/2022</t>
  </si>
  <si>
    <t>Gmina Świecie nad Osą</t>
  </si>
  <si>
    <t>Gmina Barcin</t>
  </si>
  <si>
    <t>Gmina Izbica Kujawska</t>
  </si>
  <si>
    <t>Gmina Miasta Brodnicy</t>
  </si>
  <si>
    <t>Gmina Unisław</t>
  </si>
  <si>
    <t>Gmina Kowalewo Pomorskie</t>
  </si>
  <si>
    <t>Miasto i Gmina Górzno</t>
  </si>
  <si>
    <t>Gmina Brześć Kujawski</t>
  </si>
  <si>
    <t>Miasto i Gmina Piotrków Kujawski</t>
  </si>
  <si>
    <t>Gmina Lubień Kujawski</t>
  </si>
  <si>
    <t>Miasto i Gmina Jabłonowo Pomorskie</t>
  </si>
  <si>
    <t>Gmina Sępólno Krajeńskie</t>
  </si>
  <si>
    <t>Gmina Aleksandrów Kujawski</t>
  </si>
  <si>
    <t>Gmina Nakło nad Notecią</t>
  </si>
  <si>
    <t>Gmina Łasin</t>
  </si>
  <si>
    <t>Gmina Miejska Aleksandrów Kujawski</t>
  </si>
  <si>
    <t>0414083</t>
  </si>
  <si>
    <t>Przebudowa drogi gminnej nr 150527C Dulsk-Pławinek gmina Inowrocław na odcinku od km 0+580,04 do km 1+568,44</t>
  </si>
  <si>
    <t>Remont nawierzchni drogi gminnej 090735C  (km 0+262,00 do km 1+152,42) ul. Kościuszki w Mroczy</t>
  </si>
  <si>
    <t>Przebudowa drogi gminnej nr 100514C w m. Kończewice kilometraż od 0+000,00 km do 0+460,00 km</t>
  </si>
  <si>
    <t>Remont nawierzchni drogi gminnej nr 041514C w miejscowościach Lisnowo i Partęczyny w km 0+001,70 do km 4+004,00</t>
  </si>
  <si>
    <t>Przebudowa drogi gminnej w miejscowości Łąki Markowe</t>
  </si>
  <si>
    <t>Remont drogi gminnej w m. Pyszkowo  na odcinku od km 0+000 do km 0+988,00 , Gmina Chodecz</t>
  </si>
  <si>
    <t>Rozbudowa drogi gminnej nr 080410C Nieżywięć - Grabówiec od km 0+000,00 do 2+445,00</t>
  </si>
  <si>
    <t>Przebudowa drogi gminnej w miejscowości Żuchowo</t>
  </si>
  <si>
    <t>Przebudowa drogi gminnej nr 130310C Barcin - Julianowo - Józefinka na odcinku od betoniarni do skrzyżowania z drogą powiatową nr 2363C</t>
  </si>
  <si>
    <t>Rozbudowa drogi w miejscowości Słupowiec na odcinku od km 0+000 do km 1+468,77</t>
  </si>
  <si>
    <t>Rozbudowa drogi gminnej (ul. Jaśminowa) w miejscowości Stary Toruń, Rozgarty nr drogi 101591C, 0+000,00 km do 1+889,00, Etap II)</t>
  </si>
  <si>
    <t>Rozbudowa dróg gminnych nr 191247C Szczkówek-Kazanki, nr 191206C Szczkówek-Ciepliny, nr 191250 Szczkówek-Szczkowo</t>
  </si>
  <si>
    <t>Przebudowa drogi gminnej nr 060323C Mgoszcz - Dąbrówka od 0+000 do 0+527 km</t>
  </si>
  <si>
    <t>Budowa ulicy Długie Ogrody w Nowem, droga gminna nr 031206C, na działkach nr 459/13; 327/2; 332,8; 334; 459/4; 350; 459/2 w obrębie Nowe od km 0+000 do km 0+222</t>
  </si>
  <si>
    <t>Przebudowa drogi gminnej nr 191044C w miejscowości Goreń Nowy od km 0+000 do km 0+550</t>
  </si>
  <si>
    <t>Przebudowa części drogi gminnej nr 070611C w miejscowości Wielkie Radowiska od km 0+000 do km 0+470</t>
  </si>
  <si>
    <t>Budowa drogi gminnej między ul. Tylickiego a ul. Konopnicką  od km 0+000 do km 0+196 w Kowalu</t>
  </si>
  <si>
    <t>Przebudowa ul. Żwirowej w Młyńcu Drugim na odcinku od ul. Dolina Drwęcy do skrzyżowania z drogą wewnętrzną - drogi gminnej nr 17055C od km 1+275 do km 2+000</t>
  </si>
  <si>
    <t>Przebudowa drogi gminnej nr 060117C w m. Osnowo</t>
  </si>
  <si>
    <t>Przebudowa drogi gminnej nr 060201C Grubno-Rybieniec (od km 0+000,00 do km 0+800,81)</t>
  </si>
  <si>
    <t>Przebudowa ulicy Kochanowskiego w Brodnicy nr 081025C od km 0+005 do km 0+590 oraz od km 0+006,9 do km 0+126,0</t>
  </si>
  <si>
    <t>Remont części ul. Szkolnej oraz części ul. Otowickiej na długości ok. 0,6 km w miejscowości Dąbrowa Chełmińska</t>
  </si>
  <si>
    <t>Przebudowa drogi gminnej Grabkowo - Wilkowiczki nr 190912C odcinek od km 0+000 do km 2+000</t>
  </si>
  <si>
    <t>Przebudowa i rozbudowa dróg gminnych nr 101105C oraz 101144C w miejscowości Liciszewy</t>
  </si>
  <si>
    <t>Remont ulic Słonecznej i Północnej w Janikowie</t>
  </si>
  <si>
    <t>Remont ulicy Długiej (100909C) w km 0+000 - 0+323; 0+569 - 1+462 oraz ulicy Dybowskiej (100911C) w km 0+000 - 0+270 w miejscowości Cierpice</t>
  </si>
  <si>
    <t>Przebudowa drogi gminnej - Osiedle Leśne w Łążku</t>
  </si>
  <si>
    <t>Przebudowa drogi gminnej nr 160546C</t>
  </si>
  <si>
    <t>Budowa drogi gminnej G50381C ul. Akacjowa w Sicienku od km 0+000 do km 0+600</t>
  </si>
  <si>
    <t>Przebudowa drogi gminnej nr 150808C Sukowy - Chrosno - DP2586C</t>
  </si>
  <si>
    <t>Budowa drogi gminnej nr 031524C ul. Stawowa w Serocku</t>
  </si>
  <si>
    <t>Przebudowa drogi gminnej nr 091033C  - ulicy Władysława Mączkowskiego w Szubinie oraz jej przedłużenia w miejscowości Smolniki (od km 0+000 do km 1+251,68) - etap II</t>
  </si>
  <si>
    <t>Przebudowa dróg gminnych w miejscowości Piżga na odcinku 694 mb, w miejscowości Łubianka (nr 100441C) na odcinku 821 mb oraz w miejscowości Wymysłowo (nr 100394C) na odcinku 422mb</t>
  </si>
  <si>
    <t>Przebudowa drogi gminnej 190207C w Chełmicy Dużej</t>
  </si>
  <si>
    <t>Przebudowa drogi gminnej nr 120302C Marianki-Podole-Rypałki Prywatne (od km 0+000 do km 1+849,57)</t>
  </si>
  <si>
    <t>Remont drogi gminnej nr 030407C Mukrz - Słępiska - Wętfie w miejscowości Wętfie</t>
  </si>
  <si>
    <t>Remont drogi gminnej nr 130409C w Laskowie Gmina Janowiec Wielkopolski</t>
  </si>
  <si>
    <t>Przebudowa drogi gminnej Obórznia - Nowe Dąbie na działkach nr 234/5 obręb Obórznia i dz. nr 84, 58, 32/1, 62, 202/5, 41/3, 141 obręb Nowe Dąbie</t>
  </si>
  <si>
    <t>Przebudowa drogi gminnej nr 170114C na odcinku od 0+000 do 0+995 w miejscowości Kikół Wieś</t>
  </si>
  <si>
    <t>Przebudowa drogi gminnej nr 170501C  relacji Maliszewo - Jankowo</t>
  </si>
  <si>
    <t>Przebudowa drogi gminnej - ul. Szkolna w m. Szczepanowo</t>
  </si>
  <si>
    <t>Budowa drogi gminnej nr 030713C w Wiąskich Piaskach</t>
  </si>
  <si>
    <t>Przebudowa ulicy Konopnickiej w Golubiu-Dobrzyniu o nr 110617C (0+000,00 km - 0+369,96 km) w ramach zadania pn. "Przebudowa ulicy Konopnickiej"</t>
  </si>
  <si>
    <t xml:space="preserve">Przebudowa dróg gminnych na terenie Gminy Włocławek tj. droga - ulica Diamentowa w miejscowości Nowa Wieś o długości 225 m; droga - ulica Agatowa w miejscowości Nowa Wieś o długości 295 m; droga gminna Kosinowo - Adaminowo o długości 998 m </t>
  </si>
  <si>
    <t>Przebudowa drogi gminnej nr 170942C Mysłakowo-Osiek od km 0+000,00 do km 0+368,50, od km 0+378,50 do km 0,409,00 i drogi gminnej nr 170981C Mysłakowo-Malanówko od km 0+000,00 do km 0+278,00</t>
  </si>
  <si>
    <t>Przebudowa drogi gminnej nr 170205C w miejscowości Nowa Wieś gm. Chrostkowo</t>
  </si>
  <si>
    <t>Przebudowa drogi gminnej w miejscowości Stablewice</t>
  </si>
  <si>
    <t>Przebudowa drogi gminnej nr 040457C Piaski Osiedle</t>
  </si>
  <si>
    <t>Przebudowa drogi gminnej nr 050116C (ul. Lipinki) w Koronowie</t>
  </si>
  <si>
    <t>Remont drogi gminnej nr 110136C relacji Kowalewo Pomorskie - Szychowo, gmina Kowalewo Pomorskie w km od 0+000,00 do 1,241,00</t>
  </si>
  <si>
    <t xml:space="preserve">Remont drogi gminnej relacji Zaskocz - Łopatki 070416C, 070406C w km 0+000 do km 2+475 </t>
  </si>
  <si>
    <t>Budowa drogi łączącej Dąbrowę Wielką z drogą powiatową do Chorośny - na odcinku od skrzyżowania z drogą powiatową nr 1552C do skrzyżowania z drogą powiatową nr 1551C</t>
  </si>
  <si>
    <t>Przebudowa ulicy Juliusza Trzcińskiego (nr 151427C) od km 0+0,00 do km 0+201,21 w Inowrocławiu</t>
  </si>
  <si>
    <t>Przebudowa nawierzchni jezdni ul. 11 Listopada w mieście Górzno od 0+000,00 km do 0+325,00 km</t>
  </si>
  <si>
    <t>Budowa drogi nr 101270C w ulicy Zagrodzkiego w Chełmży (na odcinku od 0+000,00 do 0+296,40)</t>
  </si>
  <si>
    <t>Przebudowa drogi gminnej nr 180605C Dąbrówka - Potołówek od 1+048 km do 1+515 km. Przebudowa drogi gminnej nr 180554C Nowy Dwór - Ludwikowo od 0,006 km do 1+005 km. Przebudowa drogi gminnej nr 180503C Świesz - Niegibalice od 1+990 km do  2+989 km</t>
  </si>
  <si>
    <t>Przebudowa odcinka ulicy Kujawskiej (droga gminna nr 051038C) o dług. 447,0 m w Solcu Kujawskim</t>
  </si>
  <si>
    <t>Przebudowa i rozbudowa ul. Sadowej (droga gminna  nr 120659C od km 0+000,00 do km 0+626,69 o długości 626,69m)</t>
  </si>
  <si>
    <t>Rozbudowa drogi gminnej nr 050645C od km 0+220 do km 0+992,2 ulicy Borowikowej II etap w Zielonce</t>
  </si>
  <si>
    <t>Przebudowa dróg gminnych w Radziejowie - III etap: ul. Żytniej nr 181066C od km 0+000,00 do km 0+417,63, ul. Słonecznej nr 181843C od km 0+035,00 do km 0+165,32 oraz 0+330,00 do 0+412,00</t>
  </si>
  <si>
    <t>Budowa drogi gminnej w miejscowości Jastrzębie</t>
  </si>
  <si>
    <t>Przebudowa dróg gminnych nr 180427C Kwilno - Płowce II od km 0+006,94 do km 0+501,94, nr 180407C Rokitki - Skibin od km 0+440,00 do km 0+772,80 oraz nr 180438C Przemystka - Biskupice od 0+450,00 do km 0+991,45</t>
  </si>
  <si>
    <t>Przebudowa dróg gminnych nr 150153C, 150152C w Złotnikach Kujawskich (ulica Akacjowa)</t>
  </si>
  <si>
    <t>Remont dróg gminnych: nr 180299C Bełszewo - Bełszewo km 1+640 - 1+960; nr 180300C Zielińsk - Bełszewo km 1+500 - 2+750; nr 180233C Jarantowice - Jarantowice km 0+000 - 1+1970</t>
  </si>
  <si>
    <t>Przebudowa drogi gminnej w miejscowości Piórkowo w km od 0+000 do 0+993</t>
  </si>
  <si>
    <t>Przebudowa ul. Kilińskiego w Chełmnie</t>
  </si>
  <si>
    <t>Remont nawierzchni odcinków dróg gminnych: nr 041409C  w Boguszewie oraz w Mełnie</t>
  </si>
  <si>
    <t>Remont drogi publicznej - ulicy Brzozowej w Więcborku</t>
  </si>
  <si>
    <t>Remont nawierzchni odcinka drogi Kolonia Zagorzyce - Stawiska - droga gminna nr 180728C od km 3+200 do km 3+940 oraz odcinka drogi Gradówek - Lubsin droga gminna 180727C od km 1+820 do km 2+000</t>
  </si>
  <si>
    <t>Budowa drogi gminnej nr 050407C ul. Augustowskiej w Żołędowie na odcinku od 0+000 do km 0+518,94</t>
  </si>
  <si>
    <t>Przebudowa dróg gminnych: nr 180103C Morawy - Narkowo od km 0+998 do km 1+903 oraz nr 180116C Morawy - Przysiek od km 0+346 do km 0+894 i od km 0+906 do km 0+911, w istniejących granicach pasa drogowego</t>
  </si>
  <si>
    <t>Budowa drogi gminnej - ul. Bratkowej, ul. Stokrotkowej, ul. Tulipanowej w Sulnowie wraz z budową kanalizacji deszczowej i oświetlenia ulicznego</t>
  </si>
  <si>
    <t>Przebudowa dróg gminnych nr 191495C od km 0+000 do km 0+872, nr 191498C od km 0+000 do km 1+098,  nr 192177C od km 0+000 do km 0+126,5 w miejscowości Kaliska, gmina Lubień Kujawski</t>
  </si>
  <si>
    <t>Przebudowa drogi gminnej nr 080630C w miejscowości Radoszki</t>
  </si>
  <si>
    <t>Przebudowa drogi gminnej 130204C w km od 0+000,00 do 0+725,00 km, w miejscowości Podgórzyn wraz z budową kanalizacji deszczowej.</t>
  </si>
  <si>
    <t>Przebudowa drogi gminnej nr 070288C w Ryńsku</t>
  </si>
  <si>
    <t>Przebudowa ulic: Jasnej i Wierzbowej w Wąbrzeźnie</t>
  </si>
  <si>
    <t>Przebudowa drogi gminnej nr 160434C Straszewo - Zapustek etap III</t>
  </si>
  <si>
    <t>Przebudowa drogi gminnej nr 080101C Buk Pomorski - Świecie n/Osą - etap III</t>
  </si>
  <si>
    <t>Przebudowa drogi gminnej w msc. Komierowo  gm. Sępólno Krajeńskie</t>
  </si>
  <si>
    <t>Przebudowa dróg gminnych: nr 190601C Dąbie Kujawskie - Dąbie Poduchowne od km 0+000 do km 0+937, nr 190665C Dęby Janiszewskie - Janiszewo od km 0+000 do km 2+540, nr 190670C Józefowo od km 0+000 do km 0+990</t>
  </si>
  <si>
    <t>Przebudowa ciągu dróg gminnych nr 160208C ul. Konwaliowej i nr 160207C ul. Krokusowej na odcinku km 1+498-2+400 i 0+000a-0+093a w miejscowości Rożno-Parcele, gmina Aleksandrów Kujawski</t>
  </si>
  <si>
    <t>Przebudowa drogi dojazdowej Okonin-Parowa</t>
  </si>
  <si>
    <t>Przebudowa odcinka drogi gminnej nr 090838C - ulica Notecka od km 0+004,20 do 0+170 w Nakle nad Notecią</t>
  </si>
  <si>
    <t>Przebudowa drogi gminnej nr 041311C Nowe Mosty na odcinku 998 m</t>
  </si>
  <si>
    <t>Budowa drogi gminnej nr 010323C Cekcyn - Lubińsk - Iwiec od km 0+0,024 do km 2+600 w miejscowości Lubińsk</t>
  </si>
  <si>
    <t>Przebudowa dróg gminnych nr 080586C (ul. Krucza), nr 080584C (ul. Żurawia) i nr 080505C (ul. Słowikowa) o łącznej długości 1,311 m w miejscowości Kominy</t>
  </si>
  <si>
    <t>Przebudowa drogi gminnej nr 080828C położonej w miejscowości Szynkowizna od km 0+000 do km 0+920,00</t>
  </si>
  <si>
    <t>Przebudowa drogi gminnej nr 160824C w kilometrażu od 0+000 do 0+279 oraz od 0+000 do 0+086 ul. Krzywej w miejscowości Aleksandrów Kujawski</t>
  </si>
  <si>
    <t>Budowa drogi gminnej nr 010208C Rosochatka - Zwierzyniec na odcinku od km 3+375,15 km do 5+049 km o długości 1,674 km</t>
  </si>
  <si>
    <t>Przebudowa drogi gminnej nr 160726C Olszynka - Żabieniec o dł. 998 m</t>
  </si>
  <si>
    <t>Budowa drogi gminnej przy cmentarzu w Pruszczu</t>
  </si>
  <si>
    <t>Remont nawierzchni drogi gminnej nr 041510C w miejscowości Karolewo w km od 0+005,60 do km 2+333,70</t>
  </si>
  <si>
    <t>Budowa drogi dojazdowej do gruntów rolnych w technologii nawierzchni bitumicznej w obrębie geodezyjnym Rychława na działce nr 184/etap II</t>
  </si>
  <si>
    <t>Remont drogi gminnej nr 191349C w m. Pieleszki na odcinku od km 0+000,00 do km 0+990,00 Gmina Chodecz</t>
  </si>
  <si>
    <t>Budowa drogi gminnej G50319C w Słupowie na odcinku od posesji 33 do 41 - etap II</t>
  </si>
  <si>
    <t>Rozbudowa drogi gminnej nr 080431C  Tylice - Małki od km 0+000,00 do 2+506,90</t>
  </si>
  <si>
    <t>Przebudowa drogi gminnej odc. I od 0+000 km do 0+421 km, odc. II 0+350 km do 0+387 km ul. Irysowej w Aleksandrowie o długości 0,458 km</t>
  </si>
  <si>
    <t>Przebudowa drogi gminnej nr 090112C w miejscowości Drzewianowo od km 0+000 do km 0+750</t>
  </si>
  <si>
    <t xml:space="preserve">Budowa drogi łączącej ul. Toruńską z ul. Kwiatową, droga gminna, budowa od km 0+000,00 do 0+281,62 km </t>
  </si>
  <si>
    <t>05.2023.- 04.2024</t>
  </si>
  <si>
    <t>04.2023 - 07.2023</t>
  </si>
  <si>
    <t>03.2023 - 11.2023</t>
  </si>
  <si>
    <t>04.2023 - 08.2023</t>
  </si>
  <si>
    <t>06.2023 - 09.2023</t>
  </si>
  <si>
    <t>05.2023 - 09-2023</t>
  </si>
  <si>
    <t>03.2023 - 09.2023</t>
  </si>
  <si>
    <t>01.2023 - 10.2023</t>
  </si>
  <si>
    <t>04.2023 - 06.2023</t>
  </si>
  <si>
    <t>01.2023 - 08.2023</t>
  </si>
  <si>
    <t>01.2023 - 11.2023</t>
  </si>
  <si>
    <t>07.2023 - 11.2023</t>
  </si>
  <si>
    <t>05.2023 - 07.2023</t>
  </si>
  <si>
    <t>07.2023 - 06.2024</t>
  </si>
  <si>
    <t>06.2023 - 01.2024</t>
  </si>
  <si>
    <t>02.2023 - 10.2023</t>
  </si>
  <si>
    <t>07.2023 - 12.2023</t>
  </si>
  <si>
    <t>09.2023 - 08.2024</t>
  </si>
  <si>
    <t>06.2023 - 12.2023</t>
  </si>
  <si>
    <t>04.2023 - 12.2023</t>
  </si>
  <si>
    <t>06.2023 - 11.2023</t>
  </si>
  <si>
    <t>01.2023 - 07.2023</t>
  </si>
  <si>
    <t>04.2023 - 03.2024</t>
  </si>
  <si>
    <t>06.2023 - 04.2024</t>
  </si>
  <si>
    <t>04.2023 - 07.2024</t>
  </si>
  <si>
    <t>05.2023 - 03.2024</t>
  </si>
  <si>
    <t>Przebudowa drogi gminnej nr 191067C w miejscowości Baruchowo od km 0+000 do km 0+275</t>
  </si>
  <si>
    <t>Przebudowa drogi gminnej nr 190712C Śmiłowice-Olganowo w miejscowości Olganowo Gmina Choceń</t>
  </si>
  <si>
    <t>Budowa dwóch dróg w mieście Kcynia - drogi gminnej nr 090610C (ul. M. Konopnickiej) od km 0+000,00 do km 0+075,4 oraz ul.Cz. Miłosza od km 0,000,00 do km 0+357,60</t>
  </si>
  <si>
    <t>10/G/1/2022</t>
  </si>
  <si>
    <t>163/G/1/2022</t>
  </si>
  <si>
    <t>19/G/1/2022</t>
  </si>
  <si>
    <t>67/G/1/2022</t>
  </si>
  <si>
    <t>105/G/1/2022</t>
  </si>
  <si>
    <t>40/G/1/2022</t>
  </si>
  <si>
    <t>145/G/1/2022</t>
  </si>
  <si>
    <t>58/G/1/2022</t>
  </si>
  <si>
    <t>117/G/1/2022</t>
  </si>
  <si>
    <t>71/G/1/2022</t>
  </si>
  <si>
    <t>79/G/1/2022</t>
  </si>
  <si>
    <t>22/G/1/2022</t>
  </si>
  <si>
    <t>62/G/1/2022</t>
  </si>
  <si>
    <t>110/G/1/2022</t>
  </si>
  <si>
    <t>86/G/1/2022</t>
  </si>
  <si>
    <t>155/G/1/2022</t>
  </si>
  <si>
    <t>83/G/1/2022</t>
  </si>
  <si>
    <t>75/G/1/2022</t>
  </si>
  <si>
    <t>91/G/1/2022</t>
  </si>
  <si>
    <t>99/G/1/2022</t>
  </si>
  <si>
    <t>6/G/1/2022</t>
  </si>
  <si>
    <t>169/G/1/2022</t>
  </si>
  <si>
    <t>112/G/1/2022</t>
  </si>
  <si>
    <t>188/G/1/2022</t>
  </si>
  <si>
    <t>139/G/1/2022</t>
  </si>
  <si>
    <t>142/G/1/2022</t>
  </si>
  <si>
    <t>108/G/1/2022</t>
  </si>
  <si>
    <t>48/G/1/2022</t>
  </si>
  <si>
    <t>34/G/1/2022</t>
  </si>
  <si>
    <t>56/G/1/2022</t>
  </si>
  <si>
    <t>96/G/1/2022</t>
  </si>
  <si>
    <t>131/G/1/2022</t>
  </si>
  <si>
    <t>149/G/1/2022</t>
  </si>
  <si>
    <t>189/G/1/2022</t>
  </si>
  <si>
    <t>125/G/1/2022</t>
  </si>
  <si>
    <t>59/G/1/2022</t>
  </si>
  <si>
    <t>68/G/1/2022</t>
  </si>
  <si>
    <t>64/G/1/2022</t>
  </si>
  <si>
    <t>167/G/1/2022</t>
  </si>
  <si>
    <t>115/G/1/2022</t>
  </si>
  <si>
    <t>54/G/1/2022</t>
  </si>
  <si>
    <t>43/G/1/2022</t>
  </si>
  <si>
    <t>106/G/1/2022</t>
  </si>
  <si>
    <t>44/G/1/2022</t>
  </si>
  <si>
    <t>11/G/1/2022</t>
  </si>
  <si>
    <t>164/G/1/2022</t>
  </si>
  <si>
    <t>17/G/1/2022</t>
  </si>
  <si>
    <t>100/G/1/2022</t>
  </si>
  <si>
    <t>77/G/1/2022</t>
  </si>
  <si>
    <t>72/G/1/2022</t>
  </si>
  <si>
    <t>7/G/1/2022</t>
  </si>
  <si>
    <t>35/G/1/2022</t>
  </si>
  <si>
    <t>84/G/1/2022</t>
  </si>
  <si>
    <t>97/G/1/2022</t>
  </si>
  <si>
    <t>13/G/1/2022</t>
  </si>
  <si>
    <t>65/G/1/2022</t>
  </si>
  <si>
    <t>126/G/1/2022</t>
  </si>
  <si>
    <t>159/G/1/2022</t>
  </si>
  <si>
    <t>140/G/1/2022</t>
  </si>
  <si>
    <t>69/G/1/2022</t>
  </si>
  <si>
    <t>94/G/1/2022</t>
  </si>
  <si>
    <t>154/G/1/2022</t>
  </si>
  <si>
    <t>160/G/1/2022</t>
  </si>
  <si>
    <t>Przebudowa drogi wewnętrznej zlokalizowanej na działce nr 81 obręb Czyste na odcinku od km 0+000,00 do km 0+417,42</t>
  </si>
  <si>
    <t>Przebudowa drogi gminnej nr 170683C relacji Radomice - Radomice</t>
  </si>
  <si>
    <t>Przebudowa drogi gminnej nr 130387C  ulica Strzelecka w Janowcu Wielkopolskim</t>
  </si>
  <si>
    <t>Przebudowa drogi gminnej nr 160541C</t>
  </si>
  <si>
    <t>Przebudowa drogi gminnej w Wielkich Łunawach</t>
  </si>
  <si>
    <t>Przebudowa odcinka drogi wewnętrznej w miejscowości Biechówko od km 0+090 do km 0+350</t>
  </si>
  <si>
    <t>Przebudowa ulicy Wrzosowej w Kruszwicy od km 0+000 do km 0+594, długości 0,594 km</t>
  </si>
  <si>
    <t>Przebudowa drogi gminnej nr 100535C w Zalesie - Pluskowęsy kilometraż od 0+000,00 km do 995,00 km</t>
  </si>
  <si>
    <t>Budowa ulicy Makowej i Łubinowej w Koronowie</t>
  </si>
  <si>
    <t>Przebudowa drogi gminnej nr 060466C w miejscowości Unisław</t>
  </si>
  <si>
    <t>Budowa drogi gminnej - ul. Słonecznej oraz ul. Strumykowej w Grucznie wraz z budową kanalizacji deszczowej, oświetlenia ulicznego i kanału technologicznego</t>
  </si>
  <si>
    <t>Budowa drogi gminnej ulicy Nizinnej w Białych Błotach od km 0+000,00 do km 0+167,95 wraz z niezbędną infrastrukturą: instalacją kanalizacji deszczowej i elektryczną</t>
  </si>
  <si>
    <t xml:space="preserve">Przebudowa dróg gminnych na terenie Gminy Włocławek tj. droga - ulica Tulipanowa w miejscowości Nowa Wieś o długości 236 m; droga gminna w miejscowości Modzerowo o długości 195 m; droga Mostki - Mursk w miejscowości Wistka Królewska i Ładne o długości 997 m </t>
  </si>
  <si>
    <t>Remont ulicy Dworcowej w Chełmży na odcinku od skrzyżowania z ulicą Sikorskiego do skrzyżowania z ulicą Polną</t>
  </si>
  <si>
    <t>Przebudowa drogi Wieniec - Machnacz - ETAP I (droga gminna nr 190421C, od km 0+000 do km 0+599)</t>
  </si>
  <si>
    <t>Przebudowa ulicy Słonecznikowej (nr 151468C) od km 0+0,00 do km 0+136,50 w Inowrocławiu</t>
  </si>
  <si>
    <t>Przebudowa dróg w m. Kawle, działki o n-rze ewid. 174, 183/2 i 302, obręb ewid. Kawle, gmina Sępólno Krajeńskie.</t>
  </si>
  <si>
    <t>Remont drogi gminnej w miejscowości Kujawka o dł. 803,43 m</t>
  </si>
  <si>
    <t>Przebudowa drogi gminnej 080502C relacji Świerczyny - Szymkowo o długości 995 m.</t>
  </si>
  <si>
    <t>Remont drogi gminnej nr 040143C Hanowo - Hanowo od km 0+000 do km 0+916,38</t>
  </si>
  <si>
    <t>Przebudowa ul. Średniej w Tucznie - droga gminna nr 150127C</t>
  </si>
  <si>
    <t>Przebudowa drogi gminnej nr 070125C Kotnowo - Józefkowo na odcinku I od km 0+000 do km 1+845 oraz na odcinku II od km 0+000 do km 190,13</t>
  </si>
  <si>
    <t>Przebudowa drogi gminnej nr 010426C w Pamiętowie</t>
  </si>
  <si>
    <t>Remont nawierzchni odcinka drogi Świątniki - Świątniki Małe - droga gminna nr 180705C, od km 0+150 do km 0+980</t>
  </si>
  <si>
    <t>Przebudowa drogi gminnej w miejscowości Dębowa Łąka na działce nr 425 od km 0+000 do km 0+277</t>
  </si>
  <si>
    <t>Rozbudowa drogi gminnej 010339C Cekcyn - ul. Polna od km 0+701 do km 1+233,62 w miejscowości Cekcyn</t>
  </si>
  <si>
    <t>Przebudowa drogi gminnej nr 160207C ul. Krokusowej - Konwaliowej na odcinku od km 0+000 do km 0+336 w miejscowości Różno-Parcele, gmina Aleksandrów Kujawski</t>
  </si>
  <si>
    <t>Przebudowa dróg gminnych w m. Chełmonie, gmina Kowalewo Pomorskie - km od 0+000 o 1+084 (110122C), km od 0+000 do 1+763 (110127C)</t>
  </si>
  <si>
    <t>Budowa drogi gminnej łączącej ul. Celulozową z ul. Barską (w km od 0+000 do 0+236 i od 0+410 do 0+459) wraz z infrastrukturą techniczną we Włocławku</t>
  </si>
  <si>
    <t>Przebudowa drogi gminnej nr 010201C relacji Krąg - Szlachta na odcinku od km 1+950 do km 3+717 o długości 1,767 km</t>
  </si>
  <si>
    <t>Przebudowa drogi gminnej nr 090133C Białowieża - Matyldzin od km 0+900 do km 1+665</t>
  </si>
  <si>
    <t>Przebudowa wewnętrznej drogi w miejscowości Pasieki od km 0+000,00 do 0+190,00</t>
  </si>
  <si>
    <t>Przebudowa drogi gminnej nr 170682C relacji Radomice - Ignackowo</t>
  </si>
  <si>
    <t>Budowa drogi gminnej Padniewko - Wyrobki - Mogilno (ul. Wybudowanie)</t>
  </si>
  <si>
    <t>Przebudowa drogi gminnej nr 191070C w miejscowości Grodno od km 0+000 do km 0+356</t>
  </si>
  <si>
    <t>Przebudowa drogi gminnej Bodzanówek - gr. gm. Brzyszewo, polegająca na wykonaniu nawierzchni bitumicznej na istniejącej podbudowie tłuczniowej o długości 680,00 m</t>
  </si>
  <si>
    <t>Przebudowa dróg gminnych nr 130517C Gościeszyn - Gościeszynek od km 0+000,00 do km 1+788,78 i nr 130521C Mięcierzyn - Gościeszynek od km 2+180,00 do km 3+156,64 w miejscowości Gościeszynek i Gościeszyn</t>
  </si>
  <si>
    <t>Remont drogi gminnej w miejscowości Wolica gmina Brześć Kujawski (droga gminna nr 190409C, od km 0+000 do km 2+069)</t>
  </si>
  <si>
    <t>Budowa drogi gminnej na odcinku od ul. Małgorzatowo w Lubiczu Dolnym do ul. Sieradzkiej w Toruniu od km 0+000 do km 0+894</t>
  </si>
  <si>
    <t>Przebudowa drogi gminnej nr 150822C relacji Tarnówko - Kicko od km 0+000 do km 0+204 długości 0,204 km oraz drogi wewnętrznej zlokalizowanej na dz. nr 3/2 od km 0+000 do km 0+178, długości 0,178 km</t>
  </si>
  <si>
    <t>Przebudowa ulicy Lnianej (nr 151462C) od km 0+0,00 km do km 0+129,70 km w Inowrocławiu</t>
  </si>
  <si>
    <t>Remont ulicy Pamiętowskiej od km 0+995,00 do km 2+298,50 w m. Kęsowo</t>
  </si>
  <si>
    <t>Rozbudowa drogi gminnej od km 0+000 do km 0+449 nr 050649C ulicy Przyjaznej w Lisim Ogonie</t>
  </si>
  <si>
    <t>Przebudowa ul. Konwaliowej w Chełmnie</t>
  </si>
  <si>
    <t>Budowa drogi gminnej 051599C w Trzcińcu</t>
  </si>
  <si>
    <t>Przebudowa drogi gminnej nr 110167C w m. Bielsk, gmina Kowalewo Pomorskie w km od 0+000 do 0+710</t>
  </si>
  <si>
    <t>Budowa ulic Widokowej (nr 110658C) i Jasnej (nr 110653C) w ramach zadania pn. "Budowa ulic Spacerowej, Równinnej, Widokowej i Jasnej na os. Panorama w Golubiu-Dobrzyniu"</t>
  </si>
  <si>
    <t>Przebudowa dróg gminnych nr 080583C (ul. Bociania) i nr 080585C (ul. Kanarkowa) o łącznej długości 293 m w miejscowości Kominy</t>
  </si>
  <si>
    <t>Budowa (od km 0+000 do km 0+340,84) drogi gminnej łączącej ulicę Polną z ulicą Żytnią we Włocławku</t>
  </si>
  <si>
    <t>Rozbudowa drogi gminnej nr 160227C Służewo-Broniszewo-Goszczewo</t>
  </si>
  <si>
    <t>Budowa ul. Działkowców oraz dwóch rond na skrzyżowaniu z ulicami Chrobrego, Sienkiewicza, Kazimierza Wielkiego i ulicą Chmielniki w Świeciu wraz z infrastrukturą</t>
  </si>
  <si>
    <t>Budowa ulic Kościuszki w Golubiu-Dobrzyniu o nr 110618C (0+000,00 km - 0+396,00 km) oraz Mieszka I o nr 110667C (0+000,00 km - 0+050,00 km) w ramach zadania pn. "Budowa ul. Kościuszki (III etap) w Golubiu-Dobrzyniu"</t>
  </si>
  <si>
    <t>12.2023 - 08.2024</t>
  </si>
  <si>
    <t>05.2023 - 04.2024</t>
  </si>
  <si>
    <t>01.2023 - 06.2024</t>
  </si>
  <si>
    <t>05.2023 - 09.2024</t>
  </si>
  <si>
    <t>07.2023 - 12.2024</t>
  </si>
  <si>
    <t>11.2023 - 10.2025</t>
  </si>
  <si>
    <t xml:space="preserve">Przebudowa drogi powiatowej nr 2524C  Orłowo - Latkowo na odcinku od km 0+000 do km 2+719,09 </t>
  </si>
  <si>
    <t>35/P/1/2022</t>
  </si>
  <si>
    <t>11/P/1/2022</t>
  </si>
  <si>
    <t>9/P/1/2022</t>
  </si>
  <si>
    <t>22/P/1/2022</t>
  </si>
  <si>
    <t>16/P/1/2022</t>
  </si>
  <si>
    <t>3/P/1/2022</t>
  </si>
  <si>
    <t>32/P/1/2022</t>
  </si>
  <si>
    <t>7/P/1/2022</t>
  </si>
  <si>
    <t>6/P/1/2022</t>
  </si>
  <si>
    <t>29/P/1/2022</t>
  </si>
  <si>
    <t>1/P/1/2022</t>
  </si>
  <si>
    <t>20/P/1/2022</t>
  </si>
  <si>
    <t>21/P/1/2022</t>
  </si>
  <si>
    <t>25/P/1/2022</t>
  </si>
  <si>
    <t>17/P/1/2022</t>
  </si>
  <si>
    <t>23/P/1/2022</t>
  </si>
  <si>
    <t>4/P/1/2022</t>
  </si>
  <si>
    <t>12/P/1/2022</t>
  </si>
  <si>
    <t>30/P/1/2022</t>
  </si>
  <si>
    <t>36/P/1/2022</t>
  </si>
  <si>
    <t>10/P/1/2022</t>
  </si>
  <si>
    <t>33/P/1/2022</t>
  </si>
  <si>
    <t>19/P/1/2022</t>
  </si>
  <si>
    <t>24/P/1/2022</t>
  </si>
  <si>
    <t>27/P/1/2022</t>
  </si>
  <si>
    <t>5/P/1/2022</t>
  </si>
  <si>
    <t>37/P/1/2022</t>
  </si>
  <si>
    <t>13/P/1/2022</t>
  </si>
  <si>
    <t>14/P/1/2022</t>
  </si>
  <si>
    <t>31/P/1/2022</t>
  </si>
  <si>
    <t>18/P/1/2022</t>
  </si>
  <si>
    <t>34/P/1/2022</t>
  </si>
  <si>
    <t>2/P/1/2022</t>
  </si>
  <si>
    <t>15/P/1/2022</t>
  </si>
  <si>
    <t>8/P/1/2022</t>
  </si>
  <si>
    <t>28/P/1/2022</t>
  </si>
  <si>
    <t>26/P/1/2022</t>
  </si>
  <si>
    <t>25.*</t>
  </si>
  <si>
    <t>Przebudowa odcinka drogi gminnej nr 090508C Szubin - Grzeczna Panna - Samoklęski Duże (Szubin, ul. Reymonta) od km 0+545 do 1+544</t>
  </si>
  <si>
    <t>Przebudowa drogi gminnej nr 090352C - ul. Narcyzowa na odcinku od km 0+000,00 do km 0+141,80 oraz ul. Makowa na odcinku od km 0+000,00 do km 0+075,00</t>
  </si>
  <si>
    <t>Rozbudowa drogi powiatowej nr 2921C Śmiłowice - Wilkowiczki od km 0+040 do km 3+020</t>
  </si>
  <si>
    <t>Przebudowa drogi powiatowej nr 1629C Trzebcz Szlachecki - Głuchowo, na odcinku według kilometrażu  drogi od km 0+003,80 do km 2+750,17</t>
  </si>
  <si>
    <t>Przebudowa drogi w zakresie: Poprawa bezpieczeństwa na drodze powiatowej nr 2202C Radziki Duże - Osiek - Dzierżno na odcinku w miejscowości Osiek (km 7+686 do km 8+072)</t>
  </si>
  <si>
    <t>Przebudowa drogi powiatowej nr 1150C  Zabartowo - Nakło na odcinku ul. Olszewska w Nakle nad Notecią w km 21+870-22+390</t>
  </si>
  <si>
    <t>Remont dróg powiatowych nr: 2409C w km 3+260 - 4+374 odc. w m. Mielenko, 2451C w km 1+572 - 3+212 odc. w m. Młynice, 2406C w km 2+230 - 3+280 odc. w m. Mierucin, o łącznej długości 3,804 km</t>
  </si>
  <si>
    <t>Remont drogi powiatowej nr 1615C Krusin - Staw - Bielczyny w km 12+044 - 13+647 (1,603 km)</t>
  </si>
  <si>
    <t>Przebudowa drogi powiatowej nr 1808C Wielki Głęboczek - Wielkie Leźno - gr. woj. (Słup) w miejscowości Zembrze</t>
  </si>
  <si>
    <t>Przebudowa ul. Kościuszki w Grudziądzu - droga powiatowa nr 3118C, od km 0+000,00 do km 0+880,00</t>
  </si>
  <si>
    <t>Remont drogi gminnej na działce nr 216 w Mirowicach</t>
  </si>
  <si>
    <t>12.2021-06.2023</t>
  </si>
  <si>
    <t>08.2023 - 11.2024</t>
  </si>
  <si>
    <t>20/G/1/2021</t>
  </si>
  <si>
    <t>Przebudowa drogi gminnej nr 130531C na tzw. Małej Cegielni od km 0+000 do km 0+990</t>
  </si>
  <si>
    <t>01.2022 - 06.2023</t>
  </si>
  <si>
    <t>Budowa drogi gminnej - ulica Rzemieślnicza w Ślesinie na odcinku od 0+000,00 km do 0+382,41 km</t>
  </si>
  <si>
    <r>
      <t>Dofinansowanie przyznane w naborze</t>
    </r>
    <r>
      <rPr>
        <b/>
        <sz val="10"/>
        <color theme="1"/>
        <rFont val="Times New Roman"/>
        <family val="1"/>
        <charset val="238"/>
      </rPr>
      <t xml:space="preserve">: </t>
    </r>
    <r>
      <rPr>
        <sz val="10"/>
        <color theme="1"/>
        <rFont val="Times New Roman"/>
        <family val="1"/>
        <charset val="238"/>
      </rPr>
      <t>na rok 2023</t>
    </r>
  </si>
  <si>
    <t>Województwo: kujawsko-pomorskie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</si>
</sst>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#,##0.00\ &quot;zł&quot;"/>
    <numFmt numFmtId="165" formatCode="#,##0.000"/>
    <numFmt numFmtId="166" formatCode="0.000"/>
    <numFmt numFmtId="167" formatCode="#,##0.00_ ;\-#,##0.00\ "/>
    <numFmt numFmtId="168" formatCode="0&quot;/G/1/2019&quot;"/>
  </numFmts>
  <fonts count="3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8"/>
      <color rgb="FF000000"/>
      <name val="Arial"/>
      <family val="2"/>
      <charset val="238"/>
    </font>
    <font>
      <b/>
      <vertAlign val="superscript"/>
      <sz val="8"/>
      <color rgb="FF00000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4"/>
      <name val="Times New Roman"/>
      <family val="1"/>
      <charset val="238"/>
    </font>
    <font>
      <sz val="14"/>
      <color theme="1"/>
      <name val="Calibri"/>
      <family val="2"/>
      <charset val="238"/>
      <scheme val="minor"/>
    </font>
    <font>
      <sz val="9"/>
      <name val="Times New Roman"/>
      <family val="1"/>
      <charset val="238"/>
    </font>
    <font>
      <b/>
      <sz val="9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1"/>
      <name val="Calibri"/>
      <family val="2"/>
      <charset val="238"/>
      <scheme val="minor"/>
    </font>
    <font>
      <b/>
      <sz val="10"/>
      <color rgb="FFFF0000"/>
      <name val="Times New Roman"/>
      <family val="1"/>
      <charset val="238"/>
    </font>
    <font>
      <b/>
      <sz val="9"/>
      <color rgb="FF000000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rgb="FFFF0000"/>
      <name val="Arial"/>
      <family val="2"/>
      <charset val="238"/>
    </font>
    <font>
      <sz val="9"/>
      <name val="Arial"/>
      <family val="2"/>
      <charset val="238"/>
    </font>
    <font>
      <sz val="9"/>
      <color rgb="FF000000"/>
      <name val="Arial"/>
      <family val="2"/>
      <charset val="238"/>
    </font>
    <font>
      <b/>
      <sz val="9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9"/>
      <color theme="5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8"/>
      <color theme="1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sz val="9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b/>
      <sz val="9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9"/>
      <color rgb="FFC00000"/>
      <name val="Arial"/>
      <family val="2"/>
      <charset val="238"/>
    </font>
    <font>
      <sz val="9"/>
      <color rgb="FFFF0000"/>
      <name val="Calibri"/>
      <family val="2"/>
      <charset val="238"/>
      <scheme val="minor"/>
    </font>
    <font>
      <sz val="11"/>
      <color theme="5"/>
      <name val="Calibri"/>
      <family val="2"/>
      <charset val="238"/>
      <scheme val="minor"/>
    </font>
    <font>
      <b/>
      <sz val="9"/>
      <color theme="5"/>
      <name val="Arial"/>
      <family val="2"/>
      <charset val="238"/>
    </font>
    <font>
      <sz val="10"/>
      <color theme="1"/>
      <name val="Times New Roman"/>
      <family val="1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00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5" fillId="0" borderId="0"/>
    <xf numFmtId="9" fontId="5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</cellStyleXfs>
  <cellXfs count="427">
    <xf numFmtId="0" fontId="0" fillId="0" borderId="0" xfId="0"/>
    <xf numFmtId="0" fontId="0" fillId="0" borderId="0" xfId="0" applyAlignment="1">
      <alignment horizontal="center" vertical="center"/>
    </xf>
    <xf numFmtId="0" fontId="8" fillId="0" borderId="0" xfId="0" applyFont="1"/>
    <xf numFmtId="0" fontId="0" fillId="0" borderId="0" xfId="0" applyAlignment="1">
      <alignment vertical="center"/>
    </xf>
    <xf numFmtId="0" fontId="8" fillId="0" borderId="0" xfId="0" applyFont="1" applyAlignment="1">
      <alignment horizontal="center" vertical="center"/>
    </xf>
    <xf numFmtId="4" fontId="8" fillId="0" borderId="0" xfId="0" applyNumberFormat="1" applyFont="1"/>
    <xf numFmtId="4" fontId="9" fillId="0" borderId="0" xfId="0" applyNumberFormat="1" applyFont="1"/>
    <xf numFmtId="0" fontId="1" fillId="0" borderId="0" xfId="0" applyFont="1"/>
    <xf numFmtId="4" fontId="9" fillId="0" borderId="0" xfId="0" applyNumberFormat="1" applyFont="1" applyAlignment="1">
      <alignment vertical="top"/>
    </xf>
    <xf numFmtId="164" fontId="11" fillId="5" borderId="22" xfId="0" applyNumberFormat="1" applyFont="1" applyFill="1" applyBorder="1" applyAlignment="1">
      <alignment vertical="center"/>
    </xf>
    <xf numFmtId="164" fontId="14" fillId="5" borderId="22" xfId="0" applyNumberFormat="1" applyFont="1" applyFill="1" applyBorder="1" applyAlignment="1">
      <alignment vertical="center"/>
    </xf>
    <xf numFmtId="164" fontId="14" fillId="3" borderId="1" xfId="0" applyNumberFormat="1" applyFont="1" applyFill="1" applyBorder="1" applyAlignment="1">
      <alignment vertical="center"/>
    </xf>
    <xf numFmtId="164" fontId="11" fillId="4" borderId="1" xfId="0" applyNumberFormat="1" applyFont="1" applyFill="1" applyBorder="1" applyAlignment="1">
      <alignment vertical="center"/>
    </xf>
    <xf numFmtId="164" fontId="12" fillId="6" borderId="1" xfId="0" applyNumberFormat="1" applyFont="1" applyFill="1" applyBorder="1" applyAlignment="1">
      <alignment vertical="center"/>
    </xf>
    <xf numFmtId="164" fontId="11" fillId="3" borderId="1" xfId="0" applyNumberFormat="1" applyFont="1" applyFill="1" applyBorder="1" applyAlignment="1">
      <alignment vertical="center"/>
    </xf>
    <xf numFmtId="164" fontId="11" fillId="4" borderId="21" xfId="0" applyNumberFormat="1" applyFont="1" applyFill="1" applyBorder="1" applyAlignment="1">
      <alignment vertical="center"/>
    </xf>
    <xf numFmtId="0" fontId="14" fillId="3" borderId="3" xfId="0" applyFont="1" applyFill="1" applyBorder="1" applyAlignment="1">
      <alignment vertical="center"/>
    </xf>
    <xf numFmtId="0" fontId="11" fillId="3" borderId="3" xfId="0" applyFont="1" applyFill="1" applyBorder="1" applyAlignment="1">
      <alignment vertical="center"/>
    </xf>
    <xf numFmtId="0" fontId="11" fillId="4" borderId="3" xfId="0" applyFont="1" applyFill="1" applyBorder="1" applyAlignment="1">
      <alignment vertical="center"/>
    </xf>
    <xf numFmtId="0" fontId="12" fillId="6" borderId="3" xfId="0" applyFont="1" applyFill="1" applyBorder="1" applyAlignment="1">
      <alignment vertical="center"/>
    </xf>
    <xf numFmtId="0" fontId="11" fillId="4" borderId="22" xfId="0" applyFont="1" applyFill="1" applyBorder="1" applyAlignment="1">
      <alignment horizontal="left" vertical="center" indent="2"/>
    </xf>
    <xf numFmtId="164" fontId="14" fillId="3" borderId="2" xfId="0" applyNumberFormat="1" applyFont="1" applyFill="1" applyBorder="1" applyAlignment="1">
      <alignment vertical="center"/>
    </xf>
    <xf numFmtId="164" fontId="11" fillId="3" borderId="2" xfId="0" applyNumberFormat="1" applyFont="1" applyFill="1" applyBorder="1" applyAlignment="1">
      <alignment vertical="center"/>
    </xf>
    <xf numFmtId="164" fontId="11" fillId="4" borderId="2" xfId="0" applyNumberFormat="1" applyFont="1" applyFill="1" applyBorder="1" applyAlignment="1">
      <alignment vertical="center"/>
    </xf>
    <xf numFmtId="164" fontId="12" fillId="6" borderId="2" xfId="0" applyNumberFormat="1" applyFont="1" applyFill="1" applyBorder="1" applyAlignment="1">
      <alignment vertical="center"/>
    </xf>
    <xf numFmtId="164" fontId="14" fillId="3" borderId="3" xfId="0" applyNumberFormat="1" applyFont="1" applyFill="1" applyBorder="1" applyAlignment="1">
      <alignment vertical="center"/>
    </xf>
    <xf numFmtId="164" fontId="11" fillId="3" borderId="3" xfId="0" applyNumberFormat="1" applyFont="1" applyFill="1" applyBorder="1" applyAlignment="1">
      <alignment vertical="center"/>
    </xf>
    <xf numFmtId="164" fontId="11" fillId="4" borderId="3" xfId="0" applyNumberFormat="1" applyFont="1" applyFill="1" applyBorder="1" applyAlignment="1">
      <alignment vertical="center"/>
    </xf>
    <xf numFmtId="164" fontId="12" fillId="6" borderId="3" xfId="0" applyNumberFormat="1" applyFont="1" applyFill="1" applyBorder="1" applyAlignment="1">
      <alignment vertical="center"/>
    </xf>
    <xf numFmtId="164" fontId="12" fillId="5" borderId="22" xfId="0" applyNumberFormat="1" applyFont="1" applyFill="1" applyBorder="1" applyAlignment="1">
      <alignment vertical="center"/>
    </xf>
    <xf numFmtId="0" fontId="9" fillId="0" borderId="24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164" fontId="11" fillId="5" borderId="26" xfId="0" applyNumberFormat="1" applyFont="1" applyFill="1" applyBorder="1" applyAlignment="1">
      <alignment vertical="center"/>
    </xf>
    <xf numFmtId="0" fontId="11" fillId="0" borderId="29" xfId="0" applyFont="1" applyBorder="1" applyAlignment="1">
      <alignment vertical="center"/>
    </xf>
    <xf numFmtId="164" fontId="11" fillId="0" borderId="30" xfId="0" applyNumberFormat="1" applyFont="1" applyBorder="1" applyAlignment="1">
      <alignment vertical="center"/>
    </xf>
    <xf numFmtId="164" fontId="11" fillId="0" borderId="31" xfId="0" applyNumberFormat="1" applyFont="1" applyBorder="1" applyAlignment="1">
      <alignment vertical="center"/>
    </xf>
    <xf numFmtId="164" fontId="11" fillId="5" borderId="32" xfId="0" applyNumberFormat="1" applyFont="1" applyFill="1" applyBorder="1" applyAlignment="1">
      <alignment vertical="center"/>
    </xf>
    <xf numFmtId="164" fontId="11" fillId="0" borderId="29" xfId="0" applyNumberFormat="1" applyFont="1" applyBorder="1" applyAlignment="1">
      <alignment vertical="center"/>
    </xf>
    <xf numFmtId="164" fontId="14" fillId="5" borderId="36" xfId="0" applyNumberFormat="1" applyFont="1" applyFill="1" applyBorder="1" applyAlignment="1">
      <alignment vertical="center"/>
    </xf>
    <xf numFmtId="0" fontId="14" fillId="3" borderId="33" xfId="0" applyFont="1" applyFill="1" applyBorder="1" applyAlignment="1">
      <alignment vertical="center"/>
    </xf>
    <xf numFmtId="164" fontId="14" fillId="3" borderId="34" xfId="0" applyNumberFormat="1" applyFont="1" applyFill="1" applyBorder="1" applyAlignment="1">
      <alignment vertical="center"/>
    </xf>
    <xf numFmtId="164" fontId="14" fillId="3" borderId="35" xfId="0" applyNumberFormat="1" applyFont="1" applyFill="1" applyBorder="1" applyAlignment="1">
      <alignment vertical="center"/>
    </xf>
    <xf numFmtId="164" fontId="14" fillId="3" borderId="33" xfId="0" applyNumberFormat="1" applyFont="1" applyFill="1" applyBorder="1" applyAlignment="1">
      <alignment vertical="center"/>
    </xf>
    <xf numFmtId="0" fontId="11" fillId="4" borderId="26" xfId="0" applyFont="1" applyFill="1" applyBorder="1" applyAlignment="1">
      <alignment vertical="center"/>
    </xf>
    <xf numFmtId="0" fontId="11" fillId="4" borderId="27" xfId="0" applyFont="1" applyFill="1" applyBorder="1" applyAlignment="1">
      <alignment vertical="center"/>
    </xf>
    <xf numFmtId="164" fontId="11" fillId="4" borderId="5" xfId="0" applyNumberFormat="1" applyFont="1" applyFill="1" applyBorder="1" applyAlignment="1">
      <alignment vertical="center"/>
    </xf>
    <xf numFmtId="164" fontId="11" fillId="4" borderId="7" xfId="0" applyNumberFormat="1" applyFont="1" applyFill="1" applyBorder="1" applyAlignment="1">
      <alignment vertical="center"/>
    </xf>
    <xf numFmtId="164" fontId="11" fillId="4" borderId="27" xfId="0" applyNumberFormat="1" applyFont="1" applyFill="1" applyBorder="1" applyAlignment="1">
      <alignment vertical="center"/>
    </xf>
    <xf numFmtId="164" fontId="11" fillId="4" borderId="28" xfId="0" applyNumberFormat="1" applyFont="1" applyFill="1" applyBorder="1" applyAlignment="1">
      <alignment vertical="center"/>
    </xf>
    <xf numFmtId="0" fontId="14" fillId="4" borderId="23" xfId="0" applyFont="1" applyFill="1" applyBorder="1" applyAlignment="1">
      <alignment horizontal="left" vertical="center" indent="2"/>
    </xf>
    <xf numFmtId="0" fontId="14" fillId="4" borderId="24" xfId="0" applyFont="1" applyFill="1" applyBorder="1" applyAlignment="1">
      <alignment vertical="center"/>
    </xf>
    <xf numFmtId="164" fontId="14" fillId="4" borderId="4" xfId="0" applyNumberFormat="1" applyFont="1" applyFill="1" applyBorder="1" applyAlignment="1">
      <alignment vertical="center"/>
    </xf>
    <xf numFmtId="164" fontId="14" fillId="4" borderId="6" xfId="0" applyNumberFormat="1" applyFont="1" applyFill="1" applyBorder="1" applyAlignment="1">
      <alignment vertical="center"/>
    </xf>
    <xf numFmtId="164" fontId="14" fillId="5" borderId="23" xfId="0" applyNumberFormat="1" applyFont="1" applyFill="1" applyBorder="1" applyAlignment="1">
      <alignment vertical="center"/>
    </xf>
    <xf numFmtId="164" fontId="14" fillId="4" borderId="24" xfId="0" applyNumberFormat="1" applyFont="1" applyFill="1" applyBorder="1" applyAlignment="1">
      <alignment vertical="center"/>
    </xf>
    <xf numFmtId="164" fontId="14" fillId="4" borderId="25" xfId="0" applyNumberFormat="1" applyFont="1" applyFill="1" applyBorder="1" applyAlignment="1">
      <alignment vertical="center"/>
    </xf>
    <xf numFmtId="0" fontId="12" fillId="6" borderId="29" xfId="0" applyFont="1" applyFill="1" applyBorder="1" applyAlignment="1">
      <alignment vertical="center"/>
    </xf>
    <xf numFmtId="164" fontId="12" fillId="6" borderId="30" xfId="0" applyNumberFormat="1" applyFont="1" applyFill="1" applyBorder="1" applyAlignment="1">
      <alignment vertical="center"/>
    </xf>
    <xf numFmtId="164" fontId="12" fillId="6" borderId="31" xfId="0" applyNumberFormat="1" applyFont="1" applyFill="1" applyBorder="1" applyAlignment="1">
      <alignment vertical="center"/>
    </xf>
    <xf numFmtId="164" fontId="12" fillId="5" borderId="32" xfId="0" applyNumberFormat="1" applyFont="1" applyFill="1" applyBorder="1" applyAlignment="1">
      <alignment vertical="center"/>
    </xf>
    <xf numFmtId="164" fontId="12" fillId="6" borderId="29" xfId="0" applyNumberFormat="1" applyFont="1" applyFill="1" applyBorder="1" applyAlignment="1">
      <alignment vertical="center"/>
    </xf>
    <xf numFmtId="0" fontId="14" fillId="2" borderId="3" xfId="0" applyFont="1" applyFill="1" applyBorder="1" applyAlignment="1">
      <alignment vertical="center"/>
    </xf>
    <xf numFmtId="164" fontId="14" fillId="2" borderId="1" xfId="0" applyNumberFormat="1" applyFont="1" applyFill="1" applyBorder="1" applyAlignment="1">
      <alignment vertical="center"/>
    </xf>
    <xf numFmtId="164" fontId="14" fillId="2" borderId="2" xfId="0" applyNumberFormat="1" applyFont="1" applyFill="1" applyBorder="1" applyAlignment="1">
      <alignment vertical="center"/>
    </xf>
    <xf numFmtId="0" fontId="11" fillId="2" borderId="3" xfId="0" applyFont="1" applyFill="1" applyBorder="1" applyAlignment="1">
      <alignment vertical="center"/>
    </xf>
    <xf numFmtId="164" fontId="11" fillId="2" borderId="1" xfId="0" applyNumberFormat="1" applyFont="1" applyFill="1" applyBorder="1" applyAlignment="1">
      <alignment vertical="center"/>
    </xf>
    <xf numFmtId="164" fontId="11" fillId="2" borderId="2" xfId="0" applyNumberFormat="1" applyFont="1" applyFill="1" applyBorder="1" applyAlignment="1">
      <alignment vertical="center"/>
    </xf>
    <xf numFmtId="0" fontId="14" fillId="2" borderId="33" xfId="0" applyFont="1" applyFill="1" applyBorder="1" applyAlignment="1">
      <alignment vertical="center"/>
    </xf>
    <xf numFmtId="164" fontId="14" fillId="2" borderId="34" xfId="0" applyNumberFormat="1" applyFont="1" applyFill="1" applyBorder="1" applyAlignment="1">
      <alignment vertical="center"/>
    </xf>
    <xf numFmtId="164" fontId="14" fillId="2" borderId="35" xfId="0" applyNumberFormat="1" applyFont="1" applyFill="1" applyBorder="1" applyAlignment="1">
      <alignment vertical="center"/>
    </xf>
    <xf numFmtId="164" fontId="14" fillId="2" borderId="3" xfId="0" applyNumberFormat="1" applyFont="1" applyFill="1" applyBorder="1" applyAlignment="1">
      <alignment vertical="center"/>
    </xf>
    <xf numFmtId="164" fontId="11" fillId="2" borderId="3" xfId="0" applyNumberFormat="1" applyFont="1" applyFill="1" applyBorder="1" applyAlignment="1">
      <alignment vertical="center"/>
    </xf>
    <xf numFmtId="164" fontId="14" fillId="2" borderId="33" xfId="0" applyNumberFormat="1" applyFont="1" applyFill="1" applyBorder="1" applyAlignment="1">
      <alignment vertical="center"/>
    </xf>
    <xf numFmtId="164" fontId="11" fillId="2" borderId="29" xfId="0" applyNumberFormat="1" applyFont="1" applyFill="1" applyBorder="1" applyAlignment="1">
      <alignment vertical="center"/>
    </xf>
    <xf numFmtId="0" fontId="13" fillId="0" borderId="0" xfId="0" applyFont="1"/>
    <xf numFmtId="0" fontId="11" fillId="0" borderId="32" xfId="0" applyFont="1" applyBorder="1" applyAlignment="1">
      <alignment vertical="center"/>
    </xf>
    <xf numFmtId="164" fontId="11" fillId="0" borderId="37" xfId="0" applyNumberFormat="1" applyFont="1" applyBorder="1" applyAlignment="1">
      <alignment vertical="center"/>
    </xf>
    <xf numFmtId="0" fontId="14" fillId="0" borderId="22" xfId="0" applyFont="1" applyBorder="1" applyAlignment="1">
      <alignment horizontal="left" vertical="center" wrapText="1" indent="2"/>
    </xf>
    <xf numFmtId="164" fontId="14" fillId="2" borderId="38" xfId="0" applyNumberFormat="1" applyFont="1" applyFill="1" applyBorder="1" applyAlignment="1">
      <alignment vertical="center"/>
    </xf>
    <xf numFmtId="0" fontId="11" fillId="0" borderId="22" xfId="0" applyFont="1" applyBorder="1" applyAlignment="1">
      <alignment horizontal="left" vertical="center" indent="2"/>
    </xf>
    <xf numFmtId="164" fontId="11" fillId="2" borderId="38" xfId="0" applyNumberFormat="1" applyFont="1" applyFill="1" applyBorder="1" applyAlignment="1">
      <alignment vertical="center"/>
    </xf>
    <xf numFmtId="0" fontId="14" fillId="0" borderId="36" xfId="0" applyFont="1" applyBorder="1" applyAlignment="1">
      <alignment horizontal="left" vertical="center" indent="2"/>
    </xf>
    <xf numFmtId="0" fontId="14" fillId="3" borderId="22" xfId="0" applyFont="1" applyFill="1" applyBorder="1" applyAlignment="1">
      <alignment horizontal="left" vertical="center" wrapText="1" indent="2"/>
    </xf>
    <xf numFmtId="164" fontId="14" fillId="3" borderId="21" xfId="0" applyNumberFormat="1" applyFont="1" applyFill="1" applyBorder="1" applyAlignment="1">
      <alignment vertical="center"/>
    </xf>
    <xf numFmtId="0" fontId="11" fillId="3" borderId="22" xfId="0" applyFont="1" applyFill="1" applyBorder="1" applyAlignment="1">
      <alignment horizontal="left" vertical="center" indent="2"/>
    </xf>
    <xf numFmtId="164" fontId="11" fillId="3" borderId="21" xfId="0" applyNumberFormat="1" applyFont="1" applyFill="1" applyBorder="1" applyAlignment="1">
      <alignment vertical="center"/>
    </xf>
    <xf numFmtId="0" fontId="14" fillId="3" borderId="36" xfId="0" applyFont="1" applyFill="1" applyBorder="1" applyAlignment="1">
      <alignment horizontal="left" vertical="center" indent="2"/>
    </xf>
    <xf numFmtId="164" fontId="14" fillId="3" borderId="40" xfId="0" applyNumberFormat="1" applyFont="1" applyFill="1" applyBorder="1" applyAlignment="1">
      <alignment vertical="center"/>
    </xf>
    <xf numFmtId="164" fontId="11" fillId="0" borderId="39" xfId="0" applyNumberFormat="1" applyFont="1" applyBorder="1" applyAlignment="1">
      <alignment vertical="center"/>
    </xf>
    <xf numFmtId="0" fontId="11" fillId="6" borderId="32" xfId="0" applyFont="1" applyFill="1" applyBorder="1" applyAlignment="1">
      <alignment vertical="center"/>
    </xf>
    <xf numFmtId="164" fontId="12" fillId="6" borderId="39" xfId="0" applyNumberFormat="1" applyFont="1" applyFill="1" applyBorder="1" applyAlignment="1">
      <alignment vertical="center"/>
    </xf>
    <xf numFmtId="0" fontId="11" fillId="6" borderId="22" xfId="0" applyFont="1" applyFill="1" applyBorder="1" applyAlignment="1">
      <alignment horizontal="left" vertical="center" indent="2"/>
    </xf>
    <xf numFmtId="164" fontId="12" fillId="6" borderId="38" xfId="0" applyNumberFormat="1" applyFont="1" applyFill="1" applyBorder="1" applyAlignment="1">
      <alignment vertical="center"/>
    </xf>
    <xf numFmtId="0" fontId="14" fillId="6" borderId="41" xfId="0" applyFont="1" applyFill="1" applyBorder="1" applyAlignment="1">
      <alignment horizontal="left" vertical="center" indent="2"/>
    </xf>
    <xf numFmtId="0" fontId="14" fillId="6" borderId="42" xfId="0" applyFont="1" applyFill="1" applyBorder="1" applyAlignment="1">
      <alignment vertical="center"/>
    </xf>
    <xf numFmtId="164" fontId="14" fillId="6" borderId="42" xfId="0" applyNumberFormat="1" applyFont="1" applyFill="1" applyBorder="1" applyAlignment="1">
      <alignment vertical="center"/>
    </xf>
    <xf numFmtId="164" fontId="14" fillId="5" borderId="41" xfId="0" applyNumberFormat="1" applyFont="1" applyFill="1" applyBorder="1" applyAlignment="1">
      <alignment vertical="center"/>
    </xf>
    <xf numFmtId="164" fontId="14" fillId="6" borderId="43" xfId="0" applyNumberFormat="1" applyFont="1" applyFill="1" applyBorder="1" applyAlignment="1">
      <alignment vertical="center"/>
    </xf>
    <xf numFmtId="164" fontId="0" fillId="0" borderId="0" xfId="0" applyNumberFormat="1"/>
    <xf numFmtId="0" fontId="14" fillId="6" borderId="26" xfId="0" applyFont="1" applyFill="1" applyBorder="1" applyAlignment="1">
      <alignment vertical="center"/>
    </xf>
    <xf numFmtId="0" fontId="14" fillId="6" borderId="27" xfId="0" applyFont="1" applyFill="1" applyBorder="1" applyAlignment="1">
      <alignment vertical="center"/>
    </xf>
    <xf numFmtId="164" fontId="14" fillId="6" borderId="5" xfId="0" applyNumberFormat="1" applyFont="1" applyFill="1" applyBorder="1" applyAlignment="1">
      <alignment vertical="center"/>
    </xf>
    <xf numFmtId="164" fontId="14" fillId="6" borderId="7" xfId="0" applyNumberFormat="1" applyFont="1" applyFill="1" applyBorder="1" applyAlignment="1">
      <alignment vertical="center"/>
    </xf>
    <xf numFmtId="164" fontId="14" fillId="5" borderId="26" xfId="0" applyNumberFormat="1" applyFont="1" applyFill="1" applyBorder="1" applyAlignment="1">
      <alignment vertical="center"/>
    </xf>
    <xf numFmtId="164" fontId="14" fillId="6" borderId="27" xfId="0" applyNumberFormat="1" applyFont="1" applyFill="1" applyBorder="1" applyAlignment="1">
      <alignment vertical="center"/>
    </xf>
    <xf numFmtId="164" fontId="14" fillId="6" borderId="44" xfId="0" applyNumberFormat="1" applyFont="1" applyFill="1" applyBorder="1" applyAlignment="1">
      <alignment vertical="center"/>
    </xf>
    <xf numFmtId="0" fontId="16" fillId="0" borderId="0" xfId="0" applyFont="1" applyAlignment="1">
      <alignment vertical="center"/>
    </xf>
    <xf numFmtId="0" fontId="16" fillId="0" borderId="0" xfId="0" applyFont="1"/>
    <xf numFmtId="0" fontId="16" fillId="0" borderId="0" xfId="0" applyFont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9" fontId="17" fillId="0" borderId="1" xfId="0" applyNumberFormat="1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 wrapText="1"/>
    </xf>
    <xf numFmtId="0" fontId="16" fillId="0" borderId="1" xfId="0" applyFont="1" applyBorder="1" applyAlignment="1">
      <alignment vertical="center" wrapText="1"/>
    </xf>
    <xf numFmtId="0" fontId="16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vertical="center" wrapText="1"/>
    </xf>
    <xf numFmtId="165" fontId="20" fillId="2" borderId="1" xfId="0" applyNumberFormat="1" applyFont="1" applyFill="1" applyBorder="1" applyAlignment="1">
      <alignment horizontal="center" vertical="center"/>
    </xf>
    <xf numFmtId="0" fontId="21" fillId="0" borderId="1" xfId="0" applyFont="1" applyBorder="1" applyAlignment="1">
      <alignment horizontal="center" vertical="center" wrapText="1"/>
    </xf>
    <xf numFmtId="9" fontId="20" fillId="2" borderId="1" xfId="0" applyNumberFormat="1" applyFont="1" applyFill="1" applyBorder="1" applyAlignment="1">
      <alignment horizontal="center" vertical="center"/>
    </xf>
    <xf numFmtId="165" fontId="22" fillId="2" borderId="1" xfId="0" applyNumberFormat="1" applyFont="1" applyFill="1" applyBorder="1" applyAlignment="1">
      <alignment horizontal="center" vertical="center"/>
    </xf>
    <xf numFmtId="0" fontId="22" fillId="0" borderId="1" xfId="0" applyFont="1" applyBorder="1" applyAlignment="1">
      <alignment horizontal="center" vertical="center" wrapText="1"/>
    </xf>
    <xf numFmtId="9" fontId="22" fillId="2" borderId="1" xfId="0" applyNumberFormat="1" applyFont="1" applyFill="1" applyBorder="1" applyAlignment="1">
      <alignment horizontal="center" vertical="center"/>
    </xf>
    <xf numFmtId="0" fontId="16" fillId="0" borderId="0" xfId="0" applyFont="1" applyAlignment="1">
      <alignment wrapText="1" shrinkToFit="1"/>
    </xf>
    <xf numFmtId="0" fontId="18" fillId="0" borderId="0" xfId="1" applyFont="1" applyAlignment="1">
      <alignment vertical="center"/>
    </xf>
    <xf numFmtId="4" fontId="16" fillId="0" borderId="0" xfId="0" applyNumberFormat="1" applyFont="1" applyAlignment="1">
      <alignment vertical="center"/>
    </xf>
    <xf numFmtId="0" fontId="17" fillId="0" borderId="0" xfId="1" applyFont="1" applyAlignment="1">
      <alignment vertical="center"/>
    </xf>
    <xf numFmtId="0" fontId="23" fillId="0" borderId="0" xfId="0" applyFont="1"/>
    <xf numFmtId="0" fontId="24" fillId="0" borderId="0" xfId="0" applyFont="1" applyAlignment="1">
      <alignment horizontal="center" vertical="center"/>
    </xf>
    <xf numFmtId="0" fontId="24" fillId="0" borderId="0" xfId="0" applyFont="1" applyAlignment="1">
      <alignment horizontal="center"/>
    </xf>
    <xf numFmtId="0" fontId="24" fillId="0" borderId="0" xfId="0" applyFont="1"/>
    <xf numFmtId="4" fontId="17" fillId="0" borderId="1" xfId="0" applyNumberFormat="1" applyFont="1" applyBorder="1" applyAlignment="1">
      <alignment horizontal="right" vertical="center" wrapText="1"/>
    </xf>
    <xf numFmtId="9" fontId="24" fillId="0" borderId="0" xfId="2" applyFont="1" applyAlignment="1">
      <alignment horizontal="center" vertical="center"/>
    </xf>
    <xf numFmtId="4" fontId="24" fillId="0" borderId="0" xfId="0" applyNumberFormat="1" applyFont="1" applyAlignment="1">
      <alignment horizontal="center" vertical="center"/>
    </xf>
    <xf numFmtId="166" fontId="16" fillId="0" borderId="1" xfId="0" applyNumberFormat="1" applyFont="1" applyBorder="1" applyAlignment="1">
      <alignment horizontal="center" vertical="center"/>
    </xf>
    <xf numFmtId="9" fontId="18" fillId="0" borderId="1" xfId="0" applyNumberFormat="1" applyFont="1" applyBorder="1" applyAlignment="1">
      <alignment horizontal="center" vertical="center"/>
    </xf>
    <xf numFmtId="4" fontId="18" fillId="0" borderId="1" xfId="0" applyNumberFormat="1" applyFont="1" applyBorder="1" applyAlignment="1">
      <alignment horizontal="right" vertical="center" wrapText="1"/>
    </xf>
    <xf numFmtId="4" fontId="15" fillId="0" borderId="1" xfId="0" applyNumberFormat="1" applyFont="1" applyBorder="1" applyAlignment="1">
      <alignment horizontal="right" vertical="center" wrapText="1"/>
    </xf>
    <xf numFmtId="4" fontId="22" fillId="0" borderId="1" xfId="0" applyNumberFormat="1" applyFont="1" applyBorder="1" applyAlignment="1">
      <alignment horizontal="right" vertical="center" wrapText="1"/>
    </xf>
    <xf numFmtId="0" fontId="18" fillId="0" borderId="0" xfId="0" applyFont="1"/>
    <xf numFmtId="0" fontId="15" fillId="0" borderId="0" xfId="0" applyFont="1" applyAlignment="1">
      <alignment vertical="center" wrapText="1"/>
    </xf>
    <xf numFmtId="0" fontId="24" fillId="0" borderId="0" xfId="0" applyFont="1" applyAlignment="1">
      <alignment vertical="center"/>
    </xf>
    <xf numFmtId="166" fontId="17" fillId="0" borderId="1" xfId="0" applyNumberFormat="1" applyFont="1" applyBorder="1" applyAlignment="1">
      <alignment horizontal="center" vertical="center"/>
    </xf>
    <xf numFmtId="4" fontId="15" fillId="0" borderId="1" xfId="0" applyNumberFormat="1" applyFont="1" applyBorder="1" applyAlignment="1">
      <alignment horizontal="center" vertical="center" wrapText="1"/>
    </xf>
    <xf numFmtId="4" fontId="24" fillId="0" borderId="0" xfId="0" applyNumberFormat="1" applyFont="1" applyAlignment="1">
      <alignment vertical="center"/>
    </xf>
    <xf numFmtId="4" fontId="22" fillId="0" borderId="1" xfId="0" applyNumberFormat="1" applyFont="1" applyBorder="1" applyAlignment="1">
      <alignment horizontal="center" vertical="center" wrapText="1"/>
    </xf>
    <xf numFmtId="0" fontId="16" fillId="0" borderId="0" xfId="0" applyFont="1" applyAlignment="1">
      <alignment vertical="center" wrapText="1" shrinkToFit="1"/>
    </xf>
    <xf numFmtId="0" fontId="23" fillId="0" borderId="0" xfId="0" applyFont="1" applyAlignment="1">
      <alignment vertical="center"/>
    </xf>
    <xf numFmtId="0" fontId="16" fillId="0" borderId="0" xfId="0" applyFont="1" applyAlignment="1">
      <alignment vertical="center" wrapText="1"/>
    </xf>
    <xf numFmtId="0" fontId="24" fillId="0" borderId="0" xfId="0" applyFont="1" applyAlignment="1">
      <alignment vertical="center" wrapText="1"/>
    </xf>
    <xf numFmtId="4" fontId="15" fillId="0" borderId="1" xfId="0" applyNumberFormat="1" applyFont="1" applyBorder="1" applyAlignment="1">
      <alignment vertical="center" wrapText="1"/>
    </xf>
    <xf numFmtId="4" fontId="22" fillId="2" borderId="1" xfId="0" applyNumberFormat="1" applyFont="1" applyFill="1" applyBorder="1" applyAlignment="1">
      <alignment horizontal="right" vertical="center"/>
    </xf>
    <xf numFmtId="4" fontId="22" fillId="2" borderId="1" xfId="0" applyNumberFormat="1" applyFont="1" applyFill="1" applyBorder="1" applyAlignment="1">
      <alignment horizontal="center" vertical="center"/>
    </xf>
    <xf numFmtId="0" fontId="18" fillId="0" borderId="0" xfId="0" applyFont="1" applyAlignment="1">
      <alignment wrapText="1"/>
    </xf>
    <xf numFmtId="0" fontId="18" fillId="0" borderId="0" xfId="1" applyFont="1" applyAlignment="1">
      <alignment vertical="center" wrapText="1"/>
    </xf>
    <xf numFmtId="0" fontId="17" fillId="0" borderId="0" xfId="1" applyFont="1" applyAlignment="1">
      <alignment vertical="center" wrapText="1"/>
    </xf>
    <xf numFmtId="0" fontId="23" fillId="0" borderId="0" xfId="0" applyFont="1" applyAlignment="1">
      <alignment wrapText="1"/>
    </xf>
    <xf numFmtId="0" fontId="24" fillId="0" borderId="0" xfId="0" applyFont="1" applyAlignment="1">
      <alignment wrapText="1"/>
    </xf>
    <xf numFmtId="4" fontId="16" fillId="0" borderId="0" xfId="0" applyNumberFormat="1" applyFont="1"/>
    <xf numFmtId="9" fontId="17" fillId="0" borderId="1" xfId="5" applyFont="1" applyFill="1" applyBorder="1" applyAlignment="1">
      <alignment horizontal="center" vertical="center" wrapText="1"/>
    </xf>
    <xf numFmtId="49" fontId="16" fillId="0" borderId="0" xfId="0" applyNumberFormat="1" applyFont="1"/>
    <xf numFmtId="9" fontId="24" fillId="0" borderId="0" xfId="2" applyFont="1" applyFill="1" applyAlignment="1">
      <alignment horizontal="center" vertical="center"/>
    </xf>
    <xf numFmtId="4" fontId="24" fillId="0" borderId="0" xfId="0" applyNumberFormat="1" applyFont="1"/>
    <xf numFmtId="4" fontId="21" fillId="0" borderId="0" xfId="0" applyNumberFormat="1" applyFont="1" applyAlignment="1">
      <alignment vertical="center"/>
    </xf>
    <xf numFmtId="4" fontId="17" fillId="2" borderId="1" xfId="0" applyNumberFormat="1" applyFont="1" applyFill="1" applyBorder="1" applyAlignment="1">
      <alignment horizontal="right" vertical="center" wrapText="1"/>
    </xf>
    <xf numFmtId="4" fontId="17" fillId="0" borderId="1" xfId="9" applyNumberFormat="1" applyFont="1" applyFill="1" applyBorder="1" applyAlignment="1">
      <alignment horizontal="right" vertical="center" wrapText="1"/>
    </xf>
    <xf numFmtId="0" fontId="17" fillId="0" borderId="0" xfId="0" applyFont="1"/>
    <xf numFmtId="0" fontId="18" fillId="0" borderId="1" xfId="0" applyFont="1" applyBorder="1" applyAlignment="1">
      <alignment horizontal="center" vertical="center" wrapText="1"/>
    </xf>
    <xf numFmtId="0" fontId="19" fillId="7" borderId="1" xfId="0" quotePrefix="1" applyFont="1" applyFill="1" applyBorder="1" applyAlignment="1">
      <alignment horizontal="center" vertical="center"/>
    </xf>
    <xf numFmtId="0" fontId="23" fillId="0" borderId="1" xfId="0" applyFont="1" applyBorder="1" applyAlignment="1">
      <alignment horizontal="center" vertical="center" wrapText="1"/>
    </xf>
    <xf numFmtId="49" fontId="16" fillId="0" borderId="1" xfId="0" quotePrefix="1" applyNumberFormat="1" applyFont="1" applyBorder="1" applyAlignment="1">
      <alignment horizontal="center" vertical="center"/>
    </xf>
    <xf numFmtId="0" fontId="17" fillId="7" borderId="1" xfId="0" quotePrefix="1" applyFont="1" applyFill="1" applyBorder="1" applyAlignment="1">
      <alignment horizontal="center" vertical="center"/>
    </xf>
    <xf numFmtId="49" fontId="17" fillId="0" borderId="1" xfId="0" quotePrefix="1" applyNumberFormat="1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 wrapText="1"/>
    </xf>
    <xf numFmtId="0" fontId="17" fillId="7" borderId="1" xfId="0" applyFont="1" applyFill="1" applyBorder="1" applyAlignment="1">
      <alignment horizontal="center" vertical="center" wrapText="1"/>
    </xf>
    <xf numFmtId="4" fontId="17" fillId="2" borderId="2" xfId="0" applyNumberFormat="1" applyFont="1" applyFill="1" applyBorder="1" applyAlignment="1">
      <alignment horizontal="right" vertical="center"/>
    </xf>
    <xf numFmtId="0" fontId="18" fillId="0" borderId="1" xfId="0" applyFont="1" applyBorder="1" applyAlignment="1">
      <alignment vertical="center" wrapText="1"/>
    </xf>
    <xf numFmtId="166" fontId="18" fillId="0" borderId="1" xfId="0" applyNumberFormat="1" applyFont="1" applyBorder="1" applyAlignment="1">
      <alignment horizontal="center" vertical="center"/>
    </xf>
    <xf numFmtId="0" fontId="18" fillId="7" borderId="1" xfId="0" quotePrefix="1" applyFont="1" applyFill="1" applyBorder="1" applyAlignment="1">
      <alignment horizontal="center" vertical="center"/>
    </xf>
    <xf numFmtId="0" fontId="18" fillId="7" borderId="1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" fontId="0" fillId="0" borderId="0" xfId="0" applyNumberFormat="1" applyAlignment="1">
      <alignment horizontal="center" vertical="center"/>
    </xf>
    <xf numFmtId="4" fontId="8" fillId="0" borderId="0" xfId="0" applyNumberFormat="1" applyFont="1" applyAlignment="1">
      <alignment horizontal="center" vertical="center"/>
    </xf>
    <xf numFmtId="4" fontId="13" fillId="0" borderId="0" xfId="0" applyNumberFormat="1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8" fillId="0" borderId="0" xfId="0" applyFont="1" applyAlignment="1">
      <alignment horizontal="center"/>
    </xf>
    <xf numFmtId="0" fontId="28" fillId="0" borderId="0" xfId="0" applyFont="1"/>
    <xf numFmtId="0" fontId="29" fillId="0" borderId="0" xfId="0" applyFont="1"/>
    <xf numFmtId="0" fontId="12" fillId="3" borderId="32" xfId="0" applyFont="1" applyFill="1" applyBorder="1" applyAlignment="1">
      <alignment vertical="center"/>
    </xf>
    <xf numFmtId="0" fontId="12" fillId="3" borderId="29" xfId="0" applyFont="1" applyFill="1" applyBorder="1" applyAlignment="1">
      <alignment vertical="center"/>
    </xf>
    <xf numFmtId="164" fontId="12" fillId="3" borderId="30" xfId="0" applyNumberFormat="1" applyFont="1" applyFill="1" applyBorder="1" applyAlignment="1">
      <alignment vertical="center"/>
    </xf>
    <xf numFmtId="164" fontId="12" fillId="3" borderId="31" xfId="0" applyNumberFormat="1" applyFont="1" applyFill="1" applyBorder="1" applyAlignment="1">
      <alignment vertical="center"/>
    </xf>
    <xf numFmtId="164" fontId="12" fillId="3" borderId="29" xfId="0" applyNumberFormat="1" applyFont="1" applyFill="1" applyBorder="1" applyAlignment="1">
      <alignment vertical="center"/>
    </xf>
    <xf numFmtId="164" fontId="12" fillId="3" borderId="39" xfId="0" applyNumberFormat="1" applyFont="1" applyFill="1" applyBorder="1" applyAlignment="1">
      <alignment vertical="center"/>
    </xf>
    <xf numFmtId="4" fontId="30" fillId="0" borderId="0" xfId="0" applyNumberFormat="1" applyFont="1" applyAlignment="1">
      <alignment horizontal="center" vertical="center"/>
    </xf>
    <xf numFmtId="4" fontId="31" fillId="0" borderId="0" xfId="0" applyNumberFormat="1" applyFont="1"/>
    <xf numFmtId="0" fontId="28" fillId="0" borderId="0" xfId="0" applyFont="1" applyAlignment="1">
      <alignment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wrapText="1"/>
    </xf>
    <xf numFmtId="0" fontId="7" fillId="2" borderId="0" xfId="0" applyFont="1" applyFill="1"/>
    <xf numFmtId="0" fontId="8" fillId="2" borderId="0" xfId="0" applyFont="1" applyFill="1" applyAlignment="1">
      <alignment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0" fillId="2" borderId="0" xfId="0" applyFill="1"/>
    <xf numFmtId="0" fontId="9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0" fillId="2" borderId="0" xfId="0" applyFill="1" applyAlignment="1">
      <alignment horizontal="center" vertical="center"/>
    </xf>
    <xf numFmtId="0" fontId="10" fillId="2" borderId="0" xfId="0" applyFont="1" applyFill="1" applyAlignment="1">
      <alignment vertical="center"/>
    </xf>
    <xf numFmtId="0" fontId="9" fillId="2" borderId="0" xfId="0" applyFont="1" applyFill="1"/>
    <xf numFmtId="164" fontId="8" fillId="2" borderId="0" xfId="0" applyNumberFormat="1" applyFont="1" applyFill="1" applyAlignment="1">
      <alignment horizontal="center" vertical="center"/>
    </xf>
    <xf numFmtId="4" fontId="21" fillId="0" borderId="1" xfId="0" applyNumberFormat="1" applyFont="1" applyBorder="1" applyAlignment="1">
      <alignment horizontal="right" vertical="center"/>
    </xf>
    <xf numFmtId="4" fontId="21" fillId="0" borderId="0" xfId="0" applyNumberFormat="1" applyFont="1"/>
    <xf numFmtId="0" fontId="21" fillId="0" borderId="0" xfId="0" applyFont="1"/>
    <xf numFmtId="0" fontId="21" fillId="0" borderId="0" xfId="0" applyFont="1" applyAlignment="1">
      <alignment vertical="center"/>
    </xf>
    <xf numFmtId="0" fontId="32" fillId="0" borderId="0" xfId="0" applyFont="1"/>
    <xf numFmtId="4" fontId="22" fillId="0" borderId="1" xfId="0" applyNumberFormat="1" applyFont="1" applyBorder="1" applyAlignment="1">
      <alignment horizontal="right" vertical="center"/>
    </xf>
    <xf numFmtId="0" fontId="32" fillId="0" borderId="0" xfId="0" applyFont="1" applyAlignment="1">
      <alignment vertical="center"/>
    </xf>
    <xf numFmtId="49" fontId="17" fillId="0" borderId="1" xfId="0" applyNumberFormat="1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18" fillId="0" borderId="1" xfId="0" quotePrefix="1" applyFont="1" applyBorder="1" applyAlignment="1">
      <alignment horizontal="center" vertical="center" wrapText="1"/>
    </xf>
    <xf numFmtId="49" fontId="18" fillId="0" borderId="1" xfId="0" applyNumberFormat="1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9" fontId="18" fillId="0" borderId="1" xfId="5" applyFont="1" applyFill="1" applyBorder="1" applyAlignment="1">
      <alignment horizontal="center" vertical="center" wrapText="1"/>
    </xf>
    <xf numFmtId="4" fontId="18" fillId="0" borderId="1" xfId="9" applyNumberFormat="1" applyFont="1" applyFill="1" applyBorder="1" applyAlignment="1">
      <alignment horizontal="right" vertical="center" wrapText="1"/>
    </xf>
    <xf numFmtId="0" fontId="17" fillId="0" borderId="1" xfId="0" quotePrefix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6" fillId="0" borderId="7" xfId="0" quotePrefix="1" applyFont="1" applyBorder="1" applyAlignment="1">
      <alignment horizontal="center" vertical="center" wrapText="1"/>
    </xf>
    <xf numFmtId="4" fontId="21" fillId="2" borderId="1" xfId="0" applyNumberFormat="1" applyFont="1" applyFill="1" applyBorder="1" applyAlignment="1">
      <alignment horizontal="right" vertical="center" wrapText="1"/>
    </xf>
    <xf numFmtId="4" fontId="21" fillId="2" borderId="1" xfId="0" applyNumberFormat="1" applyFont="1" applyFill="1" applyBorder="1" applyAlignment="1">
      <alignment horizontal="right" vertical="center"/>
    </xf>
    <xf numFmtId="4" fontId="21" fillId="2" borderId="2" xfId="0" applyNumberFormat="1" applyFont="1" applyFill="1" applyBorder="1" applyAlignment="1">
      <alignment horizontal="right" vertical="center"/>
    </xf>
    <xf numFmtId="9" fontId="16" fillId="7" borderId="1" xfId="5" applyFont="1" applyFill="1" applyBorder="1" applyAlignment="1">
      <alignment horizontal="center" vertical="center"/>
    </xf>
    <xf numFmtId="4" fontId="16" fillId="2" borderId="1" xfId="0" applyNumberFormat="1" applyFont="1" applyFill="1" applyBorder="1" applyAlignment="1">
      <alignment horizontal="right" vertical="center" wrapText="1"/>
    </xf>
    <xf numFmtId="4" fontId="22" fillId="2" borderId="5" xfId="0" applyNumberFormat="1" applyFont="1" applyFill="1" applyBorder="1" applyAlignment="1">
      <alignment horizontal="right" vertical="center" wrapText="1"/>
    </xf>
    <xf numFmtId="0" fontId="16" fillId="0" borderId="1" xfId="0" quotePrefix="1" applyFont="1" applyBorder="1" applyAlignment="1">
      <alignment horizontal="center" vertical="center"/>
    </xf>
    <xf numFmtId="0" fontId="18" fillId="0" borderId="1" xfId="0" applyFont="1" applyBorder="1" applyAlignment="1">
      <alignment horizontal="justify" vertical="center"/>
    </xf>
    <xf numFmtId="0" fontId="18" fillId="0" borderId="8" xfId="0" applyFont="1" applyBorder="1" applyAlignment="1">
      <alignment vertical="center" wrapText="1"/>
    </xf>
    <xf numFmtId="4" fontId="15" fillId="2" borderId="5" xfId="0" applyNumberFormat="1" applyFont="1" applyFill="1" applyBorder="1" applyAlignment="1">
      <alignment horizontal="right" vertical="center" wrapText="1"/>
    </xf>
    <xf numFmtId="4" fontId="19" fillId="2" borderId="2" xfId="9" applyNumberFormat="1" applyFont="1" applyFill="1" applyBorder="1" applyAlignment="1">
      <alignment horizontal="right" vertical="center" wrapText="1"/>
    </xf>
    <xf numFmtId="4" fontId="19" fillId="2" borderId="1" xfId="9" applyNumberFormat="1" applyFont="1" applyFill="1" applyBorder="1" applyAlignment="1">
      <alignment horizontal="right" vertical="center" wrapText="1"/>
    </xf>
    <xf numFmtId="4" fontId="17" fillId="2" borderId="2" xfId="9" applyNumberFormat="1" applyFont="1" applyFill="1" applyBorder="1" applyAlignment="1">
      <alignment horizontal="right" vertical="center" wrapText="1"/>
    </xf>
    <xf numFmtId="4" fontId="17" fillId="2" borderId="1" xfId="9" applyNumberFormat="1" applyFont="1" applyFill="1" applyBorder="1" applyAlignment="1">
      <alignment horizontal="right" vertical="center" wrapText="1"/>
    </xf>
    <xf numFmtId="4" fontId="18" fillId="2" borderId="2" xfId="0" applyNumberFormat="1" applyFont="1" applyFill="1" applyBorder="1" applyAlignment="1">
      <alignment horizontal="right" vertical="center"/>
    </xf>
    <xf numFmtId="4" fontId="18" fillId="2" borderId="1" xfId="0" applyNumberFormat="1" applyFont="1" applyFill="1" applyBorder="1" applyAlignment="1">
      <alignment horizontal="right" vertical="center" wrapText="1"/>
    </xf>
    <xf numFmtId="0" fontId="19" fillId="2" borderId="7" xfId="0" quotePrefix="1" applyFont="1" applyFill="1" applyBorder="1" applyAlignment="1">
      <alignment horizontal="center" vertical="center" wrapText="1"/>
    </xf>
    <xf numFmtId="0" fontId="17" fillId="2" borderId="7" xfId="0" quotePrefix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4" fontId="20" fillId="2" borderId="1" xfId="0" applyNumberFormat="1" applyFont="1" applyFill="1" applyBorder="1" applyAlignment="1">
      <alignment horizontal="right" vertical="center"/>
    </xf>
    <xf numFmtId="4" fontId="20" fillId="2" borderId="5" xfId="0" applyNumberFormat="1" applyFont="1" applyFill="1" applyBorder="1" applyAlignment="1">
      <alignment horizontal="right" vertical="center" wrapText="1"/>
    </xf>
    <xf numFmtId="0" fontId="33" fillId="0" borderId="0" xfId="0" applyFont="1" applyAlignment="1">
      <alignment vertical="center"/>
    </xf>
    <xf numFmtId="0" fontId="16" fillId="2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16" fillId="7" borderId="1" xfId="0" quotePrefix="1" applyFont="1" applyFill="1" applyBorder="1" applyAlignment="1">
      <alignment horizontal="center" vertical="center"/>
    </xf>
    <xf numFmtId="0" fontId="16" fillId="7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vertical="center" wrapText="1"/>
    </xf>
    <xf numFmtId="166" fontId="16" fillId="2" borderId="1" xfId="0" applyNumberFormat="1" applyFont="1" applyFill="1" applyBorder="1" applyAlignment="1">
      <alignment horizontal="center" vertical="center"/>
    </xf>
    <xf numFmtId="4" fontId="21" fillId="2" borderId="5" xfId="0" applyNumberFormat="1" applyFont="1" applyFill="1" applyBorder="1" applyAlignment="1">
      <alignment horizontal="right" vertical="center" wrapText="1"/>
    </xf>
    <xf numFmtId="4" fontId="16" fillId="2" borderId="2" xfId="0" applyNumberFormat="1" applyFont="1" applyFill="1" applyBorder="1" applyAlignment="1">
      <alignment horizontal="right" vertical="center"/>
    </xf>
    <xf numFmtId="167" fontId="16" fillId="7" borderId="1" xfId="0" applyNumberFormat="1" applyFont="1" applyFill="1" applyBorder="1" applyAlignment="1">
      <alignment horizontal="right" vertical="center"/>
    </xf>
    <xf numFmtId="0" fontId="16" fillId="2" borderId="7" xfId="0" quotePrefix="1" applyFont="1" applyFill="1" applyBorder="1" applyAlignment="1">
      <alignment horizontal="center" vertical="center" wrapText="1"/>
    </xf>
    <xf numFmtId="9" fontId="16" fillId="0" borderId="1" xfId="0" applyNumberFormat="1" applyFont="1" applyBorder="1" applyAlignment="1">
      <alignment horizontal="center" vertical="center"/>
    </xf>
    <xf numFmtId="0" fontId="34" fillId="0" borderId="1" xfId="0" applyFont="1" applyBorder="1" applyAlignment="1">
      <alignment horizontal="center" vertical="center" wrapText="1"/>
    </xf>
    <xf numFmtId="4" fontId="18" fillId="2" borderId="2" xfId="9" applyNumberFormat="1" applyFont="1" applyFill="1" applyBorder="1" applyAlignment="1">
      <alignment horizontal="right" vertical="center" wrapText="1"/>
    </xf>
    <xf numFmtId="4" fontId="18" fillId="2" borderId="1" xfId="9" applyNumberFormat="1" applyFont="1" applyFill="1" applyBorder="1" applyAlignment="1">
      <alignment horizontal="right" vertical="center" wrapText="1"/>
    </xf>
    <xf numFmtId="0" fontId="35" fillId="0" borderId="0" xfId="0" applyFont="1" applyAlignment="1">
      <alignment vertical="center"/>
    </xf>
    <xf numFmtId="49" fontId="18" fillId="0" borderId="1" xfId="0" quotePrefix="1" applyNumberFormat="1" applyFont="1" applyBorder="1" applyAlignment="1">
      <alignment horizontal="center" vertical="center"/>
    </xf>
    <xf numFmtId="4" fontId="20" fillId="0" borderId="1" xfId="0" applyNumberFormat="1" applyFont="1" applyBorder="1" applyAlignment="1">
      <alignment horizontal="right" vertical="center"/>
    </xf>
    <xf numFmtId="0" fontId="17" fillId="2" borderId="1" xfId="0" applyFont="1" applyFill="1" applyBorder="1" applyAlignment="1">
      <alignment vertical="center" wrapText="1"/>
    </xf>
    <xf numFmtId="0" fontId="23" fillId="0" borderId="1" xfId="0" applyFont="1" applyBorder="1" applyAlignment="1">
      <alignment vertical="center" wrapText="1"/>
    </xf>
    <xf numFmtId="0" fontId="36" fillId="0" borderId="1" xfId="0" applyFont="1" applyBorder="1" applyAlignment="1">
      <alignment horizontal="center" vertical="center" wrapText="1"/>
    </xf>
    <xf numFmtId="166" fontId="23" fillId="0" borderId="1" xfId="0" applyNumberFormat="1" applyFont="1" applyBorder="1" applyAlignment="1">
      <alignment horizontal="center" vertical="center"/>
    </xf>
    <xf numFmtId="4" fontId="37" fillId="0" borderId="1" xfId="0" applyNumberFormat="1" applyFont="1" applyBorder="1" applyAlignment="1">
      <alignment horizontal="right" vertical="center"/>
    </xf>
    <xf numFmtId="4" fontId="37" fillId="2" borderId="1" xfId="0" applyNumberFormat="1" applyFont="1" applyFill="1" applyBorder="1" applyAlignment="1">
      <alignment horizontal="right" vertical="center"/>
    </xf>
    <xf numFmtId="4" fontId="37" fillId="2" borderId="5" xfId="0" applyNumberFormat="1" applyFont="1" applyFill="1" applyBorder="1" applyAlignment="1">
      <alignment horizontal="right" vertical="center" wrapText="1"/>
    </xf>
    <xf numFmtId="4" fontId="23" fillId="2" borderId="2" xfId="9" applyNumberFormat="1" applyFont="1" applyFill="1" applyBorder="1" applyAlignment="1">
      <alignment horizontal="right" vertical="center" wrapText="1"/>
    </xf>
    <xf numFmtId="4" fontId="23" fillId="2" borderId="1" xfId="9" applyNumberFormat="1" applyFont="1" applyFill="1" applyBorder="1" applyAlignment="1">
      <alignment horizontal="right" vertical="center" wrapText="1"/>
    </xf>
    <xf numFmtId="0" fontId="23" fillId="7" borderId="1" xfId="0" quotePrefix="1" applyFont="1" applyFill="1" applyBorder="1" applyAlignment="1">
      <alignment horizontal="center" vertical="center"/>
    </xf>
    <xf numFmtId="0" fontId="23" fillId="0" borderId="7" xfId="0" quotePrefix="1" applyFont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center" vertical="center" wrapText="1"/>
    </xf>
    <xf numFmtId="49" fontId="23" fillId="0" borderId="1" xfId="0" quotePrefix="1" applyNumberFormat="1" applyFont="1" applyBorder="1" applyAlignment="1">
      <alignment horizontal="center" vertical="center"/>
    </xf>
    <xf numFmtId="4" fontId="37" fillId="2" borderId="2" xfId="0" applyNumberFormat="1" applyFont="1" applyFill="1" applyBorder="1" applyAlignment="1">
      <alignment horizontal="right" vertical="center"/>
    </xf>
    <xf numFmtId="4" fontId="37" fillId="2" borderId="1" xfId="0" applyNumberFormat="1" applyFont="1" applyFill="1" applyBorder="1" applyAlignment="1">
      <alignment horizontal="right" vertical="center" wrapText="1"/>
    </xf>
    <xf numFmtId="9" fontId="23" fillId="7" borderId="1" xfId="5" applyFont="1" applyFill="1" applyBorder="1" applyAlignment="1">
      <alignment horizontal="center" vertical="center"/>
    </xf>
    <xf numFmtId="4" fontId="23" fillId="2" borderId="1" xfId="0" applyNumberFormat="1" applyFont="1" applyFill="1" applyBorder="1" applyAlignment="1">
      <alignment horizontal="right" vertical="center" wrapText="1"/>
    </xf>
    <xf numFmtId="0" fontId="38" fillId="2" borderId="0" xfId="0" applyFont="1" applyFill="1" applyAlignment="1">
      <alignment vertical="center"/>
    </xf>
    <xf numFmtId="0" fontId="30" fillId="2" borderId="0" xfId="0" applyFont="1" applyFill="1" applyAlignment="1">
      <alignment vertical="center"/>
    </xf>
    <xf numFmtId="0" fontId="16" fillId="8" borderId="0" xfId="0" applyFont="1" applyFill="1"/>
    <xf numFmtId="0" fontId="16" fillId="0" borderId="0" xfId="0" applyFont="1" applyFill="1"/>
    <xf numFmtId="0" fontId="17" fillId="8" borderId="0" xfId="0" applyFont="1" applyFill="1"/>
    <xf numFmtId="0" fontId="2" fillId="2" borderId="1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13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 wrapText="1"/>
    </xf>
    <xf numFmtId="0" fontId="11" fillId="0" borderId="24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5" borderId="19" xfId="0" applyFont="1" applyFill="1" applyBorder="1" applyAlignment="1">
      <alignment horizontal="center" vertical="center" wrapText="1"/>
    </xf>
    <xf numFmtId="0" fontId="11" fillId="5" borderId="23" xfId="0" applyFont="1" applyFill="1" applyBorder="1" applyAlignment="1">
      <alignment horizontal="center" vertical="center" wrapText="1"/>
    </xf>
    <xf numFmtId="0" fontId="9" fillId="0" borderId="45" xfId="0" applyFont="1" applyBorder="1" applyAlignment="1">
      <alignment horizontal="center" vertical="center"/>
    </xf>
    <xf numFmtId="0" fontId="9" fillId="0" borderId="46" xfId="0" applyFont="1" applyBorder="1" applyAlignment="1">
      <alignment horizontal="center" vertical="center"/>
    </xf>
    <xf numFmtId="0" fontId="9" fillId="0" borderId="47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 wrapText="1" shrinkToFit="1"/>
    </xf>
    <xf numFmtId="0" fontId="21" fillId="0" borderId="1" xfId="0" applyFont="1" applyBorder="1" applyAlignment="1">
      <alignment horizontal="center" vertical="center" wrapText="1" shrinkToFi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4" fontId="27" fillId="0" borderId="1" xfId="0" applyNumberFormat="1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22" fillId="0" borderId="8" xfId="0" applyFont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4" fontId="2" fillId="2" borderId="4" xfId="0" applyNumberFormat="1" applyFont="1" applyFill="1" applyBorder="1" applyAlignment="1">
      <alignment horizontal="center" vertical="center" wrapText="1"/>
    </xf>
    <xf numFmtId="0" fontId="29" fillId="2" borderId="0" xfId="0" applyFont="1" applyFill="1" applyAlignment="1">
      <alignment vertical="center"/>
    </xf>
    <xf numFmtId="0" fontId="29" fillId="2" borderId="0" xfId="0" applyFont="1" applyFill="1"/>
    <xf numFmtId="0" fontId="2" fillId="2" borderId="7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4" fontId="2" fillId="2" borderId="5" xfId="0" applyNumberFormat="1" applyFont="1" applyFill="1" applyBorder="1" applyAlignment="1">
      <alignment horizontal="center" vertical="center" wrapText="1"/>
    </xf>
    <xf numFmtId="0" fontId="29" fillId="2" borderId="0" xfId="0" applyFont="1" applyFill="1" applyAlignment="1">
      <alignment horizontal="center" vertical="center"/>
    </xf>
    <xf numFmtId="0" fontId="34" fillId="2" borderId="1" xfId="0" applyFont="1" applyFill="1" applyBorder="1" applyAlignment="1">
      <alignment horizontal="center" vertical="center" wrapText="1"/>
    </xf>
    <xf numFmtId="168" fontId="17" fillId="2" borderId="1" xfId="0" quotePrefix="1" applyNumberFormat="1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horizontal="center" vertical="center" wrapText="1"/>
    </xf>
    <xf numFmtId="49" fontId="17" fillId="2" borderId="1" xfId="0" applyNumberFormat="1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166" fontId="17" fillId="2" borderId="1" xfId="0" applyNumberFormat="1" applyFont="1" applyFill="1" applyBorder="1" applyAlignment="1">
      <alignment horizontal="center" vertical="center"/>
    </xf>
    <xf numFmtId="4" fontId="22" fillId="2" borderId="2" xfId="0" applyNumberFormat="1" applyFont="1" applyFill="1" applyBorder="1" applyAlignment="1">
      <alignment horizontal="right" vertical="center"/>
    </xf>
    <xf numFmtId="9" fontId="17" fillId="2" borderId="1" xfId="0" applyNumberFormat="1" applyFont="1" applyFill="1" applyBorder="1" applyAlignment="1">
      <alignment horizontal="center" vertical="center"/>
    </xf>
    <xf numFmtId="4" fontId="17" fillId="2" borderId="1" xfId="0" applyNumberFormat="1" applyFont="1" applyFill="1" applyBorder="1" applyAlignment="1">
      <alignment horizontal="right" vertical="center"/>
    </xf>
    <xf numFmtId="4" fontId="17" fillId="2" borderId="4" xfId="0" applyNumberFormat="1" applyFont="1" applyFill="1" applyBorder="1" applyAlignment="1">
      <alignment horizontal="right" vertical="center"/>
    </xf>
    <xf numFmtId="0" fontId="16" fillId="2" borderId="0" xfId="0" applyFont="1" applyFill="1" applyAlignment="1">
      <alignment horizontal="center" vertical="center"/>
    </xf>
    <xf numFmtId="9" fontId="16" fillId="2" borderId="0" xfId="2" applyFont="1" applyFill="1" applyAlignment="1">
      <alignment horizontal="center" vertical="center"/>
    </xf>
    <xf numFmtId="4" fontId="16" fillId="2" borderId="0" xfId="0" applyNumberFormat="1" applyFont="1" applyFill="1" applyAlignment="1">
      <alignment horizontal="center" vertical="center"/>
    </xf>
    <xf numFmtId="168" fontId="17" fillId="2" borderId="4" xfId="0" quotePrefix="1" applyNumberFormat="1" applyFont="1" applyFill="1" applyBorder="1" applyAlignment="1">
      <alignment horizontal="center" vertical="center"/>
    </xf>
    <xf numFmtId="0" fontId="17" fillId="2" borderId="4" xfId="0" applyFont="1" applyFill="1" applyBorder="1" applyAlignment="1">
      <alignment vertical="center" wrapText="1"/>
    </xf>
    <xf numFmtId="0" fontId="17" fillId="2" borderId="4" xfId="0" applyFont="1" applyFill="1" applyBorder="1" applyAlignment="1">
      <alignment horizontal="center" vertical="center" wrapText="1"/>
    </xf>
    <xf numFmtId="166" fontId="17" fillId="2" borderId="4" xfId="0" applyNumberFormat="1" applyFont="1" applyFill="1" applyBorder="1" applyAlignment="1">
      <alignment horizontal="center" vertical="center"/>
    </xf>
    <xf numFmtId="4" fontId="22" fillId="2" borderId="4" xfId="0" applyNumberFormat="1" applyFont="1" applyFill="1" applyBorder="1" applyAlignment="1">
      <alignment vertical="center"/>
    </xf>
    <xf numFmtId="9" fontId="17" fillId="2" borderId="4" xfId="0" applyNumberFormat="1" applyFont="1" applyFill="1" applyBorder="1" applyAlignment="1">
      <alignment horizontal="center" vertical="center"/>
    </xf>
    <xf numFmtId="0" fontId="17" fillId="2" borderId="1" xfId="0" quotePrefix="1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left" vertical="center" wrapText="1"/>
    </xf>
    <xf numFmtId="49" fontId="17" fillId="2" borderId="1" xfId="0" quotePrefix="1" applyNumberFormat="1" applyFont="1" applyFill="1" applyBorder="1" applyAlignment="1">
      <alignment horizontal="center" vertical="center"/>
    </xf>
    <xf numFmtId="0" fontId="26" fillId="2" borderId="1" xfId="0" applyFont="1" applyFill="1" applyBorder="1" applyAlignment="1">
      <alignment horizontal="center" vertical="center" wrapText="1"/>
    </xf>
    <xf numFmtId="4" fontId="22" fillId="2" borderId="1" xfId="0" applyNumberFormat="1" applyFont="1" applyFill="1" applyBorder="1" applyAlignment="1">
      <alignment vertical="center"/>
    </xf>
    <xf numFmtId="9" fontId="17" fillId="2" borderId="1" xfId="5" applyFont="1" applyFill="1" applyBorder="1" applyAlignment="1">
      <alignment horizontal="center" vertical="center"/>
    </xf>
    <xf numFmtId="4" fontId="17" fillId="2" borderId="1" xfId="0" applyNumberFormat="1" applyFont="1" applyFill="1" applyBorder="1" applyAlignment="1">
      <alignment vertical="center"/>
    </xf>
    <xf numFmtId="0" fontId="17" fillId="2" borderId="1" xfId="0" quotePrefix="1" applyFont="1" applyFill="1" applyBorder="1" applyAlignment="1">
      <alignment horizontal="center" vertical="center" wrapText="1"/>
    </xf>
    <xf numFmtId="0" fontId="17" fillId="2" borderId="5" xfId="0" applyFont="1" applyFill="1" applyBorder="1" applyAlignment="1">
      <alignment horizontal="center" vertical="center" wrapText="1"/>
    </xf>
    <xf numFmtId="9" fontId="17" fillId="2" borderId="1" xfId="5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16" fillId="2" borderId="1" xfId="0" quotePrefix="1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left" vertical="center" wrapText="1"/>
    </xf>
    <xf numFmtId="49" fontId="16" fillId="2" borderId="1" xfId="0" quotePrefix="1" applyNumberFormat="1" applyFont="1" applyFill="1" applyBorder="1" applyAlignment="1">
      <alignment horizontal="center" vertical="center"/>
    </xf>
    <xf numFmtId="4" fontId="21" fillId="2" borderId="1" xfId="0" applyNumberFormat="1" applyFont="1" applyFill="1" applyBorder="1" applyAlignment="1">
      <alignment vertical="center"/>
    </xf>
    <xf numFmtId="9" fontId="16" fillId="2" borderId="1" xfId="5" applyFont="1" applyFill="1" applyBorder="1" applyAlignment="1">
      <alignment horizontal="center" vertical="center"/>
    </xf>
    <xf numFmtId="4" fontId="16" fillId="2" borderId="1" xfId="0" applyNumberFormat="1" applyFont="1" applyFill="1" applyBorder="1" applyAlignment="1">
      <alignment vertical="center"/>
    </xf>
    <xf numFmtId="4" fontId="16" fillId="2" borderId="4" xfId="0" applyNumberFormat="1" applyFont="1" applyFill="1" applyBorder="1" applyAlignment="1">
      <alignment horizontal="right" vertical="center"/>
    </xf>
    <xf numFmtId="0" fontId="16" fillId="2" borderId="1" xfId="0" applyFont="1" applyFill="1" applyBorder="1" applyAlignment="1">
      <alignment horizontal="justify" vertical="center" wrapText="1"/>
    </xf>
    <xf numFmtId="9" fontId="16" fillId="2" borderId="1" xfId="5" applyNumberFormat="1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justify" vertical="center"/>
    </xf>
    <xf numFmtId="0" fontId="18" fillId="2" borderId="1" xfId="0" quotePrefix="1" applyFont="1" applyFill="1" applyBorder="1" applyAlignment="1">
      <alignment horizontal="center" vertical="center" wrapText="1"/>
    </xf>
    <xf numFmtId="0" fontId="18" fillId="2" borderId="2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vertical="center" wrapText="1"/>
    </xf>
    <xf numFmtId="49" fontId="18" fillId="2" borderId="1" xfId="0" applyNumberFormat="1" applyFont="1" applyFill="1" applyBorder="1" applyAlignment="1">
      <alignment horizontal="center" vertical="center" wrapText="1"/>
    </xf>
    <xf numFmtId="0" fontId="18" fillId="2" borderId="5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166" fontId="18" fillId="2" borderId="1" xfId="0" applyNumberFormat="1" applyFont="1" applyFill="1" applyBorder="1" applyAlignment="1">
      <alignment horizontal="center" vertical="center"/>
    </xf>
    <xf numFmtId="9" fontId="18" fillId="2" borderId="1" xfId="5" applyFont="1" applyFill="1" applyBorder="1" applyAlignment="1">
      <alignment horizontal="center" vertical="center" wrapText="1"/>
    </xf>
    <xf numFmtId="9" fontId="34" fillId="2" borderId="1" xfId="5" applyFont="1" applyFill="1" applyBorder="1" applyAlignment="1">
      <alignment horizontal="center" vertical="center"/>
    </xf>
    <xf numFmtId="4" fontId="34" fillId="2" borderId="1" xfId="0" applyNumberFormat="1" applyFont="1" applyFill="1" applyBorder="1" applyAlignment="1">
      <alignment vertical="center"/>
    </xf>
    <xf numFmtId="44" fontId="34" fillId="2" borderId="4" xfId="0" applyNumberFormat="1" applyFont="1" applyFill="1" applyBorder="1" applyAlignment="1">
      <alignment horizontal="right" vertical="center"/>
    </xf>
    <xf numFmtId="44" fontId="17" fillId="2" borderId="4" xfId="0" applyNumberFormat="1" applyFont="1" applyFill="1" applyBorder="1" applyAlignment="1">
      <alignment horizontal="right" vertical="center"/>
    </xf>
    <xf numFmtId="4" fontId="34" fillId="2" borderId="4" xfId="0" applyNumberFormat="1" applyFont="1" applyFill="1" applyBorder="1" applyAlignment="1">
      <alignment horizontal="right" vertical="center"/>
    </xf>
    <xf numFmtId="0" fontId="16" fillId="2" borderId="2" xfId="0" applyFont="1" applyFill="1" applyBorder="1" applyAlignment="1">
      <alignment vertical="center" wrapText="1"/>
    </xf>
    <xf numFmtId="0" fontId="16" fillId="2" borderId="0" xfId="0" applyFont="1" applyFill="1" applyAlignment="1">
      <alignment vertical="center" wrapText="1"/>
    </xf>
    <xf numFmtId="166" fontId="16" fillId="2" borderId="5" xfId="0" applyNumberFormat="1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 wrapText="1"/>
    </xf>
    <xf numFmtId="4" fontId="21" fillId="2" borderId="5" xfId="0" applyNumberFormat="1" applyFont="1" applyFill="1" applyBorder="1" applyAlignment="1">
      <alignment horizontal="right" vertical="center"/>
    </xf>
    <xf numFmtId="0" fontId="23" fillId="2" borderId="1" xfId="0" quotePrefix="1" applyFont="1" applyFill="1" applyBorder="1" applyAlignment="1">
      <alignment horizontal="center" vertical="center" wrapText="1"/>
    </xf>
    <xf numFmtId="0" fontId="23" fillId="2" borderId="2" xfId="0" applyFont="1" applyFill="1" applyBorder="1" applyAlignment="1">
      <alignment horizontal="center" vertical="center" wrapText="1"/>
    </xf>
    <xf numFmtId="0" fontId="23" fillId="2" borderId="1" xfId="0" applyFont="1" applyFill="1" applyBorder="1" applyAlignment="1">
      <alignment vertical="center" wrapText="1"/>
    </xf>
    <xf numFmtId="49" fontId="23" fillId="2" borderId="1" xfId="0" applyNumberFormat="1" applyFont="1" applyFill="1" applyBorder="1" applyAlignment="1">
      <alignment horizontal="center" vertical="center" wrapText="1"/>
    </xf>
    <xf numFmtId="0" fontId="23" fillId="2" borderId="5" xfId="0" applyFont="1" applyFill="1" applyBorder="1" applyAlignment="1">
      <alignment horizontal="center" vertical="center" wrapText="1"/>
    </xf>
    <xf numFmtId="0" fontId="36" fillId="2" borderId="1" xfId="0" applyFont="1" applyFill="1" applyBorder="1" applyAlignment="1">
      <alignment horizontal="center" vertical="center" wrapText="1"/>
    </xf>
    <xf numFmtId="166" fontId="23" fillId="2" borderId="1" xfId="0" applyNumberFormat="1" applyFont="1" applyFill="1" applyBorder="1" applyAlignment="1">
      <alignment horizontal="center" vertical="center"/>
    </xf>
    <xf numFmtId="9" fontId="23" fillId="2" borderId="1" xfId="5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4" fontId="15" fillId="2" borderId="1" xfId="0" applyNumberFormat="1" applyFont="1" applyFill="1" applyBorder="1" applyAlignment="1">
      <alignment horizontal="right" vertical="center" wrapText="1"/>
    </xf>
    <xf numFmtId="0" fontId="22" fillId="2" borderId="2" xfId="0" applyFont="1" applyFill="1" applyBorder="1" applyAlignment="1">
      <alignment horizontal="center" vertical="center" wrapText="1"/>
    </xf>
    <xf numFmtId="0" fontId="22" fillId="2" borderId="8" xfId="0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 wrapText="1"/>
    </xf>
    <xf numFmtId="4" fontId="22" fillId="2" borderId="1" xfId="0" applyNumberFormat="1" applyFont="1" applyFill="1" applyBorder="1" applyAlignment="1">
      <alignment horizontal="right" vertical="center" wrapText="1"/>
    </xf>
    <xf numFmtId="0" fontId="18" fillId="2" borderId="0" xfId="0" applyFont="1" applyFill="1" applyAlignment="1">
      <alignment horizontal="center" vertical="center"/>
    </xf>
    <xf numFmtId="9" fontId="18" fillId="2" borderId="0" xfId="2" applyFont="1" applyFill="1" applyAlignment="1">
      <alignment horizontal="center" vertical="center"/>
    </xf>
    <xf numFmtId="4" fontId="18" fillId="2" borderId="0" xfId="0" applyNumberFormat="1" applyFont="1" applyFill="1" applyAlignment="1">
      <alignment horizontal="center" vertical="center"/>
    </xf>
    <xf numFmtId="0" fontId="16" fillId="2" borderId="0" xfId="0" applyFont="1" applyFill="1"/>
    <xf numFmtId="0" fontId="17" fillId="2" borderId="0" xfId="0" applyFont="1" applyFill="1"/>
    <xf numFmtId="4" fontId="16" fillId="2" borderId="0" xfId="0" applyNumberFormat="1" applyFont="1" applyFill="1"/>
  </cellXfs>
  <cellStyles count="10">
    <cellStyle name="Dziesiętny" xfId="9" builtinId="3"/>
    <cellStyle name="Dziesiętny 2" xfId="4" xr:uid="{00000000-0005-0000-0000-000001000000}"/>
    <cellStyle name="Dziesiętny 2 2" xfId="7" xr:uid="{00000000-0005-0000-0000-000002000000}"/>
    <cellStyle name="Dziesiętny 3" xfId="6" xr:uid="{00000000-0005-0000-0000-000003000000}"/>
    <cellStyle name="Normalny" xfId="0" builtinId="0"/>
    <cellStyle name="Normalny 2" xfId="3" xr:uid="{00000000-0005-0000-0000-000005000000}"/>
    <cellStyle name="Normalny 2 2 2" xfId="8" xr:uid="{00000000-0005-0000-0000-000006000000}"/>
    <cellStyle name="Normalny 3" xfId="1" xr:uid="{00000000-0005-0000-0000-000007000000}"/>
    <cellStyle name="Procentowy" xfId="5" builtinId="5"/>
    <cellStyle name="Procentowy 2" xfId="2" xr:uid="{00000000-0005-0000-0000-000009000000}"/>
  </cellStyles>
  <dxfs count="55">
    <dxf>
      <font>
        <color rgb="FFFF0000"/>
      </font>
    </dxf>
    <dxf>
      <font>
        <b/>
        <i val="0"/>
        <strike/>
        <color rgb="FFFF0000"/>
      </font>
    </dxf>
    <dxf>
      <font>
        <color rgb="FFFF0000"/>
      </font>
    </dxf>
    <dxf>
      <font>
        <b/>
        <i val="0"/>
        <strike/>
        <color rgb="FFFF0000"/>
      </font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strike/>
        <color rgb="FFFF0000"/>
      </font>
    </dxf>
    <dxf>
      <font>
        <color rgb="FFFF0000"/>
      </font>
    </dxf>
    <dxf>
      <font>
        <b/>
        <i val="0"/>
        <strike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strike/>
        <color rgb="FFFF0000"/>
      </font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99"/>
      <color rgb="FFFF6600"/>
      <color rgb="FF66FF66"/>
      <color rgb="FFFFFFCC"/>
      <color rgb="FFFFFF66"/>
      <color rgb="FFDCE6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Relationship Id="rId6" Type="http://schemas.openxmlformats.org/officeDocument/2006/relationships/printerSettings" Target="../printerSettings/printerSettings12.bin"/><Relationship Id="rId5" Type="http://schemas.openxmlformats.org/officeDocument/2006/relationships/printerSettings" Target="../printerSettings/printerSettings11.bin"/><Relationship Id="rId4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Relationship Id="rId6" Type="http://schemas.openxmlformats.org/officeDocument/2006/relationships/printerSettings" Target="../printerSettings/printerSettings18.bin"/><Relationship Id="rId5" Type="http://schemas.openxmlformats.org/officeDocument/2006/relationships/printerSettings" Target="../printerSettings/printerSettings17.bin"/><Relationship Id="rId4" Type="http://schemas.openxmlformats.org/officeDocument/2006/relationships/printerSettings" Target="../printerSettings/printerSettings16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1.bin"/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Relationship Id="rId6" Type="http://schemas.openxmlformats.org/officeDocument/2006/relationships/printerSettings" Target="../printerSettings/printerSettings24.bin"/><Relationship Id="rId5" Type="http://schemas.openxmlformats.org/officeDocument/2006/relationships/printerSettings" Target="../printerSettings/printerSettings23.bin"/><Relationship Id="rId4" Type="http://schemas.openxmlformats.org/officeDocument/2006/relationships/printerSettings" Target="../printerSettings/printerSettings22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7.bin"/><Relationship Id="rId2" Type="http://schemas.openxmlformats.org/officeDocument/2006/relationships/printerSettings" Target="../printerSettings/printerSettings26.bin"/><Relationship Id="rId1" Type="http://schemas.openxmlformats.org/officeDocument/2006/relationships/printerSettings" Target="../printerSettings/printerSettings25.bin"/><Relationship Id="rId6" Type="http://schemas.openxmlformats.org/officeDocument/2006/relationships/printerSettings" Target="../printerSettings/printerSettings30.bin"/><Relationship Id="rId5" Type="http://schemas.openxmlformats.org/officeDocument/2006/relationships/printerSettings" Target="../printerSettings/printerSettings29.bin"/><Relationship Id="rId4" Type="http://schemas.openxmlformats.org/officeDocument/2006/relationships/printerSettings" Target="../printerSettings/printerSettings2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8">
    <pageSetUpPr fitToPage="1"/>
  </sheetPr>
  <dimension ref="A1:X47"/>
  <sheetViews>
    <sheetView tabSelected="1" view="pageBreakPreview" zoomScale="90" zoomScaleNormal="100" zoomScaleSheetLayoutView="90" workbookViewId="0"/>
  </sheetViews>
  <sheetFormatPr defaultColWidth="9.109375" defaultRowHeight="14.4" x14ac:dyDescent="0.3"/>
  <cols>
    <col min="1" max="1" width="32.109375" style="3" customWidth="1"/>
    <col min="2" max="2" width="10.6640625" style="3" customWidth="1"/>
    <col min="3" max="5" width="20.6640625" style="3" customWidth="1"/>
    <col min="6" max="15" width="15.6640625" style="3" customWidth="1"/>
    <col min="16" max="16" width="9.109375" style="1"/>
    <col min="17" max="17" width="11.6640625" style="1" bestFit="1" customWidth="1"/>
    <col min="18" max="18" width="15.6640625" bestFit="1" customWidth="1"/>
  </cols>
  <sheetData>
    <row r="1" spans="1:24" s="202" customFormat="1" ht="30" customHeight="1" thickBot="1" x14ac:dyDescent="0.4">
      <c r="A1" s="198" t="s">
        <v>353</v>
      </c>
      <c r="B1" s="199"/>
      <c r="C1" s="199"/>
      <c r="D1" s="199"/>
      <c r="E1" s="199"/>
      <c r="F1" s="199"/>
      <c r="G1" s="199"/>
      <c r="H1" s="199"/>
      <c r="I1" s="199"/>
      <c r="J1" s="199"/>
      <c r="K1" s="199"/>
      <c r="L1" s="199"/>
      <c r="M1" s="199"/>
      <c r="N1" s="199"/>
      <c r="O1" s="199"/>
      <c r="P1" s="200"/>
      <c r="Q1" s="200"/>
      <c r="R1" s="201"/>
      <c r="S1" s="201"/>
      <c r="T1" s="201"/>
      <c r="U1" s="201"/>
      <c r="V1" s="201"/>
      <c r="W1" s="201"/>
      <c r="X1" s="201"/>
    </row>
    <row r="2" spans="1:24" s="206" customFormat="1" x14ac:dyDescent="0.3">
      <c r="A2" s="203"/>
      <c r="B2" s="203"/>
      <c r="C2" s="203"/>
      <c r="D2" s="203"/>
      <c r="E2" s="203"/>
      <c r="F2" s="293" t="s">
        <v>17</v>
      </c>
      <c r="G2" s="294"/>
      <c r="H2" s="294"/>
      <c r="I2" s="294"/>
      <c r="J2" s="294"/>
      <c r="K2" s="294"/>
      <c r="L2" s="294"/>
      <c r="M2" s="294"/>
      <c r="N2" s="295"/>
      <c r="O2" s="203"/>
      <c r="P2" s="204"/>
      <c r="Q2" s="204"/>
      <c r="R2" s="205"/>
      <c r="S2" s="205"/>
      <c r="T2" s="205"/>
      <c r="U2" s="205"/>
      <c r="V2" s="205"/>
      <c r="W2" s="205"/>
      <c r="X2" s="205"/>
    </row>
    <row r="3" spans="1:24" s="206" customFormat="1" x14ac:dyDescent="0.3">
      <c r="A3" s="207"/>
      <c r="B3" s="203"/>
      <c r="C3" s="203"/>
      <c r="D3" s="203"/>
      <c r="E3" s="203"/>
      <c r="F3" s="296"/>
      <c r="G3" s="297"/>
      <c r="H3" s="297"/>
      <c r="I3" s="297"/>
      <c r="J3" s="297"/>
      <c r="K3" s="297"/>
      <c r="L3" s="297"/>
      <c r="M3" s="297"/>
      <c r="N3" s="298"/>
      <c r="O3" s="208"/>
      <c r="P3" s="209"/>
      <c r="Q3" s="209"/>
      <c r="X3" s="205"/>
    </row>
    <row r="4" spans="1:24" s="206" customFormat="1" x14ac:dyDescent="0.3">
      <c r="A4" s="287" t="s">
        <v>881</v>
      </c>
      <c r="B4" s="288"/>
      <c r="C4" s="288"/>
      <c r="D4" s="203"/>
      <c r="E4" s="203"/>
      <c r="F4" s="296"/>
      <c r="G4" s="297"/>
      <c r="H4" s="297"/>
      <c r="I4" s="297"/>
      <c r="J4" s="297"/>
      <c r="K4" s="297"/>
      <c r="L4" s="297"/>
      <c r="M4" s="297"/>
      <c r="N4" s="298"/>
      <c r="O4" s="208"/>
      <c r="P4" s="209"/>
      <c r="Q4" s="209"/>
      <c r="X4" s="211"/>
    </row>
    <row r="5" spans="1:24" s="206" customFormat="1" x14ac:dyDescent="0.3">
      <c r="A5" s="288"/>
      <c r="B5" s="288"/>
      <c r="C5" s="288"/>
      <c r="D5" s="203"/>
      <c r="E5" s="203"/>
      <c r="F5" s="296"/>
      <c r="G5" s="297"/>
      <c r="H5" s="297"/>
      <c r="I5" s="297"/>
      <c r="J5" s="297"/>
      <c r="K5" s="297"/>
      <c r="L5" s="297"/>
      <c r="M5" s="297"/>
      <c r="N5" s="298"/>
      <c r="O5" s="208"/>
      <c r="P5" s="209"/>
      <c r="Q5" s="209"/>
      <c r="X5" s="205"/>
    </row>
    <row r="6" spans="1:24" s="206" customFormat="1" x14ac:dyDescent="0.3">
      <c r="A6" s="287" t="s">
        <v>882</v>
      </c>
      <c r="B6" s="288"/>
      <c r="C6" s="288"/>
      <c r="D6" s="203"/>
      <c r="E6" s="203"/>
      <c r="F6" s="296"/>
      <c r="G6" s="297"/>
      <c r="H6" s="297"/>
      <c r="I6" s="297"/>
      <c r="J6" s="297"/>
      <c r="K6" s="297"/>
      <c r="L6" s="297"/>
      <c r="M6" s="297"/>
      <c r="N6" s="298"/>
      <c r="O6" s="208"/>
      <c r="P6" s="209"/>
      <c r="Q6" s="209"/>
      <c r="X6" s="211"/>
    </row>
    <row r="7" spans="1:24" s="206" customFormat="1" ht="15" thickBot="1" x14ac:dyDescent="0.35">
      <c r="A7" s="288"/>
      <c r="B7" s="288"/>
      <c r="C7" s="288"/>
      <c r="D7" s="203"/>
      <c r="E7" s="203"/>
      <c r="F7" s="299" t="s">
        <v>18</v>
      </c>
      <c r="G7" s="300"/>
      <c r="H7" s="300"/>
      <c r="I7" s="300"/>
      <c r="J7" s="300"/>
      <c r="K7" s="300"/>
      <c r="L7" s="300"/>
      <c r="M7" s="300"/>
      <c r="N7" s="301"/>
      <c r="O7" s="208"/>
      <c r="P7" s="209"/>
      <c r="Q7" s="209"/>
      <c r="X7" s="205"/>
    </row>
    <row r="8" spans="1:24" s="206" customFormat="1" x14ac:dyDescent="0.3">
      <c r="A8" s="288"/>
      <c r="B8" s="288"/>
      <c r="C8" s="288"/>
      <c r="D8" s="203"/>
      <c r="E8" s="203"/>
      <c r="F8" s="204"/>
      <c r="G8" s="204"/>
      <c r="H8" s="204"/>
      <c r="I8" s="204"/>
      <c r="J8" s="204"/>
      <c r="K8" s="204"/>
      <c r="L8" s="204"/>
      <c r="M8" s="204"/>
      <c r="N8" s="204"/>
      <c r="O8" s="208"/>
      <c r="P8" s="209"/>
      <c r="Q8" s="209"/>
      <c r="X8" s="205"/>
    </row>
    <row r="9" spans="1:24" s="206" customFormat="1" ht="20.100000000000001" customHeight="1" thickBot="1" x14ac:dyDescent="0.35">
      <c r="A9" s="210" t="s">
        <v>0</v>
      </c>
      <c r="B9" s="203"/>
      <c r="C9" s="203"/>
      <c r="D9" s="203"/>
      <c r="E9" s="203"/>
      <c r="F9" s="212"/>
      <c r="G9" s="204"/>
      <c r="H9" s="204"/>
      <c r="I9" s="204"/>
      <c r="J9" s="204"/>
      <c r="K9" s="204"/>
      <c r="L9" s="204"/>
      <c r="M9" s="204"/>
      <c r="N9" s="204"/>
      <c r="O9" s="208"/>
      <c r="P9" s="209"/>
      <c r="Q9" s="209"/>
      <c r="X9" s="205"/>
    </row>
    <row r="10" spans="1:24" ht="20.100000000000001" customHeight="1" x14ac:dyDescent="0.3">
      <c r="A10" s="302" t="s">
        <v>1</v>
      </c>
      <c r="B10" s="304" t="s">
        <v>33</v>
      </c>
      <c r="C10" s="306" t="s">
        <v>19</v>
      </c>
      <c r="D10" s="308" t="s">
        <v>20</v>
      </c>
      <c r="E10" s="310" t="s">
        <v>21</v>
      </c>
      <c r="F10" s="312" t="s">
        <v>11</v>
      </c>
      <c r="G10" s="313"/>
      <c r="H10" s="313"/>
      <c r="I10" s="313"/>
      <c r="J10" s="313"/>
      <c r="K10" s="313"/>
      <c r="L10" s="313"/>
      <c r="M10" s="313"/>
      <c r="N10" s="313"/>
      <c r="O10" s="314"/>
      <c r="X10" s="2"/>
    </row>
    <row r="11" spans="1:24" s="1" customFormat="1" ht="20.100000000000001" customHeight="1" thickBot="1" x14ac:dyDescent="0.35">
      <c r="A11" s="303"/>
      <c r="B11" s="305"/>
      <c r="C11" s="307"/>
      <c r="D11" s="309"/>
      <c r="E11" s="311"/>
      <c r="F11" s="30">
        <v>2019</v>
      </c>
      <c r="G11" s="31">
        <v>2020</v>
      </c>
      <c r="H11" s="31">
        <v>2021</v>
      </c>
      <c r="I11" s="31">
        <v>2022</v>
      </c>
      <c r="J11" s="31">
        <v>2023</v>
      </c>
      <c r="K11" s="31">
        <v>2024</v>
      </c>
      <c r="L11" s="31">
        <v>2025</v>
      </c>
      <c r="M11" s="31">
        <v>2026</v>
      </c>
      <c r="N11" s="31">
        <v>2027</v>
      </c>
      <c r="O11" s="32">
        <v>2028</v>
      </c>
      <c r="P11" s="4"/>
      <c r="Q11" s="4"/>
      <c r="R11" s="4"/>
      <c r="S11" s="4"/>
      <c r="T11" s="4"/>
      <c r="U11" s="4"/>
      <c r="V11" s="4"/>
      <c r="W11" s="4"/>
      <c r="X11" s="4"/>
    </row>
    <row r="12" spans="1:24" ht="39.9" customHeight="1" thickTop="1" x14ac:dyDescent="0.3">
      <c r="A12" s="76" t="s">
        <v>35</v>
      </c>
      <c r="B12" s="34">
        <f>COUNTIF('pow podst'!K3:K27,"&gt;0")</f>
        <v>25</v>
      </c>
      <c r="C12" s="35">
        <f>SUM('pow podst'!J3:J27)</f>
        <v>85819695.25999999</v>
      </c>
      <c r="D12" s="36">
        <f>SUM('pow podst'!L3:L27)</f>
        <v>42795882.25999999</v>
      </c>
      <c r="E12" s="37">
        <f>SUM('pow podst'!K3:K27)</f>
        <v>43023813</v>
      </c>
      <c r="F12" s="38">
        <f>SUM('pow podst'!N3:N27)</f>
        <v>0</v>
      </c>
      <c r="G12" s="38">
        <f>SUM('pow podst'!O3:O27)</f>
        <v>0</v>
      </c>
      <c r="H12" s="38">
        <f>SUM('pow podst'!P3:P27)</f>
        <v>0</v>
      </c>
      <c r="I12" s="38">
        <f>SUM('pow podst'!Q3:Q27)</f>
        <v>0</v>
      </c>
      <c r="J12" s="38">
        <f>SUM('pow podst'!R3:R27)</f>
        <v>43023813</v>
      </c>
      <c r="K12" s="38">
        <f>SUM('pow podst'!S3:S27)</f>
        <v>0</v>
      </c>
      <c r="L12" s="38">
        <f>SUM('pow podst'!T3:T27)</f>
        <v>0</v>
      </c>
      <c r="M12" s="38">
        <f>SUM('pow podst'!U3:U27)</f>
        <v>0</v>
      </c>
      <c r="N12" s="38">
        <f>SUM('pow podst'!V3:V27)</f>
        <v>0</v>
      </c>
      <c r="O12" s="77">
        <f>SUM('pow podst'!W3:W27)</f>
        <v>0</v>
      </c>
      <c r="P12" s="182" t="b">
        <f>C12=(D12+E12)</f>
        <v>1</v>
      </c>
      <c r="Q12" s="183" t="b">
        <f>E12=SUM(F12:O12)</f>
        <v>1</v>
      </c>
      <c r="R12" s="5"/>
      <c r="S12" s="5"/>
      <c r="T12" s="5"/>
      <c r="U12" s="5"/>
      <c r="V12" s="2"/>
      <c r="W12" s="2"/>
      <c r="X12" s="2"/>
    </row>
    <row r="13" spans="1:24" ht="39.9" customHeight="1" x14ac:dyDescent="0.3">
      <c r="A13" s="78" t="s">
        <v>36</v>
      </c>
      <c r="B13" s="62">
        <f>COUNTIFS('pow podst'!K3:K27,"&gt;0",'pow podst'!C3:C27,"K")</f>
        <v>0</v>
      </c>
      <c r="C13" s="63">
        <f>SUMIF('pow podst'!$C$3:$C$27,"K",'pow podst'!J$3:J$27)</f>
        <v>0</v>
      </c>
      <c r="D13" s="64">
        <f>SUMIF('pow podst'!$C$3:$C$27,"K",'pow podst'!L$3:L$27)</f>
        <v>0</v>
      </c>
      <c r="E13" s="10">
        <f>SUMIF('pow podst'!$C$3:$C$27,"K",'pow podst'!K$3:K$27)</f>
        <v>0</v>
      </c>
      <c r="F13" s="71">
        <f>SUMIF('pow podst'!$C$3:$C$27,"K",'pow podst'!N3:N27)</f>
        <v>0</v>
      </c>
      <c r="G13" s="71">
        <f>SUMIF('pow podst'!$C$3:$C$27,"K",'pow podst'!O3:O27)</f>
        <v>0</v>
      </c>
      <c r="H13" s="71">
        <f>SUMIF('pow podst'!$C$3:$C$27,"K",'pow podst'!P3:P27)</f>
        <v>0</v>
      </c>
      <c r="I13" s="71">
        <f>SUMIF('pow podst'!$C$3:$C$27,"K",'pow podst'!Q3:Q27)</f>
        <v>0</v>
      </c>
      <c r="J13" s="71">
        <f>SUMIF('pow podst'!$C$3:$C$27,"K",'pow podst'!R3:R27)</f>
        <v>0</v>
      </c>
      <c r="K13" s="71">
        <f>SUMIF('pow podst'!$C$3:$C$27,"K",'pow podst'!S3:S27)</f>
        <v>0</v>
      </c>
      <c r="L13" s="71">
        <f>SUMIF('pow podst'!$C$3:$C$27,"K",'pow podst'!T3:T27)</f>
        <v>0</v>
      </c>
      <c r="M13" s="71">
        <f>SUMIF('pow podst'!$C$3:$C$27,"K",'pow podst'!U3:U27)</f>
        <v>0</v>
      </c>
      <c r="N13" s="71">
        <f>SUMIF('pow podst'!$C$3:$C$27,"K",'pow podst'!V3:V27)</f>
        <v>0</v>
      </c>
      <c r="O13" s="79">
        <f>SUMIF('pow podst'!$C$3:$C$27,"K",'pow podst'!W3:W27)</f>
        <v>0</v>
      </c>
      <c r="P13" s="182" t="b">
        <f t="shared" ref="P13:P22" si="0">C13=(D13+E13)</f>
        <v>1</v>
      </c>
      <c r="Q13" s="183" t="b">
        <f t="shared" ref="Q13:Q19" si="1">E13=SUM(F13:O13)</f>
        <v>1</v>
      </c>
      <c r="R13" s="5"/>
      <c r="S13" s="5"/>
      <c r="T13" s="5"/>
      <c r="U13" s="5"/>
      <c r="V13" s="2"/>
      <c r="W13" s="2"/>
      <c r="X13" s="2"/>
    </row>
    <row r="14" spans="1:24" s="75" customFormat="1" ht="39.9" customHeight="1" x14ac:dyDescent="0.3">
      <c r="A14" s="80" t="s">
        <v>37</v>
      </c>
      <c r="B14" s="65">
        <f>COUNTIFS('pow podst'!K3:K27,"&gt;0",'pow podst'!C3:C27,"N")</f>
        <v>25</v>
      </c>
      <c r="C14" s="66">
        <f>SUMIF('pow podst'!$C$3:$C$27,"N",'pow podst'!J$3:J$27)</f>
        <v>85819695.25999999</v>
      </c>
      <c r="D14" s="67">
        <f>SUMIF('pow podst'!$C$3:$C$27,"N",'pow podst'!L$3:L$27)</f>
        <v>42795882.25999999</v>
      </c>
      <c r="E14" s="9">
        <f>SUMIF('pow podst'!$C$3:$C$27,"N",'pow podst'!K$3:K$27)</f>
        <v>43023813</v>
      </c>
      <c r="F14" s="72">
        <f>SUMIF('pow podst'!$C$3:$C$27,"N",'pow podst'!N3:N27)</f>
        <v>0</v>
      </c>
      <c r="G14" s="72">
        <f>SUMIF('pow podst'!$C$3:$C$27,"N",'pow podst'!O3:O27)</f>
        <v>0</v>
      </c>
      <c r="H14" s="72">
        <f>SUMIF('pow podst'!$C$3:$C$27,"N",'pow podst'!P3:P27)</f>
        <v>0</v>
      </c>
      <c r="I14" s="72">
        <f>SUMIF('pow podst'!$C$3:$C$27,"N",'pow podst'!Q3:Q27)</f>
        <v>0</v>
      </c>
      <c r="J14" s="72">
        <f>SUMIF('pow podst'!$C$3:$C$27,"N",'pow podst'!R3:R27)</f>
        <v>43023813</v>
      </c>
      <c r="K14" s="72">
        <f>SUMIF('pow podst'!$C$3:$C$27,"N",'pow podst'!S3:S27)</f>
        <v>0</v>
      </c>
      <c r="L14" s="72">
        <f>SUMIF('pow podst'!$C$3:$C$27,"N",'pow podst'!T3:T27)</f>
        <v>0</v>
      </c>
      <c r="M14" s="72">
        <f>SUMIF('pow podst'!$C$3:$C$27,"N",'pow podst'!U3:U27)</f>
        <v>0</v>
      </c>
      <c r="N14" s="72">
        <f>SUMIF('pow podst'!$C$3:$C$27,"N",'pow podst'!V3:V27)</f>
        <v>0</v>
      </c>
      <c r="O14" s="81">
        <f>SUMIF('pow podst'!$C$3:$C$27,"N",'pow podst'!W3:W27)</f>
        <v>0</v>
      </c>
      <c r="P14" s="184" t="b">
        <f t="shared" si="0"/>
        <v>1</v>
      </c>
      <c r="Q14" s="183" t="b">
        <f t="shared" si="1"/>
        <v>1</v>
      </c>
      <c r="R14" s="5"/>
      <c r="S14" s="5"/>
      <c r="T14" s="5"/>
      <c r="U14" s="5"/>
      <c r="V14" s="2"/>
      <c r="W14" s="2"/>
      <c r="X14" s="2"/>
    </row>
    <row r="15" spans="1:24" ht="39.9" customHeight="1" thickBot="1" x14ac:dyDescent="0.35">
      <c r="A15" s="82" t="s">
        <v>38</v>
      </c>
      <c r="B15" s="62">
        <f>COUNTIFS('pow podst'!K3:K27,"&gt;0",'pow podst'!C3:C27,"W")</f>
        <v>0</v>
      </c>
      <c r="C15" s="63">
        <f>SUMIF('pow podst'!$C$3:$C$27,"W",'pow podst'!J$3:J$27)</f>
        <v>0</v>
      </c>
      <c r="D15" s="64">
        <f>SUMIF('pow podst'!$C$3:$C$27,"W",'pow podst'!L$3:L$27)</f>
        <v>0</v>
      </c>
      <c r="E15" s="10">
        <f>SUMIF('pow podst'!$C$3:$C$27,"W",'pow podst'!K$3:K$27)</f>
        <v>0</v>
      </c>
      <c r="F15" s="71">
        <f>SUMIF('pow podst'!$C$3:$C$27,"W",'pow podst'!N3:N27)</f>
        <v>0</v>
      </c>
      <c r="G15" s="71">
        <f>SUMIF('pow podst'!$C$3:$C$27,"W",'pow podst'!O3:O27)</f>
        <v>0</v>
      </c>
      <c r="H15" s="71">
        <f>SUMIF('pow podst'!$C$3:$C$27,"W",'pow podst'!P3:P27)</f>
        <v>0</v>
      </c>
      <c r="I15" s="71">
        <f>SUMIF('pow podst'!$C$3:$C$27,"W",'pow podst'!Q3:Q27)</f>
        <v>0</v>
      </c>
      <c r="J15" s="71">
        <f>SUMIF('pow podst'!$C$3:$C$27,"W",'pow podst'!R3:R27)</f>
        <v>0</v>
      </c>
      <c r="K15" s="71">
        <f>SUMIF('pow podst'!$C$3:$C$27,"W",'pow podst'!S3:S27)</f>
        <v>0</v>
      </c>
      <c r="L15" s="71">
        <f>SUMIF('pow podst'!$C$3:$C$27,"W",'pow podst'!T3:T27)</f>
        <v>0</v>
      </c>
      <c r="M15" s="71">
        <f>SUMIF('pow podst'!$C$3:$C$27,"W",'pow podst'!U3:U27)</f>
        <v>0</v>
      </c>
      <c r="N15" s="71">
        <f>SUMIF('pow podst'!$C$3:$C$27,"W",'pow podst'!V3:V27)</f>
        <v>0</v>
      </c>
      <c r="O15" s="79">
        <f>SUMIF('pow podst'!$C$3:$C$27,"W",'pow podst'!W3:W27)</f>
        <v>0</v>
      </c>
      <c r="P15" s="182" t="b">
        <f t="shared" si="0"/>
        <v>1</v>
      </c>
      <c r="Q15" s="183" t="b">
        <f t="shared" si="1"/>
        <v>1</v>
      </c>
      <c r="R15" s="5"/>
      <c r="S15" s="5"/>
      <c r="T15" s="5"/>
      <c r="U15" s="5"/>
      <c r="V15" s="2"/>
      <c r="W15" s="2"/>
      <c r="X15" s="2"/>
    </row>
    <row r="16" spans="1:24" ht="39.9" customHeight="1" thickTop="1" x14ac:dyDescent="0.3">
      <c r="A16" s="76" t="s">
        <v>39</v>
      </c>
      <c r="B16" s="34">
        <f>COUNTIF('gm podst'!K3:K116,"&gt;0")</f>
        <v>114</v>
      </c>
      <c r="C16" s="35">
        <f>SUM('gm podst'!K3:K116)</f>
        <v>210798892.91000006</v>
      </c>
      <c r="D16" s="35">
        <f>ROUND(SUM('gm podst'!M3:M116),2)</f>
        <v>100587179.92</v>
      </c>
      <c r="E16" s="37">
        <f>SUM('gm podst'!L3:L116)</f>
        <v>110211712.99000001</v>
      </c>
      <c r="F16" s="74">
        <f>SUM('gm podst'!O3:O116)</f>
        <v>8000</v>
      </c>
      <c r="G16" s="74">
        <f>SUM('gm podst'!P3:P116)</f>
        <v>238979</v>
      </c>
      <c r="H16" s="74">
        <f>SUM('gm podst'!Q3:Q116)</f>
        <v>1236347</v>
      </c>
      <c r="I16" s="74">
        <f>SUM('gm podst'!R3:R116)</f>
        <v>1072362</v>
      </c>
      <c r="J16" s="74">
        <f>SUM('gm podst'!S3:S116)</f>
        <v>103168524.98999999</v>
      </c>
      <c r="K16" s="74">
        <f>SUM('gm podst'!T3:T116)</f>
        <v>3525307</v>
      </c>
      <c r="L16" s="74">
        <f>SUM('gm podst'!U3:U116)</f>
        <v>962193</v>
      </c>
      <c r="M16" s="74">
        <f>SUM('gm podst'!V3:V116)</f>
        <v>0</v>
      </c>
      <c r="N16" s="74">
        <f>SUM('gm podst'!W3:W116)</f>
        <v>0</v>
      </c>
      <c r="O16" s="74">
        <f>SUM('gm podst'!X3:X116)</f>
        <v>0</v>
      </c>
      <c r="P16" s="182" t="b">
        <f>C16=(D16+E16)</f>
        <v>1</v>
      </c>
      <c r="Q16" s="183" t="b">
        <f t="shared" si="1"/>
        <v>1</v>
      </c>
      <c r="R16" s="5"/>
      <c r="S16" s="5"/>
      <c r="T16" s="5"/>
      <c r="U16" s="5"/>
      <c r="V16" s="5"/>
      <c r="W16" s="5"/>
      <c r="X16" s="5"/>
    </row>
    <row r="17" spans="1:24" ht="39.9" customHeight="1" x14ac:dyDescent="0.3">
      <c r="A17" s="78" t="s">
        <v>36</v>
      </c>
      <c r="B17" s="62">
        <f>COUNTIFS('gm podst'!K3:K116,"&gt;0",'gm podst'!C3:C116,"K")</f>
        <v>4</v>
      </c>
      <c r="C17" s="63">
        <f>SUMIF('gm podst'!$C$3:$C$116,"K",'gm podst'!K$3:K$116)</f>
        <v>11404293.07</v>
      </c>
      <c r="D17" s="63">
        <f>SUMIF('gm podst'!$C$3:$C$116,"K",'gm podst'!M$3:M$116)</f>
        <v>5970904.0700000003</v>
      </c>
      <c r="E17" s="10">
        <f>SUMIF('gm podst'!$C$3:$C$116,"K",'gm podst'!L$3:L$116)</f>
        <v>5433389</v>
      </c>
      <c r="F17" s="71">
        <f>SUMIF('gm podst'!$C$3:$C$116,"K",'gm podst'!O3:O116)</f>
        <v>8000</v>
      </c>
      <c r="G17" s="71">
        <f>SUMIF('gm podst'!$C$3:$C$116,"K",'gm podst'!P3:P116)</f>
        <v>238979</v>
      </c>
      <c r="H17" s="71">
        <f>SUMIF('gm podst'!$C$3:$C$116,"K",'gm podst'!Q3:Q116)</f>
        <v>1236347</v>
      </c>
      <c r="I17" s="71">
        <f>SUMIF('gm podst'!$C$3:$C$116,"K",'gm podst'!R3:R116)</f>
        <v>1072362</v>
      </c>
      <c r="J17" s="71">
        <f>SUMIF('gm podst'!$C$3:$C$116,"K",'gm podst'!S3:S116)</f>
        <v>1915508</v>
      </c>
      <c r="K17" s="71">
        <f>SUMIF('gm podst'!$C$3:$C$116,"K",'gm podst'!T3:T116)</f>
        <v>0</v>
      </c>
      <c r="L17" s="71">
        <f>SUMIF('gm podst'!$C$3:$C$116,"K",'gm podst'!U3:U116)</f>
        <v>962193</v>
      </c>
      <c r="M17" s="71">
        <f>SUMIF('gm podst'!$C$3:$C$116,"K",'gm podst'!V3:V116)</f>
        <v>0</v>
      </c>
      <c r="N17" s="71">
        <f>SUMIF('gm podst'!$C$3:$C$116,"K",'gm podst'!W3:W116)</f>
        <v>0</v>
      </c>
      <c r="O17" s="79">
        <f>SUMIF('gm podst'!$C$3:$C$116,"K",'gm podst'!X3:X116)</f>
        <v>0</v>
      </c>
      <c r="P17" s="182" t="b">
        <f t="shared" si="0"/>
        <v>1</v>
      </c>
      <c r="Q17" s="183" t="b">
        <f t="shared" si="1"/>
        <v>1</v>
      </c>
      <c r="R17" s="5"/>
      <c r="S17" s="5"/>
      <c r="T17" s="5"/>
      <c r="U17" s="5"/>
      <c r="V17" s="5"/>
      <c r="W17" s="5"/>
      <c r="X17" s="5"/>
    </row>
    <row r="18" spans="1:24" s="75" customFormat="1" ht="39.9" customHeight="1" x14ac:dyDescent="0.3">
      <c r="A18" s="80" t="s">
        <v>37</v>
      </c>
      <c r="B18" s="65">
        <f>COUNTIFS('gm podst'!K3:K116,"&gt;0",'gm podst'!C3:C116,"N")</f>
        <v>107</v>
      </c>
      <c r="C18" s="66">
        <f>SUMIF('gm podst'!$C$3:$C$116,"N",'gm podst'!K$3:K$116)</f>
        <v>191460256.71000004</v>
      </c>
      <c r="D18" s="66">
        <f>SUMIF('gm podst'!$C$3:$C$116,"N",'gm podst'!M$3:M$116)</f>
        <v>90983476.719999999</v>
      </c>
      <c r="E18" s="9">
        <f>SUMIF('gm podst'!$C$3:$C$116,"N",'gm podst'!L$3:L$116)</f>
        <v>100476779.98999999</v>
      </c>
      <c r="F18" s="72">
        <f>SUMIF('gm podst'!$C$3:$C$116,"N",'gm podst'!O3:O116)</f>
        <v>0</v>
      </c>
      <c r="G18" s="72">
        <f>SUMIF('gm podst'!$C$3:$C$116,"N",'gm podst'!P3:P116)</f>
        <v>0</v>
      </c>
      <c r="H18" s="72">
        <f>SUMIF('gm podst'!$C$3:$C$116,"N",'gm podst'!Q3:Q116)</f>
        <v>0</v>
      </c>
      <c r="I18" s="72">
        <f>SUMIF('gm podst'!$C$3:$C$116,"N",'gm podst'!R3:R116)</f>
        <v>0</v>
      </c>
      <c r="J18" s="72">
        <f>SUMIF('gm podst'!$C$3:$C$116,"N",'gm podst'!S3:S116)</f>
        <v>100476779.98999999</v>
      </c>
      <c r="K18" s="72">
        <f>SUMIF('gm podst'!$C$3:$C$116,"N",'gm podst'!T3:T116)</f>
        <v>0</v>
      </c>
      <c r="L18" s="72">
        <f>SUMIF('gm podst'!$C$3:$C$116,"N",'gm podst'!U3:U116)</f>
        <v>0</v>
      </c>
      <c r="M18" s="72">
        <f>SUMIF('gm podst'!$C$3:$C$116,"N",'gm podst'!V3:V116)</f>
        <v>0</v>
      </c>
      <c r="N18" s="72">
        <f>SUMIF('gm podst'!$C$3:$C$116,"N",'gm podst'!W3:W116)</f>
        <v>0</v>
      </c>
      <c r="O18" s="72">
        <f>SUMIF('gm podst'!$C$3:$C$116,"N",'gm podst'!X3:X116)</f>
        <v>0</v>
      </c>
      <c r="P18" s="184" t="b">
        <f t="shared" si="0"/>
        <v>1</v>
      </c>
      <c r="Q18" s="183" t="b">
        <f t="shared" si="1"/>
        <v>1</v>
      </c>
      <c r="R18" s="5"/>
      <c r="S18" s="5"/>
      <c r="T18" s="5"/>
      <c r="U18" s="5"/>
      <c r="V18" s="5"/>
      <c r="W18" s="5"/>
      <c r="X18" s="5"/>
    </row>
    <row r="19" spans="1:24" ht="39.9" customHeight="1" thickBot="1" x14ac:dyDescent="0.35">
      <c r="A19" s="82" t="s">
        <v>38</v>
      </c>
      <c r="B19" s="62">
        <f>COUNTIFS('gm podst'!K3:K116,"&gt;0",'gm podst'!C3:C116,"W")</f>
        <v>3</v>
      </c>
      <c r="C19" s="63">
        <f>SUMIF('gm podst'!$C$3:$C$116,"W",'gm podst'!K$3:K$116)</f>
        <v>7934343.1300000008</v>
      </c>
      <c r="D19" s="63">
        <f>SUMIF('gm podst'!$C$3:$C$116,"W",'gm podst'!M$3:M$116)</f>
        <v>3632799.1300000004</v>
      </c>
      <c r="E19" s="10">
        <f>SUMIF('gm podst'!$C$3:$C$116,"W",'gm podst'!L$3:L$116)</f>
        <v>4301544</v>
      </c>
      <c r="F19" s="71">
        <f>SUMIF('gm podst'!$C$3:$C$116,"W",'gm podst'!O3:O116)</f>
        <v>0</v>
      </c>
      <c r="G19" s="71">
        <f>SUMIF('gm podst'!$C$3:$C$116,"W",'gm podst'!P3:P116)</f>
        <v>0</v>
      </c>
      <c r="H19" s="71">
        <f>SUMIF('gm podst'!$C$3:$C$116,"W",'gm podst'!Q3:Q116)</f>
        <v>0</v>
      </c>
      <c r="I19" s="71">
        <f>SUMIF('gm podst'!$C$3:$C$116,"W",'gm podst'!R3:R116)</f>
        <v>0</v>
      </c>
      <c r="J19" s="71">
        <f>SUMIF('gm podst'!$C$3:$C$116,"W",'gm podst'!S3:S116)</f>
        <v>776237</v>
      </c>
      <c r="K19" s="71">
        <f>SUMIF('gm podst'!$C$3:$C$116,"W",'gm podst'!T3:T116)</f>
        <v>3525307</v>
      </c>
      <c r="L19" s="71">
        <f>SUMIF('gm podst'!$C$3:$C$116,"W",'gm podst'!U3:U116)</f>
        <v>0</v>
      </c>
      <c r="M19" s="71">
        <f>SUMIF('gm podst'!$C$3:$C$116,"W",'gm podst'!V3:V116)</f>
        <v>0</v>
      </c>
      <c r="N19" s="71">
        <f>SUMIF('gm podst'!$C$3:$C$116,"W",'gm podst'!W3:W116)</f>
        <v>0</v>
      </c>
      <c r="O19" s="71">
        <f>SUMIF('gm podst'!$C$3:$C$116,"W",'gm podst'!X3:X116)</f>
        <v>0</v>
      </c>
      <c r="P19" s="182" t="b">
        <f t="shared" si="0"/>
        <v>1</v>
      </c>
      <c r="Q19" s="183" t="b">
        <f t="shared" si="1"/>
        <v>1</v>
      </c>
      <c r="R19" s="5"/>
      <c r="S19" s="5"/>
      <c r="T19" s="5"/>
      <c r="U19" s="5"/>
      <c r="V19" s="5"/>
      <c r="W19" s="5"/>
      <c r="X19" s="5"/>
    </row>
    <row r="20" spans="1:24" s="7" customFormat="1" ht="39.9" customHeight="1" thickTop="1" x14ac:dyDescent="0.3">
      <c r="A20" s="189" t="s">
        <v>40</v>
      </c>
      <c r="B20" s="190">
        <f>B12+B16</f>
        <v>139</v>
      </c>
      <c r="C20" s="191">
        <f>C12+C16</f>
        <v>296618588.17000008</v>
      </c>
      <c r="D20" s="192">
        <f t="shared" ref="C20:O22" si="2">D12+D16</f>
        <v>143383062.18000001</v>
      </c>
      <c r="E20" s="60">
        <f t="shared" si="2"/>
        <v>153235525.99000001</v>
      </c>
      <c r="F20" s="193">
        <f t="shared" si="2"/>
        <v>8000</v>
      </c>
      <c r="G20" s="191">
        <f t="shared" si="2"/>
        <v>238979</v>
      </c>
      <c r="H20" s="191">
        <f t="shared" si="2"/>
        <v>1236347</v>
      </c>
      <c r="I20" s="191">
        <f t="shared" si="2"/>
        <v>1072362</v>
      </c>
      <c r="J20" s="191">
        <f t="shared" si="2"/>
        <v>146192337.99000001</v>
      </c>
      <c r="K20" s="191">
        <f t="shared" si="2"/>
        <v>3525307</v>
      </c>
      <c r="L20" s="191">
        <f t="shared" si="2"/>
        <v>962193</v>
      </c>
      <c r="M20" s="191">
        <f t="shared" si="2"/>
        <v>0</v>
      </c>
      <c r="N20" s="191">
        <f t="shared" si="2"/>
        <v>0</v>
      </c>
      <c r="O20" s="194">
        <f t="shared" si="2"/>
        <v>0</v>
      </c>
      <c r="P20" s="182" t="b">
        <f>C20=(D20+E20)</f>
        <v>1</v>
      </c>
      <c r="Q20" s="195" t="b">
        <f>E20=SUM(F20:O20)</f>
        <v>1</v>
      </c>
      <c r="R20" s="196"/>
      <c r="S20" s="196"/>
      <c r="T20" s="196"/>
      <c r="U20" s="196"/>
      <c r="V20" s="196"/>
      <c r="W20" s="196"/>
      <c r="X20" s="196"/>
    </row>
    <row r="21" spans="1:24" s="7" customFormat="1" ht="39.9" customHeight="1" x14ac:dyDescent="0.3">
      <c r="A21" s="83" t="s">
        <v>36</v>
      </c>
      <c r="B21" s="16">
        <f>B13+B17</f>
        <v>4</v>
      </c>
      <c r="C21" s="11">
        <f t="shared" si="2"/>
        <v>11404293.07</v>
      </c>
      <c r="D21" s="21">
        <f t="shared" si="2"/>
        <v>5970904.0700000003</v>
      </c>
      <c r="E21" s="10">
        <f t="shared" si="2"/>
        <v>5433389</v>
      </c>
      <c r="F21" s="25">
        <f t="shared" si="2"/>
        <v>8000</v>
      </c>
      <c r="G21" s="11">
        <f t="shared" si="2"/>
        <v>238979</v>
      </c>
      <c r="H21" s="11">
        <f t="shared" si="2"/>
        <v>1236347</v>
      </c>
      <c r="I21" s="11">
        <f t="shared" si="2"/>
        <v>1072362</v>
      </c>
      <c r="J21" s="11">
        <f t="shared" si="2"/>
        <v>1915508</v>
      </c>
      <c r="K21" s="11">
        <f t="shared" si="2"/>
        <v>0</v>
      </c>
      <c r="L21" s="11">
        <f t="shared" si="2"/>
        <v>962193</v>
      </c>
      <c r="M21" s="11">
        <f t="shared" si="2"/>
        <v>0</v>
      </c>
      <c r="N21" s="11">
        <f t="shared" si="2"/>
        <v>0</v>
      </c>
      <c r="O21" s="84">
        <f t="shared" si="2"/>
        <v>0</v>
      </c>
      <c r="P21" s="182" t="b">
        <f t="shared" si="0"/>
        <v>1</v>
      </c>
      <c r="Q21" s="183" t="b">
        <f>E21=SUM(F21:O21)</f>
        <v>1</v>
      </c>
      <c r="R21" s="196"/>
      <c r="S21" s="6"/>
      <c r="T21" s="6"/>
      <c r="U21" s="6"/>
      <c r="V21" s="6"/>
      <c r="W21" s="6"/>
      <c r="X21" s="6"/>
    </row>
    <row r="22" spans="1:24" s="7" customFormat="1" ht="39.9" customHeight="1" x14ac:dyDescent="0.3">
      <c r="A22" s="85" t="s">
        <v>37</v>
      </c>
      <c r="B22" s="17">
        <f>B14+B18</f>
        <v>132</v>
      </c>
      <c r="C22" s="14">
        <f t="shared" si="2"/>
        <v>277279951.97000003</v>
      </c>
      <c r="D22" s="22">
        <f t="shared" si="2"/>
        <v>133779358.97999999</v>
      </c>
      <c r="E22" s="9">
        <f t="shared" si="2"/>
        <v>143500592.99000001</v>
      </c>
      <c r="F22" s="26">
        <f t="shared" si="2"/>
        <v>0</v>
      </c>
      <c r="G22" s="14">
        <f t="shared" si="2"/>
        <v>0</v>
      </c>
      <c r="H22" s="14">
        <f t="shared" si="2"/>
        <v>0</v>
      </c>
      <c r="I22" s="14">
        <f t="shared" si="2"/>
        <v>0</v>
      </c>
      <c r="J22" s="14">
        <f t="shared" si="2"/>
        <v>143500592.99000001</v>
      </c>
      <c r="K22" s="14">
        <f t="shared" si="2"/>
        <v>0</v>
      </c>
      <c r="L22" s="14">
        <f t="shared" si="2"/>
        <v>0</v>
      </c>
      <c r="M22" s="14">
        <f t="shared" si="2"/>
        <v>0</v>
      </c>
      <c r="N22" s="14">
        <f t="shared" si="2"/>
        <v>0</v>
      </c>
      <c r="O22" s="86">
        <f t="shared" si="2"/>
        <v>0</v>
      </c>
      <c r="P22" s="182" t="b">
        <f t="shared" si="0"/>
        <v>1</v>
      </c>
      <c r="Q22" s="183" t="b">
        <f>E22=SUM(F22:O22)</f>
        <v>1</v>
      </c>
      <c r="R22" s="196"/>
      <c r="S22" s="6"/>
      <c r="T22" s="6"/>
      <c r="U22" s="6"/>
      <c r="V22" s="6"/>
      <c r="W22" s="6"/>
      <c r="X22" s="6"/>
    </row>
    <row r="23" spans="1:24" s="7" customFormat="1" ht="39.9" customHeight="1" thickBot="1" x14ac:dyDescent="0.35">
      <c r="A23" s="87" t="s">
        <v>38</v>
      </c>
      <c r="B23" s="40">
        <f>B15+B19</f>
        <v>3</v>
      </c>
      <c r="C23" s="41">
        <f t="shared" ref="C23:O23" si="3">C15+C19</f>
        <v>7934343.1300000008</v>
      </c>
      <c r="D23" s="42">
        <f t="shared" si="3"/>
        <v>3632799.1300000004</v>
      </c>
      <c r="E23" s="39">
        <f t="shared" si="3"/>
        <v>4301544</v>
      </c>
      <c r="F23" s="43">
        <f t="shared" si="3"/>
        <v>0</v>
      </c>
      <c r="G23" s="41">
        <f t="shared" si="3"/>
        <v>0</v>
      </c>
      <c r="H23" s="41">
        <f t="shared" si="3"/>
        <v>0</v>
      </c>
      <c r="I23" s="41">
        <f t="shared" si="3"/>
        <v>0</v>
      </c>
      <c r="J23" s="41">
        <f t="shared" si="3"/>
        <v>776237</v>
      </c>
      <c r="K23" s="41">
        <f t="shared" si="3"/>
        <v>3525307</v>
      </c>
      <c r="L23" s="41">
        <f t="shared" si="3"/>
        <v>0</v>
      </c>
      <c r="M23" s="41">
        <f t="shared" si="3"/>
        <v>0</v>
      </c>
      <c r="N23" s="41">
        <f t="shared" si="3"/>
        <v>0</v>
      </c>
      <c r="O23" s="88">
        <f t="shared" si="3"/>
        <v>0</v>
      </c>
      <c r="P23" s="182" t="b">
        <f>C23=(D23+E23)</f>
        <v>1</v>
      </c>
      <c r="Q23" s="183" t="b">
        <f>E23=SUM(F23:O23)</f>
        <v>1</v>
      </c>
      <c r="R23" s="196"/>
      <c r="S23" s="6"/>
      <c r="T23" s="6"/>
      <c r="U23" s="6"/>
      <c r="V23" s="6"/>
      <c r="W23" s="6"/>
      <c r="X23" s="6"/>
    </row>
    <row r="24" spans="1:24" ht="39.9" customHeight="1" thickTop="1" x14ac:dyDescent="0.3">
      <c r="A24" s="76" t="s">
        <v>2</v>
      </c>
      <c r="B24" s="34">
        <f>COUNTIF('pow rez'!J3:J14,"&gt;0")</f>
        <v>12</v>
      </c>
      <c r="C24" s="35">
        <f>SUM('pow rez'!J3:J14)</f>
        <v>83556219.219999999</v>
      </c>
      <c r="D24" s="36">
        <f>SUM('pow rez'!L3:L14)</f>
        <v>41146026.219999999</v>
      </c>
      <c r="E24" s="37">
        <f>SUM('pow rez'!K3:K14)</f>
        <v>42410193</v>
      </c>
      <c r="F24" s="38">
        <f>SUM('pow rez'!N3:N14)</f>
        <v>0</v>
      </c>
      <c r="G24" s="35">
        <f>SUM('pow rez'!O3:O14)</f>
        <v>0</v>
      </c>
      <c r="H24" s="35">
        <f>SUM('pow rez'!P3:P14)</f>
        <v>0</v>
      </c>
      <c r="I24" s="35">
        <f>SUM('pow rez'!Q3:Q14)</f>
        <v>0</v>
      </c>
      <c r="J24" s="35">
        <f>SUM('pow rez'!R3:R14)</f>
        <v>37679233</v>
      </c>
      <c r="K24" s="35">
        <f>SUM('pow rez'!S3:S14)</f>
        <v>4730960</v>
      </c>
      <c r="L24" s="35">
        <f>SUM('pow rez'!T3:T14)</f>
        <v>0</v>
      </c>
      <c r="M24" s="35">
        <f>SUM('pow rez'!U3:U14)</f>
        <v>0</v>
      </c>
      <c r="N24" s="35">
        <f>SUM('pow rez'!V3:V14)</f>
        <v>0</v>
      </c>
      <c r="O24" s="89">
        <f>SUM('pow rez'!W3:W14)</f>
        <v>0</v>
      </c>
      <c r="P24" s="182" t="b">
        <f t="shared" ref="P24:P36" si="4">C24=(D24+E24)</f>
        <v>1</v>
      </c>
      <c r="Q24" s="183" t="b">
        <f t="shared" ref="Q24:Q36" si="5">E24=SUM(F24:O24)</f>
        <v>1</v>
      </c>
      <c r="R24" s="5"/>
      <c r="S24" s="5"/>
      <c r="T24" s="5"/>
      <c r="U24" s="5"/>
      <c r="V24" s="5"/>
      <c r="W24" s="5"/>
      <c r="X24" s="5"/>
    </row>
    <row r="25" spans="1:24" ht="39.9" customHeight="1" x14ac:dyDescent="0.3">
      <c r="A25" s="80" t="s">
        <v>37</v>
      </c>
      <c r="B25" s="65">
        <f>COUNTIFS('pow rez'!J3:J14,"&gt;0",'pow rez'!C3:C14,"N")</f>
        <v>9</v>
      </c>
      <c r="C25" s="66">
        <f>SUMIF('pow rez'!C3:C14,"N",'pow rez'!J3:J14)</f>
        <v>54963041.859999992</v>
      </c>
      <c r="D25" s="67">
        <f>SUMIF('pow rez'!C3:C14,"N",'pow rez'!L3:L14)</f>
        <v>27379436.859999999</v>
      </c>
      <c r="E25" s="9">
        <f>SUMIF('pow rez'!C3:C14,"N",'pow rez'!K3:K14)</f>
        <v>27583605</v>
      </c>
      <c r="F25" s="72">
        <f>SUMIF('pow rez'!$C$3:$C$14,"N",'pow rez'!N3:N14)</f>
        <v>0</v>
      </c>
      <c r="G25" s="72">
        <f>SUMIF('pow rez'!$C$3:$C$14,"N",'pow rez'!O3:O14)</f>
        <v>0</v>
      </c>
      <c r="H25" s="72">
        <f>SUMIF('pow rez'!$C$3:$C$14,"N",'pow rez'!P3:P14)</f>
        <v>0</v>
      </c>
      <c r="I25" s="72">
        <f>SUMIF('pow rez'!$C$3:$C$14,"N",'pow rez'!Q3:Q14)</f>
        <v>0</v>
      </c>
      <c r="J25" s="72">
        <f>SUMIF('pow rez'!$C$3:$C$14,"N",'pow rez'!R3:R14)</f>
        <v>27583605</v>
      </c>
      <c r="K25" s="72">
        <f>SUMIF('pow rez'!$C$3:$C$14,"N",'pow rez'!S3:S14)</f>
        <v>0</v>
      </c>
      <c r="L25" s="72">
        <f>SUMIF('pow rez'!$C$3:$C$14,"N",'pow rez'!T3:T14)</f>
        <v>0</v>
      </c>
      <c r="M25" s="72">
        <f>SUMIF('pow rez'!$C$3:$C$14,"N",'pow rez'!U3:U14)</f>
        <v>0</v>
      </c>
      <c r="N25" s="72">
        <f>SUMIF('pow rez'!$C$3:$C$14,"N",'pow rez'!V3:V14)</f>
        <v>0</v>
      </c>
      <c r="O25" s="72">
        <f>SUMIF('pow rez'!$C$3:$C$14,"N",'pow rez'!W3:W14)</f>
        <v>0</v>
      </c>
      <c r="P25" s="182" t="b">
        <f t="shared" si="4"/>
        <v>1</v>
      </c>
      <c r="Q25" s="183" t="b">
        <f t="shared" si="5"/>
        <v>1</v>
      </c>
      <c r="R25" s="5"/>
      <c r="S25" s="5"/>
      <c r="T25" s="5"/>
      <c r="U25" s="5"/>
      <c r="V25" s="5"/>
      <c r="W25" s="5"/>
      <c r="X25" s="5"/>
    </row>
    <row r="26" spans="1:24" ht="39.9" customHeight="1" thickBot="1" x14ac:dyDescent="0.35">
      <c r="A26" s="82" t="s">
        <v>38</v>
      </c>
      <c r="B26" s="68">
        <f>COUNTIFS('pow rez'!J3:J14,"&gt;0",'pow rez'!C3:C14,"W")</f>
        <v>3</v>
      </c>
      <c r="C26" s="69">
        <f>SUMIF('pow rez'!C3:C14,"W",'pow rez'!J3:J14)</f>
        <v>28593177.359999999</v>
      </c>
      <c r="D26" s="70">
        <f>SUMIF('pow rez'!C3:C14,"W",'pow rez'!L3:L14)</f>
        <v>13766589.359999999</v>
      </c>
      <c r="E26" s="54">
        <f>SUMIF('pow rez'!C3:C14,"W",'pow rez'!K3:K14)</f>
        <v>14826588</v>
      </c>
      <c r="F26" s="73">
        <f>SUMIF('pow rez'!$C$3:$C$14,"W",'pow rez'!N3:N14)</f>
        <v>0</v>
      </c>
      <c r="G26" s="73">
        <f>SUMIF('pow rez'!$C$3:$C$14,"W",'pow rez'!O3:O14)</f>
        <v>0</v>
      </c>
      <c r="H26" s="73">
        <f>SUMIF('pow rez'!$C$3:$C$14,"W",'pow rez'!P3:P14)</f>
        <v>0</v>
      </c>
      <c r="I26" s="73">
        <f>SUMIF('pow rez'!$C$3:$C$14,"W",'pow rez'!Q3:Q14)</f>
        <v>0</v>
      </c>
      <c r="J26" s="73">
        <f>SUMIF('pow rez'!$C$3:$C$14,"W",'pow rez'!R3:R14)</f>
        <v>10095628</v>
      </c>
      <c r="K26" s="73">
        <f>SUMIF('pow rez'!$C$3:$C$14,"W",'pow rez'!S3:S14)</f>
        <v>4730960</v>
      </c>
      <c r="L26" s="73">
        <f>SUMIF('pow rez'!$C$3:$C$14,"W",'pow rez'!T3:T14)</f>
        <v>0</v>
      </c>
      <c r="M26" s="73">
        <f>SUMIF('pow rez'!$C$3:$C$14,"W",'pow rez'!U3:U14)</f>
        <v>0</v>
      </c>
      <c r="N26" s="73">
        <f>SUMIF('pow rez'!$C$3:$C$14,"W",'pow rez'!V3:V14)</f>
        <v>0</v>
      </c>
      <c r="O26" s="73">
        <f>SUMIF('pow rez'!$C$3:$C$14,"W",'pow rez'!W3:W14)</f>
        <v>0</v>
      </c>
      <c r="P26" s="182" t="b">
        <f t="shared" si="4"/>
        <v>1</v>
      </c>
      <c r="Q26" s="183" t="b">
        <f t="shared" si="5"/>
        <v>1</v>
      </c>
      <c r="R26" s="5"/>
      <c r="S26" s="5"/>
      <c r="T26" s="5"/>
      <c r="U26" s="5"/>
      <c r="V26" s="5"/>
      <c r="W26" s="5"/>
      <c r="X26" s="5"/>
    </row>
    <row r="27" spans="1:24" ht="39.9" customHeight="1" thickTop="1" x14ac:dyDescent="0.3">
      <c r="A27" s="76" t="s">
        <v>3</v>
      </c>
      <c r="B27" s="34">
        <f>COUNTIF('gm rez'!K3:K60,"&gt;0")</f>
        <v>58</v>
      </c>
      <c r="C27" s="35">
        <f>SUM('gm rez'!K3:K60)</f>
        <v>133002486.67000005</v>
      </c>
      <c r="D27" s="36">
        <f>SUM('gm rez'!M3:M60)</f>
        <v>63015383.669999987</v>
      </c>
      <c r="E27" s="37">
        <f>SUM('gm rez'!L3:L60)</f>
        <v>69987103</v>
      </c>
      <c r="F27" s="38">
        <f>SUM('gm rez'!O3:O60)</f>
        <v>0</v>
      </c>
      <c r="G27" s="38">
        <f>SUM('gm rez'!P3:P60)</f>
        <v>0</v>
      </c>
      <c r="H27" s="38">
        <f>SUM('gm rez'!Q3:Q60)</f>
        <v>0</v>
      </c>
      <c r="I27" s="38">
        <f>SUM('gm rez'!R3:R60)</f>
        <v>0</v>
      </c>
      <c r="J27" s="38">
        <f>SUM('gm rez'!S3:S60)</f>
        <v>49750554</v>
      </c>
      <c r="K27" s="38">
        <f>SUM('gm rez'!T3:T60)</f>
        <v>11362421</v>
      </c>
      <c r="L27" s="38">
        <f>SUM('gm rez'!U3:U60)</f>
        <v>8874128</v>
      </c>
      <c r="M27" s="38">
        <f>SUM('gm rez'!V3:V60)</f>
        <v>0</v>
      </c>
      <c r="N27" s="38">
        <f>SUM('gm rez'!W3:W60)</f>
        <v>0</v>
      </c>
      <c r="O27" s="38">
        <f>SUM('gm rez'!X3:X60)</f>
        <v>0</v>
      </c>
      <c r="P27" s="182" t="b">
        <f t="shared" si="4"/>
        <v>1</v>
      </c>
      <c r="Q27" s="183" t="b">
        <f t="shared" si="5"/>
        <v>1</v>
      </c>
      <c r="R27" s="8"/>
      <c r="S27" s="8"/>
      <c r="T27" s="8"/>
      <c r="U27" s="8"/>
      <c r="V27" s="2"/>
      <c r="W27" s="2"/>
      <c r="X27" s="2"/>
    </row>
    <row r="28" spans="1:24" ht="39.9" customHeight="1" x14ac:dyDescent="0.3">
      <c r="A28" s="80" t="s">
        <v>37</v>
      </c>
      <c r="B28" s="65">
        <f>COUNTIFS('gm rez'!K3:K60,"&gt;0",'gm rez'!C3:C60,"N")</f>
        <v>53</v>
      </c>
      <c r="C28" s="66">
        <f>SUMIF('gm rez'!C3:C60,"N",'gm rez'!K3:K60)</f>
        <v>88891440.100000039</v>
      </c>
      <c r="D28" s="67">
        <f>SUMIF('gm rez'!C3:C60,"N",'gm rez'!M3:M60)</f>
        <v>41753936.099999994</v>
      </c>
      <c r="E28" s="33">
        <f>SUMIF('gm rez'!C3:C60,"N",'gm rez'!L3:L60)</f>
        <v>47137504</v>
      </c>
      <c r="F28" s="72">
        <f>SUMIF('gm rez'!$C$3:$C$60,"N",'gm rez'!O3:O60)</f>
        <v>0</v>
      </c>
      <c r="G28" s="72">
        <f>SUMIF('gm rez'!$C$3:$C$60,"N",'gm rez'!P3:P60)</f>
        <v>0</v>
      </c>
      <c r="H28" s="72">
        <f>SUMIF('gm rez'!$C$3:$C$60,"N",'gm rez'!Q3:Q60)</f>
        <v>0</v>
      </c>
      <c r="I28" s="72">
        <f>SUMIF('gm rez'!$C$3:$C$60,"N",'gm rez'!R3:R60)</f>
        <v>0</v>
      </c>
      <c r="J28" s="72">
        <f>SUMIF('gm rez'!$C$3:$C$60,"N",'gm rez'!S3:S60)</f>
        <v>47137504</v>
      </c>
      <c r="K28" s="72">
        <f>SUMIF('gm rez'!$C$3:$C$60,"N",'gm rez'!T3:T60)</f>
        <v>0</v>
      </c>
      <c r="L28" s="72">
        <f>SUMIF('gm rez'!$C$3:$C$60,"N",'gm rez'!U3:U60)</f>
        <v>0</v>
      </c>
      <c r="M28" s="72">
        <f>SUMIF('gm rez'!$C$3:$C$60,"N",'gm rez'!V3:V60)</f>
        <v>0</v>
      </c>
      <c r="N28" s="72">
        <f>SUMIF('gm rez'!$C$3:$C$60,"N",'gm rez'!W3:W60)</f>
        <v>0</v>
      </c>
      <c r="O28" s="72">
        <f>SUMIF('gm rez'!$C$3:$C$60,"N",'gm rez'!X3:X60)</f>
        <v>0</v>
      </c>
      <c r="P28" s="182" t="b">
        <f t="shared" si="4"/>
        <v>1</v>
      </c>
      <c r="Q28" s="183" t="b">
        <f t="shared" si="5"/>
        <v>1</v>
      </c>
      <c r="R28" s="8"/>
      <c r="S28" s="8"/>
      <c r="T28" s="8"/>
      <c r="U28" s="8"/>
      <c r="V28" s="2"/>
      <c r="W28" s="2"/>
      <c r="X28" s="2"/>
    </row>
    <row r="29" spans="1:24" ht="39.9" customHeight="1" thickBot="1" x14ac:dyDescent="0.35">
      <c r="A29" s="82" t="s">
        <v>38</v>
      </c>
      <c r="B29" s="68">
        <f>COUNTIFS('gm rez'!K3:K60,"&gt;0",'gm rez'!C3:C60,"W")</f>
        <v>5</v>
      </c>
      <c r="C29" s="69">
        <f>SUMIF('gm rez'!C3:C60,"W",'gm rez'!K3:K60)</f>
        <v>44111046.57</v>
      </c>
      <c r="D29" s="70">
        <f>SUMIF('gm rez'!C3:C60,"W",'gm rez'!M3:M60)</f>
        <v>21261447.57</v>
      </c>
      <c r="E29" s="39">
        <f>SUMIF('gm rez'!C3:C60,"W",'gm rez'!L3:L60)</f>
        <v>22849599</v>
      </c>
      <c r="F29" s="73">
        <f>SUMIF('gm rez'!$C$3:$C$60,"W",'gm rez'!O3:O60)</f>
        <v>0</v>
      </c>
      <c r="G29" s="73">
        <f>SUMIF('gm rez'!$C$3:$C$60,"W",'gm rez'!P3:P60)</f>
        <v>0</v>
      </c>
      <c r="H29" s="73">
        <f>SUMIF('gm rez'!$C$3:$C$60,"W",'gm rez'!Q3:Q60)</f>
        <v>0</v>
      </c>
      <c r="I29" s="73">
        <f>SUMIF('gm rez'!$C$3:$C$60,"W",'gm rez'!R3:R60)</f>
        <v>0</v>
      </c>
      <c r="J29" s="73">
        <f>SUMIF('gm rez'!$C$3:$C$60,"W",'gm rez'!S3:S60)</f>
        <v>2613050</v>
      </c>
      <c r="K29" s="73">
        <f>SUMIF('gm rez'!$C$3:$C$60,"W",'gm rez'!T3:T60)</f>
        <v>11362421</v>
      </c>
      <c r="L29" s="73">
        <f>SUMIF('gm rez'!$C$3:$C$60,"W",'gm rez'!U3:U60)</f>
        <v>8874128</v>
      </c>
      <c r="M29" s="73">
        <f>SUMIF('gm rez'!$C$3:$C$60,"W",'gm rez'!V3:V60)</f>
        <v>0</v>
      </c>
      <c r="N29" s="73">
        <f>SUMIF('gm rez'!$C$3:$C$60,"W",'gm rez'!W3:W60)</f>
        <v>0</v>
      </c>
      <c r="O29" s="73">
        <f>SUMIF('gm rez'!$C$3:$C$60,"W",'gm rez'!X3:X60)</f>
        <v>0</v>
      </c>
      <c r="P29" s="182" t="b">
        <f t="shared" si="4"/>
        <v>1</v>
      </c>
      <c r="Q29" s="183" t="b">
        <f t="shared" si="5"/>
        <v>1</v>
      </c>
      <c r="R29" s="8"/>
      <c r="S29" s="8"/>
      <c r="T29" s="8"/>
      <c r="U29" s="8"/>
      <c r="V29" s="2"/>
      <c r="W29" s="2"/>
      <c r="X29" s="2"/>
    </row>
    <row r="30" spans="1:24" ht="39.9" customHeight="1" thickTop="1" x14ac:dyDescent="0.3">
      <c r="A30" s="44" t="s">
        <v>335</v>
      </c>
      <c r="B30" s="45">
        <f>B24+B27</f>
        <v>70</v>
      </c>
      <c r="C30" s="46">
        <f t="shared" ref="C30:O30" si="6">C24+C27</f>
        <v>216558705.89000005</v>
      </c>
      <c r="D30" s="47">
        <f t="shared" si="6"/>
        <v>104161409.88999999</v>
      </c>
      <c r="E30" s="33">
        <f t="shared" si="6"/>
        <v>112397296</v>
      </c>
      <c r="F30" s="48">
        <f t="shared" si="6"/>
        <v>0</v>
      </c>
      <c r="G30" s="46">
        <f t="shared" si="6"/>
        <v>0</v>
      </c>
      <c r="H30" s="46">
        <f t="shared" si="6"/>
        <v>0</v>
      </c>
      <c r="I30" s="46">
        <f t="shared" si="6"/>
        <v>0</v>
      </c>
      <c r="J30" s="46">
        <f t="shared" si="6"/>
        <v>87429787</v>
      </c>
      <c r="K30" s="46">
        <f t="shared" si="6"/>
        <v>16093381</v>
      </c>
      <c r="L30" s="46">
        <f t="shared" si="6"/>
        <v>8874128</v>
      </c>
      <c r="M30" s="46">
        <f t="shared" si="6"/>
        <v>0</v>
      </c>
      <c r="N30" s="46">
        <f t="shared" si="6"/>
        <v>0</v>
      </c>
      <c r="O30" s="49">
        <f t="shared" si="6"/>
        <v>0</v>
      </c>
      <c r="P30" s="182" t="b">
        <f t="shared" si="4"/>
        <v>1</v>
      </c>
      <c r="Q30" s="183" t="b">
        <f t="shared" si="5"/>
        <v>1</v>
      </c>
    </row>
    <row r="31" spans="1:24" ht="39.9" customHeight="1" x14ac:dyDescent="0.3">
      <c r="A31" s="20" t="s">
        <v>37</v>
      </c>
      <c r="B31" s="18">
        <f t="shared" ref="B31:O31" si="7">B25+B28</f>
        <v>62</v>
      </c>
      <c r="C31" s="12">
        <f t="shared" si="7"/>
        <v>143854481.96000004</v>
      </c>
      <c r="D31" s="23">
        <f t="shared" si="7"/>
        <v>69133372.959999993</v>
      </c>
      <c r="E31" s="9">
        <f t="shared" si="7"/>
        <v>74721109</v>
      </c>
      <c r="F31" s="27">
        <f t="shared" si="7"/>
        <v>0</v>
      </c>
      <c r="G31" s="12">
        <f t="shared" si="7"/>
        <v>0</v>
      </c>
      <c r="H31" s="12">
        <f t="shared" si="7"/>
        <v>0</v>
      </c>
      <c r="I31" s="12">
        <f t="shared" si="7"/>
        <v>0</v>
      </c>
      <c r="J31" s="12">
        <f t="shared" si="7"/>
        <v>74721109</v>
      </c>
      <c r="K31" s="12">
        <f t="shared" si="7"/>
        <v>0</v>
      </c>
      <c r="L31" s="12">
        <f t="shared" si="7"/>
        <v>0</v>
      </c>
      <c r="M31" s="12">
        <f t="shared" si="7"/>
        <v>0</v>
      </c>
      <c r="N31" s="12">
        <f t="shared" si="7"/>
        <v>0</v>
      </c>
      <c r="O31" s="15">
        <f t="shared" si="7"/>
        <v>0</v>
      </c>
      <c r="P31" s="182" t="b">
        <f t="shared" si="4"/>
        <v>1</v>
      </c>
      <c r="Q31" s="183" t="b">
        <f t="shared" si="5"/>
        <v>1</v>
      </c>
    </row>
    <row r="32" spans="1:24" ht="39.9" customHeight="1" thickBot="1" x14ac:dyDescent="0.35">
      <c r="A32" s="50" t="s">
        <v>38</v>
      </c>
      <c r="B32" s="51">
        <f t="shared" ref="B32:O32" si="8">B26+B29</f>
        <v>8</v>
      </c>
      <c r="C32" s="52">
        <f t="shared" si="8"/>
        <v>72704223.930000007</v>
      </c>
      <c r="D32" s="53">
        <f t="shared" si="8"/>
        <v>35028036.93</v>
      </c>
      <c r="E32" s="54">
        <f t="shared" si="8"/>
        <v>37676187</v>
      </c>
      <c r="F32" s="55">
        <f t="shared" si="8"/>
        <v>0</v>
      </c>
      <c r="G32" s="52">
        <f t="shared" si="8"/>
        <v>0</v>
      </c>
      <c r="H32" s="52">
        <f t="shared" si="8"/>
        <v>0</v>
      </c>
      <c r="I32" s="52">
        <f t="shared" si="8"/>
        <v>0</v>
      </c>
      <c r="J32" s="52">
        <f t="shared" si="8"/>
        <v>12708678</v>
      </c>
      <c r="K32" s="52">
        <f t="shared" si="8"/>
        <v>16093381</v>
      </c>
      <c r="L32" s="52">
        <f t="shared" si="8"/>
        <v>8874128</v>
      </c>
      <c r="M32" s="52">
        <f t="shared" si="8"/>
        <v>0</v>
      </c>
      <c r="N32" s="52">
        <f t="shared" si="8"/>
        <v>0</v>
      </c>
      <c r="O32" s="56">
        <f t="shared" si="8"/>
        <v>0</v>
      </c>
      <c r="P32" s="182" t="b">
        <f t="shared" si="4"/>
        <v>1</v>
      </c>
      <c r="Q32" s="183" t="b">
        <f t="shared" si="5"/>
        <v>1</v>
      </c>
    </row>
    <row r="33" spans="1:18" ht="39.9" customHeight="1" thickTop="1" x14ac:dyDescent="0.3">
      <c r="A33" s="90" t="s">
        <v>336</v>
      </c>
      <c r="B33" s="57">
        <f>B20+B30</f>
        <v>209</v>
      </c>
      <c r="C33" s="58">
        <f>C20+C30</f>
        <v>513177294.06000012</v>
      </c>
      <c r="D33" s="59">
        <f t="shared" ref="D33:O33" si="9">D20+D30</f>
        <v>247544472.06999999</v>
      </c>
      <c r="E33" s="60">
        <f t="shared" si="9"/>
        <v>265632821.99000001</v>
      </c>
      <c r="F33" s="61">
        <f t="shared" si="9"/>
        <v>8000</v>
      </c>
      <c r="G33" s="58">
        <f t="shared" si="9"/>
        <v>238979</v>
      </c>
      <c r="H33" s="58">
        <f t="shared" si="9"/>
        <v>1236347</v>
      </c>
      <c r="I33" s="58">
        <f t="shared" si="9"/>
        <v>1072362</v>
      </c>
      <c r="J33" s="58">
        <f t="shared" si="9"/>
        <v>233622124.99000001</v>
      </c>
      <c r="K33" s="58">
        <f t="shared" si="9"/>
        <v>19618688</v>
      </c>
      <c r="L33" s="58">
        <f t="shared" si="9"/>
        <v>9836321</v>
      </c>
      <c r="M33" s="58">
        <f t="shared" si="9"/>
        <v>0</v>
      </c>
      <c r="N33" s="58">
        <f t="shared" si="9"/>
        <v>0</v>
      </c>
      <c r="O33" s="91">
        <f t="shared" si="9"/>
        <v>0</v>
      </c>
      <c r="P33" s="182" t="b">
        <f t="shared" si="4"/>
        <v>1</v>
      </c>
      <c r="Q33" s="183" t="b">
        <f t="shared" si="5"/>
        <v>1</v>
      </c>
      <c r="R33" s="99"/>
    </row>
    <row r="34" spans="1:18" ht="39.9" customHeight="1" x14ac:dyDescent="0.3">
      <c r="A34" s="100" t="s">
        <v>36</v>
      </c>
      <c r="B34" s="101">
        <f>B21</f>
        <v>4</v>
      </c>
      <c r="C34" s="102">
        <f>C21</f>
        <v>11404293.07</v>
      </c>
      <c r="D34" s="103">
        <f t="shared" ref="D34:O34" si="10">D21</f>
        <v>5970904.0700000003</v>
      </c>
      <c r="E34" s="104">
        <f t="shared" si="10"/>
        <v>5433389</v>
      </c>
      <c r="F34" s="105">
        <f t="shared" si="10"/>
        <v>8000</v>
      </c>
      <c r="G34" s="105">
        <f t="shared" si="10"/>
        <v>238979</v>
      </c>
      <c r="H34" s="105">
        <f t="shared" si="10"/>
        <v>1236347</v>
      </c>
      <c r="I34" s="105">
        <f t="shared" si="10"/>
        <v>1072362</v>
      </c>
      <c r="J34" s="105">
        <f t="shared" si="10"/>
        <v>1915508</v>
      </c>
      <c r="K34" s="105">
        <f t="shared" si="10"/>
        <v>0</v>
      </c>
      <c r="L34" s="105">
        <f t="shared" si="10"/>
        <v>962193</v>
      </c>
      <c r="M34" s="105">
        <f t="shared" si="10"/>
        <v>0</v>
      </c>
      <c r="N34" s="105">
        <f t="shared" si="10"/>
        <v>0</v>
      </c>
      <c r="O34" s="106">
        <f t="shared" si="10"/>
        <v>0</v>
      </c>
      <c r="P34" s="182" t="b">
        <f t="shared" si="4"/>
        <v>1</v>
      </c>
      <c r="Q34" s="183" t="b">
        <f t="shared" si="5"/>
        <v>1</v>
      </c>
      <c r="R34" s="99"/>
    </row>
    <row r="35" spans="1:18" ht="39.9" customHeight="1" x14ac:dyDescent="0.3">
      <c r="A35" s="92" t="s">
        <v>37</v>
      </c>
      <c r="B35" s="19">
        <f>B22+B31</f>
        <v>194</v>
      </c>
      <c r="C35" s="13">
        <f>C22+C31</f>
        <v>421134433.93000007</v>
      </c>
      <c r="D35" s="24">
        <f t="shared" ref="C35:O36" si="11">D22+D31</f>
        <v>202912731.94</v>
      </c>
      <c r="E35" s="29">
        <f t="shared" si="11"/>
        <v>218221701.99000001</v>
      </c>
      <c r="F35" s="28">
        <f t="shared" si="11"/>
        <v>0</v>
      </c>
      <c r="G35" s="28">
        <f t="shared" si="11"/>
        <v>0</v>
      </c>
      <c r="H35" s="28">
        <f>H22+H31</f>
        <v>0</v>
      </c>
      <c r="I35" s="28">
        <f t="shared" si="11"/>
        <v>0</v>
      </c>
      <c r="J35" s="28">
        <f t="shared" si="11"/>
        <v>218221701.99000001</v>
      </c>
      <c r="K35" s="28">
        <f t="shared" si="11"/>
        <v>0</v>
      </c>
      <c r="L35" s="28">
        <f t="shared" si="11"/>
        <v>0</v>
      </c>
      <c r="M35" s="28">
        <f t="shared" si="11"/>
        <v>0</v>
      </c>
      <c r="N35" s="28">
        <f t="shared" si="11"/>
        <v>0</v>
      </c>
      <c r="O35" s="93">
        <f t="shared" si="11"/>
        <v>0</v>
      </c>
      <c r="P35" s="182" t="b">
        <f t="shared" si="4"/>
        <v>1</v>
      </c>
      <c r="Q35" s="183" t="b">
        <f t="shared" si="5"/>
        <v>1</v>
      </c>
    </row>
    <row r="36" spans="1:18" ht="39.9" customHeight="1" thickBot="1" x14ac:dyDescent="0.35">
      <c r="A36" s="94" t="s">
        <v>38</v>
      </c>
      <c r="B36" s="95">
        <f>B23+B32</f>
        <v>11</v>
      </c>
      <c r="C36" s="96">
        <f t="shared" si="11"/>
        <v>80638567.060000002</v>
      </c>
      <c r="D36" s="96">
        <f t="shared" si="11"/>
        <v>38660836.060000002</v>
      </c>
      <c r="E36" s="97">
        <f t="shared" si="11"/>
        <v>41977731</v>
      </c>
      <c r="F36" s="96">
        <f t="shared" si="11"/>
        <v>0</v>
      </c>
      <c r="G36" s="96">
        <f t="shared" si="11"/>
        <v>0</v>
      </c>
      <c r="H36" s="96">
        <f t="shared" si="11"/>
        <v>0</v>
      </c>
      <c r="I36" s="96">
        <f t="shared" si="11"/>
        <v>0</v>
      </c>
      <c r="J36" s="96">
        <f t="shared" si="11"/>
        <v>13484915</v>
      </c>
      <c r="K36" s="96">
        <f t="shared" si="11"/>
        <v>19618688</v>
      </c>
      <c r="L36" s="96">
        <f t="shared" si="11"/>
        <v>8874128</v>
      </c>
      <c r="M36" s="96">
        <f t="shared" si="11"/>
        <v>0</v>
      </c>
      <c r="N36" s="96">
        <f t="shared" si="11"/>
        <v>0</v>
      </c>
      <c r="O36" s="98">
        <f t="shared" si="11"/>
        <v>0</v>
      </c>
      <c r="P36" s="182" t="b">
        <f t="shared" si="4"/>
        <v>1</v>
      </c>
      <c r="Q36" s="183" t="b">
        <f t="shared" si="5"/>
        <v>1</v>
      </c>
    </row>
    <row r="38" spans="1:18" x14ac:dyDescent="0.3">
      <c r="B38" s="3" t="b">
        <f>B33=B34+B35+B36</f>
        <v>1</v>
      </c>
      <c r="C38" s="3" t="b">
        <f t="shared" ref="C38:O38" si="12">C33=C34+C35+C36</f>
        <v>1</v>
      </c>
      <c r="D38" s="3" t="b">
        <f>D33=D34+D35+D36</f>
        <v>1</v>
      </c>
      <c r="E38" s="3" t="b">
        <f t="shared" si="12"/>
        <v>1</v>
      </c>
      <c r="F38" s="3" t="b">
        <f t="shared" si="12"/>
        <v>1</v>
      </c>
      <c r="G38" s="3" t="b">
        <f t="shared" si="12"/>
        <v>1</v>
      </c>
      <c r="H38" s="3" t="b">
        <f t="shared" si="12"/>
        <v>1</v>
      </c>
      <c r="I38" s="3" t="b">
        <f t="shared" si="12"/>
        <v>1</v>
      </c>
      <c r="J38" s="3" t="b">
        <f>J33=J34+J35+J36</f>
        <v>1</v>
      </c>
      <c r="K38" s="3" t="b">
        <f>K33=K34+K35+K36</f>
        <v>1</v>
      </c>
      <c r="L38" s="3" t="b">
        <f t="shared" si="12"/>
        <v>1</v>
      </c>
      <c r="M38" s="3" t="b">
        <f t="shared" si="12"/>
        <v>1</v>
      </c>
      <c r="N38" s="3" t="b">
        <f t="shared" si="12"/>
        <v>1</v>
      </c>
      <c r="O38" s="3" t="b">
        <f t="shared" si="12"/>
        <v>1</v>
      </c>
    </row>
    <row r="39" spans="1:18" x14ac:dyDescent="0.3">
      <c r="B39" s="3" t="b">
        <f>B21=B34</f>
        <v>1</v>
      </c>
      <c r="C39" s="3" t="b">
        <f t="shared" ref="C39:O39" si="13">C21=C34</f>
        <v>1</v>
      </c>
      <c r="D39" s="3" t="b">
        <f t="shared" si="13"/>
        <v>1</v>
      </c>
      <c r="E39" s="3" t="b">
        <f t="shared" si="13"/>
        <v>1</v>
      </c>
      <c r="F39" s="3" t="b">
        <f t="shared" si="13"/>
        <v>1</v>
      </c>
      <c r="G39" s="3" t="b">
        <f t="shared" si="13"/>
        <v>1</v>
      </c>
      <c r="H39" s="3" t="b">
        <f t="shared" si="13"/>
        <v>1</v>
      </c>
      <c r="I39" s="3" t="b">
        <f t="shared" si="13"/>
        <v>1</v>
      </c>
      <c r="J39" s="3" t="b">
        <f t="shared" si="13"/>
        <v>1</v>
      </c>
      <c r="K39" s="3" t="b">
        <f t="shared" si="13"/>
        <v>1</v>
      </c>
      <c r="L39" s="3" t="b">
        <f t="shared" si="13"/>
        <v>1</v>
      </c>
      <c r="M39" s="3" t="b">
        <f t="shared" si="13"/>
        <v>1</v>
      </c>
      <c r="N39" s="3" t="b">
        <f t="shared" si="13"/>
        <v>1</v>
      </c>
      <c r="O39" s="3" t="b">
        <f t="shared" si="13"/>
        <v>1</v>
      </c>
    </row>
    <row r="40" spans="1:18" x14ac:dyDescent="0.3">
      <c r="B40" s="3" t="b">
        <f>B14+B18+B25+B28=B35</f>
        <v>1</v>
      </c>
      <c r="C40" s="3" t="b">
        <f t="shared" ref="C40:O41" si="14">C14+C18+C25+C28=C35</f>
        <v>1</v>
      </c>
      <c r="D40" s="3" t="b">
        <f t="shared" si="14"/>
        <v>1</v>
      </c>
      <c r="E40" s="3" t="b">
        <f t="shared" si="14"/>
        <v>1</v>
      </c>
      <c r="F40" s="3" t="b">
        <f t="shared" si="14"/>
        <v>1</v>
      </c>
      <c r="G40" s="3" t="b">
        <f t="shared" si="14"/>
        <v>1</v>
      </c>
      <c r="H40" s="3" t="b">
        <f t="shared" si="14"/>
        <v>1</v>
      </c>
      <c r="I40" s="3" t="b">
        <f t="shared" si="14"/>
        <v>1</v>
      </c>
      <c r="J40" s="3" t="b">
        <f t="shared" si="14"/>
        <v>1</v>
      </c>
      <c r="K40" s="3" t="b">
        <f t="shared" si="14"/>
        <v>1</v>
      </c>
      <c r="L40" s="3" t="b">
        <f t="shared" si="14"/>
        <v>1</v>
      </c>
      <c r="M40" s="3" t="b">
        <f t="shared" si="14"/>
        <v>1</v>
      </c>
      <c r="N40" s="3" t="b">
        <f t="shared" si="14"/>
        <v>1</v>
      </c>
      <c r="O40" s="3" t="b">
        <f t="shared" si="14"/>
        <v>1</v>
      </c>
    </row>
    <row r="41" spans="1:18" x14ac:dyDescent="0.3">
      <c r="B41" s="3" t="b">
        <f>B15+B19+B26+B29=B36</f>
        <v>1</v>
      </c>
      <c r="C41" s="3" t="b">
        <f t="shared" si="14"/>
        <v>1</v>
      </c>
      <c r="D41" s="3" t="b">
        <f t="shared" si="14"/>
        <v>1</v>
      </c>
      <c r="E41" s="3" t="b">
        <f t="shared" si="14"/>
        <v>1</v>
      </c>
      <c r="F41" s="3" t="b">
        <f t="shared" si="14"/>
        <v>1</v>
      </c>
      <c r="G41" s="3" t="b">
        <f t="shared" si="14"/>
        <v>1</v>
      </c>
      <c r="H41" s="3" t="b">
        <f t="shared" si="14"/>
        <v>1</v>
      </c>
      <c r="I41" s="3" t="b">
        <f t="shared" si="14"/>
        <v>1</v>
      </c>
      <c r="J41" s="3" t="b">
        <f t="shared" si="14"/>
        <v>1</v>
      </c>
      <c r="K41" s="3" t="b">
        <f t="shared" si="14"/>
        <v>1</v>
      </c>
      <c r="L41" s="3" t="b">
        <f t="shared" si="14"/>
        <v>1</v>
      </c>
      <c r="M41" s="3" t="b">
        <f t="shared" si="14"/>
        <v>1</v>
      </c>
      <c r="N41" s="3" t="b">
        <f t="shared" si="14"/>
        <v>1</v>
      </c>
      <c r="O41" s="3" t="b">
        <f t="shared" si="14"/>
        <v>1</v>
      </c>
    </row>
    <row r="42" spans="1:18" x14ac:dyDescent="0.3">
      <c r="B42" s="3" t="b">
        <f>B12=B13+B14+B15</f>
        <v>1</v>
      </c>
      <c r="C42" s="3" t="b">
        <f t="shared" ref="C42:O42" si="15">C12=C13+C14+C15</f>
        <v>1</v>
      </c>
      <c r="D42" s="3" t="b">
        <f t="shared" si="15"/>
        <v>1</v>
      </c>
      <c r="E42" s="3" t="b">
        <f t="shared" si="15"/>
        <v>1</v>
      </c>
      <c r="F42" s="3" t="b">
        <f t="shared" si="15"/>
        <v>1</v>
      </c>
      <c r="G42" s="3" t="b">
        <f t="shared" si="15"/>
        <v>1</v>
      </c>
      <c r="H42" s="3" t="b">
        <f t="shared" si="15"/>
        <v>1</v>
      </c>
      <c r="I42" s="3" t="b">
        <f t="shared" si="15"/>
        <v>1</v>
      </c>
      <c r="J42" s="3" t="b">
        <f t="shared" si="15"/>
        <v>1</v>
      </c>
      <c r="K42" s="3" t="b">
        <f t="shared" si="15"/>
        <v>1</v>
      </c>
      <c r="L42" s="3" t="b">
        <f t="shared" si="15"/>
        <v>1</v>
      </c>
      <c r="M42" s="3" t="b">
        <f t="shared" si="15"/>
        <v>1</v>
      </c>
      <c r="N42" s="3" t="b">
        <f t="shared" si="15"/>
        <v>1</v>
      </c>
      <c r="O42" s="3" t="b">
        <f t="shared" si="15"/>
        <v>1</v>
      </c>
    </row>
    <row r="43" spans="1:18" x14ac:dyDescent="0.3">
      <c r="B43" s="3" t="b">
        <f>B16=B17+B18+B19</f>
        <v>1</v>
      </c>
      <c r="C43" s="3" t="b">
        <f t="shared" ref="C43:O43" si="16">C16=C17+C18+C19</f>
        <v>1</v>
      </c>
      <c r="D43" s="3" t="b">
        <f>D16=D17+D18+D19</f>
        <v>1</v>
      </c>
      <c r="E43" s="3" t="b">
        <f t="shared" si="16"/>
        <v>1</v>
      </c>
      <c r="F43" s="3" t="b">
        <f t="shared" si="16"/>
        <v>1</v>
      </c>
      <c r="G43" s="3" t="b">
        <f t="shared" si="16"/>
        <v>1</v>
      </c>
      <c r="H43" s="3" t="b">
        <f t="shared" si="16"/>
        <v>1</v>
      </c>
      <c r="I43" s="3" t="b">
        <f t="shared" si="16"/>
        <v>1</v>
      </c>
      <c r="J43" s="3" t="b">
        <f t="shared" si="16"/>
        <v>1</v>
      </c>
      <c r="K43" s="3" t="b">
        <f t="shared" si="16"/>
        <v>1</v>
      </c>
      <c r="L43" s="3" t="b">
        <f t="shared" si="16"/>
        <v>1</v>
      </c>
      <c r="M43" s="3" t="b">
        <f t="shared" si="16"/>
        <v>1</v>
      </c>
      <c r="N43" s="3" t="b">
        <f t="shared" si="16"/>
        <v>1</v>
      </c>
      <c r="O43" s="3" t="b">
        <f t="shared" si="16"/>
        <v>1</v>
      </c>
    </row>
    <row r="44" spans="1:18" x14ac:dyDescent="0.3">
      <c r="B44" s="3" t="b">
        <f>B20=B21+B22+B23</f>
        <v>1</v>
      </c>
      <c r="C44" s="3" t="b">
        <f t="shared" ref="C44:O44" si="17">C20=C21+C22+C23</f>
        <v>1</v>
      </c>
      <c r="D44" s="3" t="b">
        <f t="shared" si="17"/>
        <v>1</v>
      </c>
      <c r="E44" s="3" t="b">
        <f t="shared" si="17"/>
        <v>1</v>
      </c>
      <c r="F44" s="3" t="b">
        <f t="shared" si="17"/>
        <v>1</v>
      </c>
      <c r="G44" s="3" t="b">
        <f t="shared" si="17"/>
        <v>1</v>
      </c>
      <c r="H44" s="3" t="b">
        <f t="shared" si="17"/>
        <v>1</v>
      </c>
      <c r="I44" s="3" t="b">
        <f t="shared" si="17"/>
        <v>1</v>
      </c>
      <c r="J44" s="3" t="b">
        <f t="shared" si="17"/>
        <v>1</v>
      </c>
      <c r="K44" s="3" t="b">
        <f t="shared" si="17"/>
        <v>1</v>
      </c>
      <c r="L44" s="3" t="b">
        <f t="shared" si="17"/>
        <v>1</v>
      </c>
      <c r="M44" s="3" t="b">
        <f t="shared" si="17"/>
        <v>1</v>
      </c>
      <c r="N44" s="3" t="b">
        <f t="shared" si="17"/>
        <v>1</v>
      </c>
      <c r="O44" s="3" t="b">
        <f t="shared" si="17"/>
        <v>1</v>
      </c>
    </row>
    <row r="45" spans="1:18" x14ac:dyDescent="0.3">
      <c r="B45" s="3" t="b">
        <f>B24=B25+B26</f>
        <v>1</v>
      </c>
      <c r="C45" s="3" t="b">
        <f t="shared" ref="C45:O45" si="18">C24=C25+C26</f>
        <v>1</v>
      </c>
      <c r="D45" s="3" t="b">
        <f t="shared" si="18"/>
        <v>1</v>
      </c>
      <c r="E45" s="3" t="b">
        <f t="shared" si="18"/>
        <v>1</v>
      </c>
      <c r="F45" s="3" t="b">
        <f t="shared" si="18"/>
        <v>1</v>
      </c>
      <c r="G45" s="3" t="b">
        <f t="shared" si="18"/>
        <v>1</v>
      </c>
      <c r="H45" s="3" t="b">
        <f t="shared" si="18"/>
        <v>1</v>
      </c>
      <c r="I45" s="3" t="b">
        <f t="shared" si="18"/>
        <v>1</v>
      </c>
      <c r="J45" s="3" t="b">
        <f t="shared" si="18"/>
        <v>1</v>
      </c>
      <c r="K45" s="3" t="b">
        <f t="shared" si="18"/>
        <v>1</v>
      </c>
      <c r="L45" s="3" t="b">
        <f t="shared" si="18"/>
        <v>1</v>
      </c>
      <c r="M45" s="3" t="b">
        <f t="shared" si="18"/>
        <v>1</v>
      </c>
      <c r="N45" s="3" t="b">
        <f t="shared" si="18"/>
        <v>1</v>
      </c>
      <c r="O45" s="3" t="b">
        <f t="shared" si="18"/>
        <v>1</v>
      </c>
    </row>
    <row r="46" spans="1:18" x14ac:dyDescent="0.3">
      <c r="B46" s="3" t="b">
        <f>B27=B28+B29</f>
        <v>1</v>
      </c>
      <c r="C46" s="3" t="b">
        <f t="shared" ref="C46:O46" si="19">C27=C28+C29</f>
        <v>1</v>
      </c>
      <c r="D46" s="3" t="b">
        <f t="shared" si="19"/>
        <v>1</v>
      </c>
      <c r="E46" s="3" t="b">
        <f t="shared" si="19"/>
        <v>1</v>
      </c>
      <c r="F46" s="3" t="b">
        <f t="shared" si="19"/>
        <v>1</v>
      </c>
      <c r="G46" s="3" t="b">
        <f t="shared" si="19"/>
        <v>1</v>
      </c>
      <c r="H46" s="3" t="b">
        <f t="shared" si="19"/>
        <v>1</v>
      </c>
      <c r="I46" s="3" t="b">
        <f t="shared" si="19"/>
        <v>1</v>
      </c>
      <c r="J46" s="3" t="b">
        <f t="shared" si="19"/>
        <v>1</v>
      </c>
      <c r="K46" s="3" t="b">
        <f>K27=K28+K29</f>
        <v>1</v>
      </c>
      <c r="L46" s="3" t="b">
        <f t="shared" si="19"/>
        <v>1</v>
      </c>
      <c r="M46" s="3" t="b">
        <f t="shared" si="19"/>
        <v>1</v>
      </c>
      <c r="N46" s="3" t="b">
        <f t="shared" si="19"/>
        <v>1</v>
      </c>
      <c r="O46" s="3" t="b">
        <f t="shared" si="19"/>
        <v>1</v>
      </c>
    </row>
    <row r="47" spans="1:18" x14ac:dyDescent="0.3">
      <c r="B47" s="3" t="b">
        <f>B30=+B31+B32</f>
        <v>1</v>
      </c>
      <c r="C47" s="3" t="b">
        <f t="shared" ref="C47:O47" si="20">C30=+C31+C32</f>
        <v>1</v>
      </c>
      <c r="D47" s="3" t="b">
        <f t="shared" si="20"/>
        <v>1</v>
      </c>
      <c r="E47" s="3" t="b">
        <f t="shared" si="20"/>
        <v>1</v>
      </c>
      <c r="F47" s="3" t="b">
        <f t="shared" si="20"/>
        <v>1</v>
      </c>
      <c r="G47" s="3" t="b">
        <f t="shared" si="20"/>
        <v>1</v>
      </c>
      <c r="H47" s="3" t="b">
        <f t="shared" si="20"/>
        <v>1</v>
      </c>
      <c r="I47" s="3" t="b">
        <f t="shared" si="20"/>
        <v>1</v>
      </c>
      <c r="J47" s="3" t="b">
        <f t="shared" si="20"/>
        <v>1</v>
      </c>
      <c r="K47" s="3" t="b">
        <f>K30=+K31+K32</f>
        <v>1</v>
      </c>
      <c r="L47" s="3" t="b">
        <f t="shared" si="20"/>
        <v>1</v>
      </c>
      <c r="M47" s="3" t="b">
        <f t="shared" si="20"/>
        <v>1</v>
      </c>
      <c r="N47" s="3" t="b">
        <f t="shared" si="20"/>
        <v>1</v>
      </c>
      <c r="O47" s="3" t="b">
        <f t="shared" si="20"/>
        <v>1</v>
      </c>
    </row>
  </sheetData>
  <customSheetViews>
    <customSheetView guid="{63B2D0D2-80CD-45DF-A322-65C39A12E93E}" scale="85" showPageBreaks="1" fitToPage="1" printArea="1" view="pageBreakPreview" topLeftCell="A19">
      <selection activeCell="B28" sqref="B28"/>
      <pageMargins left="0.70866141732283472" right="0.70866141732283472" top="0.74803149606299213" bottom="0.74803149606299213" header="0.31496062992125984" footer="0.31496062992125984"/>
      <pageSetup paperSize="8" scale="62" orientation="landscape" r:id="rId1"/>
      <headerFooter>
        <oddHeader>&amp;Lwojewództwo kujawsko-pomorskie</oddHeader>
      </headerFooter>
    </customSheetView>
    <customSheetView guid="{8DFF20C2-9100-42E7-B71B-A5D866A53886}" scale="85" showPageBreaks="1" fitToPage="1" printArea="1" view="pageBreakPreview" topLeftCell="A4">
      <selection activeCell="C18" sqref="C18"/>
      <pageMargins left="0.70866141732283472" right="0.70866141732283472" top="0.74803149606299213" bottom="0.74803149606299213" header="0.31496062992125984" footer="0.31496062992125984"/>
      <pageSetup paperSize="8" scale="64" orientation="landscape" r:id="rId2"/>
      <headerFooter>
        <oddHeader>&amp;Lwojewództwo kujawsko-pomorskie</oddHeader>
      </headerFooter>
    </customSheetView>
    <customSheetView guid="{52EA149E-1919-4AEE-997B-A1DCF9091CAD}" scale="85" showPageBreaks="1" fitToPage="1" printArea="1" view="pageBreakPreview" topLeftCell="A4">
      <selection activeCell="C18" sqref="C18"/>
      <pageMargins left="0.70866141732283472" right="0.70866141732283472" top="0.74803149606299213" bottom="0.74803149606299213" header="0.31496062992125984" footer="0.31496062992125984"/>
      <pageSetup paperSize="8" scale="63" orientation="landscape" r:id="rId3"/>
      <headerFooter>
        <oddHeader>&amp;Lwojewództwo kujawsko-pomorskie</oddHeader>
      </headerFooter>
    </customSheetView>
    <customSheetView guid="{6746EC04-5D7E-47D2-B503-97B5E5817983}" scale="85" showPageBreaks="1" fitToPage="1" printArea="1" view="pageBreakPreview" topLeftCell="A4">
      <selection activeCell="C18" sqref="C18"/>
      <pageMargins left="0.70866141732283472" right="0.70866141732283472" top="0.74803149606299213" bottom="0.74803149606299213" header="0.31496062992125984" footer="0.31496062992125984"/>
      <pageSetup paperSize="8" scale="63" orientation="landscape" r:id="rId4"/>
      <headerFooter>
        <oddHeader>&amp;Lwojewództwo kujawsko-pomorskie</oddHeader>
      </headerFooter>
    </customSheetView>
    <customSheetView guid="{E572C057-A333-4F45-A887-53F28B4A59DD}" scale="85" showPageBreaks="1" fitToPage="1" printArea="1" view="pageBreakPreview" topLeftCell="E31">
      <selection activeCell="B25" sqref="B25"/>
      <pageMargins left="0.70866141732283472" right="0.70866141732283472" top="0.74803149606299213" bottom="0.74803149606299213" header="0.31496062992125984" footer="0.31496062992125984"/>
      <pageSetup paperSize="8" scale="44" orientation="landscape" r:id="rId5"/>
      <headerFooter>
        <oddHeader>&amp;Lwojewództwo kujawsko-pomorskie</oddHeader>
      </headerFooter>
    </customSheetView>
  </customSheetViews>
  <mergeCells count="8">
    <mergeCell ref="F2:N6"/>
    <mergeCell ref="F7:N7"/>
    <mergeCell ref="A10:A11"/>
    <mergeCell ref="B10:B11"/>
    <mergeCell ref="C10:C11"/>
    <mergeCell ref="D10:D11"/>
    <mergeCell ref="E10:E11"/>
    <mergeCell ref="F10:O10"/>
  </mergeCells>
  <pageMargins left="0.70866141732283472" right="0.70866141732283472" top="0.74803149606299213" bottom="0.74803149606299213" header="0.31496062992125984" footer="0.31496062992125984"/>
  <pageSetup paperSize="8" scale="61" orientation="landscape" r:id="rId6"/>
  <headerFooter>
    <oddHeader>&amp;LWojewództwo Kujawsko-pomorskie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B36"/>
  <sheetViews>
    <sheetView showGridLines="0" view="pageBreakPreview" zoomScale="90" zoomScaleNormal="78" zoomScaleSheetLayoutView="90" workbookViewId="0">
      <selection sqref="A1:A2"/>
    </sheetView>
  </sheetViews>
  <sheetFormatPr defaultColWidth="9.109375" defaultRowHeight="12" x14ac:dyDescent="0.25"/>
  <cols>
    <col min="1" max="1" width="5" style="130" customWidth="1"/>
    <col min="2" max="2" width="12" style="130" customWidth="1"/>
    <col min="3" max="3" width="15.88671875" style="130" customWidth="1"/>
    <col min="4" max="4" width="14.33203125" style="157" customWidth="1"/>
    <col min="5" max="5" width="10.6640625" style="130" customWidth="1"/>
    <col min="6" max="6" width="55.109375" style="130" customWidth="1"/>
    <col min="7" max="7" width="8.6640625" style="130" customWidth="1"/>
    <col min="8" max="9" width="15.88671875" style="130" customWidth="1"/>
    <col min="10" max="12" width="15.5546875" style="217" customWidth="1"/>
    <col min="13" max="13" width="16.33203125" style="128" customWidth="1"/>
    <col min="14" max="14" width="11.5546875" style="130" customWidth="1"/>
    <col min="15" max="15" width="11.6640625" style="130" customWidth="1"/>
    <col min="16" max="16" width="11.5546875" style="130" customWidth="1"/>
    <col min="17" max="17" width="10.44140625" style="130" customWidth="1"/>
    <col min="18" max="18" width="13.88671875" style="130" customWidth="1"/>
    <col min="19" max="19" width="16.44140625" style="130" customWidth="1"/>
    <col min="20" max="23" width="9.6640625" style="130" customWidth="1"/>
    <col min="24" max="24" width="15.6640625" style="129" customWidth="1"/>
    <col min="25" max="26" width="15.6640625" style="128" customWidth="1"/>
    <col min="27" max="27" width="15.6640625" style="129" customWidth="1"/>
    <col min="28" max="16384" width="9.109375" style="130"/>
  </cols>
  <sheetData>
    <row r="1" spans="1:28" s="187" customFormat="1" ht="25.5" customHeight="1" x14ac:dyDescent="0.2">
      <c r="A1" s="319" t="s">
        <v>4</v>
      </c>
      <c r="B1" s="319" t="s">
        <v>5</v>
      </c>
      <c r="C1" s="320" t="s">
        <v>42</v>
      </c>
      <c r="D1" s="317" t="s">
        <v>6</v>
      </c>
      <c r="E1" s="317" t="s">
        <v>31</v>
      </c>
      <c r="F1" s="317" t="s">
        <v>7</v>
      </c>
      <c r="G1" s="319" t="s">
        <v>25</v>
      </c>
      <c r="H1" s="319" t="s">
        <v>337</v>
      </c>
      <c r="I1" s="319" t="s">
        <v>22</v>
      </c>
      <c r="J1" s="319" t="s">
        <v>8</v>
      </c>
      <c r="K1" s="319" t="s">
        <v>15</v>
      </c>
      <c r="L1" s="317" t="s">
        <v>12</v>
      </c>
      <c r="M1" s="319" t="s">
        <v>10</v>
      </c>
      <c r="N1" s="322"/>
      <c r="O1" s="323"/>
      <c r="P1" s="323"/>
      <c r="Q1" s="323"/>
      <c r="R1" s="323"/>
      <c r="S1" s="323"/>
      <c r="T1" s="323"/>
      <c r="U1" s="323"/>
      <c r="V1" s="323"/>
      <c r="W1" s="323"/>
      <c r="X1" s="185"/>
      <c r="Y1" s="185"/>
      <c r="Z1" s="185"/>
      <c r="AA1" s="186"/>
    </row>
    <row r="2" spans="1:28" s="187" customFormat="1" ht="24.75" customHeight="1" x14ac:dyDescent="0.2">
      <c r="A2" s="319"/>
      <c r="B2" s="319"/>
      <c r="C2" s="321"/>
      <c r="D2" s="318"/>
      <c r="E2" s="318"/>
      <c r="F2" s="318"/>
      <c r="G2" s="319"/>
      <c r="H2" s="319"/>
      <c r="I2" s="319"/>
      <c r="J2" s="319"/>
      <c r="K2" s="319"/>
      <c r="L2" s="318"/>
      <c r="M2" s="319"/>
      <c r="N2" s="181">
        <v>2019</v>
      </c>
      <c r="O2" s="181">
        <v>2020</v>
      </c>
      <c r="P2" s="181">
        <v>2021</v>
      </c>
      <c r="Q2" s="181">
        <v>2022</v>
      </c>
      <c r="R2" s="181">
        <v>2023</v>
      </c>
      <c r="S2" s="181">
        <v>2024</v>
      </c>
      <c r="T2" s="181">
        <v>2025</v>
      </c>
      <c r="U2" s="181">
        <v>2026</v>
      </c>
      <c r="V2" s="181">
        <v>2027</v>
      </c>
      <c r="W2" s="181">
        <v>2028</v>
      </c>
      <c r="X2" s="185" t="s">
        <v>27</v>
      </c>
      <c r="Y2" s="185" t="s">
        <v>28</v>
      </c>
      <c r="Z2" s="185" t="s">
        <v>29</v>
      </c>
      <c r="AA2" s="185" t="s">
        <v>30</v>
      </c>
    </row>
    <row r="3" spans="1:28" ht="22.8" x14ac:dyDescent="0.25">
      <c r="A3" s="115" t="s">
        <v>44</v>
      </c>
      <c r="B3" s="237" t="s">
        <v>826</v>
      </c>
      <c r="C3" s="230" t="s">
        <v>84</v>
      </c>
      <c r="D3" s="173" t="s">
        <v>197</v>
      </c>
      <c r="E3" s="170" t="s">
        <v>108</v>
      </c>
      <c r="F3" s="114" t="s">
        <v>866</v>
      </c>
      <c r="G3" s="254" t="s">
        <v>94</v>
      </c>
      <c r="H3" s="134">
        <v>2.8690000000000002</v>
      </c>
      <c r="I3" s="115" t="s">
        <v>445</v>
      </c>
      <c r="J3" s="231">
        <v>4999979.2699999996</v>
      </c>
      <c r="K3" s="233">
        <f>ROUNDDOWN(J3*M3,0)</f>
        <v>2499989</v>
      </c>
      <c r="L3" s="231">
        <f t="shared" ref="L3:L27" si="0">J3-K3</f>
        <v>2499990.2699999996</v>
      </c>
      <c r="M3" s="234">
        <v>0.5</v>
      </c>
      <c r="N3" s="235">
        <v>0</v>
      </c>
      <c r="O3" s="235">
        <v>0</v>
      </c>
      <c r="P3" s="235">
        <v>0</v>
      </c>
      <c r="Q3" s="235">
        <v>0</v>
      </c>
      <c r="R3" s="235">
        <f>K3-S3</f>
        <v>2499989</v>
      </c>
      <c r="S3" s="235">
        <v>0</v>
      </c>
      <c r="T3" s="235">
        <v>0</v>
      </c>
      <c r="U3" s="235">
        <v>0</v>
      </c>
      <c r="V3" s="235">
        <v>0</v>
      </c>
      <c r="W3" s="235">
        <v>0</v>
      </c>
      <c r="X3" s="128" t="b">
        <f t="shared" ref="X3:X27" si="1">K3=SUM(N3:W3)</f>
        <v>1</v>
      </c>
      <c r="Y3" s="161">
        <f t="shared" ref="Y3:Y27" si="2">ROUND(K3/J3,4)</f>
        <v>0.5</v>
      </c>
      <c r="Z3" s="133" t="b">
        <f t="shared" ref="Z3" si="3">Y3=M3</f>
        <v>1</v>
      </c>
      <c r="AA3" s="133" t="b">
        <f t="shared" ref="AA3:AA27" si="4">J3=K3+L3</f>
        <v>1</v>
      </c>
    </row>
    <row r="4" spans="1:28" x14ac:dyDescent="0.25">
      <c r="A4" s="115" t="s">
        <v>45</v>
      </c>
      <c r="B4" s="255" t="s">
        <v>827</v>
      </c>
      <c r="C4" s="230" t="s">
        <v>84</v>
      </c>
      <c r="D4" s="256" t="s">
        <v>193</v>
      </c>
      <c r="E4" s="170" t="s">
        <v>111</v>
      </c>
      <c r="F4" s="257" t="s">
        <v>404</v>
      </c>
      <c r="G4" s="253" t="s">
        <v>95</v>
      </c>
      <c r="H4" s="258">
        <v>1.468</v>
      </c>
      <c r="I4" s="253" t="s">
        <v>421</v>
      </c>
      <c r="J4" s="232">
        <v>4231465.59</v>
      </c>
      <c r="K4" s="233">
        <f>ROUNDDOWN(J4*M4,0)</f>
        <v>2115732</v>
      </c>
      <c r="L4" s="259">
        <f>J4-K4</f>
        <v>2115733.59</v>
      </c>
      <c r="M4" s="234">
        <v>0.5</v>
      </c>
      <c r="N4" s="260">
        <v>0</v>
      </c>
      <c r="O4" s="260">
        <v>0</v>
      </c>
      <c r="P4" s="235">
        <v>0</v>
      </c>
      <c r="Q4" s="261">
        <v>0</v>
      </c>
      <c r="R4" s="235">
        <f t="shared" ref="R4:R26" si="5">K4-S4</f>
        <v>2115732</v>
      </c>
      <c r="S4" s="235">
        <v>0</v>
      </c>
      <c r="T4" s="235">
        <v>0</v>
      </c>
      <c r="U4" s="235">
        <v>0</v>
      </c>
      <c r="V4" s="235">
        <v>0</v>
      </c>
      <c r="W4" s="235">
        <v>0</v>
      </c>
      <c r="X4" s="128" t="b">
        <f t="shared" ref="X4" si="6">K4=SUM(N4:W4)</f>
        <v>1</v>
      </c>
      <c r="Y4" s="161">
        <f t="shared" ref="Y4" si="7">ROUND(K4/J4,4)</f>
        <v>0.5</v>
      </c>
      <c r="Z4" s="133" t="b">
        <f t="shared" ref="Z4" si="8">Y4=M4</f>
        <v>1</v>
      </c>
      <c r="AA4" s="133" t="b">
        <f t="shared" ref="AA4" si="9">J4=K4+L4</f>
        <v>1</v>
      </c>
    </row>
    <row r="5" spans="1:28" ht="22.8" x14ac:dyDescent="0.25">
      <c r="A5" s="115" t="s">
        <v>46</v>
      </c>
      <c r="B5" s="168" t="s">
        <v>828</v>
      </c>
      <c r="C5" s="230" t="s">
        <v>84</v>
      </c>
      <c r="D5" s="253" t="s">
        <v>183</v>
      </c>
      <c r="E5" s="170" t="s">
        <v>112</v>
      </c>
      <c r="F5" s="114" t="s">
        <v>867</v>
      </c>
      <c r="G5" s="229" t="s">
        <v>95</v>
      </c>
      <c r="H5" s="134">
        <v>2.746</v>
      </c>
      <c r="I5" s="115" t="s">
        <v>422</v>
      </c>
      <c r="J5" s="231">
        <v>4338920.12</v>
      </c>
      <c r="K5" s="233">
        <f>ROUNDDOWN(J5*M5,0)</f>
        <v>2169460</v>
      </c>
      <c r="L5" s="231">
        <f>J5-K5</f>
        <v>2169460.12</v>
      </c>
      <c r="M5" s="234">
        <v>0.5</v>
      </c>
      <c r="N5" s="235">
        <v>0</v>
      </c>
      <c r="O5" s="235">
        <v>0</v>
      </c>
      <c r="P5" s="235">
        <v>0</v>
      </c>
      <c r="Q5" s="235">
        <v>0</v>
      </c>
      <c r="R5" s="235">
        <f t="shared" si="5"/>
        <v>2169460</v>
      </c>
      <c r="S5" s="235">
        <v>0</v>
      </c>
      <c r="T5" s="235">
        <v>0</v>
      </c>
      <c r="U5" s="235">
        <v>0</v>
      </c>
      <c r="V5" s="235">
        <v>0</v>
      </c>
      <c r="W5" s="235">
        <v>0</v>
      </c>
      <c r="X5" s="128" t="b">
        <f t="shared" si="1"/>
        <v>1</v>
      </c>
      <c r="Y5" s="161">
        <f t="shared" si="2"/>
        <v>0.5</v>
      </c>
      <c r="Z5" s="133" t="b">
        <f t="shared" ref="Z5:Z18" si="10">Y5=M5</f>
        <v>1</v>
      </c>
      <c r="AA5" s="133" t="b">
        <f t="shared" si="4"/>
        <v>1</v>
      </c>
    </row>
    <row r="6" spans="1:28" ht="45.6" x14ac:dyDescent="0.25">
      <c r="A6" s="115" t="s">
        <v>47</v>
      </c>
      <c r="B6" s="168" t="s">
        <v>829</v>
      </c>
      <c r="C6" s="230" t="s">
        <v>84</v>
      </c>
      <c r="D6" s="253" t="s">
        <v>188</v>
      </c>
      <c r="E6" s="170" t="s">
        <v>103</v>
      </c>
      <c r="F6" s="114" t="s">
        <v>405</v>
      </c>
      <c r="G6" s="229" t="s">
        <v>96</v>
      </c>
      <c r="H6" s="134">
        <v>8.6229999999999993</v>
      </c>
      <c r="I6" s="115" t="s">
        <v>423</v>
      </c>
      <c r="J6" s="231">
        <v>2708950.71</v>
      </c>
      <c r="K6" s="233">
        <f t="shared" ref="K6:K26" si="11">ROUNDDOWN(J6*M6,0)</f>
        <v>1354475</v>
      </c>
      <c r="L6" s="231">
        <f t="shared" si="0"/>
        <v>1354475.71</v>
      </c>
      <c r="M6" s="234">
        <v>0.5</v>
      </c>
      <c r="N6" s="235">
        <v>0</v>
      </c>
      <c r="O6" s="235">
        <v>0</v>
      </c>
      <c r="P6" s="235">
        <v>0</v>
      </c>
      <c r="Q6" s="235">
        <v>0</v>
      </c>
      <c r="R6" s="235">
        <f t="shared" si="5"/>
        <v>1354475</v>
      </c>
      <c r="S6" s="235">
        <v>0</v>
      </c>
      <c r="T6" s="235">
        <v>0</v>
      </c>
      <c r="U6" s="235">
        <v>0</v>
      </c>
      <c r="V6" s="235">
        <v>0</v>
      </c>
      <c r="W6" s="235">
        <v>0</v>
      </c>
      <c r="X6" s="128" t="b">
        <f t="shared" ref="X6:X10" si="12">K6=SUM(N6:W6)</f>
        <v>1</v>
      </c>
      <c r="Y6" s="161">
        <f t="shared" ref="Y6:Y10" si="13">ROUND(K6/J6,4)</f>
        <v>0.5</v>
      </c>
      <c r="Z6" s="133" t="b">
        <f t="shared" ref="Z6:Z10" si="14">Y6=M6</f>
        <v>1</v>
      </c>
      <c r="AA6" s="133" t="b">
        <f t="shared" ref="AA6:AA10" si="15">J6=K6+L6</f>
        <v>1</v>
      </c>
    </row>
    <row r="7" spans="1:28" ht="22.8" x14ac:dyDescent="0.25">
      <c r="A7" s="115" t="s">
        <v>48</v>
      </c>
      <c r="B7" s="168" t="s">
        <v>830</v>
      </c>
      <c r="C7" s="230" t="s">
        <v>84</v>
      </c>
      <c r="D7" s="253" t="s">
        <v>191</v>
      </c>
      <c r="E7" s="170" t="s">
        <v>107</v>
      </c>
      <c r="F7" s="114" t="s">
        <v>406</v>
      </c>
      <c r="G7" s="229" t="s">
        <v>94</v>
      </c>
      <c r="H7" s="134">
        <v>3.077</v>
      </c>
      <c r="I7" s="115" t="s">
        <v>424</v>
      </c>
      <c r="J7" s="231">
        <v>4991910.9400000004</v>
      </c>
      <c r="K7" s="233">
        <f t="shared" si="11"/>
        <v>2495955</v>
      </c>
      <c r="L7" s="231">
        <f t="shared" si="0"/>
        <v>2495955.9400000004</v>
      </c>
      <c r="M7" s="234">
        <v>0.5</v>
      </c>
      <c r="N7" s="235">
        <v>0</v>
      </c>
      <c r="O7" s="235">
        <v>0</v>
      </c>
      <c r="P7" s="235">
        <v>0</v>
      </c>
      <c r="Q7" s="235">
        <v>0</v>
      </c>
      <c r="R7" s="235">
        <f t="shared" si="5"/>
        <v>2495955</v>
      </c>
      <c r="S7" s="235">
        <v>0</v>
      </c>
      <c r="T7" s="235">
        <v>0</v>
      </c>
      <c r="U7" s="235">
        <v>0</v>
      </c>
      <c r="V7" s="235">
        <v>0</v>
      </c>
      <c r="W7" s="235">
        <v>0</v>
      </c>
      <c r="X7" s="128" t="b">
        <f t="shared" si="12"/>
        <v>1</v>
      </c>
      <c r="Y7" s="161">
        <f t="shared" si="13"/>
        <v>0.5</v>
      </c>
      <c r="Z7" s="133" t="b">
        <f t="shared" si="14"/>
        <v>1</v>
      </c>
      <c r="AA7" s="133" t="b">
        <f t="shared" si="15"/>
        <v>1</v>
      </c>
    </row>
    <row r="8" spans="1:28" ht="22.8" x14ac:dyDescent="0.25">
      <c r="A8" s="115" t="s">
        <v>49</v>
      </c>
      <c r="B8" s="168" t="s">
        <v>831</v>
      </c>
      <c r="C8" s="230" t="s">
        <v>84</v>
      </c>
      <c r="D8" s="253" t="s">
        <v>194</v>
      </c>
      <c r="E8" s="170" t="s">
        <v>105</v>
      </c>
      <c r="F8" s="114" t="s">
        <v>407</v>
      </c>
      <c r="G8" s="229" t="s">
        <v>94</v>
      </c>
      <c r="H8" s="134">
        <v>1.887</v>
      </c>
      <c r="I8" s="115" t="s">
        <v>425</v>
      </c>
      <c r="J8" s="231">
        <v>5000000</v>
      </c>
      <c r="K8" s="233">
        <f t="shared" si="11"/>
        <v>2500000</v>
      </c>
      <c r="L8" s="231">
        <f t="shared" si="0"/>
        <v>2500000</v>
      </c>
      <c r="M8" s="234">
        <v>0.5</v>
      </c>
      <c r="N8" s="235">
        <v>0</v>
      </c>
      <c r="O8" s="235">
        <v>0</v>
      </c>
      <c r="P8" s="235">
        <v>0</v>
      </c>
      <c r="Q8" s="235">
        <v>0</v>
      </c>
      <c r="R8" s="235">
        <f t="shared" si="5"/>
        <v>2500000</v>
      </c>
      <c r="S8" s="235">
        <v>0</v>
      </c>
      <c r="T8" s="235">
        <v>0</v>
      </c>
      <c r="U8" s="235">
        <v>0</v>
      </c>
      <c r="V8" s="235">
        <v>0</v>
      </c>
      <c r="W8" s="235">
        <v>0</v>
      </c>
      <c r="X8" s="128" t="b">
        <f t="shared" si="12"/>
        <v>1</v>
      </c>
      <c r="Y8" s="161">
        <f t="shared" si="13"/>
        <v>0.5</v>
      </c>
      <c r="Z8" s="133" t="b">
        <f t="shared" si="14"/>
        <v>1</v>
      </c>
      <c r="AA8" s="133" t="b">
        <f t="shared" si="15"/>
        <v>1</v>
      </c>
    </row>
    <row r="9" spans="1:28" ht="22.8" x14ac:dyDescent="0.25">
      <c r="A9" s="115" t="s">
        <v>50</v>
      </c>
      <c r="B9" s="168" t="s">
        <v>832</v>
      </c>
      <c r="C9" s="230" t="s">
        <v>84</v>
      </c>
      <c r="D9" s="253" t="s">
        <v>185</v>
      </c>
      <c r="E9" s="170" t="s">
        <v>98</v>
      </c>
      <c r="F9" s="114" t="s">
        <v>408</v>
      </c>
      <c r="G9" s="229" t="s">
        <v>95</v>
      </c>
      <c r="H9" s="134">
        <v>1.64</v>
      </c>
      <c r="I9" s="115" t="s">
        <v>426</v>
      </c>
      <c r="J9" s="231">
        <v>4999169.1900000004</v>
      </c>
      <c r="K9" s="233">
        <f t="shared" si="11"/>
        <v>2499584</v>
      </c>
      <c r="L9" s="231">
        <f t="shared" si="0"/>
        <v>2499585.1900000004</v>
      </c>
      <c r="M9" s="234">
        <v>0.5</v>
      </c>
      <c r="N9" s="235">
        <v>0</v>
      </c>
      <c r="O9" s="235">
        <v>0</v>
      </c>
      <c r="P9" s="235">
        <v>0</v>
      </c>
      <c r="Q9" s="235">
        <v>0</v>
      </c>
      <c r="R9" s="235">
        <f t="shared" si="5"/>
        <v>2499584</v>
      </c>
      <c r="S9" s="235">
        <v>0</v>
      </c>
      <c r="T9" s="235">
        <v>0</v>
      </c>
      <c r="U9" s="235">
        <v>0</v>
      </c>
      <c r="V9" s="235">
        <v>0</v>
      </c>
      <c r="W9" s="235">
        <v>0</v>
      </c>
      <c r="X9" s="128" t="b">
        <f t="shared" si="12"/>
        <v>1</v>
      </c>
      <c r="Y9" s="161">
        <f t="shared" si="13"/>
        <v>0.5</v>
      </c>
      <c r="Z9" s="133" t="b">
        <f t="shared" si="14"/>
        <v>1</v>
      </c>
      <c r="AA9" s="133" t="b">
        <f t="shared" si="15"/>
        <v>1</v>
      </c>
    </row>
    <row r="10" spans="1:28" ht="22.8" x14ac:dyDescent="0.25">
      <c r="A10" s="115" t="s">
        <v>51</v>
      </c>
      <c r="B10" s="168" t="s">
        <v>833</v>
      </c>
      <c r="C10" s="230" t="s">
        <v>84</v>
      </c>
      <c r="D10" s="253" t="s">
        <v>190</v>
      </c>
      <c r="E10" s="170" t="s">
        <v>109</v>
      </c>
      <c r="F10" s="114" t="s">
        <v>409</v>
      </c>
      <c r="G10" s="229" t="s">
        <v>95</v>
      </c>
      <c r="H10" s="134">
        <v>0.97199999999999998</v>
      </c>
      <c r="I10" s="115" t="s">
        <v>427</v>
      </c>
      <c r="J10" s="231">
        <v>676282.52</v>
      </c>
      <c r="K10" s="233">
        <f t="shared" si="11"/>
        <v>338141</v>
      </c>
      <c r="L10" s="231">
        <f t="shared" si="0"/>
        <v>338141.52</v>
      </c>
      <c r="M10" s="234">
        <v>0.5</v>
      </c>
      <c r="N10" s="235">
        <v>0</v>
      </c>
      <c r="O10" s="235">
        <v>0</v>
      </c>
      <c r="P10" s="235">
        <v>0</v>
      </c>
      <c r="Q10" s="235">
        <v>0</v>
      </c>
      <c r="R10" s="235">
        <f t="shared" si="5"/>
        <v>338141</v>
      </c>
      <c r="S10" s="235">
        <v>0</v>
      </c>
      <c r="T10" s="235">
        <v>0</v>
      </c>
      <c r="U10" s="235">
        <v>0</v>
      </c>
      <c r="V10" s="235">
        <v>0</v>
      </c>
      <c r="W10" s="235">
        <v>0</v>
      </c>
      <c r="X10" s="128" t="b">
        <f t="shared" si="12"/>
        <v>1</v>
      </c>
      <c r="Y10" s="161">
        <f t="shared" si="13"/>
        <v>0.5</v>
      </c>
      <c r="Z10" s="133" t="b">
        <f t="shared" si="14"/>
        <v>1</v>
      </c>
      <c r="AA10" s="133" t="b">
        <f t="shared" si="15"/>
        <v>1</v>
      </c>
    </row>
    <row r="11" spans="1:28" ht="22.8" x14ac:dyDescent="0.25">
      <c r="A11" s="115" t="s">
        <v>52</v>
      </c>
      <c r="B11" s="168" t="s">
        <v>834</v>
      </c>
      <c r="C11" s="230" t="s">
        <v>84</v>
      </c>
      <c r="D11" s="253" t="s">
        <v>347</v>
      </c>
      <c r="E11" s="170" t="s">
        <v>102</v>
      </c>
      <c r="F11" s="114" t="s">
        <v>410</v>
      </c>
      <c r="G11" s="229" t="s">
        <v>95</v>
      </c>
      <c r="H11" s="134">
        <v>0.373</v>
      </c>
      <c r="I11" s="115" t="s">
        <v>428</v>
      </c>
      <c r="J11" s="232">
        <v>4950000</v>
      </c>
      <c r="K11" s="233">
        <f t="shared" si="11"/>
        <v>2722500</v>
      </c>
      <c r="L11" s="231">
        <f t="shared" si="0"/>
        <v>2227500</v>
      </c>
      <c r="M11" s="234">
        <v>0.55000000000000004</v>
      </c>
      <c r="N11" s="235">
        <v>0</v>
      </c>
      <c r="O11" s="235">
        <v>0</v>
      </c>
      <c r="P11" s="235">
        <v>0</v>
      </c>
      <c r="Q11" s="235">
        <v>0</v>
      </c>
      <c r="R11" s="235">
        <f t="shared" si="5"/>
        <v>2722500</v>
      </c>
      <c r="S11" s="235">
        <v>0</v>
      </c>
      <c r="T11" s="235">
        <v>0</v>
      </c>
      <c r="U11" s="235">
        <v>0</v>
      </c>
      <c r="V11" s="235">
        <v>0</v>
      </c>
      <c r="W11" s="235">
        <v>0</v>
      </c>
      <c r="X11" s="128" t="b">
        <f t="shared" ref="X11" si="16">K11=SUM(N11:W11)</f>
        <v>1</v>
      </c>
      <c r="Y11" s="161">
        <f t="shared" ref="Y11" si="17">ROUND(K11/J11,4)</f>
        <v>0.55000000000000004</v>
      </c>
      <c r="Z11" s="133" t="b">
        <f t="shared" ref="Z11" si="18">Y11=M11</f>
        <v>1</v>
      </c>
      <c r="AA11" s="133" t="b">
        <f t="shared" ref="AA11" si="19">J11=K11+L11</f>
        <v>1</v>
      </c>
    </row>
    <row r="12" spans="1:28" ht="34.200000000000003" x14ac:dyDescent="0.25">
      <c r="A12" s="115" t="s">
        <v>53</v>
      </c>
      <c r="B12" s="168" t="s">
        <v>835</v>
      </c>
      <c r="C12" s="230" t="s">
        <v>84</v>
      </c>
      <c r="D12" s="253" t="s">
        <v>180</v>
      </c>
      <c r="E12" s="170" t="s">
        <v>400</v>
      </c>
      <c r="F12" s="114" t="s">
        <v>411</v>
      </c>
      <c r="G12" s="229" t="s">
        <v>96</v>
      </c>
      <c r="H12" s="134">
        <v>0.92</v>
      </c>
      <c r="I12" s="115" t="s">
        <v>427</v>
      </c>
      <c r="J12" s="213">
        <v>1460000</v>
      </c>
      <c r="K12" s="233">
        <f t="shared" si="11"/>
        <v>730000</v>
      </c>
      <c r="L12" s="231">
        <f t="shared" si="0"/>
        <v>730000</v>
      </c>
      <c r="M12" s="234">
        <v>0.5</v>
      </c>
      <c r="N12" s="235">
        <v>0</v>
      </c>
      <c r="O12" s="235">
        <v>0</v>
      </c>
      <c r="P12" s="235">
        <v>0</v>
      </c>
      <c r="Q12" s="235">
        <v>0</v>
      </c>
      <c r="R12" s="235">
        <f t="shared" si="5"/>
        <v>730000</v>
      </c>
      <c r="S12" s="235">
        <v>0</v>
      </c>
      <c r="T12" s="235">
        <v>0</v>
      </c>
      <c r="U12" s="235">
        <v>0</v>
      </c>
      <c r="V12" s="235">
        <v>0</v>
      </c>
      <c r="W12" s="235">
        <v>0</v>
      </c>
      <c r="X12" s="128" t="b">
        <f t="shared" si="1"/>
        <v>1</v>
      </c>
      <c r="Y12" s="161">
        <f t="shared" si="2"/>
        <v>0.5</v>
      </c>
      <c r="Z12" s="133" t="b">
        <f t="shared" si="10"/>
        <v>1</v>
      </c>
      <c r="AA12" s="133" t="b">
        <f t="shared" si="4"/>
        <v>1</v>
      </c>
    </row>
    <row r="13" spans="1:28" ht="22.8" x14ac:dyDescent="0.25">
      <c r="A13" s="115" t="s">
        <v>54</v>
      </c>
      <c r="B13" s="168" t="s">
        <v>836</v>
      </c>
      <c r="C13" s="230" t="s">
        <v>84</v>
      </c>
      <c r="D13" s="253" t="s">
        <v>198</v>
      </c>
      <c r="E13" s="170" t="s">
        <v>101</v>
      </c>
      <c r="F13" s="114" t="s">
        <v>412</v>
      </c>
      <c r="G13" s="229" t="s">
        <v>95</v>
      </c>
      <c r="H13" s="134">
        <v>2.2749999999999999</v>
      </c>
      <c r="I13" s="115" t="s">
        <v>429</v>
      </c>
      <c r="J13" s="213">
        <v>4994917.42</v>
      </c>
      <c r="K13" s="233">
        <f t="shared" si="11"/>
        <v>2497458</v>
      </c>
      <c r="L13" s="231">
        <f t="shared" si="0"/>
        <v>2497459.42</v>
      </c>
      <c r="M13" s="234">
        <v>0.5</v>
      </c>
      <c r="N13" s="235">
        <v>0</v>
      </c>
      <c r="O13" s="235">
        <v>0</v>
      </c>
      <c r="P13" s="235">
        <v>0</v>
      </c>
      <c r="Q13" s="235">
        <v>0</v>
      </c>
      <c r="R13" s="235">
        <f t="shared" si="5"/>
        <v>2497458</v>
      </c>
      <c r="S13" s="235">
        <v>0</v>
      </c>
      <c r="T13" s="235">
        <v>0</v>
      </c>
      <c r="U13" s="235">
        <v>0</v>
      </c>
      <c r="V13" s="235">
        <v>0</v>
      </c>
      <c r="W13" s="235">
        <v>0</v>
      </c>
      <c r="X13" s="128" t="b">
        <f t="shared" si="1"/>
        <v>1</v>
      </c>
      <c r="Y13" s="161">
        <f t="shared" si="2"/>
        <v>0.5</v>
      </c>
      <c r="Z13" s="133" t="b">
        <f t="shared" si="10"/>
        <v>1</v>
      </c>
      <c r="AA13" s="133" t="b">
        <f t="shared" si="4"/>
        <v>1</v>
      </c>
      <c r="AB13" s="162"/>
    </row>
    <row r="14" spans="1:28" ht="34.200000000000003" x14ac:dyDescent="0.25">
      <c r="A14" s="115" t="s">
        <v>55</v>
      </c>
      <c r="B14" s="168" t="s">
        <v>837</v>
      </c>
      <c r="C14" s="230" t="s">
        <v>84</v>
      </c>
      <c r="D14" s="253" t="s">
        <v>181</v>
      </c>
      <c r="E14" s="170" t="s">
        <v>110</v>
      </c>
      <c r="F14" s="114" t="s">
        <v>868</v>
      </c>
      <c r="G14" s="229" t="s">
        <v>95</v>
      </c>
      <c r="H14" s="134">
        <v>0.374</v>
      </c>
      <c r="I14" s="115" t="s">
        <v>423</v>
      </c>
      <c r="J14" s="213">
        <v>1899469.02</v>
      </c>
      <c r="K14" s="233">
        <f t="shared" si="11"/>
        <v>1044707</v>
      </c>
      <c r="L14" s="231">
        <f t="shared" si="0"/>
        <v>854762.02</v>
      </c>
      <c r="M14" s="234">
        <v>0.55000000000000004</v>
      </c>
      <c r="N14" s="235">
        <v>0</v>
      </c>
      <c r="O14" s="235">
        <v>0</v>
      </c>
      <c r="P14" s="235">
        <v>0</v>
      </c>
      <c r="Q14" s="235">
        <v>0</v>
      </c>
      <c r="R14" s="235">
        <f t="shared" si="5"/>
        <v>1044707</v>
      </c>
      <c r="S14" s="235">
        <v>0</v>
      </c>
      <c r="T14" s="235">
        <v>0</v>
      </c>
      <c r="U14" s="235">
        <v>0</v>
      </c>
      <c r="V14" s="235">
        <v>0</v>
      </c>
      <c r="W14" s="235">
        <v>0</v>
      </c>
      <c r="X14" s="128" t="b">
        <f t="shared" si="1"/>
        <v>1</v>
      </c>
      <c r="Y14" s="161">
        <f t="shared" si="2"/>
        <v>0.55000000000000004</v>
      </c>
      <c r="Z14" s="133" t="b">
        <f t="shared" si="10"/>
        <v>1</v>
      </c>
      <c r="AA14" s="133" t="b">
        <f t="shared" si="4"/>
        <v>1</v>
      </c>
    </row>
    <row r="15" spans="1:28" ht="22.8" x14ac:dyDescent="0.25">
      <c r="A15" s="115" t="s">
        <v>56</v>
      </c>
      <c r="B15" s="168" t="s">
        <v>838</v>
      </c>
      <c r="C15" s="230" t="s">
        <v>84</v>
      </c>
      <c r="D15" s="253" t="s">
        <v>339</v>
      </c>
      <c r="E15" s="170" t="s">
        <v>97</v>
      </c>
      <c r="F15" s="114" t="s">
        <v>433</v>
      </c>
      <c r="G15" s="229" t="s">
        <v>96</v>
      </c>
      <c r="H15" s="134">
        <v>0.97399999999999998</v>
      </c>
      <c r="I15" s="115" t="s">
        <v>434</v>
      </c>
      <c r="J15" s="213">
        <v>4128364.45</v>
      </c>
      <c r="K15" s="233">
        <f t="shared" si="11"/>
        <v>2064182</v>
      </c>
      <c r="L15" s="231">
        <f t="shared" si="0"/>
        <v>2064182.4500000002</v>
      </c>
      <c r="M15" s="234">
        <v>0.5</v>
      </c>
      <c r="N15" s="235">
        <v>0</v>
      </c>
      <c r="O15" s="235">
        <v>0</v>
      </c>
      <c r="P15" s="235">
        <v>0</v>
      </c>
      <c r="Q15" s="235">
        <v>0</v>
      </c>
      <c r="R15" s="235">
        <f t="shared" si="5"/>
        <v>2064182</v>
      </c>
      <c r="S15" s="235">
        <v>0</v>
      </c>
      <c r="T15" s="235">
        <v>0</v>
      </c>
      <c r="U15" s="235">
        <v>0</v>
      </c>
      <c r="V15" s="235">
        <v>0</v>
      </c>
      <c r="W15" s="235">
        <v>0</v>
      </c>
      <c r="X15" s="128" t="b">
        <f t="shared" si="1"/>
        <v>1</v>
      </c>
      <c r="Y15" s="161">
        <f t="shared" si="2"/>
        <v>0.5</v>
      </c>
      <c r="Z15" s="133" t="b">
        <f t="shared" si="10"/>
        <v>1</v>
      </c>
      <c r="AA15" s="133" t="b">
        <f t="shared" si="4"/>
        <v>1</v>
      </c>
    </row>
    <row r="16" spans="1:28" ht="22.8" x14ac:dyDescent="0.25">
      <c r="A16" s="115" t="s">
        <v>57</v>
      </c>
      <c r="B16" s="168" t="s">
        <v>839</v>
      </c>
      <c r="C16" s="230" t="s">
        <v>84</v>
      </c>
      <c r="D16" s="253" t="s">
        <v>189</v>
      </c>
      <c r="E16" s="170" t="s">
        <v>100</v>
      </c>
      <c r="F16" s="114" t="s">
        <v>869</v>
      </c>
      <c r="G16" s="229" t="s">
        <v>95</v>
      </c>
      <c r="H16" s="134">
        <v>0.52</v>
      </c>
      <c r="I16" s="115" t="s">
        <v>444</v>
      </c>
      <c r="J16" s="213">
        <v>1859230.3</v>
      </c>
      <c r="K16" s="233">
        <f t="shared" si="11"/>
        <v>929615</v>
      </c>
      <c r="L16" s="231">
        <f t="shared" si="0"/>
        <v>929615.3</v>
      </c>
      <c r="M16" s="234">
        <v>0.5</v>
      </c>
      <c r="N16" s="235">
        <v>0</v>
      </c>
      <c r="O16" s="235">
        <v>0</v>
      </c>
      <c r="P16" s="235">
        <v>0</v>
      </c>
      <c r="Q16" s="235">
        <v>0</v>
      </c>
      <c r="R16" s="235">
        <f t="shared" si="5"/>
        <v>929615</v>
      </c>
      <c r="S16" s="235">
        <v>0</v>
      </c>
      <c r="T16" s="235">
        <v>0</v>
      </c>
      <c r="U16" s="235">
        <v>0</v>
      </c>
      <c r="V16" s="235">
        <v>0</v>
      </c>
      <c r="W16" s="235">
        <v>0</v>
      </c>
      <c r="X16" s="128" t="b">
        <f t="shared" si="1"/>
        <v>1</v>
      </c>
      <c r="Y16" s="161">
        <f t="shared" si="2"/>
        <v>0.5</v>
      </c>
      <c r="Z16" s="133" t="b">
        <f t="shared" si="10"/>
        <v>1</v>
      </c>
      <c r="AA16" s="133" t="b">
        <f t="shared" si="4"/>
        <v>1</v>
      </c>
    </row>
    <row r="17" spans="1:27" ht="22.8" x14ac:dyDescent="0.25">
      <c r="A17" s="115" t="s">
        <v>58</v>
      </c>
      <c r="B17" s="168" t="s">
        <v>840</v>
      </c>
      <c r="C17" s="230" t="s">
        <v>84</v>
      </c>
      <c r="D17" s="253" t="s">
        <v>191</v>
      </c>
      <c r="E17" s="170" t="s">
        <v>107</v>
      </c>
      <c r="F17" s="114" t="s">
        <v>413</v>
      </c>
      <c r="G17" s="229" t="s">
        <v>96</v>
      </c>
      <c r="H17" s="134">
        <v>2.6549999999999998</v>
      </c>
      <c r="I17" s="115" t="s">
        <v>424</v>
      </c>
      <c r="J17" s="213">
        <v>2737337.97</v>
      </c>
      <c r="K17" s="233">
        <f t="shared" si="11"/>
        <v>1368668</v>
      </c>
      <c r="L17" s="231">
        <f t="shared" si="0"/>
        <v>1368669.9700000002</v>
      </c>
      <c r="M17" s="234">
        <v>0.5</v>
      </c>
      <c r="N17" s="235">
        <v>0</v>
      </c>
      <c r="O17" s="235">
        <v>0</v>
      </c>
      <c r="P17" s="235">
        <v>0</v>
      </c>
      <c r="Q17" s="235">
        <v>0</v>
      </c>
      <c r="R17" s="235">
        <f t="shared" si="5"/>
        <v>1368668</v>
      </c>
      <c r="S17" s="235">
        <v>0</v>
      </c>
      <c r="T17" s="235">
        <v>0</v>
      </c>
      <c r="U17" s="235">
        <v>0</v>
      </c>
      <c r="V17" s="235">
        <v>0</v>
      </c>
      <c r="W17" s="235">
        <v>0</v>
      </c>
      <c r="X17" s="128" t="b">
        <f t="shared" si="1"/>
        <v>1</v>
      </c>
      <c r="Y17" s="161">
        <f t="shared" si="2"/>
        <v>0.5</v>
      </c>
      <c r="Z17" s="133" t="b">
        <f t="shared" si="10"/>
        <v>1</v>
      </c>
      <c r="AA17" s="133" t="b">
        <f t="shared" si="4"/>
        <v>1</v>
      </c>
    </row>
    <row r="18" spans="1:27" ht="34.200000000000003" x14ac:dyDescent="0.25">
      <c r="A18" s="115" t="s">
        <v>59</v>
      </c>
      <c r="B18" s="168" t="s">
        <v>841</v>
      </c>
      <c r="C18" s="230" t="s">
        <v>84</v>
      </c>
      <c r="D18" s="253" t="s">
        <v>188</v>
      </c>
      <c r="E18" s="170" t="s">
        <v>103</v>
      </c>
      <c r="F18" s="114" t="s">
        <v>870</v>
      </c>
      <c r="G18" s="229" t="s">
        <v>96</v>
      </c>
      <c r="H18" s="134">
        <v>3.8039999999999998</v>
      </c>
      <c r="I18" s="115" t="s">
        <v>423</v>
      </c>
      <c r="J18" s="213">
        <v>1267334.03</v>
      </c>
      <c r="K18" s="233">
        <f t="shared" si="11"/>
        <v>633667</v>
      </c>
      <c r="L18" s="231">
        <f t="shared" si="0"/>
        <v>633667.03</v>
      </c>
      <c r="M18" s="234">
        <v>0.5</v>
      </c>
      <c r="N18" s="235">
        <v>0</v>
      </c>
      <c r="O18" s="235">
        <v>0</v>
      </c>
      <c r="P18" s="235">
        <v>0</v>
      </c>
      <c r="Q18" s="235">
        <v>0</v>
      </c>
      <c r="R18" s="235">
        <f t="shared" si="5"/>
        <v>633667</v>
      </c>
      <c r="S18" s="235">
        <v>0</v>
      </c>
      <c r="T18" s="235">
        <v>0</v>
      </c>
      <c r="U18" s="235">
        <v>0</v>
      </c>
      <c r="V18" s="235">
        <v>0</v>
      </c>
      <c r="W18" s="235">
        <v>0</v>
      </c>
      <c r="X18" s="128" t="b">
        <f t="shared" si="1"/>
        <v>1</v>
      </c>
      <c r="Y18" s="161">
        <f t="shared" si="2"/>
        <v>0.5</v>
      </c>
      <c r="Z18" s="133" t="b">
        <f t="shared" si="10"/>
        <v>1</v>
      </c>
      <c r="AA18" s="133" t="b">
        <f t="shared" si="4"/>
        <v>1</v>
      </c>
    </row>
    <row r="19" spans="1:27" ht="22.8" x14ac:dyDescent="0.25">
      <c r="A19" s="115" t="s">
        <v>60</v>
      </c>
      <c r="B19" s="168" t="s">
        <v>842</v>
      </c>
      <c r="C19" s="230" t="s">
        <v>84</v>
      </c>
      <c r="D19" s="253" t="s">
        <v>194</v>
      </c>
      <c r="E19" s="170" t="s">
        <v>105</v>
      </c>
      <c r="F19" s="114" t="s">
        <v>871</v>
      </c>
      <c r="G19" s="229" t="s">
        <v>96</v>
      </c>
      <c r="H19" s="134">
        <v>1.603</v>
      </c>
      <c r="I19" s="115" t="s">
        <v>446</v>
      </c>
      <c r="J19" s="213">
        <v>1777000</v>
      </c>
      <c r="K19" s="233">
        <f t="shared" si="11"/>
        <v>888500</v>
      </c>
      <c r="L19" s="231">
        <f t="shared" si="0"/>
        <v>888500</v>
      </c>
      <c r="M19" s="234">
        <v>0.5</v>
      </c>
      <c r="N19" s="235">
        <v>0</v>
      </c>
      <c r="O19" s="235">
        <v>0</v>
      </c>
      <c r="P19" s="235">
        <v>0</v>
      </c>
      <c r="Q19" s="235">
        <v>0</v>
      </c>
      <c r="R19" s="235">
        <f t="shared" si="5"/>
        <v>888500</v>
      </c>
      <c r="S19" s="235">
        <v>0</v>
      </c>
      <c r="T19" s="235">
        <v>0</v>
      </c>
      <c r="U19" s="235">
        <v>0</v>
      </c>
      <c r="V19" s="235">
        <v>0</v>
      </c>
      <c r="W19" s="235">
        <v>0</v>
      </c>
      <c r="X19" s="128" t="b">
        <f t="shared" ref="X19:X26" si="20">K19=SUM(N19:W19)</f>
        <v>1</v>
      </c>
      <c r="Y19" s="161">
        <f t="shared" ref="Y19:Y26" si="21">ROUND(K19/J19,4)</f>
        <v>0.5</v>
      </c>
      <c r="Z19" s="133" t="b">
        <f t="shared" ref="Z19:Z27" si="22">Y19=M19</f>
        <v>1</v>
      </c>
      <c r="AA19" s="133" t="b">
        <f t="shared" ref="AA19:AA26" si="23">J19=K19+L19</f>
        <v>1</v>
      </c>
    </row>
    <row r="20" spans="1:27" ht="14.4" x14ac:dyDescent="0.25">
      <c r="A20" s="115" t="s">
        <v>61</v>
      </c>
      <c r="B20" s="168" t="s">
        <v>843</v>
      </c>
      <c r="C20" s="230" t="s">
        <v>84</v>
      </c>
      <c r="D20" s="253" t="s">
        <v>193</v>
      </c>
      <c r="E20" s="170" t="s">
        <v>111</v>
      </c>
      <c r="F20" s="114" t="s">
        <v>414</v>
      </c>
      <c r="G20" s="229" t="s">
        <v>96</v>
      </c>
      <c r="H20" s="134">
        <v>0.63</v>
      </c>
      <c r="I20" s="115" t="s">
        <v>421</v>
      </c>
      <c r="J20" s="213">
        <v>1502699</v>
      </c>
      <c r="K20" s="233">
        <f t="shared" si="11"/>
        <v>751349</v>
      </c>
      <c r="L20" s="231">
        <f t="shared" si="0"/>
        <v>751350</v>
      </c>
      <c r="M20" s="234">
        <v>0.5</v>
      </c>
      <c r="N20" s="235">
        <v>0</v>
      </c>
      <c r="O20" s="235">
        <v>0</v>
      </c>
      <c r="P20" s="235">
        <v>0</v>
      </c>
      <c r="Q20" s="235">
        <v>0</v>
      </c>
      <c r="R20" s="235">
        <f t="shared" si="5"/>
        <v>751349</v>
      </c>
      <c r="S20" s="235">
        <v>0</v>
      </c>
      <c r="T20" s="235">
        <v>0</v>
      </c>
      <c r="U20" s="235">
        <v>0</v>
      </c>
      <c r="V20" s="235">
        <v>0</v>
      </c>
      <c r="W20" s="235">
        <v>0</v>
      </c>
      <c r="X20" s="128" t="b">
        <f t="shared" si="20"/>
        <v>1</v>
      </c>
      <c r="Y20" s="161">
        <f t="shared" si="21"/>
        <v>0.5</v>
      </c>
      <c r="Z20" s="133" t="b">
        <f t="shared" si="22"/>
        <v>1</v>
      </c>
      <c r="AA20" s="133" t="b">
        <f t="shared" si="23"/>
        <v>1</v>
      </c>
    </row>
    <row r="21" spans="1:27" ht="34.200000000000003" x14ac:dyDescent="0.25">
      <c r="A21" s="115" t="s">
        <v>62</v>
      </c>
      <c r="B21" s="168" t="s">
        <v>844</v>
      </c>
      <c r="C21" s="230" t="s">
        <v>84</v>
      </c>
      <c r="D21" s="253" t="s">
        <v>180</v>
      </c>
      <c r="E21" s="170" t="s">
        <v>400</v>
      </c>
      <c r="F21" s="114" t="s">
        <v>450</v>
      </c>
      <c r="G21" s="229" t="s">
        <v>96</v>
      </c>
      <c r="H21" s="134">
        <v>3.1</v>
      </c>
      <c r="I21" s="115" t="s">
        <v>427</v>
      </c>
      <c r="J21" s="213">
        <v>3800000</v>
      </c>
      <c r="K21" s="233">
        <f t="shared" si="11"/>
        <v>1900000</v>
      </c>
      <c r="L21" s="231">
        <f t="shared" si="0"/>
        <v>1900000</v>
      </c>
      <c r="M21" s="234">
        <v>0.5</v>
      </c>
      <c r="N21" s="235">
        <v>0</v>
      </c>
      <c r="O21" s="235">
        <v>0</v>
      </c>
      <c r="P21" s="235">
        <v>0</v>
      </c>
      <c r="Q21" s="235">
        <v>0</v>
      </c>
      <c r="R21" s="235">
        <f t="shared" si="5"/>
        <v>1900000</v>
      </c>
      <c r="S21" s="235">
        <v>0</v>
      </c>
      <c r="T21" s="235">
        <v>0</v>
      </c>
      <c r="U21" s="235">
        <v>0</v>
      </c>
      <c r="V21" s="235">
        <v>0</v>
      </c>
      <c r="W21" s="235">
        <v>0</v>
      </c>
      <c r="X21" s="128" t="b">
        <f t="shared" si="20"/>
        <v>1</v>
      </c>
      <c r="Y21" s="161">
        <f t="shared" si="21"/>
        <v>0.5</v>
      </c>
      <c r="Z21" s="133" t="b">
        <f t="shared" si="22"/>
        <v>1</v>
      </c>
      <c r="AA21" s="133" t="b">
        <f t="shared" si="23"/>
        <v>1</v>
      </c>
    </row>
    <row r="22" spans="1:27" ht="45.6" x14ac:dyDescent="0.25">
      <c r="A22" s="115" t="s">
        <v>63</v>
      </c>
      <c r="B22" s="168" t="s">
        <v>845</v>
      </c>
      <c r="C22" s="230" t="s">
        <v>84</v>
      </c>
      <c r="D22" s="253" t="s">
        <v>197</v>
      </c>
      <c r="E22" s="170" t="s">
        <v>108</v>
      </c>
      <c r="F22" s="114" t="s">
        <v>415</v>
      </c>
      <c r="G22" s="229" t="s">
        <v>96</v>
      </c>
      <c r="H22" s="134">
        <v>2.9849999999999999</v>
      </c>
      <c r="I22" s="115" t="s">
        <v>431</v>
      </c>
      <c r="J22" s="213">
        <v>3056353.53</v>
      </c>
      <c r="K22" s="233">
        <f t="shared" si="11"/>
        <v>1528176</v>
      </c>
      <c r="L22" s="231">
        <f t="shared" si="0"/>
        <v>1528177.5299999998</v>
      </c>
      <c r="M22" s="234">
        <v>0.5</v>
      </c>
      <c r="N22" s="235">
        <v>0</v>
      </c>
      <c r="O22" s="235">
        <v>0</v>
      </c>
      <c r="P22" s="235">
        <v>0</v>
      </c>
      <c r="Q22" s="235">
        <v>0</v>
      </c>
      <c r="R22" s="235">
        <f t="shared" si="5"/>
        <v>1528176</v>
      </c>
      <c r="S22" s="235">
        <v>0</v>
      </c>
      <c r="T22" s="235">
        <v>0</v>
      </c>
      <c r="U22" s="235">
        <v>0</v>
      </c>
      <c r="V22" s="235">
        <v>0</v>
      </c>
      <c r="W22" s="235">
        <v>0</v>
      </c>
      <c r="X22" s="128" t="b">
        <f t="shared" si="20"/>
        <v>1</v>
      </c>
      <c r="Y22" s="161">
        <f t="shared" si="21"/>
        <v>0.5</v>
      </c>
      <c r="Z22" s="133" t="b">
        <f t="shared" si="22"/>
        <v>1</v>
      </c>
      <c r="AA22" s="133" t="b">
        <f t="shared" si="23"/>
        <v>1</v>
      </c>
    </row>
    <row r="23" spans="1:27" ht="22.8" x14ac:dyDescent="0.25">
      <c r="A23" s="115" t="s">
        <v>64</v>
      </c>
      <c r="B23" s="168" t="s">
        <v>846</v>
      </c>
      <c r="C23" s="230" t="s">
        <v>84</v>
      </c>
      <c r="D23" s="253" t="s">
        <v>190</v>
      </c>
      <c r="E23" s="170" t="s">
        <v>109</v>
      </c>
      <c r="F23" s="114" t="s">
        <v>416</v>
      </c>
      <c r="G23" s="229" t="s">
        <v>95</v>
      </c>
      <c r="H23" s="134">
        <v>0.998</v>
      </c>
      <c r="I23" s="115" t="s">
        <v>427</v>
      </c>
      <c r="J23" s="213">
        <v>662432.31000000006</v>
      </c>
      <c r="K23" s="233">
        <f t="shared" si="11"/>
        <v>331216</v>
      </c>
      <c r="L23" s="231">
        <f t="shared" si="0"/>
        <v>331216.31000000006</v>
      </c>
      <c r="M23" s="234">
        <v>0.5</v>
      </c>
      <c r="N23" s="235">
        <v>0</v>
      </c>
      <c r="O23" s="235">
        <v>0</v>
      </c>
      <c r="P23" s="235">
        <v>0</v>
      </c>
      <c r="Q23" s="235">
        <v>0</v>
      </c>
      <c r="R23" s="235">
        <f t="shared" si="5"/>
        <v>331216</v>
      </c>
      <c r="S23" s="235">
        <v>0</v>
      </c>
      <c r="T23" s="235">
        <v>0</v>
      </c>
      <c r="U23" s="235">
        <v>0</v>
      </c>
      <c r="V23" s="235">
        <v>0</v>
      </c>
      <c r="W23" s="235">
        <v>0</v>
      </c>
      <c r="X23" s="128" t="b">
        <f t="shared" si="20"/>
        <v>1</v>
      </c>
      <c r="Y23" s="161">
        <f t="shared" si="21"/>
        <v>0.5</v>
      </c>
      <c r="Z23" s="133" t="b">
        <f t="shared" si="22"/>
        <v>1</v>
      </c>
      <c r="AA23" s="133" t="b">
        <f t="shared" si="23"/>
        <v>1</v>
      </c>
    </row>
    <row r="24" spans="1:27" ht="34.200000000000003" x14ac:dyDescent="0.25">
      <c r="A24" s="115" t="s">
        <v>65</v>
      </c>
      <c r="B24" s="168" t="s">
        <v>847</v>
      </c>
      <c r="C24" s="230" t="s">
        <v>84</v>
      </c>
      <c r="D24" s="253" t="s">
        <v>185</v>
      </c>
      <c r="E24" s="170" t="s">
        <v>98</v>
      </c>
      <c r="F24" s="114" t="s">
        <v>417</v>
      </c>
      <c r="G24" s="229" t="s">
        <v>96</v>
      </c>
      <c r="H24" s="134">
        <v>3.766</v>
      </c>
      <c r="I24" s="115" t="s">
        <v>426</v>
      </c>
      <c r="J24" s="213">
        <v>3052041.75</v>
      </c>
      <c r="K24" s="233">
        <f t="shared" si="11"/>
        <v>1526020</v>
      </c>
      <c r="L24" s="231">
        <f t="shared" si="0"/>
        <v>1526021.75</v>
      </c>
      <c r="M24" s="234">
        <v>0.5</v>
      </c>
      <c r="N24" s="235">
        <v>0</v>
      </c>
      <c r="O24" s="235">
        <v>0</v>
      </c>
      <c r="P24" s="235">
        <v>0</v>
      </c>
      <c r="Q24" s="235">
        <v>0</v>
      </c>
      <c r="R24" s="235">
        <f t="shared" si="5"/>
        <v>1526020</v>
      </c>
      <c r="S24" s="235">
        <v>0</v>
      </c>
      <c r="T24" s="235">
        <v>0</v>
      </c>
      <c r="U24" s="235">
        <v>0</v>
      </c>
      <c r="V24" s="235">
        <v>0</v>
      </c>
      <c r="W24" s="235">
        <v>0</v>
      </c>
      <c r="X24" s="128" t="b">
        <f t="shared" si="20"/>
        <v>1</v>
      </c>
      <c r="Y24" s="161">
        <f t="shared" si="21"/>
        <v>0.5</v>
      </c>
      <c r="Z24" s="133" t="b">
        <f t="shared" si="22"/>
        <v>1</v>
      </c>
      <c r="AA24" s="133" t="b">
        <f t="shared" si="23"/>
        <v>1</v>
      </c>
    </row>
    <row r="25" spans="1:27" ht="34.200000000000003" x14ac:dyDescent="0.25">
      <c r="A25" s="115" t="s">
        <v>66</v>
      </c>
      <c r="B25" s="168" t="s">
        <v>848</v>
      </c>
      <c r="C25" s="230" t="s">
        <v>84</v>
      </c>
      <c r="D25" s="253" t="s">
        <v>181</v>
      </c>
      <c r="E25" s="170" t="s">
        <v>110</v>
      </c>
      <c r="F25" s="114" t="s">
        <v>418</v>
      </c>
      <c r="G25" s="229" t="s">
        <v>96</v>
      </c>
      <c r="H25" s="134">
        <v>10.539</v>
      </c>
      <c r="I25" s="115" t="s">
        <v>432</v>
      </c>
      <c r="J25" s="213">
        <v>3453481.44</v>
      </c>
      <c r="K25" s="233">
        <f t="shared" si="11"/>
        <v>1899414</v>
      </c>
      <c r="L25" s="231">
        <f t="shared" si="0"/>
        <v>1554067.44</v>
      </c>
      <c r="M25" s="234">
        <v>0.55000000000000004</v>
      </c>
      <c r="N25" s="235">
        <v>0</v>
      </c>
      <c r="O25" s="235">
        <v>0</v>
      </c>
      <c r="P25" s="235">
        <v>0</v>
      </c>
      <c r="Q25" s="235">
        <v>0</v>
      </c>
      <c r="R25" s="235">
        <f t="shared" si="5"/>
        <v>1899414</v>
      </c>
      <c r="S25" s="235">
        <v>0</v>
      </c>
      <c r="T25" s="235">
        <v>0</v>
      </c>
      <c r="U25" s="235">
        <v>0</v>
      </c>
      <c r="V25" s="235">
        <v>0</v>
      </c>
      <c r="W25" s="235">
        <v>0</v>
      </c>
      <c r="X25" s="128" t="b">
        <f t="shared" si="20"/>
        <v>1</v>
      </c>
      <c r="Y25" s="161">
        <f t="shared" si="21"/>
        <v>0.55000000000000004</v>
      </c>
      <c r="Z25" s="133" t="b">
        <f t="shared" si="22"/>
        <v>1</v>
      </c>
      <c r="AA25" s="133" t="b">
        <f t="shared" si="23"/>
        <v>1</v>
      </c>
    </row>
    <row r="26" spans="1:27" ht="34.200000000000003" x14ac:dyDescent="0.25">
      <c r="A26" s="115" t="s">
        <v>67</v>
      </c>
      <c r="B26" s="168" t="s">
        <v>849</v>
      </c>
      <c r="C26" s="230" t="s">
        <v>84</v>
      </c>
      <c r="D26" s="253" t="s">
        <v>188</v>
      </c>
      <c r="E26" s="170" t="s">
        <v>103</v>
      </c>
      <c r="F26" s="114" t="s">
        <v>419</v>
      </c>
      <c r="G26" s="229" t="s">
        <v>96</v>
      </c>
      <c r="H26" s="134">
        <v>3.6</v>
      </c>
      <c r="I26" s="115" t="s">
        <v>423</v>
      </c>
      <c r="J26" s="213">
        <v>1158218.6599999999</v>
      </c>
      <c r="K26" s="233">
        <f t="shared" si="11"/>
        <v>579109</v>
      </c>
      <c r="L26" s="231">
        <f t="shared" si="0"/>
        <v>579109.65999999992</v>
      </c>
      <c r="M26" s="234">
        <v>0.5</v>
      </c>
      <c r="N26" s="235">
        <v>0</v>
      </c>
      <c r="O26" s="235">
        <v>0</v>
      </c>
      <c r="P26" s="235">
        <v>0</v>
      </c>
      <c r="Q26" s="235">
        <v>0</v>
      </c>
      <c r="R26" s="235">
        <f t="shared" si="5"/>
        <v>579109</v>
      </c>
      <c r="S26" s="235">
        <v>0</v>
      </c>
      <c r="T26" s="235">
        <v>0</v>
      </c>
      <c r="U26" s="235">
        <v>0</v>
      </c>
      <c r="V26" s="235">
        <v>0</v>
      </c>
      <c r="W26" s="235">
        <v>0</v>
      </c>
      <c r="X26" s="128" t="b">
        <f t="shared" si="20"/>
        <v>1</v>
      </c>
      <c r="Y26" s="161">
        <f t="shared" si="21"/>
        <v>0.5</v>
      </c>
      <c r="Z26" s="133" t="b">
        <f t="shared" si="22"/>
        <v>1</v>
      </c>
      <c r="AA26" s="133" t="b">
        <f t="shared" si="23"/>
        <v>1</v>
      </c>
    </row>
    <row r="27" spans="1:27" ht="22.8" x14ac:dyDescent="0.25">
      <c r="A27" s="169" t="s">
        <v>863</v>
      </c>
      <c r="B27" s="279" t="s">
        <v>850</v>
      </c>
      <c r="C27" s="280" t="s">
        <v>84</v>
      </c>
      <c r="D27" s="281" t="s">
        <v>186</v>
      </c>
      <c r="E27" s="282" t="s">
        <v>106</v>
      </c>
      <c r="F27" s="271" t="s">
        <v>420</v>
      </c>
      <c r="G27" s="272" t="s">
        <v>94</v>
      </c>
      <c r="H27" s="273">
        <v>4.1130000000000004</v>
      </c>
      <c r="I27" s="169" t="s">
        <v>422</v>
      </c>
      <c r="J27" s="274">
        <v>12114137.039999999</v>
      </c>
      <c r="K27" s="283">
        <v>5655896</v>
      </c>
      <c r="L27" s="284">
        <f t="shared" si="0"/>
        <v>6458241.0399999991</v>
      </c>
      <c r="M27" s="285">
        <v>0.5</v>
      </c>
      <c r="N27" s="286">
        <v>0</v>
      </c>
      <c r="O27" s="286">
        <v>0</v>
      </c>
      <c r="P27" s="286">
        <v>0</v>
      </c>
      <c r="Q27" s="286">
        <v>0</v>
      </c>
      <c r="R27" s="286">
        <f>K27</f>
        <v>5655896</v>
      </c>
      <c r="S27" s="286">
        <v>0</v>
      </c>
      <c r="T27" s="286">
        <v>0</v>
      </c>
      <c r="U27" s="286">
        <v>0</v>
      </c>
      <c r="V27" s="286">
        <v>0</v>
      </c>
      <c r="W27" s="286">
        <v>0</v>
      </c>
      <c r="X27" s="128" t="b">
        <f t="shared" si="1"/>
        <v>1</v>
      </c>
      <c r="Y27" s="161">
        <f t="shared" si="2"/>
        <v>0.46689999999999998</v>
      </c>
      <c r="Z27" s="133" t="b">
        <f t="shared" si="22"/>
        <v>0</v>
      </c>
      <c r="AA27" s="133" t="b">
        <f t="shared" si="4"/>
        <v>1</v>
      </c>
    </row>
    <row r="28" spans="1:27" ht="20.100000000000001" customHeight="1" x14ac:dyDescent="0.25">
      <c r="A28" s="316" t="s">
        <v>43</v>
      </c>
      <c r="B28" s="316"/>
      <c r="C28" s="316"/>
      <c r="D28" s="316"/>
      <c r="E28" s="316"/>
      <c r="F28" s="316"/>
      <c r="G28" s="316"/>
      <c r="H28" s="117">
        <f>SUM(H3:H27)</f>
        <v>66.51100000000001</v>
      </c>
      <c r="I28" s="118" t="s">
        <v>13</v>
      </c>
      <c r="J28" s="137">
        <f>SUM(J3:J27)</f>
        <v>85819695.25999999</v>
      </c>
      <c r="K28" s="137">
        <f>SUM(K3:K27)</f>
        <v>43023813</v>
      </c>
      <c r="L28" s="137">
        <f>SUM(L3:L27)</f>
        <v>42795882.25999999</v>
      </c>
      <c r="M28" s="119" t="s">
        <v>13</v>
      </c>
      <c r="N28" s="137">
        <f t="shared" ref="N28:W28" si="24">SUM(N3:N27)</f>
        <v>0</v>
      </c>
      <c r="O28" s="137">
        <f t="shared" si="24"/>
        <v>0</v>
      </c>
      <c r="P28" s="137">
        <f t="shared" si="24"/>
        <v>0</v>
      </c>
      <c r="Q28" s="137">
        <f t="shared" si="24"/>
        <v>0</v>
      </c>
      <c r="R28" s="137">
        <f t="shared" si="24"/>
        <v>43023813</v>
      </c>
      <c r="S28" s="137">
        <f t="shared" si="24"/>
        <v>0</v>
      </c>
      <c r="T28" s="137">
        <f t="shared" si="24"/>
        <v>0</v>
      </c>
      <c r="U28" s="137">
        <f t="shared" si="24"/>
        <v>0</v>
      </c>
      <c r="V28" s="137">
        <f t="shared" si="24"/>
        <v>0</v>
      </c>
      <c r="W28" s="137">
        <f t="shared" si="24"/>
        <v>0</v>
      </c>
      <c r="X28" s="128" t="b">
        <f>K28=SUM(N28:W28)</f>
        <v>1</v>
      </c>
      <c r="Y28" s="132">
        <f>ROUND(K28/J28,4)</f>
        <v>0.50129999999999997</v>
      </c>
      <c r="Z28" s="133" t="s">
        <v>13</v>
      </c>
      <c r="AA28" s="133" t="b">
        <f>J28=K28+L28</f>
        <v>1</v>
      </c>
    </row>
    <row r="29" spans="1:27" ht="20.100000000000001" customHeight="1" x14ac:dyDescent="0.25">
      <c r="A29" s="315" t="s">
        <v>36</v>
      </c>
      <c r="B29" s="315"/>
      <c r="C29" s="315"/>
      <c r="D29" s="315"/>
      <c r="E29" s="315"/>
      <c r="F29" s="315"/>
      <c r="G29" s="315"/>
      <c r="H29" s="120">
        <f>SUMIF($C$3:$C$27,"K",H3:H27)</f>
        <v>0</v>
      </c>
      <c r="I29" s="121" t="s">
        <v>13</v>
      </c>
      <c r="J29" s="138">
        <f>SUMIF($C$3:$C$27,"K",J3:J27)</f>
        <v>0</v>
      </c>
      <c r="K29" s="138">
        <f>SUMIF($C$3:$C$27,"K",K3:K27)</f>
        <v>0</v>
      </c>
      <c r="L29" s="138">
        <f>SUMIF($C$3:$C$27,"K",L3:L27)</f>
        <v>0</v>
      </c>
      <c r="M29" s="122" t="s">
        <v>13</v>
      </c>
      <c r="N29" s="138">
        <f t="shared" ref="N29:W29" si="25">SUMIF($C$3:$C$27,"K",N3:N27)</f>
        <v>0</v>
      </c>
      <c r="O29" s="138">
        <f t="shared" si="25"/>
        <v>0</v>
      </c>
      <c r="P29" s="138">
        <f t="shared" si="25"/>
        <v>0</v>
      </c>
      <c r="Q29" s="138">
        <f t="shared" si="25"/>
        <v>0</v>
      </c>
      <c r="R29" s="138">
        <f t="shared" si="25"/>
        <v>0</v>
      </c>
      <c r="S29" s="138">
        <f t="shared" si="25"/>
        <v>0</v>
      </c>
      <c r="T29" s="138">
        <f t="shared" si="25"/>
        <v>0</v>
      </c>
      <c r="U29" s="138">
        <f t="shared" si="25"/>
        <v>0</v>
      </c>
      <c r="V29" s="138">
        <f t="shared" si="25"/>
        <v>0</v>
      </c>
      <c r="W29" s="138">
        <f t="shared" si="25"/>
        <v>0</v>
      </c>
      <c r="X29" s="128" t="b">
        <f>K29=SUM(N29:W29)</f>
        <v>1</v>
      </c>
      <c r="Y29" s="132" t="e">
        <f>ROUND(K29/J29,4)</f>
        <v>#DIV/0!</v>
      </c>
      <c r="Z29" s="133" t="s">
        <v>13</v>
      </c>
      <c r="AA29" s="133" t="b">
        <f>J29=K29+L29</f>
        <v>1</v>
      </c>
    </row>
    <row r="30" spans="1:27" ht="20.100000000000001" customHeight="1" x14ac:dyDescent="0.25">
      <c r="A30" s="316" t="s">
        <v>37</v>
      </c>
      <c r="B30" s="316"/>
      <c r="C30" s="316"/>
      <c r="D30" s="316"/>
      <c r="E30" s="316"/>
      <c r="F30" s="316"/>
      <c r="G30" s="316"/>
      <c r="H30" s="117">
        <f>SUMIF($C3:$C$27,"N",H3:H27)</f>
        <v>66.51100000000001</v>
      </c>
      <c r="I30" s="118" t="s">
        <v>13</v>
      </c>
      <c r="J30" s="137">
        <f>SUMIF($C3:$C$27,"N",J3:J27)</f>
        <v>85819695.25999999</v>
      </c>
      <c r="K30" s="137">
        <f>SUMIF($C3:$C$27,"N",K3:K27)</f>
        <v>43023813</v>
      </c>
      <c r="L30" s="137">
        <f>SUMIF($C3:$C$27,"N",L3:L27)</f>
        <v>42795882.25999999</v>
      </c>
      <c r="M30" s="119" t="s">
        <v>13</v>
      </c>
      <c r="N30" s="137">
        <f>SUMIF($C3:$C$27,"N",N3:N27)</f>
        <v>0</v>
      </c>
      <c r="O30" s="137">
        <f>SUMIF($C3:$C$27,"N",O3:O27)</f>
        <v>0</v>
      </c>
      <c r="P30" s="137">
        <f>SUMIF($C3:$C$27,"N",P3:P27)</f>
        <v>0</v>
      </c>
      <c r="Q30" s="137">
        <f>SUMIF($C3:$C$27,"N",Q3:Q27)</f>
        <v>0</v>
      </c>
      <c r="R30" s="137">
        <f>SUMIF($C3:$C$27,"N",R3:R27)</f>
        <v>43023813</v>
      </c>
      <c r="S30" s="137">
        <f>SUMIF($C3:$C$27,"N",S3:S27)</f>
        <v>0</v>
      </c>
      <c r="T30" s="137">
        <f>SUMIF($C3:$C$27,"N",T3:T27)</f>
        <v>0</v>
      </c>
      <c r="U30" s="137">
        <f>SUMIF($C3:$C$27,"N",U3:U27)</f>
        <v>0</v>
      </c>
      <c r="V30" s="137">
        <f>SUMIF($C3:$C$27,"N",V3:V27)</f>
        <v>0</v>
      </c>
      <c r="W30" s="137">
        <f>SUMIF($C3:$C$27,"N",W3:W27)</f>
        <v>0</v>
      </c>
      <c r="X30" s="128" t="b">
        <f>K30=SUM(N30:W30)</f>
        <v>1</v>
      </c>
      <c r="Y30" s="132">
        <f>ROUND(K30/J30,4)</f>
        <v>0.50129999999999997</v>
      </c>
      <c r="Z30" s="133" t="s">
        <v>13</v>
      </c>
      <c r="AA30" s="133" t="b">
        <f>J30=K30+L30</f>
        <v>1</v>
      </c>
    </row>
    <row r="31" spans="1:27" ht="20.100000000000001" customHeight="1" x14ac:dyDescent="0.25">
      <c r="A31" s="315" t="s">
        <v>38</v>
      </c>
      <c r="B31" s="315"/>
      <c r="C31" s="315"/>
      <c r="D31" s="315"/>
      <c r="E31" s="315"/>
      <c r="F31" s="315"/>
      <c r="G31" s="315"/>
      <c r="H31" s="120">
        <f>SUMIF($C3:$C$27,"W",H3:H27)</f>
        <v>0</v>
      </c>
      <c r="I31" s="121" t="s">
        <v>13</v>
      </c>
      <c r="J31" s="138">
        <f>SUMIF($C3:$C$27,"W",J3:J27)</f>
        <v>0</v>
      </c>
      <c r="K31" s="138">
        <f>SUMIF($C3:$C$27,"W",K3:K27)</f>
        <v>0</v>
      </c>
      <c r="L31" s="138">
        <f>SUMIF($C3:$C$27,"W",L3:L27)</f>
        <v>0</v>
      </c>
      <c r="M31" s="122" t="s">
        <v>13</v>
      </c>
      <c r="N31" s="138">
        <f>SUMIF($C3:$C$27,"W",N3:N27)</f>
        <v>0</v>
      </c>
      <c r="O31" s="138">
        <f>SUMIF($C3:$C$27,"W",O3:O27)</f>
        <v>0</v>
      </c>
      <c r="P31" s="138">
        <f>SUMIF($C3:$C$27,"W",P3:P27)</f>
        <v>0</v>
      </c>
      <c r="Q31" s="138">
        <f>SUMIF($C3:$C$27,"W",Q3:Q27)</f>
        <v>0</v>
      </c>
      <c r="R31" s="138">
        <f>SUMIF($C3:$C$27,"W",R3:R27)</f>
        <v>0</v>
      </c>
      <c r="S31" s="138">
        <f>SUMIF($C3:$C$27,"W",S3:S27)</f>
        <v>0</v>
      </c>
      <c r="T31" s="138">
        <f>SUMIF($C3:$C$27,"W",T3:T27)</f>
        <v>0</v>
      </c>
      <c r="U31" s="138">
        <f>SUMIF($C3:$C$27,"W",U3:U27)</f>
        <v>0</v>
      </c>
      <c r="V31" s="138">
        <f>SUMIF($C3:$C$27,"W",V3:V27)</f>
        <v>0</v>
      </c>
      <c r="W31" s="138">
        <f>SUMIF($C3:$C$27,"W",W3:W27)</f>
        <v>0</v>
      </c>
      <c r="X31" s="128" t="b">
        <f>K31=SUM(N31:W31)</f>
        <v>1</v>
      </c>
      <c r="Y31" s="132" t="e">
        <f>ROUND(K31/J31,4)</f>
        <v>#DIV/0!</v>
      </c>
      <c r="Z31" s="133" t="s">
        <v>13</v>
      </c>
      <c r="AA31" s="133" t="b">
        <f>J31=K31+L31</f>
        <v>1</v>
      </c>
    </row>
    <row r="32" spans="1:27" x14ac:dyDescent="0.25">
      <c r="A32" s="139"/>
      <c r="B32" s="139"/>
      <c r="C32" s="139"/>
      <c r="D32" s="153"/>
      <c r="E32" s="139"/>
      <c r="F32" s="139"/>
      <c r="G32" s="139"/>
      <c r="H32" s="108"/>
      <c r="I32" s="108"/>
      <c r="J32" s="214"/>
      <c r="K32" s="214"/>
      <c r="L32" s="215"/>
      <c r="M32" s="109"/>
      <c r="N32" s="108"/>
      <c r="O32" s="108"/>
      <c r="P32" s="108"/>
      <c r="Q32" s="108"/>
      <c r="R32" s="108"/>
      <c r="S32" s="108"/>
      <c r="T32" s="108"/>
      <c r="U32" s="108"/>
      <c r="V32" s="108"/>
      <c r="W32" s="108"/>
    </row>
    <row r="33" spans="1:27" x14ac:dyDescent="0.25">
      <c r="A33" s="124" t="s">
        <v>23</v>
      </c>
      <c r="B33" s="124"/>
      <c r="C33" s="124"/>
      <c r="D33" s="154"/>
      <c r="E33" s="124"/>
      <c r="F33" s="124"/>
      <c r="G33" s="124"/>
      <c r="H33" s="107"/>
      <c r="I33" s="107"/>
      <c r="J33" s="140"/>
      <c r="K33" s="216"/>
      <c r="L33" s="216"/>
      <c r="M33" s="109"/>
      <c r="N33" s="125"/>
      <c r="O33" s="125"/>
      <c r="P33" s="107"/>
      <c r="Q33" s="107"/>
      <c r="R33" s="107"/>
      <c r="S33" s="107"/>
      <c r="T33" s="107"/>
      <c r="U33" s="107"/>
      <c r="V33" s="107"/>
      <c r="W33" s="107"/>
      <c r="X33" s="128"/>
      <c r="AA33" s="133"/>
    </row>
    <row r="34" spans="1:27" x14ac:dyDescent="0.25">
      <c r="A34" s="126" t="s">
        <v>24</v>
      </c>
      <c r="B34" s="126"/>
      <c r="C34" s="126"/>
      <c r="D34" s="155"/>
      <c r="E34" s="126"/>
      <c r="F34" s="126"/>
      <c r="G34" s="126"/>
      <c r="H34" s="107"/>
      <c r="I34" s="107"/>
      <c r="J34" s="216"/>
      <c r="K34" s="216"/>
      <c r="L34" s="216"/>
      <c r="M34" s="109"/>
      <c r="N34" s="107"/>
      <c r="O34" s="125"/>
      <c r="P34" s="107"/>
      <c r="Q34" s="107"/>
      <c r="R34" s="107"/>
      <c r="S34" s="107"/>
      <c r="T34" s="107"/>
      <c r="U34" s="107"/>
      <c r="V34" s="107"/>
      <c r="W34" s="107"/>
      <c r="X34" s="128"/>
    </row>
    <row r="35" spans="1:27" x14ac:dyDescent="0.25">
      <c r="A35" s="124" t="s">
        <v>41</v>
      </c>
      <c r="B35" s="139"/>
      <c r="C35" s="139"/>
      <c r="D35" s="153"/>
      <c r="E35" s="139"/>
      <c r="F35" s="139"/>
      <c r="G35" s="139"/>
      <c r="H35" s="108"/>
      <c r="I35" s="108"/>
      <c r="J35" s="215"/>
      <c r="K35" s="215"/>
      <c r="L35" s="215"/>
      <c r="M35" s="109"/>
      <c r="N35" s="108"/>
      <c r="O35" s="108"/>
      <c r="P35" s="108"/>
      <c r="Q35" s="108"/>
      <c r="R35" s="108"/>
      <c r="S35" s="108"/>
      <c r="T35" s="108"/>
      <c r="U35" s="108"/>
      <c r="V35" s="108"/>
      <c r="W35" s="108"/>
    </row>
    <row r="36" spans="1:27" x14ac:dyDescent="0.25">
      <c r="A36" s="127" t="s">
        <v>357</v>
      </c>
      <c r="B36" s="127"/>
      <c r="C36" s="127"/>
      <c r="D36" s="156"/>
      <c r="E36" s="127"/>
      <c r="F36" s="127"/>
      <c r="G36" s="127"/>
      <c r="H36" s="108"/>
      <c r="I36" s="108"/>
      <c r="J36" s="215"/>
      <c r="K36" s="215"/>
      <c r="L36" s="215"/>
      <c r="M36" s="109"/>
      <c r="N36" s="108"/>
      <c r="O36" s="108"/>
      <c r="P36" s="108"/>
      <c r="Q36" s="108"/>
      <c r="R36" s="108"/>
      <c r="S36" s="108"/>
      <c r="T36" s="108"/>
      <c r="U36" s="108"/>
      <c r="V36" s="108"/>
      <c r="W36" s="108"/>
    </row>
  </sheetData>
  <protectedRanges>
    <protectedRange sqref="H12:H27" name="Rozstęp1_3"/>
    <protectedRange sqref="G3" name="Rozstęp1_2_4_2"/>
    <protectedRange sqref="H11" name="Rozstęp1_6_1"/>
    <protectedRange sqref="I11" name="Rozstęp1_7_1"/>
    <protectedRange sqref="J11" name="Rozstęp1_8_1_1"/>
    <protectedRange sqref="F5:F27" name="Rozstęp1_8"/>
    <protectedRange sqref="G5:G27" name="Rozstęp1_9"/>
    <protectedRange sqref="B4 D4 L4 F4:J4 N4:Q4" name="lista"/>
    <protectedRange sqref="E3:E27" name="Rozstęp1"/>
  </protectedRanges>
  <customSheetViews>
    <customSheetView guid="{63B2D0D2-80CD-45DF-A322-65C39A12E93E}" showPageBreaks="1" showGridLines="0" fitToPage="1" printArea="1" view="pageBreakPreview" topLeftCell="A25">
      <selection activeCell="A35" sqref="A35:G35"/>
      <pageMargins left="0.23622047244094491" right="0.23622047244094491" top="0.74803149606299213" bottom="0.74803149606299213" header="0.31496062992125984" footer="0.31496062992125984"/>
      <pageSetup paperSize="8" scale="56" fitToHeight="0" orientation="landscape" r:id="rId1"/>
      <headerFooter>
        <oddHeader>&amp;LWojewództwo Kujawsko-pomorskie - zadania powiatowe lista podstawowa</oddHeader>
        <oddFooter>Strona &amp;P z &amp;N</oddFooter>
      </headerFooter>
    </customSheetView>
    <customSheetView guid="{8DFF20C2-9100-42E7-B71B-A5D866A53886}" scale="90" showPageBreaks="1" showGridLines="0" fitToPage="1" printArea="1" hiddenColumns="1" view="pageBreakPreview" topLeftCell="A22">
      <selection activeCell="F17" sqref="F17"/>
      <rowBreaks count="1" manualBreakCount="1">
        <brk id="28" max="55" man="1"/>
      </rowBreaks>
      <pageMargins left="0.23622047244094491" right="0.23622047244094491" top="0.74803149606299213" bottom="0.74803149606299213" header="0.31496062992125984" footer="0.31496062992125984"/>
      <pageSetup paperSize="8" scale="50" fitToHeight="0" orientation="landscape" r:id="rId2"/>
      <headerFooter>
        <oddHeader>&amp;LWojewództwo Kujawsko-pomorskie - zadania powiatowe lista podstawowa</oddHeader>
        <oddFooter>Strona &amp;P z &amp;N</oddFooter>
      </headerFooter>
    </customSheetView>
    <customSheetView guid="{52EA149E-1919-4AEE-997B-A1DCF9091CAD}" scale="90" showPageBreaks="1" showGridLines="0" fitToPage="1" printArea="1" hiddenColumns="1" view="pageBreakPreview" topLeftCell="A22">
      <selection activeCell="F17" sqref="F17"/>
      <rowBreaks count="1" manualBreakCount="1">
        <brk id="28" max="55" man="1"/>
      </rowBreaks>
      <pageMargins left="0.23622047244094491" right="0.23622047244094491" top="0.74803149606299213" bottom="0.74803149606299213" header="0.31496062992125984" footer="0.31496062992125984"/>
      <pageSetup paperSize="8" scale="49" fitToHeight="0" orientation="landscape" r:id="rId3"/>
      <headerFooter>
        <oddHeader>&amp;LWojewództwo Kujawsko-pomorskie - zadania powiatowe lista podstawowa</oddHeader>
        <oddFooter>Strona &amp;P z &amp;N</oddFooter>
      </headerFooter>
    </customSheetView>
    <customSheetView guid="{6746EC04-5D7E-47D2-B503-97B5E5817983}" scale="90" showPageBreaks="1" showGridLines="0" fitToPage="1" printArea="1" hiddenColumns="1" view="pageBreakPreview" topLeftCell="A22">
      <selection activeCell="F17" sqref="F17"/>
      <rowBreaks count="1" manualBreakCount="1">
        <brk id="28" max="55" man="1"/>
      </rowBreaks>
      <pageMargins left="0.23622047244094491" right="0.23622047244094491" top="0.74803149606299213" bottom="0.74803149606299213" header="0.31496062992125984" footer="0.31496062992125984"/>
      <pageSetup paperSize="8" scale="49" fitToHeight="0" orientation="landscape" r:id="rId4"/>
      <headerFooter>
        <oddHeader>&amp;LWojewództwo Kujawsko-pomorskie - zadania powiatowe lista podstawowa</oddHeader>
        <oddFooter>Strona &amp;P z &amp;N</oddFooter>
      </headerFooter>
    </customSheetView>
    <customSheetView guid="{E572C057-A333-4F45-A887-53F28B4A59DD}" showPageBreaks="1" showGridLines="0" fitToPage="1" printArea="1" view="pageBreakPreview">
      <selection activeCell="AN9" sqref="AN9"/>
      <pageMargins left="0.23622047244094491" right="0.23622047244094491" top="0.74803149606299213" bottom="0.74803149606299213" header="0.31496062992125984" footer="0.31496062992125984"/>
      <pageSetup paperSize="8" scale="36" fitToHeight="0" orientation="landscape" r:id="rId5"/>
      <headerFooter>
        <oddHeader>&amp;LWojewództwo Kujawsko-pomorskie - zadania powiatowe lista podstawowa</oddHeader>
        <oddFooter>Strona &amp;P z &amp;N</oddFooter>
      </headerFooter>
    </customSheetView>
  </customSheetViews>
  <mergeCells count="18">
    <mergeCell ref="L1:L2"/>
    <mergeCell ref="M1:M2"/>
    <mergeCell ref="N1:W1"/>
    <mergeCell ref="H1:H2"/>
    <mergeCell ref="I1:I2"/>
    <mergeCell ref="J1:J2"/>
    <mergeCell ref="K1:K2"/>
    <mergeCell ref="A31:G31"/>
    <mergeCell ref="A30:G30"/>
    <mergeCell ref="E1:E2"/>
    <mergeCell ref="A28:G28"/>
    <mergeCell ref="A1:A2"/>
    <mergeCell ref="B1:B2"/>
    <mergeCell ref="C1:C2"/>
    <mergeCell ref="F1:F2"/>
    <mergeCell ref="G1:G2"/>
    <mergeCell ref="A29:G29"/>
    <mergeCell ref="D1:D2"/>
  </mergeCells>
  <phoneticPr fontId="25" type="noConversion"/>
  <conditionalFormatting sqref="X3:AA29">
    <cfRule type="cellIs" dxfId="54" priority="60" operator="equal">
      <formula>FALSE</formula>
    </cfRule>
  </conditionalFormatting>
  <conditionalFormatting sqref="X3:Z29">
    <cfRule type="containsText" dxfId="53" priority="58" operator="containsText" text="fałsz">
      <formula>NOT(ISERROR(SEARCH("fałsz",X3)))</formula>
    </cfRule>
  </conditionalFormatting>
  <conditionalFormatting sqref="Y31:Z31">
    <cfRule type="cellIs" dxfId="52" priority="55" operator="equal">
      <formula>FALSE</formula>
    </cfRule>
  </conditionalFormatting>
  <conditionalFormatting sqref="X31">
    <cfRule type="cellIs" dxfId="51" priority="54" operator="equal">
      <formula>FALSE</formula>
    </cfRule>
  </conditionalFormatting>
  <conditionalFormatting sqref="X31:Z31">
    <cfRule type="containsText" dxfId="50" priority="53" operator="containsText" text="fałsz">
      <formula>NOT(ISERROR(SEARCH("fałsz",X31)))</formula>
    </cfRule>
  </conditionalFormatting>
  <conditionalFormatting sqref="AA31">
    <cfRule type="cellIs" dxfId="49" priority="52" operator="equal">
      <formula>FALSE</formula>
    </cfRule>
  </conditionalFormatting>
  <conditionalFormatting sqref="AA31">
    <cfRule type="cellIs" dxfId="48" priority="51" operator="equal">
      <formula>FALSE</formula>
    </cfRule>
  </conditionalFormatting>
  <conditionalFormatting sqref="Y30:Z30">
    <cfRule type="cellIs" dxfId="47" priority="50" operator="equal">
      <formula>FALSE</formula>
    </cfRule>
  </conditionalFormatting>
  <conditionalFormatting sqref="X30">
    <cfRule type="cellIs" dxfId="46" priority="49" operator="equal">
      <formula>FALSE</formula>
    </cfRule>
  </conditionalFormatting>
  <conditionalFormatting sqref="X30:Z30">
    <cfRule type="containsText" dxfId="45" priority="48" operator="containsText" text="fałsz">
      <formula>NOT(ISERROR(SEARCH("fałsz",X30)))</formula>
    </cfRule>
  </conditionalFormatting>
  <conditionalFormatting sqref="AA30">
    <cfRule type="cellIs" dxfId="44" priority="47" operator="equal">
      <formula>FALSE</formula>
    </cfRule>
  </conditionalFormatting>
  <conditionalFormatting sqref="AA30">
    <cfRule type="cellIs" dxfId="43" priority="46" operator="equal">
      <formula>FALSE</formula>
    </cfRule>
  </conditionalFormatting>
  <conditionalFormatting sqref="F5:G14 D5:D14 E3:E14 H12:J27 M3:M27 B5:B27 D15:G27">
    <cfRule type="expression" dxfId="42" priority="20">
      <formula>$H3="TAK"</formula>
    </cfRule>
  </conditionalFormatting>
  <conditionalFormatting sqref="J12:J27">
    <cfRule type="expression" dxfId="41" priority="19">
      <formula>IF(IF($K12&lt;=2,1,0)*IF($T12&gt;=10000000,1,0),1,0)</formula>
    </cfRule>
  </conditionalFormatting>
  <conditionalFormatting sqref="H11">
    <cfRule type="duplicateValues" dxfId="40" priority="15"/>
  </conditionalFormatting>
  <conditionalFormatting sqref="J4">
    <cfRule type="expression" dxfId="39" priority="3">
      <formula>IF(IF($C4="K",1,0)+IF($C4="W",1,0)&gt;0,1,0)</formula>
    </cfRule>
  </conditionalFormatting>
  <dataValidations count="4">
    <dataValidation type="list" allowBlank="1" showInputMessage="1" showErrorMessage="1" sqref="G3" xr:uid="{00000000-0002-0000-0100-000000000000}">
      <formula1>"B,P,R"</formula1>
    </dataValidation>
    <dataValidation type="list" allowBlank="1" showInputMessage="1" showErrorMessage="1" sqref="C3:C27" xr:uid="{00000000-0002-0000-0100-000001000000}">
      <formula1>"K,N,W"</formula1>
    </dataValidation>
    <dataValidation type="list" showInputMessage="1" showErrorMessage="1" sqref="G4:G27" xr:uid="{00000000-0002-0000-0100-000002000000}">
      <formula1>"B,P,R"</formula1>
    </dataValidation>
    <dataValidation type="textLength" operator="equal" allowBlank="1" showInputMessage="1" showErrorMessage="1" sqref="E3:E27" xr:uid="{00000000-0002-0000-0100-000003000000}">
      <formula1>4</formula1>
    </dataValidation>
  </dataValidations>
  <pageMargins left="0.23622047244094491" right="0.23622047244094491" top="0.74803149606299213" bottom="0.74803149606299213" header="0.31496062992125984" footer="0.31496062992125984"/>
  <pageSetup paperSize="8" scale="61" fitToHeight="0" orientation="landscape" r:id="rId6"/>
  <headerFooter>
    <oddHeader>&amp;LWojewództwo Kujawsko-pomorskie - zadania powiatowe lista podstawowa</oddHeader>
    <oddFooter>Strona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C129"/>
  <sheetViews>
    <sheetView showGridLines="0" view="pageBreakPreview" zoomScale="90" zoomScaleNormal="90" zoomScaleSheetLayoutView="90" workbookViewId="0">
      <selection sqref="A1:A2"/>
    </sheetView>
  </sheetViews>
  <sheetFormatPr defaultColWidth="9.109375" defaultRowHeight="12" x14ac:dyDescent="0.25"/>
  <cols>
    <col min="1" max="1" width="6.109375" style="108" customWidth="1"/>
    <col min="2" max="2" width="16.109375" style="108" bestFit="1" customWidth="1"/>
    <col min="3" max="3" width="16.5546875" style="108" customWidth="1"/>
    <col min="4" max="4" width="20.88671875" style="108" customWidth="1"/>
    <col min="5" max="5" width="10.6640625" style="160" customWidth="1"/>
    <col min="6" max="6" width="14.6640625" style="108" customWidth="1"/>
    <col min="7" max="7" width="49.33203125" style="108" customWidth="1"/>
    <col min="8" max="8" width="8.6640625" style="108" customWidth="1"/>
    <col min="9" max="9" width="15.88671875" style="108" customWidth="1"/>
    <col min="10" max="10" width="18.109375" style="108" customWidth="1"/>
    <col min="11" max="11" width="14.6640625" style="214" customWidth="1"/>
    <col min="12" max="12" width="15.5546875" style="215" customWidth="1"/>
    <col min="13" max="13" width="14.6640625" style="214" customWidth="1"/>
    <col min="14" max="14" width="15" style="109" customWidth="1"/>
    <col min="15" max="16" width="14.33203125" style="108" customWidth="1"/>
    <col min="17" max="17" width="17.33203125" style="108" customWidth="1"/>
    <col min="18" max="21" width="14.33203125" style="108" customWidth="1"/>
    <col min="22" max="23" width="9.6640625" style="108" customWidth="1"/>
    <col min="24" max="24" width="10.88671875" style="108" customWidth="1"/>
    <col min="25" max="27" width="15.6640625" style="107" customWidth="1"/>
    <col min="28" max="28" width="15.6640625" style="108" customWidth="1"/>
    <col min="29" max="29" width="9.88671875" style="108" bestFit="1" customWidth="1"/>
    <col min="30" max="16384" width="9.109375" style="108"/>
  </cols>
  <sheetData>
    <row r="1" spans="1:29" s="188" customFormat="1" ht="10.199999999999999" x14ac:dyDescent="0.2">
      <c r="A1" s="330" t="s">
        <v>4</v>
      </c>
      <c r="B1" s="330" t="s">
        <v>5</v>
      </c>
      <c r="C1" s="333" t="s">
        <v>42</v>
      </c>
      <c r="D1" s="334" t="s">
        <v>6</v>
      </c>
      <c r="E1" s="335" t="s">
        <v>31</v>
      </c>
      <c r="F1" s="334" t="s">
        <v>14</v>
      </c>
      <c r="G1" s="330" t="s">
        <v>7</v>
      </c>
      <c r="H1" s="330" t="s">
        <v>25</v>
      </c>
      <c r="I1" s="330" t="s">
        <v>337</v>
      </c>
      <c r="J1" s="330" t="s">
        <v>26</v>
      </c>
      <c r="K1" s="336" t="s">
        <v>8</v>
      </c>
      <c r="L1" s="330" t="s">
        <v>16</v>
      </c>
      <c r="M1" s="337" t="s">
        <v>12</v>
      </c>
      <c r="N1" s="330" t="s">
        <v>10</v>
      </c>
      <c r="O1" s="330" t="s">
        <v>11</v>
      </c>
      <c r="P1" s="330"/>
      <c r="Q1" s="330"/>
      <c r="R1" s="330"/>
      <c r="S1" s="330"/>
      <c r="T1" s="330"/>
      <c r="U1" s="330"/>
      <c r="V1" s="330"/>
      <c r="W1" s="330"/>
      <c r="X1" s="330"/>
      <c r="Y1" s="338"/>
      <c r="Z1" s="338"/>
      <c r="AA1" s="338"/>
      <c r="AB1" s="339"/>
      <c r="AC1" s="339"/>
    </row>
    <row r="2" spans="1:29" s="188" customFormat="1" ht="38.25" customHeight="1" x14ac:dyDescent="0.2">
      <c r="A2" s="330"/>
      <c r="B2" s="330"/>
      <c r="C2" s="340"/>
      <c r="D2" s="341"/>
      <c r="E2" s="335"/>
      <c r="F2" s="341"/>
      <c r="G2" s="330"/>
      <c r="H2" s="330"/>
      <c r="I2" s="330"/>
      <c r="J2" s="330"/>
      <c r="K2" s="336"/>
      <c r="L2" s="330"/>
      <c r="M2" s="342"/>
      <c r="N2" s="330"/>
      <c r="O2" s="292">
        <v>2019</v>
      </c>
      <c r="P2" s="292">
        <v>2020</v>
      </c>
      <c r="Q2" s="292">
        <v>2021</v>
      </c>
      <c r="R2" s="292">
        <v>2022</v>
      </c>
      <c r="S2" s="292">
        <v>2023</v>
      </c>
      <c r="T2" s="292">
        <v>2024</v>
      </c>
      <c r="U2" s="292">
        <v>2025</v>
      </c>
      <c r="V2" s="292">
        <v>2026</v>
      </c>
      <c r="W2" s="292">
        <v>2027</v>
      </c>
      <c r="X2" s="292">
        <v>2028</v>
      </c>
      <c r="Y2" s="343" t="s">
        <v>27</v>
      </c>
      <c r="Z2" s="343" t="s">
        <v>28</v>
      </c>
      <c r="AA2" s="343" t="s">
        <v>29</v>
      </c>
      <c r="AB2" s="343" t="s">
        <v>30</v>
      </c>
      <c r="AC2" s="339"/>
    </row>
    <row r="3" spans="1:29" ht="22.8" x14ac:dyDescent="0.2">
      <c r="A3" s="344" t="s">
        <v>44</v>
      </c>
      <c r="B3" s="345">
        <v>23</v>
      </c>
      <c r="C3" s="346" t="s">
        <v>93</v>
      </c>
      <c r="D3" s="270" t="s">
        <v>230</v>
      </c>
      <c r="E3" s="347" t="s">
        <v>295</v>
      </c>
      <c r="F3" s="348" t="s">
        <v>194</v>
      </c>
      <c r="G3" s="270" t="s">
        <v>348</v>
      </c>
      <c r="H3" s="348" t="s">
        <v>94</v>
      </c>
      <c r="I3" s="349">
        <v>0.97599999999999998</v>
      </c>
      <c r="J3" s="348" t="s">
        <v>354</v>
      </c>
      <c r="K3" s="151">
        <v>5443203.4000000004</v>
      </c>
      <c r="L3" s="151">
        <v>2355358</v>
      </c>
      <c r="M3" s="350">
        <f t="shared" ref="M3:M34" si="0">K3-L3</f>
        <v>3087845.4000000004</v>
      </c>
      <c r="N3" s="351">
        <v>0.43</v>
      </c>
      <c r="O3" s="352">
        <v>0</v>
      </c>
      <c r="P3" s="352">
        <v>238979</v>
      </c>
      <c r="Q3" s="352">
        <v>990269</v>
      </c>
      <c r="R3" s="352">
        <v>0</v>
      </c>
      <c r="S3" s="352">
        <v>1126110</v>
      </c>
      <c r="T3" s="353">
        <v>0</v>
      </c>
      <c r="U3" s="353">
        <v>0</v>
      </c>
      <c r="V3" s="353">
        <v>0</v>
      </c>
      <c r="W3" s="353">
        <v>0</v>
      </c>
      <c r="X3" s="353">
        <v>0</v>
      </c>
      <c r="Y3" s="354" t="b">
        <f t="shared" ref="Y3:Y34" si="1">L3=SUM(O3:X3)</f>
        <v>1</v>
      </c>
      <c r="Z3" s="355">
        <f t="shared" ref="Z3:Z34" si="2">ROUND(L3/K3,2)</f>
        <v>0.43</v>
      </c>
      <c r="AA3" s="356" t="b">
        <f t="shared" ref="AA3:AA50" si="3">Z3=N3</f>
        <v>1</v>
      </c>
      <c r="AB3" s="356" t="b">
        <f t="shared" ref="AB3:AB34" si="4">K3=L3+M3</f>
        <v>1</v>
      </c>
      <c r="AC3" s="424"/>
    </row>
    <row r="4" spans="1:29" ht="22.8" x14ac:dyDescent="0.2">
      <c r="A4" s="344" t="s">
        <v>45</v>
      </c>
      <c r="B4" s="357">
        <v>47</v>
      </c>
      <c r="C4" s="346" t="s">
        <v>93</v>
      </c>
      <c r="D4" s="358" t="s">
        <v>231</v>
      </c>
      <c r="E4" s="347" t="s">
        <v>317</v>
      </c>
      <c r="F4" s="348" t="s">
        <v>182</v>
      </c>
      <c r="G4" s="358" t="s">
        <v>349</v>
      </c>
      <c r="H4" s="359" t="s">
        <v>94</v>
      </c>
      <c r="I4" s="360">
        <v>2.367</v>
      </c>
      <c r="J4" s="359" t="s">
        <v>355</v>
      </c>
      <c r="K4" s="361">
        <v>3301531.07</v>
      </c>
      <c r="L4" s="361">
        <v>1650765</v>
      </c>
      <c r="M4" s="350">
        <f t="shared" si="0"/>
        <v>1650766.0699999998</v>
      </c>
      <c r="N4" s="362">
        <v>0.5</v>
      </c>
      <c r="O4" s="352">
        <v>8000</v>
      </c>
      <c r="P4" s="353">
        <v>0</v>
      </c>
      <c r="Q4" s="353">
        <v>246077</v>
      </c>
      <c r="R4" s="353">
        <v>0</v>
      </c>
      <c r="S4" s="353">
        <v>434495</v>
      </c>
      <c r="T4" s="353">
        <v>0</v>
      </c>
      <c r="U4" s="353">
        <v>962193</v>
      </c>
      <c r="V4" s="353">
        <v>0</v>
      </c>
      <c r="W4" s="353">
        <v>0</v>
      </c>
      <c r="X4" s="353">
        <v>0</v>
      </c>
      <c r="Y4" s="354" t="b">
        <f t="shared" si="1"/>
        <v>1</v>
      </c>
      <c r="Z4" s="355">
        <f t="shared" si="2"/>
        <v>0.5</v>
      </c>
      <c r="AA4" s="356" t="b">
        <f t="shared" si="3"/>
        <v>1</v>
      </c>
      <c r="AB4" s="356" t="b">
        <f t="shared" si="4"/>
        <v>1</v>
      </c>
      <c r="AC4" s="424"/>
    </row>
    <row r="5" spans="1:29" ht="22.8" x14ac:dyDescent="0.2">
      <c r="A5" s="344" t="s">
        <v>46</v>
      </c>
      <c r="B5" s="363" t="s">
        <v>338</v>
      </c>
      <c r="C5" s="346" t="s">
        <v>93</v>
      </c>
      <c r="D5" s="364" t="s">
        <v>199</v>
      </c>
      <c r="E5" s="365" t="s">
        <v>334</v>
      </c>
      <c r="F5" s="348" t="s">
        <v>198</v>
      </c>
      <c r="G5" s="270" t="s">
        <v>356</v>
      </c>
      <c r="H5" s="366" t="s">
        <v>95</v>
      </c>
      <c r="I5" s="349">
        <v>0.44900000000000001</v>
      </c>
      <c r="J5" s="348" t="s">
        <v>875</v>
      </c>
      <c r="K5" s="151">
        <v>1949752.5</v>
      </c>
      <c r="L5" s="151">
        <f t="shared" ref="L5:L21" si="5">ROUNDDOWN(K5*N5,0)</f>
        <v>1072363</v>
      </c>
      <c r="M5" s="367">
        <f t="shared" si="0"/>
        <v>877389.5</v>
      </c>
      <c r="N5" s="368">
        <v>0.55000000000000004</v>
      </c>
      <c r="O5" s="369">
        <v>0</v>
      </c>
      <c r="P5" s="369">
        <v>0</v>
      </c>
      <c r="Q5" s="352">
        <v>1</v>
      </c>
      <c r="R5" s="244">
        <v>1072362</v>
      </c>
      <c r="S5" s="244">
        <v>0</v>
      </c>
      <c r="T5" s="353">
        <v>0</v>
      </c>
      <c r="U5" s="353">
        <v>0</v>
      </c>
      <c r="V5" s="353">
        <v>0</v>
      </c>
      <c r="W5" s="353">
        <v>0</v>
      </c>
      <c r="X5" s="353">
        <v>0</v>
      </c>
      <c r="Y5" s="354" t="b">
        <f t="shared" si="1"/>
        <v>1</v>
      </c>
      <c r="Z5" s="355">
        <f t="shared" si="2"/>
        <v>0.55000000000000004</v>
      </c>
      <c r="AA5" s="356" t="b">
        <f t="shared" ref="AA5" si="6">Z5=N5</f>
        <v>1</v>
      </c>
      <c r="AB5" s="356" t="b">
        <f t="shared" si="4"/>
        <v>1</v>
      </c>
      <c r="AC5" s="424"/>
    </row>
    <row r="6" spans="1:29" ht="22.8" x14ac:dyDescent="0.2">
      <c r="A6" s="344" t="s">
        <v>47</v>
      </c>
      <c r="B6" s="370" t="s">
        <v>877</v>
      </c>
      <c r="C6" s="346" t="s">
        <v>93</v>
      </c>
      <c r="D6" s="270" t="s">
        <v>239</v>
      </c>
      <c r="E6" s="347" t="s">
        <v>312</v>
      </c>
      <c r="F6" s="371" t="s">
        <v>198</v>
      </c>
      <c r="G6" s="270" t="s">
        <v>878</v>
      </c>
      <c r="H6" s="366" t="s">
        <v>95</v>
      </c>
      <c r="I6" s="349">
        <v>0.99</v>
      </c>
      <c r="J6" s="348" t="s">
        <v>879</v>
      </c>
      <c r="K6" s="151">
        <v>709806.1</v>
      </c>
      <c r="L6" s="151">
        <f t="shared" si="5"/>
        <v>354903</v>
      </c>
      <c r="M6" s="236">
        <f t="shared" si="0"/>
        <v>354903.1</v>
      </c>
      <c r="N6" s="372">
        <v>0.5</v>
      </c>
      <c r="O6" s="243">
        <v>0</v>
      </c>
      <c r="P6" s="243">
        <v>0</v>
      </c>
      <c r="Q6" s="244">
        <v>0</v>
      </c>
      <c r="R6" s="244">
        <v>0</v>
      </c>
      <c r="S6" s="244">
        <v>354903</v>
      </c>
      <c r="T6" s="244">
        <v>0</v>
      </c>
      <c r="U6" s="244">
        <v>0</v>
      </c>
      <c r="V6" s="244">
        <v>0</v>
      </c>
      <c r="W6" s="244">
        <v>0</v>
      </c>
      <c r="X6" s="244">
        <v>0</v>
      </c>
      <c r="Y6" s="354" t="b">
        <f t="shared" si="1"/>
        <v>1</v>
      </c>
      <c r="Z6" s="355">
        <f t="shared" si="2"/>
        <v>0.5</v>
      </c>
      <c r="AA6" s="356" t="b">
        <f t="shared" ref="AA6" si="7">Z6=N6</f>
        <v>1</v>
      </c>
      <c r="AB6" s="356" t="b">
        <f t="shared" si="4"/>
        <v>1</v>
      </c>
      <c r="AC6" s="424"/>
    </row>
    <row r="7" spans="1:29" ht="22.8" x14ac:dyDescent="0.2">
      <c r="A7" s="373" t="s">
        <v>48</v>
      </c>
      <c r="B7" s="374" t="s">
        <v>453</v>
      </c>
      <c r="C7" s="375" t="s">
        <v>84</v>
      </c>
      <c r="D7" s="376" t="s">
        <v>225</v>
      </c>
      <c r="E7" s="377" t="s">
        <v>279</v>
      </c>
      <c r="F7" s="253" t="s">
        <v>186</v>
      </c>
      <c r="G7" s="257" t="s">
        <v>575</v>
      </c>
      <c r="H7" s="253" t="s">
        <v>95</v>
      </c>
      <c r="I7" s="258">
        <v>0.98799999999999999</v>
      </c>
      <c r="J7" s="253" t="s">
        <v>423</v>
      </c>
      <c r="K7" s="232">
        <v>1895266.43</v>
      </c>
      <c r="L7" s="232">
        <f t="shared" si="5"/>
        <v>947633</v>
      </c>
      <c r="M7" s="378">
        <f t="shared" si="0"/>
        <v>947633.42999999993</v>
      </c>
      <c r="N7" s="379">
        <v>0.5</v>
      </c>
      <c r="O7" s="380">
        <v>0</v>
      </c>
      <c r="P7" s="380">
        <v>0</v>
      </c>
      <c r="Q7" s="380">
        <v>0</v>
      </c>
      <c r="R7" s="380">
        <v>0</v>
      </c>
      <c r="S7" s="381">
        <f t="shared" ref="S7:S38" si="8">L7</f>
        <v>947633</v>
      </c>
      <c r="T7" s="381">
        <v>0</v>
      </c>
      <c r="U7" s="381">
        <v>0</v>
      </c>
      <c r="V7" s="381">
        <v>0</v>
      </c>
      <c r="W7" s="381">
        <v>0</v>
      </c>
      <c r="X7" s="381">
        <v>0</v>
      </c>
      <c r="Y7" s="354" t="b">
        <f t="shared" si="1"/>
        <v>1</v>
      </c>
      <c r="Z7" s="355">
        <f t="shared" si="2"/>
        <v>0.5</v>
      </c>
      <c r="AA7" s="356" t="b">
        <f t="shared" si="3"/>
        <v>1</v>
      </c>
      <c r="AB7" s="356" t="b">
        <f t="shared" si="4"/>
        <v>1</v>
      </c>
      <c r="AC7" s="424"/>
    </row>
    <row r="8" spans="1:29" ht="22.8" x14ac:dyDescent="0.2">
      <c r="A8" s="373" t="s">
        <v>49</v>
      </c>
      <c r="B8" s="374" t="s">
        <v>454</v>
      </c>
      <c r="C8" s="375" t="s">
        <v>84</v>
      </c>
      <c r="D8" s="376" t="s">
        <v>345</v>
      </c>
      <c r="E8" s="377" t="s">
        <v>301</v>
      </c>
      <c r="F8" s="253" t="s">
        <v>189</v>
      </c>
      <c r="G8" s="257" t="s">
        <v>576</v>
      </c>
      <c r="H8" s="253" t="s">
        <v>96</v>
      </c>
      <c r="I8" s="258">
        <v>0.89</v>
      </c>
      <c r="J8" s="253" t="s">
        <v>675</v>
      </c>
      <c r="K8" s="232">
        <v>1758834.1</v>
      </c>
      <c r="L8" s="232">
        <f t="shared" si="5"/>
        <v>879417</v>
      </c>
      <c r="M8" s="378">
        <f t="shared" si="0"/>
        <v>879417.10000000009</v>
      </c>
      <c r="N8" s="379">
        <v>0.5</v>
      </c>
      <c r="O8" s="380">
        <v>0</v>
      </c>
      <c r="P8" s="380">
        <v>0</v>
      </c>
      <c r="Q8" s="380">
        <v>0</v>
      </c>
      <c r="R8" s="380">
        <v>0</v>
      </c>
      <c r="S8" s="381">
        <f t="shared" si="8"/>
        <v>879417</v>
      </c>
      <c r="T8" s="381">
        <v>0</v>
      </c>
      <c r="U8" s="381">
        <v>0</v>
      </c>
      <c r="V8" s="381">
        <v>0</v>
      </c>
      <c r="W8" s="381">
        <v>0</v>
      </c>
      <c r="X8" s="381">
        <v>0</v>
      </c>
      <c r="Y8" s="354" t="b">
        <f t="shared" ref="Y8:Y71" si="9">L8=SUM(O8:X8)</f>
        <v>1</v>
      </c>
      <c r="Z8" s="355">
        <f t="shared" ref="Z8:Z71" si="10">ROUND(L8/K8,2)</f>
        <v>0.5</v>
      </c>
      <c r="AA8" s="356" t="b">
        <f t="shared" ref="AA8:AA71" si="11">Z8=N8</f>
        <v>1</v>
      </c>
      <c r="AB8" s="356" t="b">
        <f t="shared" ref="AB8:AB71" si="12">K8=L8+M8</f>
        <v>1</v>
      </c>
      <c r="AC8" s="424"/>
    </row>
    <row r="9" spans="1:29" ht="22.8" x14ac:dyDescent="0.2">
      <c r="A9" s="373" t="s">
        <v>50</v>
      </c>
      <c r="B9" s="374" t="s">
        <v>455</v>
      </c>
      <c r="C9" s="375" t="s">
        <v>84</v>
      </c>
      <c r="D9" s="376" t="s">
        <v>212</v>
      </c>
      <c r="E9" s="377" t="s">
        <v>261</v>
      </c>
      <c r="F9" s="253" t="s">
        <v>194</v>
      </c>
      <c r="G9" s="257" t="s">
        <v>577</v>
      </c>
      <c r="H9" s="253" t="s">
        <v>95</v>
      </c>
      <c r="I9" s="258">
        <v>0.46</v>
      </c>
      <c r="J9" s="253" t="s">
        <v>676</v>
      </c>
      <c r="K9" s="232">
        <v>568417.74</v>
      </c>
      <c r="L9" s="232">
        <f t="shared" si="5"/>
        <v>284208</v>
      </c>
      <c r="M9" s="378">
        <f t="shared" si="0"/>
        <v>284209.74</v>
      </c>
      <c r="N9" s="379">
        <v>0.5</v>
      </c>
      <c r="O9" s="380">
        <v>0</v>
      </c>
      <c r="P9" s="380">
        <v>0</v>
      </c>
      <c r="Q9" s="380">
        <v>0</v>
      </c>
      <c r="R9" s="380">
        <v>0</v>
      </c>
      <c r="S9" s="381">
        <f t="shared" si="8"/>
        <v>284208</v>
      </c>
      <c r="T9" s="381">
        <v>0</v>
      </c>
      <c r="U9" s="381">
        <v>0</v>
      </c>
      <c r="V9" s="381">
        <v>0</v>
      </c>
      <c r="W9" s="381">
        <v>0</v>
      </c>
      <c r="X9" s="381">
        <v>0</v>
      </c>
      <c r="Y9" s="354" t="b">
        <f t="shared" si="9"/>
        <v>1</v>
      </c>
      <c r="Z9" s="355">
        <f t="shared" si="10"/>
        <v>0.5</v>
      </c>
      <c r="AA9" s="356" t="b">
        <f t="shared" si="11"/>
        <v>1</v>
      </c>
      <c r="AB9" s="356" t="b">
        <f t="shared" si="12"/>
        <v>1</v>
      </c>
      <c r="AC9" s="424"/>
    </row>
    <row r="10" spans="1:29" ht="34.200000000000003" x14ac:dyDescent="0.2">
      <c r="A10" s="373" t="s">
        <v>51</v>
      </c>
      <c r="B10" s="374" t="s">
        <v>456</v>
      </c>
      <c r="C10" s="375" t="s">
        <v>84</v>
      </c>
      <c r="D10" s="376" t="s">
        <v>558</v>
      </c>
      <c r="E10" s="377" t="s">
        <v>324</v>
      </c>
      <c r="F10" s="253" t="s">
        <v>185</v>
      </c>
      <c r="G10" s="257" t="s">
        <v>578</v>
      </c>
      <c r="H10" s="253" t="s">
        <v>96</v>
      </c>
      <c r="I10" s="258">
        <v>4.0019999999999998</v>
      </c>
      <c r="J10" s="253" t="s">
        <v>447</v>
      </c>
      <c r="K10" s="232">
        <v>3066229.67</v>
      </c>
      <c r="L10" s="232">
        <f t="shared" si="5"/>
        <v>1533114</v>
      </c>
      <c r="M10" s="378">
        <f t="shared" si="0"/>
        <v>1533115.67</v>
      </c>
      <c r="N10" s="379">
        <v>0.5</v>
      </c>
      <c r="O10" s="380">
        <v>0</v>
      </c>
      <c r="P10" s="380">
        <v>0</v>
      </c>
      <c r="Q10" s="380">
        <v>0</v>
      </c>
      <c r="R10" s="380">
        <v>0</v>
      </c>
      <c r="S10" s="381">
        <f t="shared" si="8"/>
        <v>1533114</v>
      </c>
      <c r="T10" s="381">
        <v>0</v>
      </c>
      <c r="U10" s="381">
        <v>0</v>
      </c>
      <c r="V10" s="381">
        <v>0</v>
      </c>
      <c r="W10" s="381">
        <v>0</v>
      </c>
      <c r="X10" s="381">
        <v>0</v>
      </c>
      <c r="Y10" s="354" t="b">
        <f t="shared" si="9"/>
        <v>1</v>
      </c>
      <c r="Z10" s="355">
        <f t="shared" si="10"/>
        <v>0.5</v>
      </c>
      <c r="AA10" s="356" t="b">
        <f t="shared" si="11"/>
        <v>1</v>
      </c>
      <c r="AB10" s="356" t="b">
        <f t="shared" si="12"/>
        <v>1</v>
      </c>
      <c r="AC10" s="424"/>
    </row>
    <row r="11" spans="1:29" x14ac:dyDescent="0.2">
      <c r="A11" s="373" t="s">
        <v>52</v>
      </c>
      <c r="B11" s="374" t="s">
        <v>457</v>
      </c>
      <c r="C11" s="375" t="s">
        <v>84</v>
      </c>
      <c r="D11" s="376" t="s">
        <v>245</v>
      </c>
      <c r="E11" s="377" t="s">
        <v>254</v>
      </c>
      <c r="F11" s="253" t="s">
        <v>197</v>
      </c>
      <c r="G11" s="257" t="s">
        <v>579</v>
      </c>
      <c r="H11" s="253" t="s">
        <v>95</v>
      </c>
      <c r="I11" s="258">
        <v>0.99</v>
      </c>
      <c r="J11" s="253" t="s">
        <v>423</v>
      </c>
      <c r="K11" s="232">
        <v>445890.62</v>
      </c>
      <c r="L11" s="232">
        <f t="shared" si="5"/>
        <v>245239</v>
      </c>
      <c r="M11" s="378">
        <f t="shared" si="0"/>
        <v>200651.62</v>
      </c>
      <c r="N11" s="379">
        <v>0.55000000000000004</v>
      </c>
      <c r="O11" s="380">
        <v>0</v>
      </c>
      <c r="P11" s="380">
        <v>0</v>
      </c>
      <c r="Q11" s="380">
        <v>0</v>
      </c>
      <c r="R11" s="380">
        <v>0</v>
      </c>
      <c r="S11" s="381">
        <f t="shared" si="8"/>
        <v>245239</v>
      </c>
      <c r="T11" s="381">
        <v>0</v>
      </c>
      <c r="U11" s="381">
        <v>0</v>
      </c>
      <c r="V11" s="381">
        <v>0</v>
      </c>
      <c r="W11" s="381">
        <v>0</v>
      </c>
      <c r="X11" s="381">
        <v>0</v>
      </c>
      <c r="Y11" s="354" t="b">
        <f t="shared" si="9"/>
        <v>1</v>
      </c>
      <c r="Z11" s="355">
        <f t="shared" si="10"/>
        <v>0.55000000000000004</v>
      </c>
      <c r="AA11" s="356" t="b">
        <f t="shared" si="11"/>
        <v>1</v>
      </c>
      <c r="AB11" s="356" t="b">
        <f t="shared" si="12"/>
        <v>1</v>
      </c>
      <c r="AC11" s="424"/>
    </row>
    <row r="12" spans="1:29" ht="22.8" x14ac:dyDescent="0.2">
      <c r="A12" s="373" t="s">
        <v>53</v>
      </c>
      <c r="B12" s="374" t="s">
        <v>458</v>
      </c>
      <c r="C12" s="375" t="s">
        <v>84</v>
      </c>
      <c r="D12" s="376" t="s">
        <v>211</v>
      </c>
      <c r="E12" s="377" t="s">
        <v>263</v>
      </c>
      <c r="F12" s="253" t="s">
        <v>197</v>
      </c>
      <c r="G12" s="257" t="s">
        <v>580</v>
      </c>
      <c r="H12" s="253" t="s">
        <v>96</v>
      </c>
      <c r="I12" s="258">
        <v>0.98799999999999999</v>
      </c>
      <c r="J12" s="253" t="s">
        <v>442</v>
      </c>
      <c r="K12" s="232">
        <v>830000</v>
      </c>
      <c r="L12" s="232">
        <f t="shared" si="5"/>
        <v>415000</v>
      </c>
      <c r="M12" s="378">
        <f t="shared" si="0"/>
        <v>415000</v>
      </c>
      <c r="N12" s="379">
        <v>0.5</v>
      </c>
      <c r="O12" s="380">
        <v>0</v>
      </c>
      <c r="P12" s="380">
        <v>0</v>
      </c>
      <c r="Q12" s="380">
        <v>0</v>
      </c>
      <c r="R12" s="380">
        <v>0</v>
      </c>
      <c r="S12" s="381">
        <f t="shared" si="8"/>
        <v>415000</v>
      </c>
      <c r="T12" s="381">
        <v>0</v>
      </c>
      <c r="U12" s="381">
        <v>0</v>
      </c>
      <c r="V12" s="381">
        <v>0</v>
      </c>
      <c r="W12" s="381">
        <v>0</v>
      </c>
      <c r="X12" s="381">
        <v>0</v>
      </c>
      <c r="Y12" s="354" t="b">
        <f t="shared" si="9"/>
        <v>1</v>
      </c>
      <c r="Z12" s="355">
        <f t="shared" si="10"/>
        <v>0.5</v>
      </c>
      <c r="AA12" s="356" t="b">
        <f t="shared" si="11"/>
        <v>1</v>
      </c>
      <c r="AB12" s="356" t="b">
        <f t="shared" si="12"/>
        <v>1</v>
      </c>
      <c r="AC12" s="424"/>
    </row>
    <row r="13" spans="1:29" ht="22.8" x14ac:dyDescent="0.2">
      <c r="A13" s="373" t="s">
        <v>54</v>
      </c>
      <c r="B13" s="374" t="s">
        <v>459</v>
      </c>
      <c r="C13" s="375" t="s">
        <v>84</v>
      </c>
      <c r="D13" s="376" t="s">
        <v>232</v>
      </c>
      <c r="E13" s="377" t="s">
        <v>253</v>
      </c>
      <c r="F13" s="253" t="s">
        <v>181</v>
      </c>
      <c r="G13" s="382" t="s">
        <v>581</v>
      </c>
      <c r="H13" s="253" t="s">
        <v>94</v>
      </c>
      <c r="I13" s="258">
        <v>2.4449999999999998</v>
      </c>
      <c r="J13" s="253" t="s">
        <v>428</v>
      </c>
      <c r="K13" s="232">
        <v>3653112.73</v>
      </c>
      <c r="L13" s="232">
        <f t="shared" si="5"/>
        <v>1826556</v>
      </c>
      <c r="M13" s="378">
        <f t="shared" si="0"/>
        <v>1826556.73</v>
      </c>
      <c r="N13" s="379">
        <v>0.5</v>
      </c>
      <c r="O13" s="380">
        <v>0</v>
      </c>
      <c r="P13" s="380">
        <v>0</v>
      </c>
      <c r="Q13" s="380">
        <v>0</v>
      </c>
      <c r="R13" s="380">
        <v>0</v>
      </c>
      <c r="S13" s="381">
        <f t="shared" si="8"/>
        <v>1826556</v>
      </c>
      <c r="T13" s="381">
        <v>0</v>
      </c>
      <c r="U13" s="381">
        <v>0</v>
      </c>
      <c r="V13" s="381">
        <v>0</v>
      </c>
      <c r="W13" s="381">
        <v>0</v>
      </c>
      <c r="X13" s="381">
        <v>0</v>
      </c>
      <c r="Y13" s="354" t="b">
        <f t="shared" si="9"/>
        <v>1</v>
      </c>
      <c r="Z13" s="355">
        <f t="shared" si="10"/>
        <v>0.5</v>
      </c>
      <c r="AA13" s="356" t="b">
        <f t="shared" si="11"/>
        <v>1</v>
      </c>
      <c r="AB13" s="356" t="b">
        <f t="shared" si="12"/>
        <v>1</v>
      </c>
      <c r="AC13" s="424"/>
    </row>
    <row r="14" spans="1:29" ht="57" x14ac:dyDescent="0.2">
      <c r="A14" s="373" t="s">
        <v>55</v>
      </c>
      <c r="B14" s="374" t="s">
        <v>460</v>
      </c>
      <c r="C14" s="375" t="s">
        <v>84</v>
      </c>
      <c r="D14" s="376" t="s">
        <v>203</v>
      </c>
      <c r="E14" s="377" t="s">
        <v>262</v>
      </c>
      <c r="F14" s="253" t="s">
        <v>197</v>
      </c>
      <c r="G14" s="257" t="s">
        <v>358</v>
      </c>
      <c r="H14" s="253" t="s">
        <v>95</v>
      </c>
      <c r="I14" s="258">
        <v>0.66</v>
      </c>
      <c r="J14" s="253" t="s">
        <v>677</v>
      </c>
      <c r="K14" s="232">
        <v>632582.21</v>
      </c>
      <c r="L14" s="232">
        <f t="shared" si="5"/>
        <v>379549</v>
      </c>
      <c r="M14" s="378">
        <f t="shared" si="0"/>
        <v>253033.20999999996</v>
      </c>
      <c r="N14" s="379">
        <v>0.6</v>
      </c>
      <c r="O14" s="380">
        <v>0</v>
      </c>
      <c r="P14" s="380">
        <v>0</v>
      </c>
      <c r="Q14" s="380">
        <v>0</v>
      </c>
      <c r="R14" s="380">
        <v>0</v>
      </c>
      <c r="S14" s="381">
        <f t="shared" si="8"/>
        <v>379549</v>
      </c>
      <c r="T14" s="381">
        <v>0</v>
      </c>
      <c r="U14" s="381">
        <v>0</v>
      </c>
      <c r="V14" s="381">
        <v>0</v>
      </c>
      <c r="W14" s="381">
        <v>0</v>
      </c>
      <c r="X14" s="381">
        <v>0</v>
      </c>
      <c r="Y14" s="354" t="b">
        <f t="shared" si="9"/>
        <v>1</v>
      </c>
      <c r="Z14" s="355">
        <f t="shared" si="10"/>
        <v>0.6</v>
      </c>
      <c r="AA14" s="356" t="b">
        <f t="shared" si="11"/>
        <v>1</v>
      </c>
      <c r="AB14" s="356" t="b">
        <f t="shared" si="12"/>
        <v>1</v>
      </c>
      <c r="AC14" s="424"/>
    </row>
    <row r="15" spans="1:29" x14ac:dyDescent="0.2">
      <c r="A15" s="373" t="s">
        <v>56</v>
      </c>
      <c r="B15" s="374" t="s">
        <v>461</v>
      </c>
      <c r="C15" s="375" t="s">
        <v>84</v>
      </c>
      <c r="D15" s="376" t="s">
        <v>362</v>
      </c>
      <c r="E15" s="377" t="s">
        <v>318</v>
      </c>
      <c r="F15" s="253" t="s">
        <v>187</v>
      </c>
      <c r="G15" s="257" t="s">
        <v>582</v>
      </c>
      <c r="H15" s="253" t="s">
        <v>95</v>
      </c>
      <c r="I15" s="258">
        <v>0.999</v>
      </c>
      <c r="J15" s="253" t="s">
        <v>446</v>
      </c>
      <c r="K15" s="232">
        <v>849137.99</v>
      </c>
      <c r="L15" s="232">
        <f t="shared" si="5"/>
        <v>424568</v>
      </c>
      <c r="M15" s="378">
        <f t="shared" si="0"/>
        <v>424569.99</v>
      </c>
      <c r="N15" s="379">
        <v>0.5</v>
      </c>
      <c r="O15" s="380">
        <v>0</v>
      </c>
      <c r="P15" s="380">
        <v>0</v>
      </c>
      <c r="Q15" s="380">
        <v>0</v>
      </c>
      <c r="R15" s="380">
        <v>0</v>
      </c>
      <c r="S15" s="381">
        <f t="shared" si="8"/>
        <v>424568</v>
      </c>
      <c r="T15" s="381">
        <v>0</v>
      </c>
      <c r="U15" s="381">
        <v>0</v>
      </c>
      <c r="V15" s="381">
        <v>0</v>
      </c>
      <c r="W15" s="381">
        <v>0</v>
      </c>
      <c r="X15" s="381">
        <v>0</v>
      </c>
      <c r="Y15" s="354" t="b">
        <f t="shared" si="9"/>
        <v>1</v>
      </c>
      <c r="Z15" s="355">
        <f t="shared" si="10"/>
        <v>0.5</v>
      </c>
      <c r="AA15" s="356" t="b">
        <f t="shared" si="11"/>
        <v>1</v>
      </c>
      <c r="AB15" s="356" t="b">
        <f t="shared" si="12"/>
        <v>1</v>
      </c>
      <c r="AC15" s="424"/>
    </row>
    <row r="16" spans="1:29" ht="34.200000000000003" x14ac:dyDescent="0.2">
      <c r="A16" s="373" t="s">
        <v>57</v>
      </c>
      <c r="B16" s="374" t="s">
        <v>462</v>
      </c>
      <c r="C16" s="375" t="s">
        <v>84</v>
      </c>
      <c r="D16" s="376" t="s">
        <v>559</v>
      </c>
      <c r="E16" s="377" t="s">
        <v>399</v>
      </c>
      <c r="F16" s="253" t="s">
        <v>198</v>
      </c>
      <c r="G16" s="257" t="s">
        <v>583</v>
      </c>
      <c r="H16" s="253" t="s">
        <v>95</v>
      </c>
      <c r="I16" s="258">
        <v>0.252</v>
      </c>
      <c r="J16" s="253" t="s">
        <v>678</v>
      </c>
      <c r="K16" s="232">
        <v>1300000</v>
      </c>
      <c r="L16" s="232">
        <f t="shared" si="5"/>
        <v>650000</v>
      </c>
      <c r="M16" s="378">
        <f t="shared" si="0"/>
        <v>650000</v>
      </c>
      <c r="N16" s="379">
        <v>0.5</v>
      </c>
      <c r="O16" s="380">
        <v>0</v>
      </c>
      <c r="P16" s="380">
        <v>0</v>
      </c>
      <c r="Q16" s="380">
        <v>0</v>
      </c>
      <c r="R16" s="380">
        <v>0</v>
      </c>
      <c r="S16" s="381">
        <f t="shared" si="8"/>
        <v>650000</v>
      </c>
      <c r="T16" s="381">
        <v>0</v>
      </c>
      <c r="U16" s="381">
        <v>0</v>
      </c>
      <c r="V16" s="381">
        <v>0</v>
      </c>
      <c r="W16" s="381">
        <v>0</v>
      </c>
      <c r="X16" s="381">
        <v>0</v>
      </c>
      <c r="Y16" s="354" t="b">
        <f t="shared" si="9"/>
        <v>1</v>
      </c>
      <c r="Z16" s="355">
        <f t="shared" si="10"/>
        <v>0.5</v>
      </c>
      <c r="AA16" s="356" t="b">
        <f t="shared" si="11"/>
        <v>1</v>
      </c>
      <c r="AB16" s="356" t="b">
        <f t="shared" si="12"/>
        <v>1</v>
      </c>
      <c r="AC16" s="424"/>
    </row>
    <row r="17" spans="1:29" ht="22.8" x14ac:dyDescent="0.2">
      <c r="A17" s="373" t="s">
        <v>58</v>
      </c>
      <c r="B17" s="374" t="s">
        <v>463</v>
      </c>
      <c r="C17" s="375" t="s">
        <v>84</v>
      </c>
      <c r="D17" s="376" t="s">
        <v>344</v>
      </c>
      <c r="E17" s="377" t="s">
        <v>283</v>
      </c>
      <c r="F17" s="253" t="s">
        <v>189</v>
      </c>
      <c r="G17" s="257" t="s">
        <v>584</v>
      </c>
      <c r="H17" s="253" t="s">
        <v>94</v>
      </c>
      <c r="I17" s="258">
        <v>1.4690000000000001</v>
      </c>
      <c r="J17" s="253" t="s">
        <v>679</v>
      </c>
      <c r="K17" s="232">
        <v>1360161.91</v>
      </c>
      <c r="L17" s="232">
        <f t="shared" si="5"/>
        <v>680080</v>
      </c>
      <c r="M17" s="378">
        <f t="shared" si="0"/>
        <v>680081.90999999992</v>
      </c>
      <c r="N17" s="379">
        <v>0.5</v>
      </c>
      <c r="O17" s="380">
        <v>0</v>
      </c>
      <c r="P17" s="380">
        <v>0</v>
      </c>
      <c r="Q17" s="380">
        <v>0</v>
      </c>
      <c r="R17" s="380">
        <v>0</v>
      </c>
      <c r="S17" s="381">
        <f t="shared" si="8"/>
        <v>680080</v>
      </c>
      <c r="T17" s="381">
        <v>0</v>
      </c>
      <c r="U17" s="381">
        <v>0</v>
      </c>
      <c r="V17" s="381">
        <v>0</v>
      </c>
      <c r="W17" s="381">
        <v>0</v>
      </c>
      <c r="X17" s="381">
        <v>0</v>
      </c>
      <c r="Y17" s="354" t="b">
        <f t="shared" si="9"/>
        <v>1</v>
      </c>
      <c r="Z17" s="355">
        <f t="shared" si="10"/>
        <v>0.5</v>
      </c>
      <c r="AA17" s="356" t="b">
        <f t="shared" si="11"/>
        <v>1</v>
      </c>
      <c r="AB17" s="356" t="b">
        <f t="shared" si="12"/>
        <v>1</v>
      </c>
      <c r="AC17" s="424"/>
    </row>
    <row r="18" spans="1:29" ht="34.200000000000003" x14ac:dyDescent="0.2">
      <c r="A18" s="373" t="s">
        <v>59</v>
      </c>
      <c r="B18" s="374" t="s">
        <v>464</v>
      </c>
      <c r="C18" s="375" t="s">
        <v>84</v>
      </c>
      <c r="D18" s="376" t="s">
        <v>217</v>
      </c>
      <c r="E18" s="377" t="s">
        <v>332</v>
      </c>
      <c r="F18" s="253" t="s">
        <v>194</v>
      </c>
      <c r="G18" s="257" t="s">
        <v>585</v>
      </c>
      <c r="H18" s="253" t="s">
        <v>94</v>
      </c>
      <c r="I18" s="258">
        <v>0.41399999999999998</v>
      </c>
      <c r="J18" s="253" t="s">
        <v>448</v>
      </c>
      <c r="K18" s="232">
        <v>1012375.75</v>
      </c>
      <c r="L18" s="232">
        <f t="shared" si="5"/>
        <v>506187</v>
      </c>
      <c r="M18" s="378">
        <f t="shared" si="0"/>
        <v>506188.75</v>
      </c>
      <c r="N18" s="379">
        <v>0.5</v>
      </c>
      <c r="O18" s="380">
        <v>0</v>
      </c>
      <c r="P18" s="380">
        <v>0</v>
      </c>
      <c r="Q18" s="380">
        <v>0</v>
      </c>
      <c r="R18" s="380">
        <v>0</v>
      </c>
      <c r="S18" s="381">
        <f t="shared" si="8"/>
        <v>506187</v>
      </c>
      <c r="T18" s="381">
        <v>0</v>
      </c>
      <c r="U18" s="381">
        <v>0</v>
      </c>
      <c r="V18" s="381">
        <v>0</v>
      </c>
      <c r="W18" s="381">
        <v>0</v>
      </c>
      <c r="X18" s="381">
        <v>0</v>
      </c>
      <c r="Y18" s="354" t="b">
        <f t="shared" si="9"/>
        <v>1</v>
      </c>
      <c r="Z18" s="355">
        <f t="shared" si="10"/>
        <v>0.5</v>
      </c>
      <c r="AA18" s="356" t="b">
        <f t="shared" si="11"/>
        <v>1</v>
      </c>
      <c r="AB18" s="356" t="b">
        <f t="shared" si="12"/>
        <v>1</v>
      </c>
      <c r="AC18" s="424"/>
    </row>
    <row r="19" spans="1:29" ht="22.8" x14ac:dyDescent="0.2">
      <c r="A19" s="373" t="s">
        <v>60</v>
      </c>
      <c r="B19" s="374" t="s">
        <v>465</v>
      </c>
      <c r="C19" s="375" t="s">
        <v>84</v>
      </c>
      <c r="D19" s="376" t="s">
        <v>560</v>
      </c>
      <c r="E19" s="377" t="s">
        <v>280</v>
      </c>
      <c r="F19" s="253" t="s">
        <v>197</v>
      </c>
      <c r="G19" s="257" t="s">
        <v>586</v>
      </c>
      <c r="H19" s="253" t="s">
        <v>94</v>
      </c>
      <c r="I19" s="258">
        <v>5.7210000000000001</v>
      </c>
      <c r="J19" s="253" t="s">
        <v>422</v>
      </c>
      <c r="K19" s="232">
        <v>3998432.74</v>
      </c>
      <c r="L19" s="232">
        <f t="shared" si="5"/>
        <v>1999216</v>
      </c>
      <c r="M19" s="378">
        <f t="shared" si="0"/>
        <v>1999216.7400000002</v>
      </c>
      <c r="N19" s="379">
        <v>0.5</v>
      </c>
      <c r="O19" s="380">
        <v>0</v>
      </c>
      <c r="P19" s="380">
        <v>0</v>
      </c>
      <c r="Q19" s="380">
        <v>0</v>
      </c>
      <c r="R19" s="380">
        <v>0</v>
      </c>
      <c r="S19" s="381">
        <f t="shared" si="8"/>
        <v>1999216</v>
      </c>
      <c r="T19" s="381">
        <v>0</v>
      </c>
      <c r="U19" s="381">
        <v>0</v>
      </c>
      <c r="V19" s="381">
        <v>0</v>
      </c>
      <c r="W19" s="381">
        <v>0</v>
      </c>
      <c r="X19" s="381">
        <v>0</v>
      </c>
      <c r="Y19" s="354" t="b">
        <f t="shared" si="9"/>
        <v>1</v>
      </c>
      <c r="Z19" s="355">
        <f t="shared" si="10"/>
        <v>0.5</v>
      </c>
      <c r="AA19" s="356" t="b">
        <f t="shared" si="11"/>
        <v>1</v>
      </c>
      <c r="AB19" s="356" t="b">
        <f t="shared" si="12"/>
        <v>1</v>
      </c>
      <c r="AC19" s="424"/>
    </row>
    <row r="20" spans="1:29" ht="22.8" x14ac:dyDescent="0.2">
      <c r="A20" s="373" t="s">
        <v>61</v>
      </c>
      <c r="B20" s="374" t="s">
        <v>466</v>
      </c>
      <c r="C20" s="375" t="s">
        <v>84</v>
      </c>
      <c r="D20" s="376" t="s">
        <v>240</v>
      </c>
      <c r="E20" s="377" t="s">
        <v>293</v>
      </c>
      <c r="F20" s="253" t="s">
        <v>183</v>
      </c>
      <c r="G20" s="382" t="s">
        <v>587</v>
      </c>
      <c r="H20" s="253" t="s">
        <v>95</v>
      </c>
      <c r="I20" s="258">
        <v>0.52700000000000002</v>
      </c>
      <c r="J20" s="253" t="s">
        <v>442</v>
      </c>
      <c r="K20" s="232">
        <v>448609.09</v>
      </c>
      <c r="L20" s="232">
        <f t="shared" si="5"/>
        <v>224304</v>
      </c>
      <c r="M20" s="378">
        <f t="shared" si="0"/>
        <v>224305.09000000003</v>
      </c>
      <c r="N20" s="379">
        <v>0.5</v>
      </c>
      <c r="O20" s="380">
        <v>0</v>
      </c>
      <c r="P20" s="380">
        <v>0</v>
      </c>
      <c r="Q20" s="380">
        <v>0</v>
      </c>
      <c r="R20" s="380">
        <v>0</v>
      </c>
      <c r="S20" s="381">
        <f t="shared" si="8"/>
        <v>224304</v>
      </c>
      <c r="T20" s="381">
        <v>0</v>
      </c>
      <c r="U20" s="381">
        <v>0</v>
      </c>
      <c r="V20" s="381">
        <v>0</v>
      </c>
      <c r="W20" s="381">
        <v>0</v>
      </c>
      <c r="X20" s="381">
        <v>0</v>
      </c>
      <c r="Y20" s="354" t="b">
        <f t="shared" si="9"/>
        <v>1</v>
      </c>
      <c r="Z20" s="355">
        <f t="shared" si="10"/>
        <v>0.5</v>
      </c>
      <c r="AA20" s="356" t="b">
        <f t="shared" si="11"/>
        <v>1</v>
      </c>
      <c r="AB20" s="356" t="b">
        <f t="shared" si="12"/>
        <v>1</v>
      </c>
      <c r="AC20" s="424"/>
    </row>
    <row r="21" spans="1:29" s="166" customFormat="1" ht="34.200000000000003" x14ac:dyDescent="0.2">
      <c r="A21" s="373" t="s">
        <v>62</v>
      </c>
      <c r="B21" s="374" t="s">
        <v>467</v>
      </c>
      <c r="C21" s="375" t="s">
        <v>84</v>
      </c>
      <c r="D21" s="376" t="s">
        <v>365</v>
      </c>
      <c r="E21" s="377" t="s">
        <v>303</v>
      </c>
      <c r="F21" s="253" t="s">
        <v>193</v>
      </c>
      <c r="G21" s="257" t="s">
        <v>588</v>
      </c>
      <c r="H21" s="253" t="s">
        <v>94</v>
      </c>
      <c r="I21" s="258">
        <v>0.222</v>
      </c>
      <c r="J21" s="253" t="s">
        <v>442</v>
      </c>
      <c r="K21" s="232">
        <v>611928.19999999995</v>
      </c>
      <c r="L21" s="232">
        <f t="shared" si="5"/>
        <v>336560</v>
      </c>
      <c r="M21" s="378">
        <f t="shared" si="0"/>
        <v>275368.19999999995</v>
      </c>
      <c r="N21" s="379">
        <v>0.55000000000000004</v>
      </c>
      <c r="O21" s="380">
        <v>0</v>
      </c>
      <c r="P21" s="380">
        <v>0</v>
      </c>
      <c r="Q21" s="380">
        <v>0</v>
      </c>
      <c r="R21" s="380">
        <v>0</v>
      </c>
      <c r="S21" s="381">
        <f t="shared" si="8"/>
        <v>336560</v>
      </c>
      <c r="T21" s="381">
        <v>0</v>
      </c>
      <c r="U21" s="381">
        <v>0</v>
      </c>
      <c r="V21" s="381">
        <v>0</v>
      </c>
      <c r="W21" s="381">
        <v>0</v>
      </c>
      <c r="X21" s="381">
        <v>0</v>
      </c>
      <c r="Y21" s="354" t="b">
        <f t="shared" si="9"/>
        <v>1</v>
      </c>
      <c r="Z21" s="355">
        <f t="shared" si="10"/>
        <v>0.55000000000000004</v>
      </c>
      <c r="AA21" s="356" t="b">
        <f t="shared" si="11"/>
        <v>1</v>
      </c>
      <c r="AB21" s="356" t="b">
        <f t="shared" si="12"/>
        <v>1</v>
      </c>
      <c r="AC21" s="425"/>
    </row>
    <row r="22" spans="1:29" s="291" customFormat="1" ht="22.8" x14ac:dyDescent="0.2">
      <c r="A22" s="373" t="s">
        <v>63</v>
      </c>
      <c r="B22" s="374" t="s">
        <v>468</v>
      </c>
      <c r="C22" s="375" t="s">
        <v>84</v>
      </c>
      <c r="D22" s="376" t="s">
        <v>233</v>
      </c>
      <c r="E22" s="377" t="s">
        <v>250</v>
      </c>
      <c r="F22" s="253" t="s">
        <v>197</v>
      </c>
      <c r="G22" s="382" t="s">
        <v>589</v>
      </c>
      <c r="H22" s="253" t="s">
        <v>95</v>
      </c>
      <c r="I22" s="258">
        <v>0.55000000000000004</v>
      </c>
      <c r="J22" s="253" t="s">
        <v>680</v>
      </c>
      <c r="K22" s="232">
        <v>684965.69</v>
      </c>
      <c r="L22" s="232">
        <v>445226.8</v>
      </c>
      <c r="M22" s="378">
        <f t="shared" si="0"/>
        <v>239738.88999999996</v>
      </c>
      <c r="N22" s="379">
        <f>L22/K22</f>
        <v>0.64999868825546581</v>
      </c>
      <c r="O22" s="380">
        <v>0</v>
      </c>
      <c r="P22" s="380">
        <v>0</v>
      </c>
      <c r="Q22" s="380">
        <v>0</v>
      </c>
      <c r="R22" s="380">
        <v>0</v>
      </c>
      <c r="S22" s="381">
        <f t="shared" si="8"/>
        <v>445226.8</v>
      </c>
      <c r="T22" s="381">
        <v>0</v>
      </c>
      <c r="U22" s="381">
        <v>0</v>
      </c>
      <c r="V22" s="381">
        <v>0</v>
      </c>
      <c r="W22" s="381">
        <v>0</v>
      </c>
      <c r="X22" s="381">
        <v>0</v>
      </c>
      <c r="Y22" s="354" t="b">
        <f t="shared" si="9"/>
        <v>1</v>
      </c>
      <c r="Z22" s="355">
        <f t="shared" si="10"/>
        <v>0.65</v>
      </c>
      <c r="AA22" s="356" t="b">
        <f t="shared" si="11"/>
        <v>0</v>
      </c>
      <c r="AB22" s="356" t="b">
        <f t="shared" si="12"/>
        <v>1</v>
      </c>
      <c r="AC22" s="425"/>
    </row>
    <row r="23" spans="1:29" s="166" customFormat="1" ht="22.8" x14ac:dyDescent="0.2">
      <c r="A23" s="373" t="s">
        <v>64</v>
      </c>
      <c r="B23" s="374" t="s">
        <v>469</v>
      </c>
      <c r="C23" s="375" t="s">
        <v>84</v>
      </c>
      <c r="D23" s="376" t="s">
        <v>366</v>
      </c>
      <c r="E23" s="377" t="s">
        <v>268</v>
      </c>
      <c r="F23" s="253" t="s">
        <v>196</v>
      </c>
      <c r="G23" s="257" t="s">
        <v>590</v>
      </c>
      <c r="H23" s="253" t="s">
        <v>95</v>
      </c>
      <c r="I23" s="258">
        <v>0.47</v>
      </c>
      <c r="J23" s="253" t="s">
        <v>447</v>
      </c>
      <c r="K23" s="232">
        <v>871273.62</v>
      </c>
      <c r="L23" s="232">
        <f>ROUNDDOWN(K23*N23,0)</f>
        <v>435636</v>
      </c>
      <c r="M23" s="378">
        <f t="shared" si="0"/>
        <v>435637.62</v>
      </c>
      <c r="N23" s="379">
        <v>0.5</v>
      </c>
      <c r="O23" s="380">
        <v>0</v>
      </c>
      <c r="P23" s="380">
        <v>0</v>
      </c>
      <c r="Q23" s="380">
        <v>0</v>
      </c>
      <c r="R23" s="380">
        <v>0</v>
      </c>
      <c r="S23" s="381">
        <f t="shared" si="8"/>
        <v>435636</v>
      </c>
      <c r="T23" s="381">
        <v>0</v>
      </c>
      <c r="U23" s="381">
        <v>0</v>
      </c>
      <c r="V23" s="381">
        <v>0</v>
      </c>
      <c r="W23" s="381">
        <v>0</v>
      </c>
      <c r="X23" s="381">
        <v>0</v>
      </c>
      <c r="Y23" s="354" t="b">
        <f t="shared" si="9"/>
        <v>1</v>
      </c>
      <c r="Z23" s="355">
        <f t="shared" si="10"/>
        <v>0.5</v>
      </c>
      <c r="AA23" s="356" t="b">
        <f t="shared" si="11"/>
        <v>1</v>
      </c>
      <c r="AB23" s="356" t="b">
        <f t="shared" si="12"/>
        <v>1</v>
      </c>
      <c r="AC23" s="425"/>
    </row>
    <row r="24" spans="1:29" s="289" customFormat="1" ht="22.8" x14ac:dyDescent="0.2">
      <c r="A24" s="373" t="s">
        <v>65</v>
      </c>
      <c r="B24" s="374" t="s">
        <v>470</v>
      </c>
      <c r="C24" s="375" t="s">
        <v>84</v>
      </c>
      <c r="D24" s="376" t="s">
        <v>340</v>
      </c>
      <c r="E24" s="377" t="s">
        <v>288</v>
      </c>
      <c r="F24" s="253" t="s">
        <v>197</v>
      </c>
      <c r="G24" s="257" t="s">
        <v>591</v>
      </c>
      <c r="H24" s="253" t="s">
        <v>94</v>
      </c>
      <c r="I24" s="258">
        <v>0.19600000000000001</v>
      </c>
      <c r="J24" s="253" t="s">
        <v>432</v>
      </c>
      <c r="K24" s="232">
        <v>876251</v>
      </c>
      <c r="L24" s="232">
        <v>613375.6</v>
      </c>
      <c r="M24" s="378">
        <f t="shared" si="0"/>
        <v>262875.40000000002</v>
      </c>
      <c r="N24" s="383">
        <f>L24/K24</f>
        <v>0.69999988587744832</v>
      </c>
      <c r="O24" s="380">
        <v>0</v>
      </c>
      <c r="P24" s="380">
        <v>0</v>
      </c>
      <c r="Q24" s="380">
        <v>0</v>
      </c>
      <c r="R24" s="380">
        <v>0</v>
      </c>
      <c r="S24" s="381">
        <f t="shared" si="8"/>
        <v>613375.6</v>
      </c>
      <c r="T24" s="381">
        <v>0</v>
      </c>
      <c r="U24" s="381">
        <v>0</v>
      </c>
      <c r="V24" s="381">
        <v>0</v>
      </c>
      <c r="W24" s="381">
        <v>0</v>
      </c>
      <c r="X24" s="381">
        <v>0</v>
      </c>
      <c r="Y24" s="354" t="b">
        <f t="shared" si="9"/>
        <v>1</v>
      </c>
      <c r="Z24" s="355">
        <f t="shared" si="10"/>
        <v>0.7</v>
      </c>
      <c r="AA24" s="356" t="b">
        <f t="shared" si="11"/>
        <v>0</v>
      </c>
      <c r="AB24" s="356" t="b">
        <f t="shared" si="12"/>
        <v>1</v>
      </c>
      <c r="AC24" s="424"/>
    </row>
    <row r="25" spans="1:29" ht="34.200000000000003" x14ac:dyDescent="0.2">
      <c r="A25" s="373" t="s">
        <v>66</v>
      </c>
      <c r="B25" s="374" t="s">
        <v>471</v>
      </c>
      <c r="C25" s="375" t="s">
        <v>84</v>
      </c>
      <c r="D25" s="376" t="s">
        <v>230</v>
      </c>
      <c r="E25" s="377" t="s">
        <v>295</v>
      </c>
      <c r="F25" s="253" t="s">
        <v>194</v>
      </c>
      <c r="G25" s="257" t="s">
        <v>592</v>
      </c>
      <c r="H25" s="253" t="s">
        <v>95</v>
      </c>
      <c r="I25" s="258">
        <v>0.72499999999999998</v>
      </c>
      <c r="J25" s="253" t="s">
        <v>681</v>
      </c>
      <c r="K25" s="232">
        <v>990000</v>
      </c>
      <c r="L25" s="232">
        <f t="shared" ref="L25:L50" si="13">ROUNDDOWN(K25*N25,0)</f>
        <v>495000</v>
      </c>
      <c r="M25" s="378">
        <f t="shared" si="0"/>
        <v>495000</v>
      </c>
      <c r="N25" s="379">
        <v>0.5</v>
      </c>
      <c r="O25" s="380">
        <v>0</v>
      </c>
      <c r="P25" s="380">
        <v>0</v>
      </c>
      <c r="Q25" s="380">
        <v>0</v>
      </c>
      <c r="R25" s="380">
        <v>0</v>
      </c>
      <c r="S25" s="381">
        <f t="shared" si="8"/>
        <v>495000</v>
      </c>
      <c r="T25" s="381">
        <v>0</v>
      </c>
      <c r="U25" s="381">
        <v>0</v>
      </c>
      <c r="V25" s="381">
        <v>0</v>
      </c>
      <c r="W25" s="381">
        <v>0</v>
      </c>
      <c r="X25" s="381">
        <v>0</v>
      </c>
      <c r="Y25" s="354" t="b">
        <f t="shared" si="9"/>
        <v>1</v>
      </c>
      <c r="Z25" s="355">
        <f t="shared" si="10"/>
        <v>0.5</v>
      </c>
      <c r="AA25" s="356" t="b">
        <f t="shared" si="11"/>
        <v>1</v>
      </c>
      <c r="AB25" s="356" t="b">
        <f t="shared" si="12"/>
        <v>1</v>
      </c>
      <c r="AC25" s="424"/>
    </row>
    <row r="26" spans="1:29" x14ac:dyDescent="0.2">
      <c r="A26" s="373" t="s">
        <v>67</v>
      </c>
      <c r="B26" s="374" t="s">
        <v>472</v>
      </c>
      <c r="C26" s="375" t="s">
        <v>84</v>
      </c>
      <c r="D26" s="376" t="s">
        <v>387</v>
      </c>
      <c r="E26" s="377" t="s">
        <v>388</v>
      </c>
      <c r="F26" s="253" t="s">
        <v>183</v>
      </c>
      <c r="G26" s="257" t="s">
        <v>593</v>
      </c>
      <c r="H26" s="253" t="s">
        <v>95</v>
      </c>
      <c r="I26" s="258">
        <v>1.2350000000000001</v>
      </c>
      <c r="J26" s="253" t="s">
        <v>678</v>
      </c>
      <c r="K26" s="232">
        <v>1130881.1399999999</v>
      </c>
      <c r="L26" s="232">
        <f t="shared" si="13"/>
        <v>565440</v>
      </c>
      <c r="M26" s="378">
        <f t="shared" si="0"/>
        <v>565441.1399999999</v>
      </c>
      <c r="N26" s="379">
        <v>0.5</v>
      </c>
      <c r="O26" s="380">
        <v>0</v>
      </c>
      <c r="P26" s="380">
        <v>0</v>
      </c>
      <c r="Q26" s="380">
        <v>0</v>
      </c>
      <c r="R26" s="380">
        <v>0</v>
      </c>
      <c r="S26" s="381">
        <f t="shared" si="8"/>
        <v>565440</v>
      </c>
      <c r="T26" s="381">
        <v>0</v>
      </c>
      <c r="U26" s="381">
        <v>0</v>
      </c>
      <c r="V26" s="381">
        <v>0</v>
      </c>
      <c r="W26" s="381">
        <v>0</v>
      </c>
      <c r="X26" s="381">
        <v>0</v>
      </c>
      <c r="Y26" s="354" t="b">
        <f t="shared" si="9"/>
        <v>1</v>
      </c>
      <c r="Z26" s="355">
        <f t="shared" si="10"/>
        <v>0.5</v>
      </c>
      <c r="AA26" s="356" t="b">
        <f t="shared" si="11"/>
        <v>1</v>
      </c>
      <c r="AB26" s="356" t="b">
        <f t="shared" si="12"/>
        <v>1</v>
      </c>
      <c r="AC26" s="424"/>
    </row>
    <row r="27" spans="1:29" ht="22.8" x14ac:dyDescent="0.2">
      <c r="A27" s="373" t="s">
        <v>68</v>
      </c>
      <c r="B27" s="374" t="s">
        <v>473</v>
      </c>
      <c r="C27" s="375" t="s">
        <v>84</v>
      </c>
      <c r="D27" s="376" t="s">
        <v>236</v>
      </c>
      <c r="E27" s="377" t="s">
        <v>320</v>
      </c>
      <c r="F27" s="253" t="s">
        <v>183</v>
      </c>
      <c r="G27" s="257" t="s">
        <v>594</v>
      </c>
      <c r="H27" s="253" t="s">
        <v>95</v>
      </c>
      <c r="I27" s="258">
        <v>0.80100000000000005</v>
      </c>
      <c r="J27" s="253" t="s">
        <v>422</v>
      </c>
      <c r="K27" s="232">
        <v>3097422.41</v>
      </c>
      <c r="L27" s="232">
        <f t="shared" si="13"/>
        <v>1548711</v>
      </c>
      <c r="M27" s="378">
        <f t="shared" si="0"/>
        <v>1548711.4100000001</v>
      </c>
      <c r="N27" s="379">
        <v>0.5</v>
      </c>
      <c r="O27" s="380">
        <v>0</v>
      </c>
      <c r="P27" s="380">
        <v>0</v>
      </c>
      <c r="Q27" s="380">
        <v>0</v>
      </c>
      <c r="R27" s="380">
        <v>0</v>
      </c>
      <c r="S27" s="381">
        <f t="shared" si="8"/>
        <v>1548711</v>
      </c>
      <c r="T27" s="381">
        <v>0</v>
      </c>
      <c r="U27" s="381">
        <v>0</v>
      </c>
      <c r="V27" s="381">
        <v>0</v>
      </c>
      <c r="W27" s="381">
        <v>0</v>
      </c>
      <c r="X27" s="381">
        <v>0</v>
      </c>
      <c r="Y27" s="354" t="b">
        <f t="shared" si="9"/>
        <v>1</v>
      </c>
      <c r="Z27" s="355">
        <f t="shared" si="10"/>
        <v>0.5</v>
      </c>
      <c r="AA27" s="356" t="b">
        <f t="shared" si="11"/>
        <v>1</v>
      </c>
      <c r="AB27" s="356" t="b">
        <f t="shared" si="12"/>
        <v>1</v>
      </c>
      <c r="AC27" s="424"/>
    </row>
    <row r="28" spans="1:29" s="290" customFormat="1" ht="22.8" x14ac:dyDescent="0.2">
      <c r="A28" s="373" t="s">
        <v>69</v>
      </c>
      <c r="B28" s="374" t="s">
        <v>474</v>
      </c>
      <c r="C28" s="375" t="s">
        <v>84</v>
      </c>
      <c r="D28" s="376" t="s">
        <v>561</v>
      </c>
      <c r="E28" s="377" t="s">
        <v>255</v>
      </c>
      <c r="F28" s="253" t="s">
        <v>181</v>
      </c>
      <c r="G28" s="257" t="s">
        <v>595</v>
      </c>
      <c r="H28" s="253" t="s">
        <v>95</v>
      </c>
      <c r="I28" s="258">
        <v>0.70399999999999996</v>
      </c>
      <c r="J28" s="253" t="s">
        <v>432</v>
      </c>
      <c r="K28" s="232">
        <v>1497336.08</v>
      </c>
      <c r="L28" s="232">
        <f t="shared" si="13"/>
        <v>748668</v>
      </c>
      <c r="M28" s="378">
        <f t="shared" si="0"/>
        <v>748668.08000000007</v>
      </c>
      <c r="N28" s="379">
        <v>0.5</v>
      </c>
      <c r="O28" s="380">
        <v>0</v>
      </c>
      <c r="P28" s="380">
        <v>0</v>
      </c>
      <c r="Q28" s="380">
        <v>0</v>
      </c>
      <c r="R28" s="380">
        <v>0</v>
      </c>
      <c r="S28" s="381">
        <f t="shared" si="8"/>
        <v>748668</v>
      </c>
      <c r="T28" s="381">
        <v>0</v>
      </c>
      <c r="U28" s="381">
        <v>0</v>
      </c>
      <c r="V28" s="381">
        <v>0</v>
      </c>
      <c r="W28" s="381">
        <v>0</v>
      </c>
      <c r="X28" s="381">
        <v>0</v>
      </c>
      <c r="Y28" s="354" t="b">
        <f t="shared" si="9"/>
        <v>1</v>
      </c>
      <c r="Z28" s="355">
        <f t="shared" si="10"/>
        <v>0.5</v>
      </c>
      <c r="AA28" s="356" t="b">
        <f t="shared" si="11"/>
        <v>1</v>
      </c>
      <c r="AB28" s="356" t="b">
        <f t="shared" si="12"/>
        <v>1</v>
      </c>
      <c r="AC28" s="424"/>
    </row>
    <row r="29" spans="1:29" ht="22.8" x14ac:dyDescent="0.2">
      <c r="A29" s="373" t="s">
        <v>70</v>
      </c>
      <c r="B29" s="374" t="s">
        <v>475</v>
      </c>
      <c r="C29" s="375" t="s">
        <v>84</v>
      </c>
      <c r="D29" s="376" t="s">
        <v>209</v>
      </c>
      <c r="E29" s="377" t="s">
        <v>267</v>
      </c>
      <c r="F29" s="253" t="s">
        <v>182</v>
      </c>
      <c r="G29" s="257" t="s">
        <v>596</v>
      </c>
      <c r="H29" s="253" t="s">
        <v>96</v>
      </c>
      <c r="I29" s="258">
        <v>0.58799999999999997</v>
      </c>
      <c r="J29" s="253" t="s">
        <v>432</v>
      </c>
      <c r="K29" s="232">
        <v>315258.74</v>
      </c>
      <c r="L29" s="232">
        <f t="shared" si="13"/>
        <v>173392</v>
      </c>
      <c r="M29" s="378">
        <f t="shared" si="0"/>
        <v>141866.74</v>
      </c>
      <c r="N29" s="379">
        <v>0.55000000000000004</v>
      </c>
      <c r="O29" s="380">
        <v>0</v>
      </c>
      <c r="P29" s="380">
        <v>0</v>
      </c>
      <c r="Q29" s="380">
        <v>0</v>
      </c>
      <c r="R29" s="380">
        <v>0</v>
      </c>
      <c r="S29" s="381">
        <f t="shared" si="8"/>
        <v>173392</v>
      </c>
      <c r="T29" s="381">
        <v>0</v>
      </c>
      <c r="U29" s="381">
        <v>0</v>
      </c>
      <c r="V29" s="381">
        <v>0</v>
      </c>
      <c r="W29" s="381">
        <v>0</v>
      </c>
      <c r="X29" s="381">
        <v>0</v>
      </c>
      <c r="Y29" s="354" t="b">
        <f t="shared" si="9"/>
        <v>1</v>
      </c>
      <c r="Z29" s="355">
        <f t="shared" si="10"/>
        <v>0.55000000000000004</v>
      </c>
      <c r="AA29" s="356" t="b">
        <f t="shared" si="11"/>
        <v>1</v>
      </c>
      <c r="AB29" s="356" t="b">
        <f t="shared" si="12"/>
        <v>1</v>
      </c>
      <c r="AC29" s="424"/>
    </row>
    <row r="30" spans="1:29" ht="22.8" x14ac:dyDescent="0.2">
      <c r="A30" s="373" t="s">
        <v>71</v>
      </c>
      <c r="B30" s="374" t="s">
        <v>476</v>
      </c>
      <c r="C30" s="375" t="s">
        <v>84</v>
      </c>
      <c r="D30" s="376" t="s">
        <v>360</v>
      </c>
      <c r="E30" s="377" t="s">
        <v>287</v>
      </c>
      <c r="F30" s="253" t="s">
        <v>197</v>
      </c>
      <c r="G30" s="257" t="s">
        <v>597</v>
      </c>
      <c r="H30" s="253" t="s">
        <v>95</v>
      </c>
      <c r="I30" s="258">
        <v>2</v>
      </c>
      <c r="J30" s="253" t="s">
        <v>445</v>
      </c>
      <c r="K30" s="232">
        <v>3006839.42</v>
      </c>
      <c r="L30" s="232">
        <f t="shared" si="13"/>
        <v>1503419</v>
      </c>
      <c r="M30" s="378">
        <f t="shared" si="0"/>
        <v>1503420.42</v>
      </c>
      <c r="N30" s="379">
        <v>0.5</v>
      </c>
      <c r="O30" s="380">
        <v>0</v>
      </c>
      <c r="P30" s="380">
        <v>0</v>
      </c>
      <c r="Q30" s="380">
        <v>0</v>
      </c>
      <c r="R30" s="380">
        <v>0</v>
      </c>
      <c r="S30" s="381">
        <f t="shared" si="8"/>
        <v>1503419</v>
      </c>
      <c r="T30" s="381">
        <v>0</v>
      </c>
      <c r="U30" s="381">
        <v>0</v>
      </c>
      <c r="V30" s="381">
        <v>0</v>
      </c>
      <c r="W30" s="381">
        <v>0</v>
      </c>
      <c r="X30" s="381">
        <v>0</v>
      </c>
      <c r="Y30" s="354" t="b">
        <f t="shared" si="9"/>
        <v>1</v>
      </c>
      <c r="Z30" s="355">
        <f t="shared" si="10"/>
        <v>0.5</v>
      </c>
      <c r="AA30" s="356" t="b">
        <f t="shared" si="11"/>
        <v>1</v>
      </c>
      <c r="AB30" s="356" t="b">
        <f t="shared" si="12"/>
        <v>1</v>
      </c>
      <c r="AC30" s="424"/>
    </row>
    <row r="31" spans="1:29" s="166" customFormat="1" ht="22.8" x14ac:dyDescent="0.2">
      <c r="A31" s="373" t="s">
        <v>72</v>
      </c>
      <c r="B31" s="374" t="s">
        <v>477</v>
      </c>
      <c r="C31" s="375" t="s">
        <v>84</v>
      </c>
      <c r="D31" s="376" t="s">
        <v>244</v>
      </c>
      <c r="E31" s="377" t="s">
        <v>266</v>
      </c>
      <c r="F31" s="253" t="s">
        <v>194</v>
      </c>
      <c r="G31" s="257" t="s">
        <v>598</v>
      </c>
      <c r="H31" s="253" t="s">
        <v>95</v>
      </c>
      <c r="I31" s="258">
        <v>3.4049999999999998</v>
      </c>
      <c r="J31" s="253" t="s">
        <v>682</v>
      </c>
      <c r="K31" s="232">
        <v>3754435.21</v>
      </c>
      <c r="L31" s="232">
        <f t="shared" si="13"/>
        <v>1877217</v>
      </c>
      <c r="M31" s="378">
        <f t="shared" si="0"/>
        <v>1877218.21</v>
      </c>
      <c r="N31" s="379">
        <v>0.5</v>
      </c>
      <c r="O31" s="380">
        <v>0</v>
      </c>
      <c r="P31" s="380">
        <v>0</v>
      </c>
      <c r="Q31" s="380">
        <v>0</v>
      </c>
      <c r="R31" s="380">
        <v>0</v>
      </c>
      <c r="S31" s="381">
        <f t="shared" si="8"/>
        <v>1877217</v>
      </c>
      <c r="T31" s="381">
        <v>0</v>
      </c>
      <c r="U31" s="381">
        <v>0</v>
      </c>
      <c r="V31" s="381">
        <v>0</v>
      </c>
      <c r="W31" s="381">
        <v>0</v>
      </c>
      <c r="X31" s="381">
        <v>0</v>
      </c>
      <c r="Y31" s="354" t="b">
        <f t="shared" si="9"/>
        <v>1</v>
      </c>
      <c r="Z31" s="355">
        <f t="shared" si="10"/>
        <v>0.5</v>
      </c>
      <c r="AA31" s="356" t="b">
        <f t="shared" si="11"/>
        <v>1</v>
      </c>
      <c r="AB31" s="356" t="b">
        <f t="shared" si="12"/>
        <v>1</v>
      </c>
      <c r="AC31" s="425"/>
    </row>
    <row r="32" spans="1:29" x14ac:dyDescent="0.2">
      <c r="A32" s="373" t="s">
        <v>73</v>
      </c>
      <c r="B32" s="374" t="s">
        <v>478</v>
      </c>
      <c r="C32" s="375" t="s">
        <v>84</v>
      </c>
      <c r="D32" s="376" t="s">
        <v>401</v>
      </c>
      <c r="E32" s="377" t="s">
        <v>389</v>
      </c>
      <c r="F32" s="253" t="s">
        <v>186</v>
      </c>
      <c r="G32" s="257" t="s">
        <v>599</v>
      </c>
      <c r="H32" s="253" t="s">
        <v>96</v>
      </c>
      <c r="I32" s="258">
        <v>0.90200000000000002</v>
      </c>
      <c r="J32" s="253" t="s">
        <v>677</v>
      </c>
      <c r="K32" s="232">
        <v>1747735.29</v>
      </c>
      <c r="L32" s="232">
        <f t="shared" si="13"/>
        <v>873867</v>
      </c>
      <c r="M32" s="378">
        <f t="shared" si="0"/>
        <v>873868.29</v>
      </c>
      <c r="N32" s="379">
        <v>0.5</v>
      </c>
      <c r="O32" s="380">
        <v>0</v>
      </c>
      <c r="P32" s="380">
        <v>0</v>
      </c>
      <c r="Q32" s="380">
        <v>0</v>
      </c>
      <c r="R32" s="380">
        <v>0</v>
      </c>
      <c r="S32" s="381">
        <f t="shared" si="8"/>
        <v>873867</v>
      </c>
      <c r="T32" s="381">
        <v>0</v>
      </c>
      <c r="U32" s="381">
        <v>0</v>
      </c>
      <c r="V32" s="381">
        <v>0</v>
      </c>
      <c r="W32" s="381">
        <v>0</v>
      </c>
      <c r="X32" s="381">
        <v>0</v>
      </c>
      <c r="Y32" s="354" t="b">
        <f t="shared" si="9"/>
        <v>1</v>
      </c>
      <c r="Z32" s="355">
        <f t="shared" si="10"/>
        <v>0.5</v>
      </c>
      <c r="AA32" s="356" t="b">
        <f t="shared" si="11"/>
        <v>1</v>
      </c>
      <c r="AB32" s="356" t="b">
        <f t="shared" si="12"/>
        <v>1</v>
      </c>
      <c r="AC32" s="424"/>
    </row>
    <row r="33" spans="1:29" s="166" customFormat="1" ht="34.200000000000003" x14ac:dyDescent="0.2">
      <c r="A33" s="373" t="s">
        <v>74</v>
      </c>
      <c r="B33" s="374" t="s">
        <v>479</v>
      </c>
      <c r="C33" s="375" t="s">
        <v>84</v>
      </c>
      <c r="D33" s="376" t="s">
        <v>361</v>
      </c>
      <c r="E33" s="377" t="s">
        <v>329</v>
      </c>
      <c r="F33" s="253" t="s">
        <v>194</v>
      </c>
      <c r="G33" s="257" t="s">
        <v>600</v>
      </c>
      <c r="H33" s="253" t="s">
        <v>96</v>
      </c>
      <c r="I33" s="258">
        <v>1.486</v>
      </c>
      <c r="J33" s="253" t="s">
        <v>683</v>
      </c>
      <c r="K33" s="232">
        <v>1309709.49</v>
      </c>
      <c r="L33" s="232">
        <f t="shared" si="13"/>
        <v>654854</v>
      </c>
      <c r="M33" s="378">
        <f t="shared" si="0"/>
        <v>654855.49</v>
      </c>
      <c r="N33" s="379">
        <v>0.5</v>
      </c>
      <c r="O33" s="380">
        <v>0</v>
      </c>
      <c r="P33" s="380">
        <v>0</v>
      </c>
      <c r="Q33" s="380">
        <v>0</v>
      </c>
      <c r="R33" s="380">
        <v>0</v>
      </c>
      <c r="S33" s="381">
        <f t="shared" si="8"/>
        <v>654854</v>
      </c>
      <c r="T33" s="381">
        <v>0</v>
      </c>
      <c r="U33" s="381">
        <v>0</v>
      </c>
      <c r="V33" s="381">
        <v>0</v>
      </c>
      <c r="W33" s="381">
        <v>0</v>
      </c>
      <c r="X33" s="381">
        <v>0</v>
      </c>
      <c r="Y33" s="354" t="b">
        <f t="shared" si="9"/>
        <v>1</v>
      </c>
      <c r="Z33" s="355">
        <f t="shared" si="10"/>
        <v>0.5</v>
      </c>
      <c r="AA33" s="356" t="b">
        <f t="shared" si="11"/>
        <v>1</v>
      </c>
      <c r="AB33" s="356" t="b">
        <f t="shared" si="12"/>
        <v>1</v>
      </c>
      <c r="AC33" s="425"/>
    </row>
    <row r="34" spans="1:29" x14ac:dyDescent="0.2">
      <c r="A34" s="373" t="s">
        <v>75</v>
      </c>
      <c r="B34" s="374" t="s">
        <v>480</v>
      </c>
      <c r="C34" s="375" t="s">
        <v>84</v>
      </c>
      <c r="D34" s="376" t="s">
        <v>210</v>
      </c>
      <c r="E34" s="377" t="s">
        <v>304</v>
      </c>
      <c r="F34" s="253" t="s">
        <v>193</v>
      </c>
      <c r="G34" s="257" t="s">
        <v>601</v>
      </c>
      <c r="H34" s="253" t="s">
        <v>95</v>
      </c>
      <c r="I34" s="258">
        <v>0.49</v>
      </c>
      <c r="J34" s="253" t="s">
        <v>446</v>
      </c>
      <c r="K34" s="232">
        <v>750917.17</v>
      </c>
      <c r="L34" s="232">
        <f t="shared" si="13"/>
        <v>375458</v>
      </c>
      <c r="M34" s="378">
        <f t="shared" si="0"/>
        <v>375459.17000000004</v>
      </c>
      <c r="N34" s="379">
        <v>0.5</v>
      </c>
      <c r="O34" s="380">
        <v>0</v>
      </c>
      <c r="P34" s="380">
        <v>0</v>
      </c>
      <c r="Q34" s="380">
        <v>0</v>
      </c>
      <c r="R34" s="380">
        <v>0</v>
      </c>
      <c r="S34" s="381">
        <f t="shared" si="8"/>
        <v>375458</v>
      </c>
      <c r="T34" s="381">
        <v>0</v>
      </c>
      <c r="U34" s="381">
        <v>0</v>
      </c>
      <c r="V34" s="381">
        <v>0</v>
      </c>
      <c r="W34" s="381">
        <v>0</v>
      </c>
      <c r="X34" s="381">
        <v>0</v>
      </c>
      <c r="Y34" s="354" t="b">
        <f t="shared" si="9"/>
        <v>1</v>
      </c>
      <c r="Z34" s="355">
        <f t="shared" si="10"/>
        <v>0.5</v>
      </c>
      <c r="AA34" s="356" t="b">
        <f t="shared" si="11"/>
        <v>1</v>
      </c>
      <c r="AB34" s="356" t="b">
        <f t="shared" si="12"/>
        <v>1</v>
      </c>
      <c r="AC34" s="424"/>
    </row>
    <row r="35" spans="1:29" x14ac:dyDescent="0.2">
      <c r="A35" s="373" t="s">
        <v>76</v>
      </c>
      <c r="B35" s="374" t="s">
        <v>481</v>
      </c>
      <c r="C35" s="375" t="s">
        <v>84</v>
      </c>
      <c r="D35" s="376" t="s">
        <v>204</v>
      </c>
      <c r="E35" s="377" t="s">
        <v>327</v>
      </c>
      <c r="F35" s="253" t="s">
        <v>180</v>
      </c>
      <c r="G35" s="257" t="s">
        <v>602</v>
      </c>
      <c r="H35" s="253" t="s">
        <v>95</v>
      </c>
      <c r="I35" s="258">
        <v>0.94199999999999995</v>
      </c>
      <c r="J35" s="253" t="s">
        <v>447</v>
      </c>
      <c r="K35" s="232">
        <v>893199.93</v>
      </c>
      <c r="L35" s="232">
        <f t="shared" si="13"/>
        <v>491259</v>
      </c>
      <c r="M35" s="378">
        <f t="shared" ref="M35:M66" si="14">K35-L35</f>
        <v>401940.93000000005</v>
      </c>
      <c r="N35" s="379">
        <v>0.55000000000000004</v>
      </c>
      <c r="O35" s="380">
        <v>0</v>
      </c>
      <c r="P35" s="380">
        <v>0</v>
      </c>
      <c r="Q35" s="380">
        <v>0</v>
      </c>
      <c r="R35" s="380">
        <v>0</v>
      </c>
      <c r="S35" s="381">
        <f t="shared" si="8"/>
        <v>491259</v>
      </c>
      <c r="T35" s="381">
        <v>0</v>
      </c>
      <c r="U35" s="381">
        <v>0</v>
      </c>
      <c r="V35" s="381">
        <v>0</v>
      </c>
      <c r="W35" s="381">
        <v>0</v>
      </c>
      <c r="X35" s="381">
        <v>0</v>
      </c>
      <c r="Y35" s="354" t="b">
        <f t="shared" si="9"/>
        <v>1</v>
      </c>
      <c r="Z35" s="355">
        <f t="shared" si="10"/>
        <v>0.55000000000000004</v>
      </c>
      <c r="AA35" s="356" t="b">
        <f t="shared" si="11"/>
        <v>1</v>
      </c>
      <c r="AB35" s="356" t="b">
        <f t="shared" si="12"/>
        <v>1</v>
      </c>
      <c r="AC35" s="424"/>
    </row>
    <row r="36" spans="1:29" ht="22.8" x14ac:dyDescent="0.2">
      <c r="A36" s="373" t="s">
        <v>77</v>
      </c>
      <c r="B36" s="374" t="s">
        <v>482</v>
      </c>
      <c r="C36" s="375" t="s">
        <v>84</v>
      </c>
      <c r="D36" s="376" t="s">
        <v>231</v>
      </c>
      <c r="E36" s="377" t="s">
        <v>317</v>
      </c>
      <c r="F36" s="253" t="s">
        <v>182</v>
      </c>
      <c r="G36" s="257" t="s">
        <v>603</v>
      </c>
      <c r="H36" s="253" t="s">
        <v>94</v>
      </c>
      <c r="I36" s="258">
        <v>0.6</v>
      </c>
      <c r="J36" s="253" t="s">
        <v>423</v>
      </c>
      <c r="K36" s="232">
        <v>1562074.21</v>
      </c>
      <c r="L36" s="232">
        <f t="shared" si="13"/>
        <v>781037</v>
      </c>
      <c r="M36" s="378">
        <f t="shared" si="14"/>
        <v>781037.21</v>
      </c>
      <c r="N36" s="379">
        <v>0.5</v>
      </c>
      <c r="O36" s="380">
        <v>0</v>
      </c>
      <c r="P36" s="380">
        <v>0</v>
      </c>
      <c r="Q36" s="380">
        <v>0</v>
      </c>
      <c r="R36" s="380">
        <v>0</v>
      </c>
      <c r="S36" s="381">
        <f t="shared" si="8"/>
        <v>781037</v>
      </c>
      <c r="T36" s="381">
        <v>0</v>
      </c>
      <c r="U36" s="381">
        <v>0</v>
      </c>
      <c r="V36" s="381">
        <v>0</v>
      </c>
      <c r="W36" s="381">
        <v>0</v>
      </c>
      <c r="X36" s="381">
        <v>0</v>
      </c>
      <c r="Y36" s="354" t="b">
        <f t="shared" si="9"/>
        <v>1</v>
      </c>
      <c r="Z36" s="355">
        <f t="shared" si="10"/>
        <v>0.5</v>
      </c>
      <c r="AA36" s="356" t="b">
        <f t="shared" si="11"/>
        <v>1</v>
      </c>
      <c r="AB36" s="356" t="b">
        <f t="shared" si="12"/>
        <v>1</v>
      </c>
      <c r="AC36" s="424"/>
    </row>
    <row r="37" spans="1:29" ht="22.8" x14ac:dyDescent="0.2">
      <c r="A37" s="373" t="s">
        <v>78</v>
      </c>
      <c r="B37" s="374" t="s">
        <v>483</v>
      </c>
      <c r="C37" s="375" t="s">
        <v>84</v>
      </c>
      <c r="D37" s="376" t="s">
        <v>223</v>
      </c>
      <c r="E37" s="377" t="s">
        <v>290</v>
      </c>
      <c r="F37" s="253" t="s">
        <v>186</v>
      </c>
      <c r="G37" s="257" t="s">
        <v>604</v>
      </c>
      <c r="H37" s="253" t="s">
        <v>95</v>
      </c>
      <c r="I37" s="258">
        <v>0.81</v>
      </c>
      <c r="J37" s="253" t="s">
        <v>684</v>
      </c>
      <c r="K37" s="232">
        <v>1663069.92</v>
      </c>
      <c r="L37" s="232">
        <f t="shared" si="13"/>
        <v>831534</v>
      </c>
      <c r="M37" s="378">
        <f t="shared" si="14"/>
        <v>831535.91999999993</v>
      </c>
      <c r="N37" s="379">
        <v>0.5</v>
      </c>
      <c r="O37" s="380">
        <v>0</v>
      </c>
      <c r="P37" s="380">
        <v>0</v>
      </c>
      <c r="Q37" s="380">
        <v>0</v>
      </c>
      <c r="R37" s="380">
        <v>0</v>
      </c>
      <c r="S37" s="381">
        <f t="shared" si="8"/>
        <v>831534</v>
      </c>
      <c r="T37" s="381">
        <v>0</v>
      </c>
      <c r="U37" s="381">
        <v>0</v>
      </c>
      <c r="V37" s="381">
        <v>0</v>
      </c>
      <c r="W37" s="381">
        <v>0</v>
      </c>
      <c r="X37" s="381">
        <v>0</v>
      </c>
      <c r="Y37" s="354" t="b">
        <f t="shared" si="9"/>
        <v>1</v>
      </c>
      <c r="Z37" s="355">
        <f t="shared" si="10"/>
        <v>0.5</v>
      </c>
      <c r="AA37" s="356" t="b">
        <f t="shared" si="11"/>
        <v>1</v>
      </c>
      <c r="AB37" s="356" t="b">
        <f t="shared" si="12"/>
        <v>1</v>
      </c>
      <c r="AC37" s="424"/>
    </row>
    <row r="38" spans="1:29" x14ac:dyDescent="0.2">
      <c r="A38" s="373" t="s">
        <v>79</v>
      </c>
      <c r="B38" s="374" t="s">
        <v>484</v>
      </c>
      <c r="C38" s="375" t="s">
        <v>84</v>
      </c>
      <c r="D38" s="376" t="s">
        <v>393</v>
      </c>
      <c r="E38" s="377" t="s">
        <v>574</v>
      </c>
      <c r="F38" s="253" t="s">
        <v>193</v>
      </c>
      <c r="G38" s="257" t="s">
        <v>605</v>
      </c>
      <c r="H38" s="253" t="s">
        <v>94</v>
      </c>
      <c r="I38" s="258">
        <v>0.52800000000000002</v>
      </c>
      <c r="J38" s="253" t="s">
        <v>423</v>
      </c>
      <c r="K38" s="232">
        <v>1671179.93</v>
      </c>
      <c r="L38" s="232">
        <f t="shared" si="13"/>
        <v>919148</v>
      </c>
      <c r="M38" s="378">
        <f t="shared" si="14"/>
        <v>752031.92999999993</v>
      </c>
      <c r="N38" s="379">
        <v>0.55000000000000004</v>
      </c>
      <c r="O38" s="380">
        <v>0</v>
      </c>
      <c r="P38" s="380">
        <v>0</v>
      </c>
      <c r="Q38" s="380">
        <v>0</v>
      </c>
      <c r="R38" s="380">
        <v>0</v>
      </c>
      <c r="S38" s="381">
        <f t="shared" si="8"/>
        <v>919148</v>
      </c>
      <c r="T38" s="381">
        <v>0</v>
      </c>
      <c r="U38" s="381">
        <v>0</v>
      </c>
      <c r="V38" s="381">
        <v>0</v>
      </c>
      <c r="W38" s="381">
        <v>0</v>
      </c>
      <c r="X38" s="381">
        <v>0</v>
      </c>
      <c r="Y38" s="354" t="b">
        <f t="shared" si="9"/>
        <v>1</v>
      </c>
      <c r="Z38" s="355">
        <f t="shared" si="10"/>
        <v>0.55000000000000004</v>
      </c>
      <c r="AA38" s="356" t="b">
        <f t="shared" si="11"/>
        <v>1</v>
      </c>
      <c r="AB38" s="356" t="b">
        <f t="shared" si="12"/>
        <v>1</v>
      </c>
      <c r="AC38" s="424"/>
    </row>
    <row r="39" spans="1:29" ht="34.200000000000003" x14ac:dyDescent="0.2">
      <c r="A39" s="373" t="s">
        <v>80</v>
      </c>
      <c r="B39" s="374" t="s">
        <v>485</v>
      </c>
      <c r="C39" s="375" t="s">
        <v>84</v>
      </c>
      <c r="D39" s="376" t="s">
        <v>200</v>
      </c>
      <c r="E39" s="377" t="s">
        <v>321</v>
      </c>
      <c r="F39" s="253" t="s">
        <v>189</v>
      </c>
      <c r="G39" s="257" t="s">
        <v>606</v>
      </c>
      <c r="H39" s="253" t="s">
        <v>95</v>
      </c>
      <c r="I39" s="258">
        <v>1.2509999999999999</v>
      </c>
      <c r="J39" s="253" t="s">
        <v>426</v>
      </c>
      <c r="K39" s="232">
        <v>3670670.45</v>
      </c>
      <c r="L39" s="232">
        <f t="shared" si="13"/>
        <v>1835335</v>
      </c>
      <c r="M39" s="378">
        <f t="shared" si="14"/>
        <v>1835335.4500000002</v>
      </c>
      <c r="N39" s="379">
        <v>0.5</v>
      </c>
      <c r="O39" s="380">
        <v>0</v>
      </c>
      <c r="P39" s="380">
        <v>0</v>
      </c>
      <c r="Q39" s="380">
        <v>0</v>
      </c>
      <c r="R39" s="380">
        <v>0</v>
      </c>
      <c r="S39" s="381">
        <f t="shared" ref="S39:S55" si="15">L39</f>
        <v>1835335</v>
      </c>
      <c r="T39" s="381">
        <v>0</v>
      </c>
      <c r="U39" s="381">
        <v>0</v>
      </c>
      <c r="V39" s="381">
        <v>0</v>
      </c>
      <c r="W39" s="381">
        <v>0</v>
      </c>
      <c r="X39" s="381">
        <v>0</v>
      </c>
      <c r="Y39" s="354" t="b">
        <f t="shared" si="9"/>
        <v>1</v>
      </c>
      <c r="Z39" s="355">
        <f t="shared" si="10"/>
        <v>0.5</v>
      </c>
      <c r="AA39" s="356" t="b">
        <f t="shared" si="11"/>
        <v>1</v>
      </c>
      <c r="AB39" s="356" t="b">
        <f t="shared" si="12"/>
        <v>1</v>
      </c>
      <c r="AC39" s="424"/>
    </row>
    <row r="40" spans="1:29" ht="45.6" x14ac:dyDescent="0.2">
      <c r="A40" s="373" t="s">
        <v>81</v>
      </c>
      <c r="B40" s="374" t="s">
        <v>486</v>
      </c>
      <c r="C40" s="375" t="s">
        <v>84</v>
      </c>
      <c r="D40" s="376" t="s">
        <v>395</v>
      </c>
      <c r="E40" s="377" t="s">
        <v>396</v>
      </c>
      <c r="F40" s="253" t="s">
        <v>194</v>
      </c>
      <c r="G40" s="257" t="s">
        <v>607</v>
      </c>
      <c r="H40" s="253" t="s">
        <v>95</v>
      </c>
      <c r="I40" s="258">
        <v>1.9370000000000001</v>
      </c>
      <c r="J40" s="253" t="s">
        <v>685</v>
      </c>
      <c r="K40" s="232">
        <v>4673922.84</v>
      </c>
      <c r="L40" s="232">
        <f t="shared" si="13"/>
        <v>2804353</v>
      </c>
      <c r="M40" s="378">
        <f t="shared" si="14"/>
        <v>1869569.8399999999</v>
      </c>
      <c r="N40" s="379">
        <v>0.6</v>
      </c>
      <c r="O40" s="380">
        <v>0</v>
      </c>
      <c r="P40" s="380">
        <v>0</v>
      </c>
      <c r="Q40" s="380">
        <v>0</v>
      </c>
      <c r="R40" s="380">
        <v>0</v>
      </c>
      <c r="S40" s="381">
        <f t="shared" si="15"/>
        <v>2804353</v>
      </c>
      <c r="T40" s="381">
        <v>0</v>
      </c>
      <c r="U40" s="381">
        <v>0</v>
      </c>
      <c r="V40" s="381">
        <v>0</v>
      </c>
      <c r="W40" s="381">
        <v>0</v>
      </c>
      <c r="X40" s="381">
        <v>0</v>
      </c>
      <c r="Y40" s="354" t="b">
        <f t="shared" si="9"/>
        <v>1</v>
      </c>
      <c r="Z40" s="355">
        <f t="shared" si="10"/>
        <v>0.6</v>
      </c>
      <c r="AA40" s="356" t="b">
        <f t="shared" si="11"/>
        <v>1</v>
      </c>
      <c r="AB40" s="356" t="b">
        <f t="shared" si="12"/>
        <v>1</v>
      </c>
      <c r="AC40" s="424"/>
    </row>
    <row r="41" spans="1:29" x14ac:dyDescent="0.2">
      <c r="A41" s="373" t="s">
        <v>82</v>
      </c>
      <c r="B41" s="374" t="s">
        <v>487</v>
      </c>
      <c r="C41" s="375" t="s">
        <v>84</v>
      </c>
      <c r="D41" s="376" t="s">
        <v>227</v>
      </c>
      <c r="E41" s="377" t="s">
        <v>273</v>
      </c>
      <c r="F41" s="253" t="s">
        <v>197</v>
      </c>
      <c r="G41" s="257" t="s">
        <v>608</v>
      </c>
      <c r="H41" s="253" t="s">
        <v>95</v>
      </c>
      <c r="I41" s="258">
        <v>0.83699999999999997</v>
      </c>
      <c r="J41" s="253" t="s">
        <v>686</v>
      </c>
      <c r="K41" s="232">
        <v>836484.87</v>
      </c>
      <c r="L41" s="232">
        <f t="shared" si="13"/>
        <v>501890</v>
      </c>
      <c r="M41" s="378">
        <f t="shared" si="14"/>
        <v>334594.87</v>
      </c>
      <c r="N41" s="379">
        <v>0.6</v>
      </c>
      <c r="O41" s="380">
        <v>0</v>
      </c>
      <c r="P41" s="380">
        <v>0</v>
      </c>
      <c r="Q41" s="380">
        <v>0</v>
      </c>
      <c r="R41" s="380">
        <v>0</v>
      </c>
      <c r="S41" s="381">
        <f t="shared" si="15"/>
        <v>501890</v>
      </c>
      <c r="T41" s="381">
        <v>0</v>
      </c>
      <c r="U41" s="381">
        <v>0</v>
      </c>
      <c r="V41" s="381">
        <v>0</v>
      </c>
      <c r="W41" s="381">
        <v>0</v>
      </c>
      <c r="X41" s="381">
        <v>0</v>
      </c>
      <c r="Y41" s="354" t="b">
        <f t="shared" si="9"/>
        <v>1</v>
      </c>
      <c r="Z41" s="355">
        <f t="shared" si="10"/>
        <v>0.6</v>
      </c>
      <c r="AA41" s="356" t="b">
        <f t="shared" si="11"/>
        <v>1</v>
      </c>
      <c r="AB41" s="356" t="b">
        <f t="shared" si="12"/>
        <v>1</v>
      </c>
      <c r="AC41" s="424"/>
    </row>
    <row r="42" spans="1:29" ht="22.8" x14ac:dyDescent="0.2">
      <c r="A42" s="373" t="s">
        <v>83</v>
      </c>
      <c r="B42" s="374" t="s">
        <v>488</v>
      </c>
      <c r="C42" s="375" t="s">
        <v>84</v>
      </c>
      <c r="D42" s="376" t="s">
        <v>221</v>
      </c>
      <c r="E42" s="377" t="s">
        <v>314</v>
      </c>
      <c r="F42" s="253" t="s">
        <v>191</v>
      </c>
      <c r="G42" s="257" t="s">
        <v>609</v>
      </c>
      <c r="H42" s="253" t="s">
        <v>95</v>
      </c>
      <c r="I42" s="258">
        <v>1.85</v>
      </c>
      <c r="J42" s="253" t="s">
        <v>422</v>
      </c>
      <c r="K42" s="232">
        <v>2706760.58</v>
      </c>
      <c r="L42" s="232">
        <f t="shared" si="13"/>
        <v>1353380</v>
      </c>
      <c r="M42" s="378">
        <f t="shared" si="14"/>
        <v>1353380.58</v>
      </c>
      <c r="N42" s="379">
        <v>0.5</v>
      </c>
      <c r="O42" s="380">
        <v>0</v>
      </c>
      <c r="P42" s="380">
        <v>0</v>
      </c>
      <c r="Q42" s="380">
        <v>0</v>
      </c>
      <c r="R42" s="380">
        <v>0</v>
      </c>
      <c r="S42" s="381">
        <f t="shared" si="15"/>
        <v>1353380</v>
      </c>
      <c r="T42" s="381">
        <v>0</v>
      </c>
      <c r="U42" s="381">
        <v>0</v>
      </c>
      <c r="V42" s="381">
        <v>0</v>
      </c>
      <c r="W42" s="381">
        <v>0</v>
      </c>
      <c r="X42" s="381">
        <v>0</v>
      </c>
      <c r="Y42" s="354" t="b">
        <f t="shared" si="9"/>
        <v>1</v>
      </c>
      <c r="Z42" s="355">
        <f t="shared" si="10"/>
        <v>0.5</v>
      </c>
      <c r="AA42" s="356" t="b">
        <f t="shared" si="11"/>
        <v>1</v>
      </c>
      <c r="AB42" s="356" t="b">
        <f t="shared" si="12"/>
        <v>1</v>
      </c>
      <c r="AC42" s="424"/>
    </row>
    <row r="43" spans="1:29" s="166" customFormat="1" ht="22.8" x14ac:dyDescent="0.2">
      <c r="A43" s="373" t="s">
        <v>86</v>
      </c>
      <c r="B43" s="374" t="s">
        <v>489</v>
      </c>
      <c r="C43" s="375" t="s">
        <v>84</v>
      </c>
      <c r="D43" s="376" t="s">
        <v>247</v>
      </c>
      <c r="E43" s="377" t="s">
        <v>294</v>
      </c>
      <c r="F43" s="253" t="s">
        <v>193</v>
      </c>
      <c r="G43" s="257" t="s">
        <v>610</v>
      </c>
      <c r="H43" s="253" t="s">
        <v>96</v>
      </c>
      <c r="I43" s="258">
        <v>0.3</v>
      </c>
      <c r="J43" s="253" t="s">
        <v>687</v>
      </c>
      <c r="K43" s="232">
        <v>178385.39</v>
      </c>
      <c r="L43" s="232">
        <f t="shared" si="13"/>
        <v>98111</v>
      </c>
      <c r="M43" s="378">
        <f t="shared" si="14"/>
        <v>80274.390000000014</v>
      </c>
      <c r="N43" s="379">
        <v>0.55000000000000004</v>
      </c>
      <c r="O43" s="380">
        <v>0</v>
      </c>
      <c r="P43" s="380">
        <v>0</v>
      </c>
      <c r="Q43" s="380">
        <v>0</v>
      </c>
      <c r="R43" s="380">
        <v>0</v>
      </c>
      <c r="S43" s="381">
        <f t="shared" si="15"/>
        <v>98111</v>
      </c>
      <c r="T43" s="381">
        <v>0</v>
      </c>
      <c r="U43" s="381">
        <v>0</v>
      </c>
      <c r="V43" s="381">
        <v>0</v>
      </c>
      <c r="W43" s="381">
        <v>0</v>
      </c>
      <c r="X43" s="381">
        <v>0</v>
      </c>
      <c r="Y43" s="354" t="b">
        <f t="shared" si="9"/>
        <v>1</v>
      </c>
      <c r="Z43" s="355">
        <f t="shared" si="10"/>
        <v>0.55000000000000004</v>
      </c>
      <c r="AA43" s="356" t="b">
        <f t="shared" si="11"/>
        <v>1</v>
      </c>
      <c r="AB43" s="356" t="b">
        <f t="shared" si="12"/>
        <v>1</v>
      </c>
      <c r="AC43" s="425"/>
    </row>
    <row r="44" spans="1:29" s="166" customFormat="1" ht="22.8" x14ac:dyDescent="0.2">
      <c r="A44" s="373" t="s">
        <v>87</v>
      </c>
      <c r="B44" s="374" t="s">
        <v>490</v>
      </c>
      <c r="C44" s="375" t="s">
        <v>84</v>
      </c>
      <c r="D44" s="376" t="s">
        <v>350</v>
      </c>
      <c r="E44" s="377" t="s">
        <v>282</v>
      </c>
      <c r="F44" s="253" t="s">
        <v>198</v>
      </c>
      <c r="G44" s="257" t="s">
        <v>611</v>
      </c>
      <c r="H44" s="253" t="s">
        <v>96</v>
      </c>
      <c r="I44" s="258">
        <v>0.38</v>
      </c>
      <c r="J44" s="253" t="s">
        <v>447</v>
      </c>
      <c r="K44" s="232">
        <v>240873.58</v>
      </c>
      <c r="L44" s="232">
        <f t="shared" si="13"/>
        <v>132480</v>
      </c>
      <c r="M44" s="378">
        <f t="shared" si="14"/>
        <v>108393.57999999999</v>
      </c>
      <c r="N44" s="379">
        <v>0.55000000000000004</v>
      </c>
      <c r="O44" s="380">
        <v>0</v>
      </c>
      <c r="P44" s="380">
        <v>0</v>
      </c>
      <c r="Q44" s="380">
        <v>0</v>
      </c>
      <c r="R44" s="380">
        <v>0</v>
      </c>
      <c r="S44" s="381">
        <f t="shared" si="15"/>
        <v>132480</v>
      </c>
      <c r="T44" s="381">
        <v>0</v>
      </c>
      <c r="U44" s="381">
        <v>0</v>
      </c>
      <c r="V44" s="381">
        <v>0</v>
      </c>
      <c r="W44" s="381">
        <v>0</v>
      </c>
      <c r="X44" s="381">
        <v>0</v>
      </c>
      <c r="Y44" s="354" t="b">
        <f t="shared" si="9"/>
        <v>1</v>
      </c>
      <c r="Z44" s="355">
        <f t="shared" si="10"/>
        <v>0.55000000000000004</v>
      </c>
      <c r="AA44" s="356" t="b">
        <f t="shared" si="11"/>
        <v>1</v>
      </c>
      <c r="AB44" s="356" t="b">
        <f t="shared" si="12"/>
        <v>1</v>
      </c>
      <c r="AC44" s="425"/>
    </row>
    <row r="45" spans="1:29" ht="34.200000000000003" x14ac:dyDescent="0.2">
      <c r="A45" s="373" t="s">
        <v>88</v>
      </c>
      <c r="B45" s="374" t="s">
        <v>491</v>
      </c>
      <c r="C45" s="375" t="s">
        <v>84</v>
      </c>
      <c r="D45" s="376" t="s">
        <v>372</v>
      </c>
      <c r="E45" s="377" t="s">
        <v>298</v>
      </c>
      <c r="F45" s="253" t="s">
        <v>198</v>
      </c>
      <c r="G45" s="257" t="s">
        <v>612</v>
      </c>
      <c r="H45" s="253" t="s">
        <v>95</v>
      </c>
      <c r="I45" s="258">
        <v>0.92400000000000004</v>
      </c>
      <c r="J45" s="253" t="s">
        <v>427</v>
      </c>
      <c r="K45" s="232">
        <v>1405957.97</v>
      </c>
      <c r="L45" s="232">
        <f t="shared" si="13"/>
        <v>773276</v>
      </c>
      <c r="M45" s="378">
        <f t="shared" si="14"/>
        <v>632681.97</v>
      </c>
      <c r="N45" s="379">
        <v>0.55000000000000004</v>
      </c>
      <c r="O45" s="380">
        <v>0</v>
      </c>
      <c r="P45" s="380">
        <v>0</v>
      </c>
      <c r="Q45" s="380">
        <v>0</v>
      </c>
      <c r="R45" s="380">
        <v>0</v>
      </c>
      <c r="S45" s="381">
        <f t="shared" si="15"/>
        <v>773276</v>
      </c>
      <c r="T45" s="381">
        <v>0</v>
      </c>
      <c r="U45" s="381">
        <v>0</v>
      </c>
      <c r="V45" s="381">
        <v>0</v>
      </c>
      <c r="W45" s="381">
        <v>0</v>
      </c>
      <c r="X45" s="381">
        <v>0</v>
      </c>
      <c r="Y45" s="354" t="b">
        <f t="shared" si="9"/>
        <v>1</v>
      </c>
      <c r="Z45" s="355">
        <f t="shared" si="10"/>
        <v>0.55000000000000004</v>
      </c>
      <c r="AA45" s="356" t="b">
        <f t="shared" si="11"/>
        <v>1</v>
      </c>
      <c r="AB45" s="356" t="b">
        <f t="shared" si="12"/>
        <v>1</v>
      </c>
      <c r="AC45" s="424"/>
    </row>
    <row r="46" spans="1:29" ht="22.8" x14ac:dyDescent="0.2">
      <c r="A46" s="373" t="s">
        <v>89</v>
      </c>
      <c r="B46" s="374" t="s">
        <v>492</v>
      </c>
      <c r="C46" s="375" t="s">
        <v>84</v>
      </c>
      <c r="D46" s="376" t="s">
        <v>235</v>
      </c>
      <c r="E46" s="377" t="s">
        <v>284</v>
      </c>
      <c r="F46" s="253" t="s">
        <v>187</v>
      </c>
      <c r="G46" s="257" t="s">
        <v>613</v>
      </c>
      <c r="H46" s="253" t="s">
        <v>95</v>
      </c>
      <c r="I46" s="258">
        <v>0.995</v>
      </c>
      <c r="J46" s="253" t="s">
        <v>434</v>
      </c>
      <c r="K46" s="232">
        <v>1733969.08</v>
      </c>
      <c r="L46" s="232">
        <f t="shared" si="13"/>
        <v>1127079</v>
      </c>
      <c r="M46" s="378">
        <f t="shared" si="14"/>
        <v>606890.08000000007</v>
      </c>
      <c r="N46" s="379">
        <v>0.65</v>
      </c>
      <c r="O46" s="380">
        <v>0</v>
      </c>
      <c r="P46" s="380">
        <v>0</v>
      </c>
      <c r="Q46" s="380">
        <v>0</v>
      </c>
      <c r="R46" s="380">
        <v>0</v>
      </c>
      <c r="S46" s="381">
        <f t="shared" si="15"/>
        <v>1127079</v>
      </c>
      <c r="T46" s="381">
        <v>0</v>
      </c>
      <c r="U46" s="381">
        <v>0</v>
      </c>
      <c r="V46" s="381">
        <v>0</v>
      </c>
      <c r="W46" s="381">
        <v>0</v>
      </c>
      <c r="X46" s="381">
        <v>0</v>
      </c>
      <c r="Y46" s="354" t="b">
        <f t="shared" si="9"/>
        <v>1</v>
      </c>
      <c r="Z46" s="355">
        <f t="shared" si="10"/>
        <v>0.65</v>
      </c>
      <c r="AA46" s="356" t="b">
        <f t="shared" si="11"/>
        <v>1</v>
      </c>
      <c r="AB46" s="356" t="b">
        <f t="shared" si="12"/>
        <v>1</v>
      </c>
      <c r="AC46" s="424"/>
    </row>
    <row r="47" spans="1:29" ht="22.8" x14ac:dyDescent="0.2">
      <c r="A47" s="373" t="s">
        <v>90</v>
      </c>
      <c r="B47" s="374" t="s">
        <v>493</v>
      </c>
      <c r="C47" s="375" t="s">
        <v>84</v>
      </c>
      <c r="D47" s="376" t="s">
        <v>222</v>
      </c>
      <c r="E47" s="377" t="s">
        <v>292</v>
      </c>
      <c r="F47" s="253" t="s">
        <v>187</v>
      </c>
      <c r="G47" s="257" t="s">
        <v>614</v>
      </c>
      <c r="H47" s="253" t="s">
        <v>95</v>
      </c>
      <c r="I47" s="258">
        <v>0.995</v>
      </c>
      <c r="J47" s="253" t="s">
        <v>422</v>
      </c>
      <c r="K47" s="232">
        <v>2056856.05</v>
      </c>
      <c r="L47" s="232">
        <f t="shared" si="13"/>
        <v>1028428</v>
      </c>
      <c r="M47" s="378">
        <f t="shared" si="14"/>
        <v>1028428.05</v>
      </c>
      <c r="N47" s="379">
        <v>0.5</v>
      </c>
      <c r="O47" s="380">
        <v>0</v>
      </c>
      <c r="P47" s="380">
        <v>0</v>
      </c>
      <c r="Q47" s="380">
        <v>0</v>
      </c>
      <c r="R47" s="380">
        <v>0</v>
      </c>
      <c r="S47" s="381">
        <f t="shared" si="15"/>
        <v>1028428</v>
      </c>
      <c r="T47" s="381">
        <v>0</v>
      </c>
      <c r="U47" s="381">
        <v>0</v>
      </c>
      <c r="V47" s="381">
        <v>0</v>
      </c>
      <c r="W47" s="381">
        <v>0</v>
      </c>
      <c r="X47" s="381">
        <v>0</v>
      </c>
      <c r="Y47" s="354" t="b">
        <f t="shared" si="9"/>
        <v>1</v>
      </c>
      <c r="Z47" s="355">
        <f t="shared" si="10"/>
        <v>0.5</v>
      </c>
      <c r="AA47" s="356" t="b">
        <f t="shared" si="11"/>
        <v>1</v>
      </c>
      <c r="AB47" s="356" t="b">
        <f t="shared" si="12"/>
        <v>1</v>
      </c>
      <c r="AC47" s="424"/>
    </row>
    <row r="48" spans="1:29" x14ac:dyDescent="0.2">
      <c r="A48" s="373" t="s">
        <v>91</v>
      </c>
      <c r="B48" s="374" t="s">
        <v>494</v>
      </c>
      <c r="C48" s="375" t="s">
        <v>84</v>
      </c>
      <c r="D48" s="376" t="s">
        <v>390</v>
      </c>
      <c r="E48" s="377" t="s">
        <v>391</v>
      </c>
      <c r="F48" s="253" t="s">
        <v>188</v>
      </c>
      <c r="G48" s="257" t="s">
        <v>615</v>
      </c>
      <c r="H48" s="253" t="s">
        <v>95</v>
      </c>
      <c r="I48" s="258">
        <v>0.505</v>
      </c>
      <c r="J48" s="253" t="s">
        <v>681</v>
      </c>
      <c r="K48" s="232">
        <v>2803472.06</v>
      </c>
      <c r="L48" s="232">
        <f t="shared" si="13"/>
        <v>1401736</v>
      </c>
      <c r="M48" s="378">
        <f t="shared" si="14"/>
        <v>1401736.06</v>
      </c>
      <c r="N48" s="379">
        <v>0.5</v>
      </c>
      <c r="O48" s="380">
        <v>0</v>
      </c>
      <c r="P48" s="380">
        <v>0</v>
      </c>
      <c r="Q48" s="380">
        <v>0</v>
      </c>
      <c r="R48" s="380">
        <v>0</v>
      </c>
      <c r="S48" s="381">
        <f t="shared" si="15"/>
        <v>1401736</v>
      </c>
      <c r="T48" s="381">
        <v>0</v>
      </c>
      <c r="U48" s="381">
        <v>0</v>
      </c>
      <c r="V48" s="381">
        <v>0</v>
      </c>
      <c r="W48" s="381">
        <v>0</v>
      </c>
      <c r="X48" s="381">
        <v>0</v>
      </c>
      <c r="Y48" s="354" t="b">
        <f t="shared" si="9"/>
        <v>1</v>
      </c>
      <c r="Z48" s="355">
        <f t="shared" si="10"/>
        <v>0.5</v>
      </c>
      <c r="AA48" s="356" t="b">
        <f t="shared" si="11"/>
        <v>1</v>
      </c>
      <c r="AB48" s="356" t="b">
        <f t="shared" si="12"/>
        <v>1</v>
      </c>
      <c r="AC48" s="424"/>
    </row>
    <row r="49" spans="1:29" x14ac:dyDescent="0.2">
      <c r="A49" s="373" t="s">
        <v>92</v>
      </c>
      <c r="B49" s="374" t="s">
        <v>495</v>
      </c>
      <c r="C49" s="375" t="s">
        <v>84</v>
      </c>
      <c r="D49" s="376" t="s">
        <v>368</v>
      </c>
      <c r="E49" s="377" t="s">
        <v>271</v>
      </c>
      <c r="F49" s="253" t="s">
        <v>193</v>
      </c>
      <c r="G49" s="257" t="s">
        <v>616</v>
      </c>
      <c r="H49" s="253" t="s">
        <v>94</v>
      </c>
      <c r="I49" s="258">
        <v>1.2969999999999999</v>
      </c>
      <c r="J49" s="253" t="s">
        <v>422</v>
      </c>
      <c r="K49" s="232">
        <v>3190658.37</v>
      </c>
      <c r="L49" s="232">
        <f t="shared" si="13"/>
        <v>1595329</v>
      </c>
      <c r="M49" s="378">
        <f t="shared" si="14"/>
        <v>1595329.37</v>
      </c>
      <c r="N49" s="379">
        <v>0.5</v>
      </c>
      <c r="O49" s="380">
        <v>0</v>
      </c>
      <c r="P49" s="380">
        <v>0</v>
      </c>
      <c r="Q49" s="380">
        <v>0</v>
      </c>
      <c r="R49" s="380">
        <v>0</v>
      </c>
      <c r="S49" s="381">
        <f t="shared" si="15"/>
        <v>1595329</v>
      </c>
      <c r="T49" s="381">
        <v>0</v>
      </c>
      <c r="U49" s="381">
        <v>0</v>
      </c>
      <c r="V49" s="381">
        <v>0</v>
      </c>
      <c r="W49" s="381">
        <v>0</v>
      </c>
      <c r="X49" s="381">
        <v>0</v>
      </c>
      <c r="Y49" s="354" t="b">
        <f t="shared" si="9"/>
        <v>1</v>
      </c>
      <c r="Z49" s="355">
        <f t="shared" si="10"/>
        <v>0.5</v>
      </c>
      <c r="AA49" s="356" t="b">
        <f t="shared" si="11"/>
        <v>1</v>
      </c>
      <c r="AB49" s="356" t="b">
        <f t="shared" si="12"/>
        <v>1</v>
      </c>
      <c r="AC49" s="424"/>
    </row>
    <row r="50" spans="1:29" ht="34.200000000000003" x14ac:dyDescent="0.2">
      <c r="A50" s="373" t="s">
        <v>113</v>
      </c>
      <c r="B50" s="374" t="s">
        <v>496</v>
      </c>
      <c r="C50" s="375" t="s">
        <v>84</v>
      </c>
      <c r="D50" s="376" t="s">
        <v>341</v>
      </c>
      <c r="E50" s="377" t="s">
        <v>274</v>
      </c>
      <c r="F50" s="253" t="s">
        <v>184</v>
      </c>
      <c r="G50" s="257" t="s">
        <v>617</v>
      </c>
      <c r="H50" s="253" t="s">
        <v>95</v>
      </c>
      <c r="I50" s="258">
        <v>0.37</v>
      </c>
      <c r="J50" s="253" t="s">
        <v>688</v>
      </c>
      <c r="K50" s="232">
        <v>3746000</v>
      </c>
      <c r="L50" s="232">
        <f t="shared" si="13"/>
        <v>1873000</v>
      </c>
      <c r="M50" s="378">
        <f t="shared" si="14"/>
        <v>1873000</v>
      </c>
      <c r="N50" s="379">
        <v>0.5</v>
      </c>
      <c r="O50" s="380">
        <v>0</v>
      </c>
      <c r="P50" s="380">
        <v>0</v>
      </c>
      <c r="Q50" s="380">
        <v>0</v>
      </c>
      <c r="R50" s="380">
        <v>0</v>
      </c>
      <c r="S50" s="381">
        <f t="shared" si="15"/>
        <v>1873000</v>
      </c>
      <c r="T50" s="381">
        <v>0</v>
      </c>
      <c r="U50" s="381">
        <v>0</v>
      </c>
      <c r="V50" s="381">
        <v>0</v>
      </c>
      <c r="W50" s="381">
        <v>0</v>
      </c>
      <c r="X50" s="381">
        <v>0</v>
      </c>
      <c r="Y50" s="354" t="b">
        <f t="shared" si="9"/>
        <v>1</v>
      </c>
      <c r="Z50" s="355">
        <f t="shared" si="10"/>
        <v>0.5</v>
      </c>
      <c r="AA50" s="356" t="b">
        <f t="shared" si="11"/>
        <v>1</v>
      </c>
      <c r="AB50" s="356" t="b">
        <f t="shared" si="12"/>
        <v>1</v>
      </c>
      <c r="AC50" s="424"/>
    </row>
    <row r="51" spans="1:29" s="289" customFormat="1" ht="45.6" x14ac:dyDescent="0.2">
      <c r="A51" s="373" t="s">
        <v>114</v>
      </c>
      <c r="B51" s="374" t="s">
        <v>497</v>
      </c>
      <c r="C51" s="375" t="s">
        <v>84</v>
      </c>
      <c r="D51" s="376" t="s">
        <v>367</v>
      </c>
      <c r="E51" s="377" t="s">
        <v>331</v>
      </c>
      <c r="F51" s="253" t="s">
        <v>197</v>
      </c>
      <c r="G51" s="257" t="s">
        <v>618</v>
      </c>
      <c r="H51" s="253" t="s">
        <v>95</v>
      </c>
      <c r="I51" s="258">
        <v>1.518</v>
      </c>
      <c r="J51" s="253" t="s">
        <v>689</v>
      </c>
      <c r="K51" s="232">
        <v>2308590.85</v>
      </c>
      <c r="L51" s="232">
        <v>1385154.5</v>
      </c>
      <c r="M51" s="378">
        <f t="shared" si="14"/>
        <v>923436.35000000009</v>
      </c>
      <c r="N51" s="379">
        <f>L51/K51</f>
        <v>0.59999999566835327</v>
      </c>
      <c r="O51" s="380">
        <v>0</v>
      </c>
      <c r="P51" s="380">
        <v>0</v>
      </c>
      <c r="Q51" s="380">
        <v>0</v>
      </c>
      <c r="R51" s="380">
        <v>0</v>
      </c>
      <c r="S51" s="381">
        <f t="shared" si="15"/>
        <v>1385154.5</v>
      </c>
      <c r="T51" s="381">
        <v>0</v>
      </c>
      <c r="U51" s="381">
        <v>0</v>
      </c>
      <c r="V51" s="381">
        <v>0</v>
      </c>
      <c r="W51" s="381">
        <v>0</v>
      </c>
      <c r="X51" s="381">
        <v>0</v>
      </c>
      <c r="Y51" s="354" t="b">
        <f t="shared" si="9"/>
        <v>1</v>
      </c>
      <c r="Z51" s="355">
        <f t="shared" si="10"/>
        <v>0.6</v>
      </c>
      <c r="AA51" s="356" t="b">
        <f t="shared" si="11"/>
        <v>0</v>
      </c>
      <c r="AB51" s="356" t="b">
        <f t="shared" si="12"/>
        <v>1</v>
      </c>
      <c r="AC51" s="424"/>
    </row>
    <row r="52" spans="1:29" ht="45.6" x14ac:dyDescent="0.2">
      <c r="A52" s="373" t="s">
        <v>115</v>
      </c>
      <c r="B52" s="374" t="s">
        <v>498</v>
      </c>
      <c r="C52" s="375" t="s">
        <v>84</v>
      </c>
      <c r="D52" s="376" t="s">
        <v>218</v>
      </c>
      <c r="E52" s="377" t="s">
        <v>325</v>
      </c>
      <c r="F52" s="253" t="s">
        <v>187</v>
      </c>
      <c r="G52" s="257" t="s">
        <v>619</v>
      </c>
      <c r="H52" s="253" t="s">
        <v>95</v>
      </c>
      <c r="I52" s="258">
        <v>0.67800000000000005</v>
      </c>
      <c r="J52" s="253" t="s">
        <v>446</v>
      </c>
      <c r="K52" s="232">
        <v>660605.03</v>
      </c>
      <c r="L52" s="232">
        <f t="shared" ref="L52:L66" si="16">ROUNDDOWN(K52*N52,0)</f>
        <v>363332</v>
      </c>
      <c r="M52" s="378">
        <f t="shared" si="14"/>
        <v>297273.03000000003</v>
      </c>
      <c r="N52" s="379">
        <v>0.55000000000000004</v>
      </c>
      <c r="O52" s="380">
        <v>0</v>
      </c>
      <c r="P52" s="380">
        <v>0</v>
      </c>
      <c r="Q52" s="380">
        <v>0</v>
      </c>
      <c r="R52" s="380">
        <v>0</v>
      </c>
      <c r="S52" s="381">
        <f t="shared" si="15"/>
        <v>363332</v>
      </c>
      <c r="T52" s="381">
        <v>0</v>
      </c>
      <c r="U52" s="381">
        <v>0</v>
      </c>
      <c r="V52" s="381">
        <v>0</v>
      </c>
      <c r="W52" s="381">
        <v>0</v>
      </c>
      <c r="X52" s="381">
        <v>0</v>
      </c>
      <c r="Y52" s="354" t="b">
        <f t="shared" si="9"/>
        <v>1</v>
      </c>
      <c r="Z52" s="355">
        <f t="shared" si="10"/>
        <v>0.55000000000000004</v>
      </c>
      <c r="AA52" s="356" t="b">
        <f t="shared" si="11"/>
        <v>1</v>
      </c>
      <c r="AB52" s="356" t="b">
        <f t="shared" si="12"/>
        <v>1</v>
      </c>
      <c r="AC52" s="424"/>
    </row>
    <row r="53" spans="1:29" ht="22.8" x14ac:dyDescent="0.2">
      <c r="A53" s="373" t="s">
        <v>116</v>
      </c>
      <c r="B53" s="374" t="s">
        <v>499</v>
      </c>
      <c r="C53" s="375" t="s">
        <v>84</v>
      </c>
      <c r="D53" s="376" t="s">
        <v>206</v>
      </c>
      <c r="E53" s="377" t="s">
        <v>264</v>
      </c>
      <c r="F53" s="253" t="s">
        <v>187</v>
      </c>
      <c r="G53" s="257" t="s">
        <v>620</v>
      </c>
      <c r="H53" s="253" t="s">
        <v>95</v>
      </c>
      <c r="I53" s="258">
        <v>0.75</v>
      </c>
      <c r="J53" s="253" t="s">
        <v>690</v>
      </c>
      <c r="K53" s="232">
        <v>674722.67</v>
      </c>
      <c r="L53" s="232">
        <f t="shared" si="16"/>
        <v>337361</v>
      </c>
      <c r="M53" s="378">
        <f t="shared" si="14"/>
        <v>337361.67000000004</v>
      </c>
      <c r="N53" s="379">
        <v>0.5</v>
      </c>
      <c r="O53" s="380">
        <v>0</v>
      </c>
      <c r="P53" s="380">
        <v>0</v>
      </c>
      <c r="Q53" s="380">
        <v>0</v>
      </c>
      <c r="R53" s="380">
        <v>0</v>
      </c>
      <c r="S53" s="381">
        <f t="shared" si="15"/>
        <v>337361</v>
      </c>
      <c r="T53" s="381">
        <v>0</v>
      </c>
      <c r="U53" s="381">
        <v>0</v>
      </c>
      <c r="V53" s="381">
        <v>0</v>
      </c>
      <c r="W53" s="381">
        <v>0</v>
      </c>
      <c r="X53" s="381">
        <v>0</v>
      </c>
      <c r="Y53" s="354" t="b">
        <f t="shared" si="9"/>
        <v>1</v>
      </c>
      <c r="Z53" s="355">
        <f t="shared" si="10"/>
        <v>0.5</v>
      </c>
      <c r="AA53" s="356" t="b">
        <f t="shared" si="11"/>
        <v>1</v>
      </c>
      <c r="AB53" s="356" t="b">
        <f t="shared" si="12"/>
        <v>1</v>
      </c>
      <c r="AC53" s="424"/>
    </row>
    <row r="54" spans="1:29" x14ac:dyDescent="0.2">
      <c r="A54" s="373" t="s">
        <v>117</v>
      </c>
      <c r="B54" s="374" t="s">
        <v>500</v>
      </c>
      <c r="C54" s="375" t="s">
        <v>84</v>
      </c>
      <c r="D54" s="376" t="s">
        <v>562</v>
      </c>
      <c r="E54" s="377" t="s">
        <v>326</v>
      </c>
      <c r="F54" s="253" t="s">
        <v>183</v>
      </c>
      <c r="G54" s="257" t="s">
        <v>621</v>
      </c>
      <c r="H54" s="253" t="s">
        <v>95</v>
      </c>
      <c r="I54" s="258">
        <v>0.78600000000000003</v>
      </c>
      <c r="J54" s="253" t="s">
        <v>432</v>
      </c>
      <c r="K54" s="232">
        <v>903652</v>
      </c>
      <c r="L54" s="232">
        <f t="shared" si="16"/>
        <v>542191</v>
      </c>
      <c r="M54" s="378">
        <f t="shared" si="14"/>
        <v>361461</v>
      </c>
      <c r="N54" s="379">
        <v>0.6</v>
      </c>
      <c r="O54" s="380">
        <v>0</v>
      </c>
      <c r="P54" s="380">
        <v>0</v>
      </c>
      <c r="Q54" s="380">
        <v>0</v>
      </c>
      <c r="R54" s="380">
        <v>0</v>
      </c>
      <c r="S54" s="381">
        <f t="shared" si="15"/>
        <v>542191</v>
      </c>
      <c r="T54" s="381">
        <v>0</v>
      </c>
      <c r="U54" s="381">
        <v>0</v>
      </c>
      <c r="V54" s="381">
        <v>0</v>
      </c>
      <c r="W54" s="381">
        <v>0</v>
      </c>
      <c r="X54" s="381">
        <v>0</v>
      </c>
      <c r="Y54" s="354" t="b">
        <f t="shared" si="9"/>
        <v>1</v>
      </c>
      <c r="Z54" s="355">
        <f t="shared" si="10"/>
        <v>0.6</v>
      </c>
      <c r="AA54" s="356" t="b">
        <f t="shared" si="11"/>
        <v>1</v>
      </c>
      <c r="AB54" s="356" t="b">
        <f t="shared" si="12"/>
        <v>1</v>
      </c>
      <c r="AC54" s="424"/>
    </row>
    <row r="55" spans="1:29" x14ac:dyDescent="0.2">
      <c r="A55" s="373" t="s">
        <v>118</v>
      </c>
      <c r="B55" s="374" t="s">
        <v>501</v>
      </c>
      <c r="C55" s="375" t="s">
        <v>84</v>
      </c>
      <c r="D55" s="376" t="s">
        <v>364</v>
      </c>
      <c r="E55" s="377" t="s">
        <v>276</v>
      </c>
      <c r="F55" s="253" t="s">
        <v>185</v>
      </c>
      <c r="G55" s="257" t="s">
        <v>622</v>
      </c>
      <c r="H55" s="253" t="s">
        <v>95</v>
      </c>
      <c r="I55" s="258">
        <v>0.97499999999999998</v>
      </c>
      <c r="J55" s="253" t="s">
        <v>423</v>
      </c>
      <c r="K55" s="232">
        <v>2631480.5099999998</v>
      </c>
      <c r="L55" s="232">
        <f t="shared" si="16"/>
        <v>1315740</v>
      </c>
      <c r="M55" s="378">
        <f t="shared" si="14"/>
        <v>1315740.5099999998</v>
      </c>
      <c r="N55" s="379">
        <v>0.5</v>
      </c>
      <c r="O55" s="380">
        <v>0</v>
      </c>
      <c r="P55" s="380">
        <v>0</v>
      </c>
      <c r="Q55" s="380">
        <v>0</v>
      </c>
      <c r="R55" s="380">
        <v>0</v>
      </c>
      <c r="S55" s="381">
        <f t="shared" si="15"/>
        <v>1315740</v>
      </c>
      <c r="T55" s="381">
        <v>0</v>
      </c>
      <c r="U55" s="381">
        <v>0</v>
      </c>
      <c r="V55" s="381">
        <v>0</v>
      </c>
      <c r="W55" s="381">
        <v>0</v>
      </c>
      <c r="X55" s="381">
        <v>0</v>
      </c>
      <c r="Y55" s="354" t="b">
        <f t="shared" si="9"/>
        <v>1</v>
      </c>
      <c r="Z55" s="355">
        <f t="shared" si="10"/>
        <v>0.5</v>
      </c>
      <c r="AA55" s="356" t="b">
        <f t="shared" si="11"/>
        <v>1</v>
      </c>
      <c r="AB55" s="356" t="b">
        <f t="shared" si="12"/>
        <v>1</v>
      </c>
      <c r="AC55" s="424"/>
    </row>
    <row r="56" spans="1:29" ht="45.6" x14ac:dyDescent="0.2">
      <c r="A56" s="348" t="s">
        <v>119</v>
      </c>
      <c r="B56" s="370" t="s">
        <v>750</v>
      </c>
      <c r="C56" s="346" t="s">
        <v>85</v>
      </c>
      <c r="D56" s="270" t="s">
        <v>239</v>
      </c>
      <c r="E56" s="347" t="s">
        <v>312</v>
      </c>
      <c r="F56" s="371" t="s">
        <v>198</v>
      </c>
      <c r="G56" s="384" t="s">
        <v>803</v>
      </c>
      <c r="H56" s="366" t="s">
        <v>95</v>
      </c>
      <c r="I56" s="349">
        <v>2.766</v>
      </c>
      <c r="J56" s="348" t="s">
        <v>821</v>
      </c>
      <c r="K56" s="151">
        <v>2710949.89</v>
      </c>
      <c r="L56" s="151">
        <f t="shared" si="16"/>
        <v>1355474</v>
      </c>
      <c r="M56" s="236">
        <f t="shared" si="14"/>
        <v>1355475.8900000001</v>
      </c>
      <c r="N56" s="372">
        <v>0.5</v>
      </c>
      <c r="O56" s="243">
        <v>0</v>
      </c>
      <c r="P56" s="243">
        <v>0</v>
      </c>
      <c r="Q56" s="244">
        <v>0</v>
      </c>
      <c r="R56" s="244">
        <v>0</v>
      </c>
      <c r="S56" s="244">
        <v>0</v>
      </c>
      <c r="T56" s="244">
        <v>1355474</v>
      </c>
      <c r="U56" s="244">
        <v>0</v>
      </c>
      <c r="V56" s="244">
        <v>0</v>
      </c>
      <c r="W56" s="244">
        <v>0</v>
      </c>
      <c r="X56" s="244">
        <v>0</v>
      </c>
      <c r="Y56" s="354" t="b">
        <f t="shared" si="9"/>
        <v>1</v>
      </c>
      <c r="Z56" s="355">
        <f t="shared" si="10"/>
        <v>0.5</v>
      </c>
      <c r="AA56" s="356" t="b">
        <f t="shared" si="11"/>
        <v>1</v>
      </c>
      <c r="AB56" s="356" t="b">
        <f t="shared" si="12"/>
        <v>1</v>
      </c>
      <c r="AC56" s="424"/>
    </row>
    <row r="57" spans="1:29" x14ac:dyDescent="0.2">
      <c r="A57" s="373" t="s">
        <v>120</v>
      </c>
      <c r="B57" s="374" t="s">
        <v>502</v>
      </c>
      <c r="C57" s="375" t="s">
        <v>84</v>
      </c>
      <c r="D57" s="376" t="s">
        <v>220</v>
      </c>
      <c r="E57" s="377" t="s">
        <v>286</v>
      </c>
      <c r="F57" s="253" t="s">
        <v>182</v>
      </c>
      <c r="G57" s="257" t="s">
        <v>623</v>
      </c>
      <c r="H57" s="253" t="s">
        <v>95</v>
      </c>
      <c r="I57" s="258">
        <v>1.2</v>
      </c>
      <c r="J57" s="253" t="s">
        <v>691</v>
      </c>
      <c r="K57" s="232">
        <v>4053500</v>
      </c>
      <c r="L57" s="232">
        <f t="shared" si="16"/>
        <v>2026750</v>
      </c>
      <c r="M57" s="378">
        <f t="shared" si="14"/>
        <v>2026750</v>
      </c>
      <c r="N57" s="379">
        <v>0.5</v>
      </c>
      <c r="O57" s="380">
        <v>0</v>
      </c>
      <c r="P57" s="380">
        <v>0</v>
      </c>
      <c r="Q57" s="380">
        <v>0</v>
      </c>
      <c r="R57" s="380">
        <v>0</v>
      </c>
      <c r="S57" s="381">
        <f t="shared" ref="S57:S77" si="17">L57</f>
        <v>2026750</v>
      </c>
      <c r="T57" s="381">
        <v>0</v>
      </c>
      <c r="U57" s="381">
        <v>0</v>
      </c>
      <c r="V57" s="381">
        <v>0</v>
      </c>
      <c r="W57" s="381">
        <v>0</v>
      </c>
      <c r="X57" s="381">
        <v>0</v>
      </c>
      <c r="Y57" s="354" t="b">
        <f t="shared" si="9"/>
        <v>1</v>
      </c>
      <c r="Z57" s="355">
        <f t="shared" si="10"/>
        <v>0.5</v>
      </c>
      <c r="AA57" s="356" t="b">
        <f t="shared" si="11"/>
        <v>1</v>
      </c>
      <c r="AB57" s="356" t="b">
        <f t="shared" si="12"/>
        <v>1</v>
      </c>
      <c r="AC57" s="424"/>
    </row>
    <row r="58" spans="1:29" s="166" customFormat="1" ht="22.8" x14ac:dyDescent="0.2">
      <c r="A58" s="373" t="s">
        <v>121</v>
      </c>
      <c r="B58" s="374" t="s">
        <v>503</v>
      </c>
      <c r="C58" s="375" t="s">
        <v>84</v>
      </c>
      <c r="D58" s="376" t="s">
        <v>346</v>
      </c>
      <c r="E58" s="377" t="s">
        <v>265</v>
      </c>
      <c r="F58" s="253" t="s">
        <v>180</v>
      </c>
      <c r="G58" s="257" t="s">
        <v>375</v>
      </c>
      <c r="H58" s="253" t="s">
        <v>96</v>
      </c>
      <c r="I58" s="258">
        <v>0.16400000000000001</v>
      </c>
      <c r="J58" s="253" t="s">
        <v>690</v>
      </c>
      <c r="K58" s="232">
        <v>509500</v>
      </c>
      <c r="L58" s="232">
        <f t="shared" si="16"/>
        <v>280225</v>
      </c>
      <c r="M58" s="378">
        <f t="shared" si="14"/>
        <v>229275</v>
      </c>
      <c r="N58" s="379">
        <v>0.55000000000000004</v>
      </c>
      <c r="O58" s="380">
        <v>0</v>
      </c>
      <c r="P58" s="380">
        <v>0</v>
      </c>
      <c r="Q58" s="380">
        <v>0</v>
      </c>
      <c r="R58" s="380">
        <v>0</v>
      </c>
      <c r="S58" s="381">
        <f t="shared" si="17"/>
        <v>280225</v>
      </c>
      <c r="T58" s="381">
        <v>0</v>
      </c>
      <c r="U58" s="381">
        <v>0</v>
      </c>
      <c r="V58" s="381">
        <v>0</v>
      </c>
      <c r="W58" s="381">
        <v>0</v>
      </c>
      <c r="X58" s="381">
        <v>0</v>
      </c>
      <c r="Y58" s="354" t="b">
        <f t="shared" si="9"/>
        <v>1</v>
      </c>
      <c r="Z58" s="355">
        <f t="shared" si="10"/>
        <v>0.55000000000000004</v>
      </c>
      <c r="AA58" s="356" t="b">
        <f t="shared" si="11"/>
        <v>1</v>
      </c>
      <c r="AB58" s="356" t="b">
        <f t="shared" si="12"/>
        <v>1</v>
      </c>
      <c r="AC58" s="425"/>
    </row>
    <row r="59" spans="1:29" ht="34.200000000000003" x14ac:dyDescent="0.2">
      <c r="A59" s="373" t="s">
        <v>122</v>
      </c>
      <c r="B59" s="374" t="s">
        <v>504</v>
      </c>
      <c r="C59" s="375" t="s">
        <v>84</v>
      </c>
      <c r="D59" s="376" t="s">
        <v>563</v>
      </c>
      <c r="E59" s="377" t="s">
        <v>289</v>
      </c>
      <c r="F59" s="253" t="s">
        <v>184</v>
      </c>
      <c r="G59" s="257" t="s">
        <v>624</v>
      </c>
      <c r="H59" s="253" t="s">
        <v>96</v>
      </c>
      <c r="I59" s="258">
        <v>1.2410000000000001</v>
      </c>
      <c r="J59" s="253" t="s">
        <v>422</v>
      </c>
      <c r="K59" s="232">
        <v>1551425.87</v>
      </c>
      <c r="L59" s="232">
        <f t="shared" si="16"/>
        <v>853284</v>
      </c>
      <c r="M59" s="378">
        <f t="shared" si="14"/>
        <v>698141.87000000011</v>
      </c>
      <c r="N59" s="379">
        <v>0.55000000000000004</v>
      </c>
      <c r="O59" s="380">
        <v>0</v>
      </c>
      <c r="P59" s="380">
        <v>0</v>
      </c>
      <c r="Q59" s="380">
        <v>0</v>
      </c>
      <c r="R59" s="380">
        <v>0</v>
      </c>
      <c r="S59" s="381">
        <f t="shared" si="17"/>
        <v>853284</v>
      </c>
      <c r="T59" s="381">
        <v>0</v>
      </c>
      <c r="U59" s="381">
        <v>0</v>
      </c>
      <c r="V59" s="381">
        <v>0</v>
      </c>
      <c r="W59" s="381">
        <v>0</v>
      </c>
      <c r="X59" s="381">
        <v>0</v>
      </c>
      <c r="Y59" s="354" t="b">
        <f t="shared" si="9"/>
        <v>1</v>
      </c>
      <c r="Z59" s="355">
        <f t="shared" si="10"/>
        <v>0.55000000000000004</v>
      </c>
      <c r="AA59" s="356" t="b">
        <f t="shared" si="11"/>
        <v>1</v>
      </c>
      <c r="AB59" s="356" t="b">
        <f t="shared" si="12"/>
        <v>1</v>
      </c>
      <c r="AC59" s="424"/>
    </row>
    <row r="60" spans="1:29" ht="22.8" x14ac:dyDescent="0.2">
      <c r="A60" s="373" t="s">
        <v>123</v>
      </c>
      <c r="B60" s="374" t="s">
        <v>505</v>
      </c>
      <c r="C60" s="375" t="s">
        <v>84</v>
      </c>
      <c r="D60" s="376" t="s">
        <v>226</v>
      </c>
      <c r="E60" s="377" t="s">
        <v>291</v>
      </c>
      <c r="F60" s="253" t="s">
        <v>196</v>
      </c>
      <c r="G60" s="257" t="s">
        <v>625</v>
      </c>
      <c r="H60" s="253" t="s">
        <v>96</v>
      </c>
      <c r="I60" s="258">
        <v>2.4750000000000001</v>
      </c>
      <c r="J60" s="253" t="s">
        <v>692</v>
      </c>
      <c r="K60" s="232">
        <v>2126953.83</v>
      </c>
      <c r="L60" s="232">
        <f t="shared" si="16"/>
        <v>1169824</v>
      </c>
      <c r="M60" s="378">
        <f t="shared" si="14"/>
        <v>957129.83000000007</v>
      </c>
      <c r="N60" s="379">
        <v>0.55000000000000004</v>
      </c>
      <c r="O60" s="380">
        <v>0</v>
      </c>
      <c r="P60" s="380">
        <v>0</v>
      </c>
      <c r="Q60" s="380">
        <v>0</v>
      </c>
      <c r="R60" s="380">
        <v>0</v>
      </c>
      <c r="S60" s="381">
        <f t="shared" si="17"/>
        <v>1169824</v>
      </c>
      <c r="T60" s="381">
        <v>0</v>
      </c>
      <c r="U60" s="381">
        <v>0</v>
      </c>
      <c r="V60" s="381">
        <v>0</v>
      </c>
      <c r="W60" s="381">
        <v>0</v>
      </c>
      <c r="X60" s="381">
        <v>0</v>
      </c>
      <c r="Y60" s="354" t="b">
        <f t="shared" si="9"/>
        <v>1</v>
      </c>
      <c r="Z60" s="355">
        <f t="shared" si="10"/>
        <v>0.55000000000000004</v>
      </c>
      <c r="AA60" s="356" t="b">
        <f t="shared" si="11"/>
        <v>1</v>
      </c>
      <c r="AB60" s="356" t="b">
        <f t="shared" si="12"/>
        <v>1</v>
      </c>
      <c r="AC60" s="424"/>
    </row>
    <row r="61" spans="1:29" ht="34.200000000000003" x14ac:dyDescent="0.2">
      <c r="A61" s="373" t="s">
        <v>124</v>
      </c>
      <c r="B61" s="374" t="s">
        <v>506</v>
      </c>
      <c r="C61" s="375" t="s">
        <v>84</v>
      </c>
      <c r="D61" s="376" t="s">
        <v>385</v>
      </c>
      <c r="E61" s="377" t="s">
        <v>386</v>
      </c>
      <c r="F61" s="253" t="s">
        <v>182</v>
      </c>
      <c r="G61" s="257" t="s">
        <v>626</v>
      </c>
      <c r="H61" s="253" t="s">
        <v>94</v>
      </c>
      <c r="I61" s="258">
        <v>1.494</v>
      </c>
      <c r="J61" s="253" t="s">
        <v>685</v>
      </c>
      <c r="K61" s="232">
        <v>3645456.16</v>
      </c>
      <c r="L61" s="232">
        <f t="shared" si="16"/>
        <v>1822728</v>
      </c>
      <c r="M61" s="378">
        <f t="shared" si="14"/>
        <v>1822728.1600000001</v>
      </c>
      <c r="N61" s="379">
        <v>0.5</v>
      </c>
      <c r="O61" s="380">
        <v>0</v>
      </c>
      <c r="P61" s="380">
        <v>0</v>
      </c>
      <c r="Q61" s="380">
        <v>0</v>
      </c>
      <c r="R61" s="380">
        <v>0</v>
      </c>
      <c r="S61" s="381">
        <f t="shared" si="17"/>
        <v>1822728</v>
      </c>
      <c r="T61" s="381">
        <v>0</v>
      </c>
      <c r="U61" s="381">
        <v>0</v>
      </c>
      <c r="V61" s="381">
        <v>0</v>
      </c>
      <c r="W61" s="381">
        <v>0</v>
      </c>
      <c r="X61" s="381">
        <v>0</v>
      </c>
      <c r="Y61" s="354" t="b">
        <f t="shared" si="9"/>
        <v>1</v>
      </c>
      <c r="Z61" s="355">
        <f t="shared" si="10"/>
        <v>0.5</v>
      </c>
      <c r="AA61" s="356" t="b">
        <f t="shared" si="11"/>
        <v>1</v>
      </c>
      <c r="AB61" s="356" t="b">
        <f t="shared" si="12"/>
        <v>1</v>
      </c>
      <c r="AC61" s="424"/>
    </row>
    <row r="62" spans="1:29" ht="22.8" x14ac:dyDescent="0.2">
      <c r="A62" s="373" t="s">
        <v>125</v>
      </c>
      <c r="B62" s="374" t="s">
        <v>507</v>
      </c>
      <c r="C62" s="375" t="s">
        <v>84</v>
      </c>
      <c r="D62" s="376" t="s">
        <v>201</v>
      </c>
      <c r="E62" s="377" t="s">
        <v>278</v>
      </c>
      <c r="F62" s="253" t="s">
        <v>186</v>
      </c>
      <c r="G62" s="257" t="s">
        <v>627</v>
      </c>
      <c r="H62" s="253" t="s">
        <v>95</v>
      </c>
      <c r="I62" s="258">
        <v>0.20100000000000001</v>
      </c>
      <c r="J62" s="253" t="s">
        <v>693</v>
      </c>
      <c r="K62" s="232">
        <v>948000</v>
      </c>
      <c r="L62" s="232">
        <f t="shared" si="16"/>
        <v>521400</v>
      </c>
      <c r="M62" s="378">
        <f t="shared" si="14"/>
        <v>426600</v>
      </c>
      <c r="N62" s="379">
        <v>0.55000000000000004</v>
      </c>
      <c r="O62" s="380">
        <v>0</v>
      </c>
      <c r="P62" s="380">
        <v>0</v>
      </c>
      <c r="Q62" s="380">
        <v>0</v>
      </c>
      <c r="R62" s="380">
        <v>0</v>
      </c>
      <c r="S62" s="381">
        <f t="shared" si="17"/>
        <v>521400</v>
      </c>
      <c r="T62" s="381">
        <v>0</v>
      </c>
      <c r="U62" s="381">
        <v>0</v>
      </c>
      <c r="V62" s="381">
        <v>0</v>
      </c>
      <c r="W62" s="381">
        <v>0</v>
      </c>
      <c r="X62" s="381">
        <v>0</v>
      </c>
      <c r="Y62" s="354" t="b">
        <f t="shared" si="9"/>
        <v>1</v>
      </c>
      <c r="Z62" s="355">
        <f t="shared" si="10"/>
        <v>0.55000000000000004</v>
      </c>
      <c r="AA62" s="356" t="b">
        <f t="shared" si="11"/>
        <v>1</v>
      </c>
      <c r="AB62" s="356" t="b">
        <f t="shared" si="12"/>
        <v>1</v>
      </c>
      <c r="AC62" s="424"/>
    </row>
    <row r="63" spans="1:29" ht="22.8" x14ac:dyDescent="0.2">
      <c r="A63" s="373" t="s">
        <v>126</v>
      </c>
      <c r="B63" s="374" t="s">
        <v>508</v>
      </c>
      <c r="C63" s="375" t="s">
        <v>84</v>
      </c>
      <c r="D63" s="376" t="s">
        <v>564</v>
      </c>
      <c r="E63" s="377" t="s">
        <v>275</v>
      </c>
      <c r="F63" s="253" t="s">
        <v>181</v>
      </c>
      <c r="G63" s="257" t="s">
        <v>628</v>
      </c>
      <c r="H63" s="253" t="s">
        <v>95</v>
      </c>
      <c r="I63" s="258">
        <v>0.32500000000000001</v>
      </c>
      <c r="J63" s="253" t="s">
        <v>694</v>
      </c>
      <c r="K63" s="232">
        <v>341387</v>
      </c>
      <c r="L63" s="232">
        <f t="shared" si="16"/>
        <v>170693</v>
      </c>
      <c r="M63" s="378">
        <f t="shared" si="14"/>
        <v>170694</v>
      </c>
      <c r="N63" s="379">
        <v>0.5</v>
      </c>
      <c r="O63" s="380">
        <v>0</v>
      </c>
      <c r="P63" s="380">
        <v>0</v>
      </c>
      <c r="Q63" s="380">
        <v>0</v>
      </c>
      <c r="R63" s="380">
        <v>0</v>
      </c>
      <c r="S63" s="381">
        <f t="shared" si="17"/>
        <v>170693</v>
      </c>
      <c r="T63" s="381">
        <v>0</v>
      </c>
      <c r="U63" s="381">
        <v>0</v>
      </c>
      <c r="V63" s="381">
        <v>0</v>
      </c>
      <c r="W63" s="381">
        <v>0</v>
      </c>
      <c r="X63" s="381">
        <v>0</v>
      </c>
      <c r="Y63" s="354" t="b">
        <f t="shared" si="9"/>
        <v>1</v>
      </c>
      <c r="Z63" s="355">
        <f t="shared" si="10"/>
        <v>0.5</v>
      </c>
      <c r="AA63" s="356" t="b">
        <f t="shared" si="11"/>
        <v>1</v>
      </c>
      <c r="AB63" s="356" t="b">
        <f t="shared" si="12"/>
        <v>1</v>
      </c>
      <c r="AC63" s="424"/>
    </row>
    <row r="64" spans="1:29" ht="22.8" x14ac:dyDescent="0.2">
      <c r="A64" s="373" t="s">
        <v>127</v>
      </c>
      <c r="B64" s="374" t="s">
        <v>509</v>
      </c>
      <c r="C64" s="375" t="s">
        <v>84</v>
      </c>
      <c r="D64" s="376" t="s">
        <v>402</v>
      </c>
      <c r="E64" s="377" t="s">
        <v>394</v>
      </c>
      <c r="F64" s="253" t="s">
        <v>194</v>
      </c>
      <c r="G64" s="257" t="s">
        <v>629</v>
      </c>
      <c r="H64" s="253" t="s">
        <v>94</v>
      </c>
      <c r="I64" s="258">
        <v>0.29599999999999999</v>
      </c>
      <c r="J64" s="253" t="s">
        <v>427</v>
      </c>
      <c r="K64" s="232">
        <v>865673.18</v>
      </c>
      <c r="L64" s="232">
        <f t="shared" si="16"/>
        <v>519403</v>
      </c>
      <c r="M64" s="378">
        <f t="shared" si="14"/>
        <v>346270.18000000005</v>
      </c>
      <c r="N64" s="379">
        <v>0.6</v>
      </c>
      <c r="O64" s="380">
        <v>0</v>
      </c>
      <c r="P64" s="380">
        <v>0</v>
      </c>
      <c r="Q64" s="380">
        <v>0</v>
      </c>
      <c r="R64" s="380">
        <v>0</v>
      </c>
      <c r="S64" s="381">
        <f t="shared" si="17"/>
        <v>519403</v>
      </c>
      <c r="T64" s="381">
        <v>0</v>
      </c>
      <c r="U64" s="381">
        <v>0</v>
      </c>
      <c r="V64" s="381">
        <v>0</v>
      </c>
      <c r="W64" s="381">
        <v>0</v>
      </c>
      <c r="X64" s="381">
        <v>0</v>
      </c>
      <c r="Y64" s="354" t="b">
        <f t="shared" si="9"/>
        <v>1</v>
      </c>
      <c r="Z64" s="355">
        <f t="shared" si="10"/>
        <v>0.6</v>
      </c>
      <c r="AA64" s="356" t="b">
        <f t="shared" si="11"/>
        <v>1</v>
      </c>
      <c r="AB64" s="356" t="b">
        <f t="shared" si="12"/>
        <v>1</v>
      </c>
      <c r="AC64" s="424"/>
    </row>
    <row r="65" spans="1:29" ht="57" x14ac:dyDescent="0.2">
      <c r="A65" s="373" t="s">
        <v>128</v>
      </c>
      <c r="B65" s="374" t="s">
        <v>510</v>
      </c>
      <c r="C65" s="375" t="s">
        <v>84</v>
      </c>
      <c r="D65" s="376" t="s">
        <v>214</v>
      </c>
      <c r="E65" s="377" t="s">
        <v>258</v>
      </c>
      <c r="F65" s="253" t="s">
        <v>190</v>
      </c>
      <c r="G65" s="257" t="s">
        <v>630</v>
      </c>
      <c r="H65" s="253" t="s">
        <v>95</v>
      </c>
      <c r="I65" s="258">
        <v>2.4649999999999999</v>
      </c>
      <c r="J65" s="253" t="s">
        <v>434</v>
      </c>
      <c r="K65" s="232">
        <v>1113557.5900000001</v>
      </c>
      <c r="L65" s="232">
        <f t="shared" si="16"/>
        <v>556778</v>
      </c>
      <c r="M65" s="378">
        <f t="shared" si="14"/>
        <v>556779.59000000008</v>
      </c>
      <c r="N65" s="379">
        <v>0.5</v>
      </c>
      <c r="O65" s="380">
        <v>0</v>
      </c>
      <c r="P65" s="380">
        <v>0</v>
      </c>
      <c r="Q65" s="380">
        <v>0</v>
      </c>
      <c r="R65" s="380">
        <v>0</v>
      </c>
      <c r="S65" s="381">
        <f t="shared" si="17"/>
        <v>556778</v>
      </c>
      <c r="T65" s="381">
        <v>0</v>
      </c>
      <c r="U65" s="381">
        <v>0</v>
      </c>
      <c r="V65" s="381">
        <v>0</v>
      </c>
      <c r="W65" s="381">
        <v>0</v>
      </c>
      <c r="X65" s="381">
        <v>0</v>
      </c>
      <c r="Y65" s="354" t="b">
        <f t="shared" si="9"/>
        <v>1</v>
      </c>
      <c r="Z65" s="355">
        <f t="shared" si="10"/>
        <v>0.5</v>
      </c>
      <c r="AA65" s="356" t="b">
        <f t="shared" si="11"/>
        <v>1</v>
      </c>
      <c r="AB65" s="356" t="b">
        <f t="shared" si="12"/>
        <v>1</v>
      </c>
      <c r="AC65" s="424"/>
    </row>
    <row r="66" spans="1:29" ht="22.8" x14ac:dyDescent="0.2">
      <c r="A66" s="373" t="s">
        <v>129</v>
      </c>
      <c r="B66" s="374" t="s">
        <v>511</v>
      </c>
      <c r="C66" s="375" t="s">
        <v>84</v>
      </c>
      <c r="D66" s="376" t="s">
        <v>202</v>
      </c>
      <c r="E66" s="377" t="s">
        <v>319</v>
      </c>
      <c r="F66" s="253" t="s">
        <v>182</v>
      </c>
      <c r="G66" s="257" t="s">
        <v>631</v>
      </c>
      <c r="H66" s="253" t="s">
        <v>95</v>
      </c>
      <c r="I66" s="258">
        <v>0.44700000000000001</v>
      </c>
      <c r="J66" s="253" t="s">
        <v>694</v>
      </c>
      <c r="K66" s="232">
        <v>2851597</v>
      </c>
      <c r="L66" s="232">
        <f t="shared" si="16"/>
        <v>1425798</v>
      </c>
      <c r="M66" s="378">
        <f t="shared" si="14"/>
        <v>1425799</v>
      </c>
      <c r="N66" s="379">
        <v>0.5</v>
      </c>
      <c r="O66" s="380">
        <v>0</v>
      </c>
      <c r="P66" s="380">
        <v>0</v>
      </c>
      <c r="Q66" s="380">
        <v>0</v>
      </c>
      <c r="R66" s="380">
        <v>0</v>
      </c>
      <c r="S66" s="381">
        <f t="shared" si="17"/>
        <v>1425798</v>
      </c>
      <c r="T66" s="381">
        <v>0</v>
      </c>
      <c r="U66" s="381">
        <v>0</v>
      </c>
      <c r="V66" s="381">
        <v>0</v>
      </c>
      <c r="W66" s="381">
        <v>0</v>
      </c>
      <c r="X66" s="381">
        <v>0</v>
      </c>
      <c r="Y66" s="354" t="b">
        <f t="shared" si="9"/>
        <v>1</v>
      </c>
      <c r="Z66" s="355">
        <f t="shared" si="10"/>
        <v>0.5</v>
      </c>
      <c r="AA66" s="356" t="b">
        <f t="shared" si="11"/>
        <v>1</v>
      </c>
      <c r="AB66" s="356" t="b">
        <f t="shared" si="12"/>
        <v>1</v>
      </c>
      <c r="AC66" s="424"/>
    </row>
    <row r="67" spans="1:29" s="289" customFormat="1" ht="22.8" x14ac:dyDescent="0.2">
      <c r="A67" s="373" t="s">
        <v>130</v>
      </c>
      <c r="B67" s="374" t="s">
        <v>512</v>
      </c>
      <c r="C67" s="375" t="s">
        <v>84</v>
      </c>
      <c r="D67" s="376" t="s">
        <v>352</v>
      </c>
      <c r="E67" s="377" t="s">
        <v>315</v>
      </c>
      <c r="F67" s="253" t="s">
        <v>191</v>
      </c>
      <c r="G67" s="257" t="s">
        <v>632</v>
      </c>
      <c r="H67" s="253" t="s">
        <v>94</v>
      </c>
      <c r="I67" s="258">
        <v>0.626</v>
      </c>
      <c r="J67" s="253" t="s">
        <v>445</v>
      </c>
      <c r="K67" s="232">
        <v>2888304.53</v>
      </c>
      <c r="L67" s="232">
        <v>1732982.7</v>
      </c>
      <c r="M67" s="378">
        <f t="shared" ref="M67:M98" si="18">K67-L67</f>
        <v>1155321.8299999998</v>
      </c>
      <c r="N67" s="379">
        <f>L67/K67</f>
        <v>0.5999999937679702</v>
      </c>
      <c r="O67" s="380">
        <v>0</v>
      </c>
      <c r="P67" s="380">
        <v>0</v>
      </c>
      <c r="Q67" s="380">
        <v>0</v>
      </c>
      <c r="R67" s="380">
        <v>0</v>
      </c>
      <c r="S67" s="381">
        <f t="shared" si="17"/>
        <v>1732982.7</v>
      </c>
      <c r="T67" s="381">
        <v>0</v>
      </c>
      <c r="U67" s="381">
        <v>0</v>
      </c>
      <c r="V67" s="381">
        <v>0</v>
      </c>
      <c r="W67" s="381">
        <v>0</v>
      </c>
      <c r="X67" s="381">
        <v>0</v>
      </c>
      <c r="Y67" s="354" t="b">
        <f t="shared" si="9"/>
        <v>1</v>
      </c>
      <c r="Z67" s="355">
        <f t="shared" si="10"/>
        <v>0.6</v>
      </c>
      <c r="AA67" s="356" t="b">
        <f t="shared" si="11"/>
        <v>0</v>
      </c>
      <c r="AB67" s="356" t="b">
        <f t="shared" si="12"/>
        <v>1</v>
      </c>
      <c r="AC67" s="424"/>
    </row>
    <row r="68" spans="1:29" ht="22.8" x14ac:dyDescent="0.2">
      <c r="A68" s="373" t="s">
        <v>131</v>
      </c>
      <c r="B68" s="374" t="s">
        <v>513</v>
      </c>
      <c r="C68" s="375" t="s">
        <v>84</v>
      </c>
      <c r="D68" s="376" t="s">
        <v>205</v>
      </c>
      <c r="E68" s="377" t="s">
        <v>252</v>
      </c>
      <c r="F68" s="253" t="s">
        <v>182</v>
      </c>
      <c r="G68" s="257" t="s">
        <v>633</v>
      </c>
      <c r="H68" s="253" t="s">
        <v>94</v>
      </c>
      <c r="I68" s="258">
        <v>0.77200000000000002</v>
      </c>
      <c r="J68" s="253" t="s">
        <v>682</v>
      </c>
      <c r="K68" s="232">
        <v>3682038.23</v>
      </c>
      <c r="L68" s="232">
        <f t="shared" ref="L68:L113" si="19">ROUNDDOWN(K68*N68,0)</f>
        <v>1841019</v>
      </c>
      <c r="M68" s="378">
        <f t="shared" si="18"/>
        <v>1841019.23</v>
      </c>
      <c r="N68" s="379">
        <v>0.5</v>
      </c>
      <c r="O68" s="380">
        <v>0</v>
      </c>
      <c r="P68" s="380">
        <v>0</v>
      </c>
      <c r="Q68" s="380">
        <v>0</v>
      </c>
      <c r="R68" s="380">
        <v>0</v>
      </c>
      <c r="S68" s="381">
        <f t="shared" si="17"/>
        <v>1841019</v>
      </c>
      <c r="T68" s="381">
        <v>0</v>
      </c>
      <c r="U68" s="381">
        <v>0</v>
      </c>
      <c r="V68" s="381">
        <v>0</v>
      </c>
      <c r="W68" s="381">
        <v>0</v>
      </c>
      <c r="X68" s="381">
        <v>0</v>
      </c>
      <c r="Y68" s="354" t="b">
        <f t="shared" si="9"/>
        <v>1</v>
      </c>
      <c r="Z68" s="355">
        <f t="shared" si="10"/>
        <v>0.5</v>
      </c>
      <c r="AA68" s="356" t="b">
        <f t="shared" si="11"/>
        <v>1</v>
      </c>
      <c r="AB68" s="356" t="b">
        <f t="shared" si="12"/>
        <v>1</v>
      </c>
      <c r="AC68" s="424"/>
    </row>
    <row r="69" spans="1:29" ht="45.6" x14ac:dyDescent="0.2">
      <c r="A69" s="373" t="s">
        <v>132</v>
      </c>
      <c r="B69" s="374" t="s">
        <v>514</v>
      </c>
      <c r="C69" s="375" t="s">
        <v>84</v>
      </c>
      <c r="D69" s="376" t="s">
        <v>369</v>
      </c>
      <c r="E69" s="377" t="s">
        <v>310</v>
      </c>
      <c r="F69" s="253" t="s">
        <v>190</v>
      </c>
      <c r="G69" s="257" t="s">
        <v>634</v>
      </c>
      <c r="H69" s="253" t="s">
        <v>95</v>
      </c>
      <c r="I69" s="258">
        <v>0.63</v>
      </c>
      <c r="J69" s="253" t="s">
        <v>428</v>
      </c>
      <c r="K69" s="232">
        <v>1949291.26</v>
      </c>
      <c r="L69" s="232">
        <f t="shared" si="19"/>
        <v>974645</v>
      </c>
      <c r="M69" s="378">
        <f t="shared" si="18"/>
        <v>974646.26</v>
      </c>
      <c r="N69" s="379">
        <v>0.5</v>
      </c>
      <c r="O69" s="380">
        <v>0</v>
      </c>
      <c r="P69" s="380">
        <v>0</v>
      </c>
      <c r="Q69" s="380">
        <v>0</v>
      </c>
      <c r="R69" s="380">
        <v>0</v>
      </c>
      <c r="S69" s="381">
        <f t="shared" si="17"/>
        <v>974645</v>
      </c>
      <c r="T69" s="381">
        <v>0</v>
      </c>
      <c r="U69" s="381">
        <v>0</v>
      </c>
      <c r="V69" s="381">
        <v>0</v>
      </c>
      <c r="W69" s="381">
        <v>0</v>
      </c>
      <c r="X69" s="381">
        <v>0</v>
      </c>
      <c r="Y69" s="354" t="b">
        <f t="shared" si="9"/>
        <v>1</v>
      </c>
      <c r="Z69" s="355">
        <f t="shared" si="10"/>
        <v>0.5</v>
      </c>
      <c r="AA69" s="356" t="b">
        <f t="shared" si="11"/>
        <v>1</v>
      </c>
      <c r="AB69" s="356" t="b">
        <f t="shared" si="12"/>
        <v>1</v>
      </c>
      <c r="AC69" s="424"/>
    </row>
    <row r="70" spans="1:29" x14ac:dyDescent="0.2">
      <c r="A70" s="373" t="s">
        <v>133</v>
      </c>
      <c r="B70" s="374" t="s">
        <v>515</v>
      </c>
      <c r="C70" s="375" t="s">
        <v>84</v>
      </c>
      <c r="D70" s="376" t="s">
        <v>228</v>
      </c>
      <c r="E70" s="377" t="s">
        <v>272</v>
      </c>
      <c r="F70" s="253" t="s">
        <v>193</v>
      </c>
      <c r="G70" s="257" t="s">
        <v>635</v>
      </c>
      <c r="H70" s="253" t="s">
        <v>94</v>
      </c>
      <c r="I70" s="258">
        <v>0.97</v>
      </c>
      <c r="J70" s="253" t="s">
        <v>447</v>
      </c>
      <c r="K70" s="232">
        <v>1121046.5</v>
      </c>
      <c r="L70" s="232">
        <f t="shared" si="19"/>
        <v>560523</v>
      </c>
      <c r="M70" s="378">
        <f t="shared" si="18"/>
        <v>560523.5</v>
      </c>
      <c r="N70" s="379">
        <v>0.5</v>
      </c>
      <c r="O70" s="380">
        <v>0</v>
      </c>
      <c r="P70" s="380">
        <v>0</v>
      </c>
      <c r="Q70" s="380">
        <v>0</v>
      </c>
      <c r="R70" s="380">
        <v>0</v>
      </c>
      <c r="S70" s="381">
        <f t="shared" si="17"/>
        <v>560523</v>
      </c>
      <c r="T70" s="381">
        <v>0</v>
      </c>
      <c r="U70" s="381">
        <v>0</v>
      </c>
      <c r="V70" s="381">
        <v>0</v>
      </c>
      <c r="W70" s="381">
        <v>0</v>
      </c>
      <c r="X70" s="381">
        <v>0</v>
      </c>
      <c r="Y70" s="354" t="b">
        <f t="shared" si="9"/>
        <v>1</v>
      </c>
      <c r="Z70" s="355">
        <f t="shared" si="10"/>
        <v>0.5</v>
      </c>
      <c r="AA70" s="356" t="b">
        <f t="shared" si="11"/>
        <v>1</v>
      </c>
      <c r="AB70" s="356" t="b">
        <f t="shared" si="12"/>
        <v>1</v>
      </c>
      <c r="AC70" s="424"/>
    </row>
    <row r="71" spans="1:29" ht="45.6" x14ac:dyDescent="0.2">
      <c r="A71" s="373" t="s">
        <v>134</v>
      </c>
      <c r="B71" s="374" t="s">
        <v>516</v>
      </c>
      <c r="C71" s="375" t="s">
        <v>84</v>
      </c>
      <c r="D71" s="376" t="s">
        <v>237</v>
      </c>
      <c r="E71" s="377" t="s">
        <v>311</v>
      </c>
      <c r="F71" s="253" t="s">
        <v>190</v>
      </c>
      <c r="G71" s="257" t="s">
        <v>636</v>
      </c>
      <c r="H71" s="253" t="s">
        <v>95</v>
      </c>
      <c r="I71" s="258">
        <v>1.369</v>
      </c>
      <c r="J71" s="253" t="s">
        <v>423</v>
      </c>
      <c r="K71" s="232">
        <v>1645491.97</v>
      </c>
      <c r="L71" s="232">
        <f t="shared" si="19"/>
        <v>822745</v>
      </c>
      <c r="M71" s="378">
        <f t="shared" si="18"/>
        <v>822746.97</v>
      </c>
      <c r="N71" s="379">
        <v>0.5</v>
      </c>
      <c r="O71" s="380">
        <v>0</v>
      </c>
      <c r="P71" s="380">
        <v>0</v>
      </c>
      <c r="Q71" s="380">
        <v>0</v>
      </c>
      <c r="R71" s="380">
        <v>0</v>
      </c>
      <c r="S71" s="381">
        <f t="shared" si="17"/>
        <v>822745</v>
      </c>
      <c r="T71" s="381">
        <v>0</v>
      </c>
      <c r="U71" s="381">
        <v>0</v>
      </c>
      <c r="V71" s="381">
        <v>0</v>
      </c>
      <c r="W71" s="381">
        <v>0</v>
      </c>
      <c r="X71" s="381">
        <v>0</v>
      </c>
      <c r="Y71" s="354" t="b">
        <f t="shared" si="9"/>
        <v>1</v>
      </c>
      <c r="Z71" s="355">
        <f t="shared" si="10"/>
        <v>0.5</v>
      </c>
      <c r="AA71" s="356" t="b">
        <f t="shared" si="11"/>
        <v>1</v>
      </c>
      <c r="AB71" s="356" t="b">
        <f t="shared" si="12"/>
        <v>1</v>
      </c>
      <c r="AC71" s="424"/>
    </row>
    <row r="72" spans="1:29" ht="22.8" x14ac:dyDescent="0.2">
      <c r="A72" s="373" t="s">
        <v>135</v>
      </c>
      <c r="B72" s="374" t="s">
        <v>517</v>
      </c>
      <c r="C72" s="375" t="s">
        <v>84</v>
      </c>
      <c r="D72" s="376" t="s">
        <v>213</v>
      </c>
      <c r="E72" s="377" t="s">
        <v>333</v>
      </c>
      <c r="F72" s="253" t="s">
        <v>186</v>
      </c>
      <c r="G72" s="257" t="s">
        <v>637</v>
      </c>
      <c r="H72" s="253" t="s">
        <v>95</v>
      </c>
      <c r="I72" s="258">
        <v>0.48</v>
      </c>
      <c r="J72" s="253" t="s">
        <v>695</v>
      </c>
      <c r="K72" s="232">
        <v>1783016.16</v>
      </c>
      <c r="L72" s="232">
        <f t="shared" si="19"/>
        <v>980658</v>
      </c>
      <c r="M72" s="378">
        <f t="shared" si="18"/>
        <v>802358.15999999992</v>
      </c>
      <c r="N72" s="379">
        <v>0.55000000000000004</v>
      </c>
      <c r="O72" s="380">
        <v>0</v>
      </c>
      <c r="P72" s="380">
        <v>0</v>
      </c>
      <c r="Q72" s="380">
        <v>0</v>
      </c>
      <c r="R72" s="380">
        <v>0</v>
      </c>
      <c r="S72" s="381">
        <f t="shared" si="17"/>
        <v>980658</v>
      </c>
      <c r="T72" s="381">
        <v>0</v>
      </c>
      <c r="U72" s="381">
        <v>0</v>
      </c>
      <c r="V72" s="381">
        <v>0</v>
      </c>
      <c r="W72" s="381">
        <v>0</v>
      </c>
      <c r="X72" s="381">
        <v>0</v>
      </c>
      <c r="Y72" s="354" t="b">
        <f t="shared" ref="Y72:Y116" si="20">L72=SUM(O72:X72)</f>
        <v>1</v>
      </c>
      <c r="Z72" s="355">
        <f t="shared" ref="Z72:Z116" si="21">ROUND(L72/K72,2)</f>
        <v>0.55000000000000004</v>
      </c>
      <c r="AA72" s="356" t="b">
        <f t="shared" ref="AA72:AA116" si="22">Z72=N72</f>
        <v>1</v>
      </c>
      <c r="AB72" s="356" t="b">
        <f t="shared" ref="AB72:AB116" si="23">K72=L72+M72</f>
        <v>1</v>
      </c>
      <c r="AC72" s="424"/>
    </row>
    <row r="73" spans="1:29" ht="22.8" x14ac:dyDescent="0.2">
      <c r="A73" s="373" t="s">
        <v>136</v>
      </c>
      <c r="B73" s="374" t="s">
        <v>518</v>
      </c>
      <c r="C73" s="375" t="s">
        <v>84</v>
      </c>
      <c r="D73" s="376" t="s">
        <v>565</v>
      </c>
      <c r="E73" s="377" t="s">
        <v>256</v>
      </c>
      <c r="F73" s="253" t="s">
        <v>197</v>
      </c>
      <c r="G73" s="257" t="s">
        <v>403</v>
      </c>
      <c r="H73" s="253" t="s">
        <v>96</v>
      </c>
      <c r="I73" s="258">
        <v>2.6379999999999999</v>
      </c>
      <c r="J73" s="253" t="s">
        <v>423</v>
      </c>
      <c r="K73" s="232">
        <v>4035224.79</v>
      </c>
      <c r="L73" s="232">
        <f>ROUNDDOWN(K73*N73,0)</f>
        <v>2017612</v>
      </c>
      <c r="M73" s="378">
        <f>K73-L73</f>
        <v>2017612.79</v>
      </c>
      <c r="N73" s="379">
        <v>0.5</v>
      </c>
      <c r="O73" s="380">
        <v>0</v>
      </c>
      <c r="P73" s="380">
        <v>0</v>
      </c>
      <c r="Q73" s="380">
        <v>0</v>
      </c>
      <c r="R73" s="380">
        <v>0</v>
      </c>
      <c r="S73" s="381">
        <f>L73</f>
        <v>2017612</v>
      </c>
      <c r="T73" s="381">
        <v>0</v>
      </c>
      <c r="U73" s="381">
        <v>0</v>
      </c>
      <c r="V73" s="381">
        <v>0</v>
      </c>
      <c r="W73" s="381">
        <v>0</v>
      </c>
      <c r="X73" s="381">
        <v>0</v>
      </c>
      <c r="Y73" s="354" t="b">
        <f t="shared" si="20"/>
        <v>1</v>
      </c>
      <c r="Z73" s="355">
        <f t="shared" si="21"/>
        <v>0.5</v>
      </c>
      <c r="AA73" s="356" t="b">
        <f t="shared" si="22"/>
        <v>1</v>
      </c>
      <c r="AB73" s="356" t="b">
        <f t="shared" si="23"/>
        <v>1</v>
      </c>
      <c r="AC73" s="424"/>
    </row>
    <row r="74" spans="1:29" ht="45.6" x14ac:dyDescent="0.2">
      <c r="A74" s="373" t="s">
        <v>137</v>
      </c>
      <c r="B74" s="374" t="s">
        <v>519</v>
      </c>
      <c r="C74" s="375" t="s">
        <v>84</v>
      </c>
      <c r="D74" s="376" t="s">
        <v>207</v>
      </c>
      <c r="E74" s="377" t="s">
        <v>307</v>
      </c>
      <c r="F74" s="253" t="s">
        <v>190</v>
      </c>
      <c r="G74" s="257" t="s">
        <v>638</v>
      </c>
      <c r="H74" s="253" t="s">
        <v>96</v>
      </c>
      <c r="I74" s="258">
        <v>4.54</v>
      </c>
      <c r="J74" s="253" t="s">
        <v>423</v>
      </c>
      <c r="K74" s="232">
        <v>1235965.46</v>
      </c>
      <c r="L74" s="232">
        <f t="shared" si="19"/>
        <v>617982</v>
      </c>
      <c r="M74" s="378">
        <f t="shared" si="18"/>
        <v>617983.46</v>
      </c>
      <c r="N74" s="379">
        <v>0.5</v>
      </c>
      <c r="O74" s="380">
        <v>0</v>
      </c>
      <c r="P74" s="380">
        <v>0</v>
      </c>
      <c r="Q74" s="380">
        <v>0</v>
      </c>
      <c r="R74" s="380">
        <v>0</v>
      </c>
      <c r="S74" s="381">
        <f t="shared" si="17"/>
        <v>617982</v>
      </c>
      <c r="T74" s="381">
        <v>0</v>
      </c>
      <c r="U74" s="381">
        <v>0</v>
      </c>
      <c r="V74" s="381">
        <v>0</v>
      </c>
      <c r="W74" s="381">
        <v>0</v>
      </c>
      <c r="X74" s="381">
        <v>0</v>
      </c>
      <c r="Y74" s="354" t="b">
        <f t="shared" si="20"/>
        <v>1</v>
      </c>
      <c r="Z74" s="355">
        <f t="shared" si="21"/>
        <v>0.5</v>
      </c>
      <c r="AA74" s="356" t="b">
        <f t="shared" si="22"/>
        <v>1</v>
      </c>
      <c r="AB74" s="356" t="b">
        <f t="shared" si="23"/>
        <v>1</v>
      </c>
      <c r="AC74" s="424"/>
    </row>
    <row r="75" spans="1:29" ht="22.8" x14ac:dyDescent="0.2">
      <c r="A75" s="373" t="s">
        <v>138</v>
      </c>
      <c r="B75" s="374" t="s">
        <v>520</v>
      </c>
      <c r="C75" s="375" t="s">
        <v>84</v>
      </c>
      <c r="D75" s="376" t="s">
        <v>238</v>
      </c>
      <c r="E75" s="377" t="s">
        <v>309</v>
      </c>
      <c r="F75" s="253" t="s">
        <v>184</v>
      </c>
      <c r="G75" s="257" t="s">
        <v>639</v>
      </c>
      <c r="H75" s="253" t="s">
        <v>95</v>
      </c>
      <c r="I75" s="258">
        <v>0.99299999999999999</v>
      </c>
      <c r="J75" s="253" t="s">
        <v>422</v>
      </c>
      <c r="K75" s="232">
        <v>516859.16</v>
      </c>
      <c r="L75" s="232">
        <f t="shared" si="19"/>
        <v>284272</v>
      </c>
      <c r="M75" s="378">
        <f t="shared" si="18"/>
        <v>232587.15999999997</v>
      </c>
      <c r="N75" s="379">
        <v>0.55000000000000004</v>
      </c>
      <c r="O75" s="380">
        <v>0</v>
      </c>
      <c r="P75" s="380">
        <v>0</v>
      </c>
      <c r="Q75" s="380">
        <v>0</v>
      </c>
      <c r="R75" s="380">
        <v>0</v>
      </c>
      <c r="S75" s="381">
        <f t="shared" si="17"/>
        <v>284272</v>
      </c>
      <c r="T75" s="381">
        <v>0</v>
      </c>
      <c r="U75" s="381">
        <v>0</v>
      </c>
      <c r="V75" s="381">
        <v>0</v>
      </c>
      <c r="W75" s="381">
        <v>0</v>
      </c>
      <c r="X75" s="381">
        <v>0</v>
      </c>
      <c r="Y75" s="354" t="b">
        <f t="shared" si="20"/>
        <v>1</v>
      </c>
      <c r="Z75" s="355">
        <f t="shared" si="21"/>
        <v>0.55000000000000004</v>
      </c>
      <c r="AA75" s="356" t="b">
        <f t="shared" si="22"/>
        <v>1</v>
      </c>
      <c r="AB75" s="356" t="b">
        <f t="shared" si="23"/>
        <v>1</v>
      </c>
      <c r="AC75" s="424"/>
    </row>
    <row r="76" spans="1:29" ht="22.8" x14ac:dyDescent="0.2">
      <c r="A76" s="373" t="s">
        <v>139</v>
      </c>
      <c r="B76" s="385" t="s">
        <v>755</v>
      </c>
      <c r="C76" s="386" t="s">
        <v>84</v>
      </c>
      <c r="D76" s="387" t="s">
        <v>397</v>
      </c>
      <c r="E76" s="388" t="s">
        <v>398</v>
      </c>
      <c r="F76" s="389" t="s">
        <v>195</v>
      </c>
      <c r="G76" s="387" t="s">
        <v>808</v>
      </c>
      <c r="H76" s="390" t="s">
        <v>96</v>
      </c>
      <c r="I76" s="391">
        <v>1.304</v>
      </c>
      <c r="J76" s="373" t="s">
        <v>682</v>
      </c>
      <c r="K76" s="250">
        <v>747992.45</v>
      </c>
      <c r="L76" s="232">
        <f t="shared" si="19"/>
        <v>373996</v>
      </c>
      <c r="M76" s="240">
        <f t="shared" si="18"/>
        <v>373996.44999999995</v>
      </c>
      <c r="N76" s="392">
        <v>0.5</v>
      </c>
      <c r="O76" s="241">
        <v>0</v>
      </c>
      <c r="P76" s="241">
        <v>0</v>
      </c>
      <c r="Q76" s="242">
        <v>0</v>
      </c>
      <c r="R76" s="242">
        <v>0</v>
      </c>
      <c r="S76" s="266">
        <f t="shared" si="17"/>
        <v>373996</v>
      </c>
      <c r="T76" s="266">
        <v>0</v>
      </c>
      <c r="U76" s="266">
        <v>0</v>
      </c>
      <c r="V76" s="266">
        <v>0</v>
      </c>
      <c r="W76" s="266">
        <v>0</v>
      </c>
      <c r="X76" s="266">
        <v>0</v>
      </c>
      <c r="Y76" s="354" t="b">
        <f t="shared" si="20"/>
        <v>1</v>
      </c>
      <c r="Z76" s="355">
        <f t="shared" si="21"/>
        <v>0.5</v>
      </c>
      <c r="AA76" s="356" t="b">
        <f t="shared" si="22"/>
        <v>1</v>
      </c>
      <c r="AB76" s="356" t="b">
        <f t="shared" si="23"/>
        <v>1</v>
      </c>
      <c r="AC76" s="424"/>
    </row>
    <row r="77" spans="1:29" x14ac:dyDescent="0.2">
      <c r="A77" s="373" t="s">
        <v>140</v>
      </c>
      <c r="B77" s="374" t="s">
        <v>521</v>
      </c>
      <c r="C77" s="375" t="s">
        <v>84</v>
      </c>
      <c r="D77" s="376" t="s">
        <v>342</v>
      </c>
      <c r="E77" s="377" t="s">
        <v>260</v>
      </c>
      <c r="F77" s="253" t="s">
        <v>183</v>
      </c>
      <c r="G77" s="257" t="s">
        <v>640</v>
      </c>
      <c r="H77" s="253" t="s">
        <v>95</v>
      </c>
      <c r="I77" s="258">
        <v>0.47199999999999998</v>
      </c>
      <c r="J77" s="253" t="s">
        <v>677</v>
      </c>
      <c r="K77" s="232">
        <v>2731121.24</v>
      </c>
      <c r="L77" s="232">
        <f t="shared" si="19"/>
        <v>1911784</v>
      </c>
      <c r="M77" s="378">
        <f t="shared" si="18"/>
        <v>819337.24000000022</v>
      </c>
      <c r="N77" s="379">
        <v>0.7</v>
      </c>
      <c r="O77" s="380">
        <v>0</v>
      </c>
      <c r="P77" s="380">
        <v>0</v>
      </c>
      <c r="Q77" s="380">
        <v>0</v>
      </c>
      <c r="R77" s="380">
        <v>0</v>
      </c>
      <c r="S77" s="381">
        <f t="shared" si="17"/>
        <v>1911784</v>
      </c>
      <c r="T77" s="381">
        <v>0</v>
      </c>
      <c r="U77" s="381">
        <v>0</v>
      </c>
      <c r="V77" s="381">
        <v>0</v>
      </c>
      <c r="W77" s="381">
        <v>0</v>
      </c>
      <c r="X77" s="381">
        <v>0</v>
      </c>
      <c r="Y77" s="354" t="b">
        <f t="shared" si="20"/>
        <v>1</v>
      </c>
      <c r="Z77" s="355">
        <f t="shared" si="21"/>
        <v>0.7</v>
      </c>
      <c r="AA77" s="356" t="b">
        <f t="shared" si="22"/>
        <v>1</v>
      </c>
      <c r="AB77" s="356" t="b">
        <f t="shared" si="23"/>
        <v>1</v>
      </c>
      <c r="AC77" s="424"/>
    </row>
    <row r="78" spans="1:29" ht="22.8" x14ac:dyDescent="0.2">
      <c r="A78" s="348" t="s">
        <v>141</v>
      </c>
      <c r="B78" s="363" t="s">
        <v>522</v>
      </c>
      <c r="C78" s="346" t="s">
        <v>85</v>
      </c>
      <c r="D78" s="364" t="s">
        <v>371</v>
      </c>
      <c r="E78" s="365" t="s">
        <v>277</v>
      </c>
      <c r="F78" s="348" t="s">
        <v>185</v>
      </c>
      <c r="G78" s="270" t="s">
        <v>641</v>
      </c>
      <c r="H78" s="348" t="s">
        <v>96</v>
      </c>
      <c r="I78" s="349">
        <v>2.786</v>
      </c>
      <c r="J78" s="348" t="s">
        <v>876</v>
      </c>
      <c r="K78" s="151">
        <v>3759301.24</v>
      </c>
      <c r="L78" s="151">
        <f t="shared" si="19"/>
        <v>2067615</v>
      </c>
      <c r="M78" s="367">
        <f t="shared" si="18"/>
        <v>1691686.2400000002</v>
      </c>
      <c r="N78" s="393">
        <v>0.55000000000000004</v>
      </c>
      <c r="O78" s="394">
        <v>0</v>
      </c>
      <c r="P78" s="394">
        <v>0</v>
      </c>
      <c r="Q78" s="394">
        <v>0</v>
      </c>
      <c r="R78" s="394">
        <v>0</v>
      </c>
      <c r="S78" s="395">
        <v>776237</v>
      </c>
      <c r="T78" s="396">
        <v>1291378</v>
      </c>
      <c r="U78" s="353">
        <v>0</v>
      </c>
      <c r="V78" s="353">
        <v>0</v>
      </c>
      <c r="W78" s="353">
        <v>0</v>
      </c>
      <c r="X78" s="353">
        <v>0</v>
      </c>
      <c r="Y78" s="354" t="b">
        <f t="shared" si="20"/>
        <v>1</v>
      </c>
      <c r="Z78" s="355">
        <f t="shared" si="21"/>
        <v>0.55000000000000004</v>
      </c>
      <c r="AA78" s="356" t="b">
        <f t="shared" si="22"/>
        <v>1</v>
      </c>
      <c r="AB78" s="356" t="b">
        <f t="shared" si="23"/>
        <v>1</v>
      </c>
      <c r="AC78" s="424"/>
    </row>
    <row r="79" spans="1:29" x14ac:dyDescent="0.2">
      <c r="A79" s="373" t="s">
        <v>142</v>
      </c>
      <c r="B79" s="374" t="s">
        <v>523</v>
      </c>
      <c r="C79" s="375" t="s">
        <v>84</v>
      </c>
      <c r="D79" s="376" t="s">
        <v>343</v>
      </c>
      <c r="E79" s="377" t="s">
        <v>330</v>
      </c>
      <c r="F79" s="253" t="s">
        <v>192</v>
      </c>
      <c r="G79" s="257" t="s">
        <v>642</v>
      </c>
      <c r="H79" s="253" t="s">
        <v>96</v>
      </c>
      <c r="I79" s="258">
        <v>0.30199999999999999</v>
      </c>
      <c r="J79" s="253" t="s">
        <v>690</v>
      </c>
      <c r="K79" s="232">
        <v>977785.28</v>
      </c>
      <c r="L79" s="232">
        <f t="shared" si="19"/>
        <v>488892</v>
      </c>
      <c r="M79" s="378">
        <f t="shared" si="18"/>
        <v>488893.28</v>
      </c>
      <c r="N79" s="379">
        <v>0.5</v>
      </c>
      <c r="O79" s="380">
        <v>0</v>
      </c>
      <c r="P79" s="380">
        <v>0</v>
      </c>
      <c r="Q79" s="380">
        <v>0</v>
      </c>
      <c r="R79" s="380">
        <v>0</v>
      </c>
      <c r="S79" s="381">
        <f t="shared" ref="S79:S93" si="24">L79</f>
        <v>488892</v>
      </c>
      <c r="T79" s="381">
        <v>0</v>
      </c>
      <c r="U79" s="381">
        <v>0</v>
      </c>
      <c r="V79" s="381">
        <v>0</v>
      </c>
      <c r="W79" s="381">
        <v>0</v>
      </c>
      <c r="X79" s="381">
        <v>0</v>
      </c>
      <c r="Y79" s="354" t="b">
        <f t="shared" si="20"/>
        <v>1</v>
      </c>
      <c r="Z79" s="355">
        <f t="shared" si="21"/>
        <v>0.5</v>
      </c>
      <c r="AA79" s="356" t="b">
        <f t="shared" si="22"/>
        <v>1</v>
      </c>
      <c r="AB79" s="356" t="b">
        <f t="shared" si="23"/>
        <v>1</v>
      </c>
      <c r="AC79" s="424"/>
    </row>
    <row r="80" spans="1:29" ht="45.6" x14ac:dyDescent="0.2">
      <c r="A80" s="373" t="s">
        <v>143</v>
      </c>
      <c r="B80" s="374" t="s">
        <v>524</v>
      </c>
      <c r="C80" s="375" t="s">
        <v>84</v>
      </c>
      <c r="D80" s="376" t="s">
        <v>566</v>
      </c>
      <c r="E80" s="377" t="s">
        <v>392</v>
      </c>
      <c r="F80" s="253" t="s">
        <v>190</v>
      </c>
      <c r="G80" s="257" t="s">
        <v>643</v>
      </c>
      <c r="H80" s="253" t="s">
        <v>96</v>
      </c>
      <c r="I80" s="258">
        <v>0.92</v>
      </c>
      <c r="J80" s="253" t="s">
        <v>692</v>
      </c>
      <c r="K80" s="232">
        <v>1230000</v>
      </c>
      <c r="L80" s="232">
        <f t="shared" si="19"/>
        <v>615000</v>
      </c>
      <c r="M80" s="378">
        <f t="shared" si="18"/>
        <v>615000</v>
      </c>
      <c r="N80" s="379">
        <v>0.5</v>
      </c>
      <c r="O80" s="380">
        <v>0</v>
      </c>
      <c r="P80" s="380">
        <v>0</v>
      </c>
      <c r="Q80" s="380">
        <v>0</v>
      </c>
      <c r="R80" s="380">
        <v>0</v>
      </c>
      <c r="S80" s="381">
        <f t="shared" si="24"/>
        <v>615000</v>
      </c>
      <c r="T80" s="381">
        <v>0</v>
      </c>
      <c r="U80" s="381">
        <v>0</v>
      </c>
      <c r="V80" s="381">
        <v>0</v>
      </c>
      <c r="W80" s="381">
        <v>0</v>
      </c>
      <c r="X80" s="381">
        <v>0</v>
      </c>
      <c r="Y80" s="354" t="b">
        <f t="shared" si="20"/>
        <v>1</v>
      </c>
      <c r="Z80" s="355">
        <f t="shared" si="21"/>
        <v>0.5</v>
      </c>
      <c r="AA80" s="356" t="b">
        <f t="shared" si="22"/>
        <v>1</v>
      </c>
      <c r="AB80" s="356" t="b">
        <f t="shared" si="23"/>
        <v>1</v>
      </c>
      <c r="AC80" s="424"/>
    </row>
    <row r="81" spans="1:29" ht="22.8" x14ac:dyDescent="0.2">
      <c r="A81" s="373" t="s">
        <v>144</v>
      </c>
      <c r="B81" s="374" t="s">
        <v>525</v>
      </c>
      <c r="C81" s="375" t="s">
        <v>84</v>
      </c>
      <c r="D81" s="376" t="s">
        <v>208</v>
      </c>
      <c r="E81" s="377" t="s">
        <v>306</v>
      </c>
      <c r="F81" s="253" t="s">
        <v>182</v>
      </c>
      <c r="G81" s="257" t="s">
        <v>644</v>
      </c>
      <c r="H81" s="253" t="s">
        <v>94</v>
      </c>
      <c r="I81" s="258">
        <v>0.51900000000000002</v>
      </c>
      <c r="J81" s="253" t="s">
        <v>696</v>
      </c>
      <c r="K81" s="232">
        <v>3190000</v>
      </c>
      <c r="L81" s="232">
        <f t="shared" si="19"/>
        <v>1595000</v>
      </c>
      <c r="M81" s="378">
        <f t="shared" si="18"/>
        <v>1595000</v>
      </c>
      <c r="N81" s="379">
        <v>0.5</v>
      </c>
      <c r="O81" s="380">
        <v>0</v>
      </c>
      <c r="P81" s="380">
        <v>0</v>
      </c>
      <c r="Q81" s="380">
        <v>0</v>
      </c>
      <c r="R81" s="380">
        <v>0</v>
      </c>
      <c r="S81" s="381">
        <f t="shared" si="24"/>
        <v>1595000</v>
      </c>
      <c r="T81" s="381">
        <v>0</v>
      </c>
      <c r="U81" s="381">
        <v>0</v>
      </c>
      <c r="V81" s="381">
        <v>0</v>
      </c>
      <c r="W81" s="381">
        <v>0</v>
      </c>
      <c r="X81" s="381">
        <v>0</v>
      </c>
      <c r="Y81" s="354" t="b">
        <f t="shared" si="20"/>
        <v>1</v>
      </c>
      <c r="Z81" s="355">
        <f t="shared" si="21"/>
        <v>0.5</v>
      </c>
      <c r="AA81" s="356" t="b">
        <f t="shared" si="22"/>
        <v>1</v>
      </c>
      <c r="AB81" s="356" t="b">
        <f t="shared" si="23"/>
        <v>1</v>
      </c>
      <c r="AC81" s="424"/>
    </row>
    <row r="82" spans="1:29" ht="45.6" x14ac:dyDescent="0.2">
      <c r="A82" s="373" t="s">
        <v>145</v>
      </c>
      <c r="B82" s="374" t="s">
        <v>526</v>
      </c>
      <c r="C82" s="375" t="s">
        <v>84</v>
      </c>
      <c r="D82" s="376" t="s">
        <v>215</v>
      </c>
      <c r="E82" s="377" t="s">
        <v>270</v>
      </c>
      <c r="F82" s="253" t="s">
        <v>190</v>
      </c>
      <c r="G82" s="257" t="s">
        <v>645</v>
      </c>
      <c r="H82" s="253" t="s">
        <v>95</v>
      </c>
      <c r="I82" s="258">
        <v>1.458</v>
      </c>
      <c r="J82" s="253" t="s">
        <v>697</v>
      </c>
      <c r="K82" s="232">
        <v>1005249.9</v>
      </c>
      <c r="L82" s="232">
        <f t="shared" si="19"/>
        <v>502624</v>
      </c>
      <c r="M82" s="378">
        <f t="shared" si="18"/>
        <v>502625.9</v>
      </c>
      <c r="N82" s="379">
        <v>0.5</v>
      </c>
      <c r="O82" s="380">
        <v>0</v>
      </c>
      <c r="P82" s="380">
        <v>0</v>
      </c>
      <c r="Q82" s="380">
        <v>0</v>
      </c>
      <c r="R82" s="380">
        <v>0</v>
      </c>
      <c r="S82" s="381">
        <f t="shared" si="24"/>
        <v>502624</v>
      </c>
      <c r="T82" s="381">
        <v>0</v>
      </c>
      <c r="U82" s="381">
        <v>0</v>
      </c>
      <c r="V82" s="381">
        <v>0</v>
      </c>
      <c r="W82" s="381">
        <v>0</v>
      </c>
      <c r="X82" s="381">
        <v>0</v>
      </c>
      <c r="Y82" s="354" t="b">
        <f t="shared" si="20"/>
        <v>1</v>
      </c>
      <c r="Z82" s="355">
        <f t="shared" si="21"/>
        <v>0.5</v>
      </c>
      <c r="AA82" s="356" t="b">
        <f t="shared" si="22"/>
        <v>1</v>
      </c>
      <c r="AB82" s="356" t="b">
        <f t="shared" si="23"/>
        <v>1</v>
      </c>
      <c r="AC82" s="424"/>
    </row>
    <row r="83" spans="1:29" ht="22.8" x14ac:dyDescent="0.2">
      <c r="A83" s="373" t="s">
        <v>146</v>
      </c>
      <c r="B83" s="374" t="s">
        <v>527</v>
      </c>
      <c r="C83" s="375" t="s">
        <v>84</v>
      </c>
      <c r="D83" s="376" t="s">
        <v>229</v>
      </c>
      <c r="E83" s="377" t="s">
        <v>308</v>
      </c>
      <c r="F83" s="253" t="s">
        <v>196</v>
      </c>
      <c r="G83" s="257" t="s">
        <v>376</v>
      </c>
      <c r="H83" s="253" t="s">
        <v>95</v>
      </c>
      <c r="I83" s="258">
        <v>1.7</v>
      </c>
      <c r="J83" s="253" t="s">
        <v>684</v>
      </c>
      <c r="K83" s="232">
        <v>2474926.13</v>
      </c>
      <c r="L83" s="232">
        <f t="shared" si="19"/>
        <v>1237463</v>
      </c>
      <c r="M83" s="378">
        <f t="shared" si="18"/>
        <v>1237463.1299999999</v>
      </c>
      <c r="N83" s="379">
        <v>0.5</v>
      </c>
      <c r="O83" s="380">
        <v>0</v>
      </c>
      <c r="P83" s="380">
        <v>0</v>
      </c>
      <c r="Q83" s="380">
        <v>0</v>
      </c>
      <c r="R83" s="380">
        <v>0</v>
      </c>
      <c r="S83" s="381">
        <f t="shared" si="24"/>
        <v>1237463</v>
      </c>
      <c r="T83" s="381">
        <v>0</v>
      </c>
      <c r="U83" s="381">
        <v>0</v>
      </c>
      <c r="V83" s="381">
        <v>0</v>
      </c>
      <c r="W83" s="381">
        <v>0</v>
      </c>
      <c r="X83" s="381">
        <v>0</v>
      </c>
      <c r="Y83" s="354" t="b">
        <f t="shared" si="20"/>
        <v>1</v>
      </c>
      <c r="Z83" s="355">
        <f t="shared" si="21"/>
        <v>0.5</v>
      </c>
      <c r="AA83" s="356" t="b">
        <f t="shared" si="22"/>
        <v>1</v>
      </c>
      <c r="AB83" s="356" t="b">
        <f t="shared" si="23"/>
        <v>1</v>
      </c>
      <c r="AC83" s="424"/>
    </row>
    <row r="84" spans="1:29" ht="34.200000000000003" x14ac:dyDescent="0.2">
      <c r="A84" s="373" t="s">
        <v>147</v>
      </c>
      <c r="B84" s="374" t="s">
        <v>528</v>
      </c>
      <c r="C84" s="375" t="s">
        <v>84</v>
      </c>
      <c r="D84" s="376" t="s">
        <v>219</v>
      </c>
      <c r="E84" s="377" t="s">
        <v>323</v>
      </c>
      <c r="F84" s="253" t="s">
        <v>193</v>
      </c>
      <c r="G84" s="257" t="s">
        <v>646</v>
      </c>
      <c r="H84" s="253" t="s">
        <v>94</v>
      </c>
      <c r="I84" s="258">
        <v>1.349</v>
      </c>
      <c r="J84" s="253" t="s">
        <v>692</v>
      </c>
      <c r="K84" s="232">
        <v>2812856.03</v>
      </c>
      <c r="L84" s="232">
        <f t="shared" si="19"/>
        <v>1406428</v>
      </c>
      <c r="M84" s="378">
        <f t="shared" si="18"/>
        <v>1406428.0299999998</v>
      </c>
      <c r="N84" s="379">
        <v>0.5</v>
      </c>
      <c r="O84" s="380">
        <v>0</v>
      </c>
      <c r="P84" s="380">
        <v>0</v>
      </c>
      <c r="Q84" s="380">
        <v>0</v>
      </c>
      <c r="R84" s="380">
        <v>0</v>
      </c>
      <c r="S84" s="381">
        <f t="shared" si="24"/>
        <v>1406428</v>
      </c>
      <c r="T84" s="381">
        <v>0</v>
      </c>
      <c r="U84" s="381">
        <v>0</v>
      </c>
      <c r="V84" s="381">
        <v>0</v>
      </c>
      <c r="W84" s="381">
        <v>0</v>
      </c>
      <c r="X84" s="381">
        <v>0</v>
      </c>
      <c r="Y84" s="354" t="b">
        <f t="shared" si="20"/>
        <v>1</v>
      </c>
      <c r="Z84" s="355">
        <f t="shared" si="21"/>
        <v>0.5</v>
      </c>
      <c r="AA84" s="356" t="b">
        <f t="shared" si="22"/>
        <v>1</v>
      </c>
      <c r="AB84" s="356" t="b">
        <f t="shared" si="23"/>
        <v>1</v>
      </c>
      <c r="AC84" s="424"/>
    </row>
    <row r="85" spans="1:29" ht="45.6" x14ac:dyDescent="0.2">
      <c r="A85" s="373" t="s">
        <v>148</v>
      </c>
      <c r="B85" s="374" t="s">
        <v>529</v>
      </c>
      <c r="C85" s="375" t="s">
        <v>84</v>
      </c>
      <c r="D85" s="376" t="s">
        <v>567</v>
      </c>
      <c r="E85" s="377" t="s">
        <v>296</v>
      </c>
      <c r="F85" s="253" t="s">
        <v>197</v>
      </c>
      <c r="G85" s="257" t="s">
        <v>647</v>
      </c>
      <c r="H85" s="253" t="s">
        <v>95</v>
      </c>
      <c r="I85" s="258">
        <v>2.097</v>
      </c>
      <c r="J85" s="253" t="s">
        <v>694</v>
      </c>
      <c r="K85" s="232">
        <v>4990000</v>
      </c>
      <c r="L85" s="232">
        <f t="shared" si="19"/>
        <v>2495000</v>
      </c>
      <c r="M85" s="378">
        <f t="shared" si="18"/>
        <v>2495000</v>
      </c>
      <c r="N85" s="379">
        <v>0.5</v>
      </c>
      <c r="O85" s="380">
        <v>0</v>
      </c>
      <c r="P85" s="380">
        <v>0</v>
      </c>
      <c r="Q85" s="380">
        <v>0</v>
      </c>
      <c r="R85" s="380">
        <v>0</v>
      </c>
      <c r="S85" s="381">
        <f t="shared" si="24"/>
        <v>2495000</v>
      </c>
      <c r="T85" s="381">
        <v>0</v>
      </c>
      <c r="U85" s="381">
        <v>0</v>
      </c>
      <c r="V85" s="381">
        <v>0</v>
      </c>
      <c r="W85" s="381">
        <v>0</v>
      </c>
      <c r="X85" s="381">
        <v>0</v>
      </c>
      <c r="Y85" s="354" t="b">
        <f t="shared" si="20"/>
        <v>1</v>
      </c>
      <c r="Z85" s="355">
        <f t="shared" si="21"/>
        <v>0.5</v>
      </c>
      <c r="AA85" s="356" t="b">
        <f t="shared" si="22"/>
        <v>1</v>
      </c>
      <c r="AB85" s="356" t="b">
        <f t="shared" si="23"/>
        <v>1</v>
      </c>
      <c r="AC85" s="424"/>
    </row>
    <row r="86" spans="1:29" x14ac:dyDescent="0.2">
      <c r="A86" s="373" t="s">
        <v>149</v>
      </c>
      <c r="B86" s="374" t="s">
        <v>530</v>
      </c>
      <c r="C86" s="375" t="s">
        <v>84</v>
      </c>
      <c r="D86" s="376" t="s">
        <v>374</v>
      </c>
      <c r="E86" s="377" t="s">
        <v>249</v>
      </c>
      <c r="F86" s="253" t="s">
        <v>181</v>
      </c>
      <c r="G86" s="257" t="s">
        <v>648</v>
      </c>
      <c r="H86" s="253" t="s">
        <v>95</v>
      </c>
      <c r="I86" s="258">
        <v>0.85799999999999998</v>
      </c>
      <c r="J86" s="253" t="s">
        <v>422</v>
      </c>
      <c r="K86" s="232">
        <v>784213.22</v>
      </c>
      <c r="L86" s="232">
        <f t="shared" si="19"/>
        <v>431317</v>
      </c>
      <c r="M86" s="378">
        <f t="shared" si="18"/>
        <v>352896.22</v>
      </c>
      <c r="N86" s="379">
        <v>0.55000000000000004</v>
      </c>
      <c r="O86" s="380">
        <v>0</v>
      </c>
      <c r="P86" s="380">
        <v>0</v>
      </c>
      <c r="Q86" s="380">
        <v>0</v>
      </c>
      <c r="R86" s="380">
        <v>0</v>
      </c>
      <c r="S86" s="381">
        <f t="shared" si="24"/>
        <v>431317</v>
      </c>
      <c r="T86" s="381">
        <v>0</v>
      </c>
      <c r="U86" s="381">
        <v>0</v>
      </c>
      <c r="V86" s="381">
        <v>0</v>
      </c>
      <c r="W86" s="381">
        <v>0</v>
      </c>
      <c r="X86" s="381">
        <v>0</v>
      </c>
      <c r="Y86" s="354" t="b">
        <f t="shared" si="20"/>
        <v>1</v>
      </c>
      <c r="Z86" s="355">
        <f t="shared" si="21"/>
        <v>0.55000000000000004</v>
      </c>
      <c r="AA86" s="356" t="b">
        <f t="shared" si="22"/>
        <v>1</v>
      </c>
      <c r="AB86" s="356" t="b">
        <f t="shared" si="23"/>
        <v>1</v>
      </c>
      <c r="AC86" s="424"/>
    </row>
    <row r="87" spans="1:29" ht="34.200000000000003" x14ac:dyDescent="0.2">
      <c r="A87" s="373" t="s">
        <v>150</v>
      </c>
      <c r="B87" s="374" t="s">
        <v>531</v>
      </c>
      <c r="C87" s="375" t="s">
        <v>84</v>
      </c>
      <c r="D87" s="376" t="s">
        <v>199</v>
      </c>
      <c r="E87" s="377" t="s">
        <v>334</v>
      </c>
      <c r="F87" s="253" t="s">
        <v>198</v>
      </c>
      <c r="G87" s="257" t="s">
        <v>649</v>
      </c>
      <c r="H87" s="253" t="s">
        <v>95</v>
      </c>
      <c r="I87" s="258">
        <v>0.72499999999999998</v>
      </c>
      <c r="J87" s="253" t="s">
        <v>694</v>
      </c>
      <c r="K87" s="232">
        <v>2085282.83</v>
      </c>
      <c r="L87" s="232">
        <f t="shared" si="19"/>
        <v>1251169</v>
      </c>
      <c r="M87" s="378">
        <f t="shared" si="18"/>
        <v>834113.83000000007</v>
      </c>
      <c r="N87" s="379">
        <v>0.6</v>
      </c>
      <c r="O87" s="380">
        <v>0</v>
      </c>
      <c r="P87" s="380">
        <v>0</v>
      </c>
      <c r="Q87" s="380">
        <v>0</v>
      </c>
      <c r="R87" s="380">
        <v>0</v>
      </c>
      <c r="S87" s="381">
        <f t="shared" si="24"/>
        <v>1251169</v>
      </c>
      <c r="T87" s="381">
        <v>0</v>
      </c>
      <c r="U87" s="381">
        <v>0</v>
      </c>
      <c r="V87" s="381">
        <v>0</v>
      </c>
      <c r="W87" s="381">
        <v>0</v>
      </c>
      <c r="X87" s="381">
        <v>0</v>
      </c>
      <c r="Y87" s="354" t="b">
        <f t="shared" si="20"/>
        <v>1</v>
      </c>
      <c r="Z87" s="355">
        <f t="shared" si="21"/>
        <v>0.6</v>
      </c>
      <c r="AA87" s="356" t="b">
        <f t="shared" si="22"/>
        <v>1</v>
      </c>
      <c r="AB87" s="356" t="b">
        <f t="shared" si="23"/>
        <v>1</v>
      </c>
      <c r="AC87" s="424"/>
    </row>
    <row r="88" spans="1:29" x14ac:dyDescent="0.2">
      <c r="A88" s="373" t="s">
        <v>151</v>
      </c>
      <c r="B88" s="374" t="s">
        <v>532</v>
      </c>
      <c r="C88" s="375" t="s">
        <v>84</v>
      </c>
      <c r="D88" s="376" t="s">
        <v>234</v>
      </c>
      <c r="E88" s="377" t="s">
        <v>313</v>
      </c>
      <c r="F88" s="253" t="s">
        <v>196</v>
      </c>
      <c r="G88" s="257" t="s">
        <v>650</v>
      </c>
      <c r="H88" s="253" t="s">
        <v>95</v>
      </c>
      <c r="I88" s="258">
        <v>0.96799999999999997</v>
      </c>
      <c r="J88" s="253" t="s">
        <v>426</v>
      </c>
      <c r="K88" s="232">
        <v>1081424.49</v>
      </c>
      <c r="L88" s="232">
        <f t="shared" si="19"/>
        <v>540712</v>
      </c>
      <c r="M88" s="378">
        <f t="shared" si="18"/>
        <v>540712.49</v>
      </c>
      <c r="N88" s="379">
        <v>0.5</v>
      </c>
      <c r="O88" s="380">
        <v>0</v>
      </c>
      <c r="P88" s="380">
        <v>0</v>
      </c>
      <c r="Q88" s="380">
        <v>0</v>
      </c>
      <c r="R88" s="380">
        <v>0</v>
      </c>
      <c r="S88" s="381">
        <f t="shared" si="24"/>
        <v>540712</v>
      </c>
      <c r="T88" s="381">
        <v>0</v>
      </c>
      <c r="U88" s="381">
        <v>0</v>
      </c>
      <c r="V88" s="381">
        <v>0</v>
      </c>
      <c r="W88" s="381">
        <v>0</v>
      </c>
      <c r="X88" s="381">
        <v>0</v>
      </c>
      <c r="Y88" s="354" t="b">
        <f t="shared" si="20"/>
        <v>1</v>
      </c>
      <c r="Z88" s="355">
        <f t="shared" si="21"/>
        <v>0.5</v>
      </c>
      <c r="AA88" s="356" t="b">
        <f t="shared" si="22"/>
        <v>1</v>
      </c>
      <c r="AB88" s="356" t="b">
        <f t="shared" si="23"/>
        <v>1</v>
      </c>
      <c r="AC88" s="424"/>
    </row>
    <row r="89" spans="1:29" x14ac:dyDescent="0.2">
      <c r="A89" s="373" t="s">
        <v>152</v>
      </c>
      <c r="B89" s="374" t="s">
        <v>533</v>
      </c>
      <c r="C89" s="375" t="s">
        <v>84</v>
      </c>
      <c r="D89" s="376" t="s">
        <v>242</v>
      </c>
      <c r="E89" s="377" t="s">
        <v>328</v>
      </c>
      <c r="F89" s="253" t="s">
        <v>196</v>
      </c>
      <c r="G89" s="257" t="s">
        <v>651</v>
      </c>
      <c r="H89" s="253" t="s">
        <v>95</v>
      </c>
      <c r="I89" s="258">
        <v>0.42</v>
      </c>
      <c r="J89" s="253" t="s">
        <v>692</v>
      </c>
      <c r="K89" s="232">
        <v>1269067.4099999999</v>
      </c>
      <c r="L89" s="232">
        <f t="shared" si="19"/>
        <v>697987</v>
      </c>
      <c r="M89" s="378">
        <f t="shared" si="18"/>
        <v>571080.40999999992</v>
      </c>
      <c r="N89" s="379">
        <v>0.55000000000000004</v>
      </c>
      <c r="O89" s="380">
        <v>0</v>
      </c>
      <c r="P89" s="380">
        <v>0</v>
      </c>
      <c r="Q89" s="380">
        <v>0</v>
      </c>
      <c r="R89" s="380">
        <v>0</v>
      </c>
      <c r="S89" s="381">
        <f t="shared" si="24"/>
        <v>697987</v>
      </c>
      <c r="T89" s="381">
        <v>0</v>
      </c>
      <c r="U89" s="381">
        <v>0</v>
      </c>
      <c r="V89" s="381">
        <v>0</v>
      </c>
      <c r="W89" s="381">
        <v>0</v>
      </c>
      <c r="X89" s="381">
        <v>0</v>
      </c>
      <c r="Y89" s="354" t="b">
        <f t="shared" si="20"/>
        <v>1</v>
      </c>
      <c r="Z89" s="355">
        <f t="shared" si="21"/>
        <v>0.55000000000000004</v>
      </c>
      <c r="AA89" s="356" t="b">
        <f t="shared" si="22"/>
        <v>1</v>
      </c>
      <c r="AB89" s="356" t="b">
        <f t="shared" si="23"/>
        <v>1</v>
      </c>
      <c r="AC89" s="424"/>
    </row>
    <row r="90" spans="1:29" ht="22.8" x14ac:dyDescent="0.2">
      <c r="A90" s="373" t="s">
        <v>153</v>
      </c>
      <c r="B90" s="374" t="s">
        <v>534</v>
      </c>
      <c r="C90" s="375" t="s">
        <v>84</v>
      </c>
      <c r="D90" s="376" t="s">
        <v>224</v>
      </c>
      <c r="E90" s="377" t="s">
        <v>285</v>
      </c>
      <c r="F90" s="253" t="s">
        <v>180</v>
      </c>
      <c r="G90" s="257" t="s">
        <v>652</v>
      </c>
      <c r="H90" s="253" t="s">
        <v>95</v>
      </c>
      <c r="I90" s="258">
        <v>0.995</v>
      </c>
      <c r="J90" s="253" t="s">
        <v>423</v>
      </c>
      <c r="K90" s="232">
        <v>1672905.34</v>
      </c>
      <c r="L90" s="232">
        <f t="shared" si="19"/>
        <v>836452</v>
      </c>
      <c r="M90" s="378">
        <f t="shared" si="18"/>
        <v>836453.34000000008</v>
      </c>
      <c r="N90" s="379">
        <v>0.5</v>
      </c>
      <c r="O90" s="380">
        <v>0</v>
      </c>
      <c r="P90" s="380">
        <v>0</v>
      </c>
      <c r="Q90" s="380">
        <v>0</v>
      </c>
      <c r="R90" s="380">
        <v>0</v>
      </c>
      <c r="S90" s="381">
        <f t="shared" si="24"/>
        <v>836452</v>
      </c>
      <c r="T90" s="381">
        <v>0</v>
      </c>
      <c r="U90" s="381">
        <v>0</v>
      </c>
      <c r="V90" s="381">
        <v>0</v>
      </c>
      <c r="W90" s="381">
        <v>0</v>
      </c>
      <c r="X90" s="381">
        <v>0</v>
      </c>
      <c r="Y90" s="354" t="b">
        <f t="shared" si="20"/>
        <v>1</v>
      </c>
      <c r="Z90" s="355">
        <f t="shared" si="21"/>
        <v>0.5</v>
      </c>
      <c r="AA90" s="356" t="b">
        <f t="shared" si="22"/>
        <v>1</v>
      </c>
      <c r="AB90" s="356" t="b">
        <f t="shared" si="23"/>
        <v>1</v>
      </c>
      <c r="AC90" s="424"/>
    </row>
    <row r="91" spans="1:29" ht="22.8" x14ac:dyDescent="0.2">
      <c r="A91" s="373" t="s">
        <v>154</v>
      </c>
      <c r="B91" s="374" t="s">
        <v>535</v>
      </c>
      <c r="C91" s="375" t="s">
        <v>84</v>
      </c>
      <c r="D91" s="376" t="s">
        <v>568</v>
      </c>
      <c r="E91" s="377" t="s">
        <v>281</v>
      </c>
      <c r="F91" s="253" t="s">
        <v>181</v>
      </c>
      <c r="G91" s="257" t="s">
        <v>653</v>
      </c>
      <c r="H91" s="253" t="s">
        <v>95</v>
      </c>
      <c r="I91" s="258">
        <v>1</v>
      </c>
      <c r="J91" s="253" t="s">
        <v>684</v>
      </c>
      <c r="K91" s="232">
        <v>1804722.72</v>
      </c>
      <c r="L91" s="232">
        <f t="shared" si="19"/>
        <v>992597</v>
      </c>
      <c r="M91" s="378">
        <f t="shared" si="18"/>
        <v>812125.72</v>
      </c>
      <c r="N91" s="379">
        <v>0.55000000000000004</v>
      </c>
      <c r="O91" s="380">
        <v>0</v>
      </c>
      <c r="P91" s="380">
        <v>0</v>
      </c>
      <c r="Q91" s="380">
        <v>0</v>
      </c>
      <c r="R91" s="380">
        <v>0</v>
      </c>
      <c r="S91" s="381">
        <f t="shared" si="24"/>
        <v>992597</v>
      </c>
      <c r="T91" s="381">
        <v>0</v>
      </c>
      <c r="U91" s="381">
        <v>0</v>
      </c>
      <c r="V91" s="381">
        <v>0</v>
      </c>
      <c r="W91" s="381">
        <v>0</v>
      </c>
      <c r="X91" s="381">
        <v>0</v>
      </c>
      <c r="Y91" s="354" t="b">
        <f t="shared" si="20"/>
        <v>1</v>
      </c>
      <c r="Z91" s="355">
        <f t="shared" si="21"/>
        <v>0.55000000000000004</v>
      </c>
      <c r="AA91" s="356" t="b">
        <f t="shared" si="22"/>
        <v>1</v>
      </c>
      <c r="AB91" s="356" t="b">
        <f t="shared" si="23"/>
        <v>1</v>
      </c>
      <c r="AC91" s="424"/>
    </row>
    <row r="92" spans="1:29" ht="22.8" x14ac:dyDescent="0.2">
      <c r="A92" s="373" t="s">
        <v>155</v>
      </c>
      <c r="B92" s="374" t="s">
        <v>536</v>
      </c>
      <c r="C92" s="375" t="s">
        <v>84</v>
      </c>
      <c r="D92" s="376" t="s">
        <v>569</v>
      </c>
      <c r="E92" s="377" t="s">
        <v>316</v>
      </c>
      <c r="F92" s="253" t="s">
        <v>192</v>
      </c>
      <c r="G92" s="257" t="s">
        <v>654</v>
      </c>
      <c r="H92" s="253" t="s">
        <v>95</v>
      </c>
      <c r="I92" s="258">
        <v>0.60799999999999998</v>
      </c>
      <c r="J92" s="253" t="s">
        <v>698</v>
      </c>
      <c r="K92" s="232">
        <v>3338105.48</v>
      </c>
      <c r="L92" s="232">
        <f t="shared" si="19"/>
        <v>1669052</v>
      </c>
      <c r="M92" s="378">
        <f t="shared" si="18"/>
        <v>1669053.48</v>
      </c>
      <c r="N92" s="379">
        <v>0.5</v>
      </c>
      <c r="O92" s="380">
        <v>0</v>
      </c>
      <c r="P92" s="380">
        <v>0</v>
      </c>
      <c r="Q92" s="380">
        <v>0</v>
      </c>
      <c r="R92" s="380">
        <v>0</v>
      </c>
      <c r="S92" s="381">
        <f t="shared" si="24"/>
        <v>1669052</v>
      </c>
      <c r="T92" s="381">
        <v>0</v>
      </c>
      <c r="U92" s="381">
        <v>0</v>
      </c>
      <c r="V92" s="381">
        <v>0</v>
      </c>
      <c r="W92" s="381">
        <v>0</v>
      </c>
      <c r="X92" s="381">
        <v>0</v>
      </c>
      <c r="Y92" s="354" t="b">
        <f t="shared" si="20"/>
        <v>1</v>
      </c>
      <c r="Z92" s="355">
        <f t="shared" si="21"/>
        <v>0.5</v>
      </c>
      <c r="AA92" s="356" t="b">
        <f t="shared" si="22"/>
        <v>1</v>
      </c>
      <c r="AB92" s="356" t="b">
        <f t="shared" si="23"/>
        <v>1</v>
      </c>
      <c r="AC92" s="424"/>
    </row>
    <row r="93" spans="1:29" ht="45.6" x14ac:dyDescent="0.2">
      <c r="A93" s="373" t="s">
        <v>156</v>
      </c>
      <c r="B93" s="374" t="s">
        <v>537</v>
      </c>
      <c r="C93" s="375" t="s">
        <v>84</v>
      </c>
      <c r="D93" s="376" t="s">
        <v>351</v>
      </c>
      <c r="E93" s="377" t="s">
        <v>297</v>
      </c>
      <c r="F93" s="253" t="s">
        <v>197</v>
      </c>
      <c r="G93" s="257" t="s">
        <v>655</v>
      </c>
      <c r="H93" s="253" t="s">
        <v>95</v>
      </c>
      <c r="I93" s="258">
        <v>4.4669999999999996</v>
      </c>
      <c r="J93" s="253" t="s">
        <v>427</v>
      </c>
      <c r="K93" s="232">
        <v>5000000</v>
      </c>
      <c r="L93" s="232">
        <f t="shared" si="19"/>
        <v>2750000</v>
      </c>
      <c r="M93" s="378">
        <f t="shared" si="18"/>
        <v>2250000</v>
      </c>
      <c r="N93" s="379">
        <v>0.55000000000000004</v>
      </c>
      <c r="O93" s="380">
        <v>0</v>
      </c>
      <c r="P93" s="380">
        <v>0</v>
      </c>
      <c r="Q93" s="380">
        <v>0</v>
      </c>
      <c r="R93" s="380">
        <v>0</v>
      </c>
      <c r="S93" s="381">
        <f t="shared" si="24"/>
        <v>2750000</v>
      </c>
      <c r="T93" s="381">
        <v>0</v>
      </c>
      <c r="U93" s="381">
        <v>0</v>
      </c>
      <c r="V93" s="381">
        <v>0</v>
      </c>
      <c r="W93" s="381">
        <v>0</v>
      </c>
      <c r="X93" s="381">
        <v>0</v>
      </c>
      <c r="Y93" s="354" t="b">
        <f t="shared" si="20"/>
        <v>1</v>
      </c>
      <c r="Z93" s="355">
        <f t="shared" si="21"/>
        <v>0.55000000000000004</v>
      </c>
      <c r="AA93" s="356" t="b">
        <f t="shared" si="22"/>
        <v>1</v>
      </c>
      <c r="AB93" s="356" t="b">
        <f t="shared" si="23"/>
        <v>1</v>
      </c>
      <c r="AC93" s="424"/>
    </row>
    <row r="94" spans="1:29" ht="45.6" x14ac:dyDescent="0.2">
      <c r="A94" s="348" t="s">
        <v>157</v>
      </c>
      <c r="B94" s="363" t="s">
        <v>538</v>
      </c>
      <c r="C94" s="346" t="s">
        <v>85</v>
      </c>
      <c r="D94" s="364" t="s">
        <v>570</v>
      </c>
      <c r="E94" s="365" t="s">
        <v>359</v>
      </c>
      <c r="F94" s="348" t="s">
        <v>180</v>
      </c>
      <c r="G94" s="270" t="s">
        <v>656</v>
      </c>
      <c r="H94" s="348" t="s">
        <v>95</v>
      </c>
      <c r="I94" s="349">
        <v>1.331</v>
      </c>
      <c r="J94" s="348" t="s">
        <v>699</v>
      </c>
      <c r="K94" s="151">
        <v>1464092</v>
      </c>
      <c r="L94" s="151">
        <f t="shared" si="19"/>
        <v>878455</v>
      </c>
      <c r="M94" s="367">
        <f t="shared" si="18"/>
        <v>585637</v>
      </c>
      <c r="N94" s="368">
        <v>0.6</v>
      </c>
      <c r="O94" s="369">
        <v>0</v>
      </c>
      <c r="P94" s="369">
        <v>0</v>
      </c>
      <c r="Q94" s="394">
        <v>0</v>
      </c>
      <c r="R94" s="394">
        <v>0</v>
      </c>
      <c r="S94" s="394">
        <v>0</v>
      </c>
      <c r="T94" s="352">
        <f>L94</f>
        <v>878455</v>
      </c>
      <c r="U94" s="397">
        <v>0</v>
      </c>
      <c r="V94" s="397">
        <v>0</v>
      </c>
      <c r="W94" s="397">
        <v>0</v>
      </c>
      <c r="X94" s="397">
        <v>0</v>
      </c>
      <c r="Y94" s="354" t="b">
        <f t="shared" si="20"/>
        <v>1</v>
      </c>
      <c r="Z94" s="355">
        <f t="shared" si="21"/>
        <v>0.6</v>
      </c>
      <c r="AA94" s="356" t="b">
        <f t="shared" si="22"/>
        <v>1</v>
      </c>
      <c r="AB94" s="356" t="b">
        <f t="shared" si="23"/>
        <v>1</v>
      </c>
      <c r="AC94" s="424"/>
    </row>
    <row r="95" spans="1:29" x14ac:dyDescent="0.2">
      <c r="A95" s="373" t="s">
        <v>158</v>
      </c>
      <c r="B95" s="374" t="s">
        <v>539</v>
      </c>
      <c r="C95" s="375" t="s">
        <v>84</v>
      </c>
      <c r="D95" s="376" t="s">
        <v>373</v>
      </c>
      <c r="E95" s="377" t="s">
        <v>257</v>
      </c>
      <c r="F95" s="253" t="s">
        <v>191</v>
      </c>
      <c r="G95" s="257" t="s">
        <v>657</v>
      </c>
      <c r="H95" s="253" t="s">
        <v>95</v>
      </c>
      <c r="I95" s="258">
        <v>0.35</v>
      </c>
      <c r="J95" s="253" t="s">
        <v>427</v>
      </c>
      <c r="K95" s="232">
        <v>402040.54</v>
      </c>
      <c r="L95" s="232">
        <f t="shared" si="19"/>
        <v>221122</v>
      </c>
      <c r="M95" s="378">
        <f t="shared" si="18"/>
        <v>180918.53999999998</v>
      </c>
      <c r="N95" s="379">
        <v>0.55000000000000004</v>
      </c>
      <c r="O95" s="380">
        <v>0</v>
      </c>
      <c r="P95" s="380">
        <v>0</v>
      </c>
      <c r="Q95" s="380">
        <v>0</v>
      </c>
      <c r="R95" s="380">
        <v>0</v>
      </c>
      <c r="S95" s="381">
        <f t="shared" ref="S95:S116" si="25">L95</f>
        <v>221122</v>
      </c>
      <c r="T95" s="381">
        <v>0</v>
      </c>
      <c r="U95" s="381">
        <v>0</v>
      </c>
      <c r="V95" s="381">
        <v>0</v>
      </c>
      <c r="W95" s="381">
        <v>0</v>
      </c>
      <c r="X95" s="381">
        <v>0</v>
      </c>
      <c r="Y95" s="354" t="b">
        <f t="shared" si="20"/>
        <v>1</v>
      </c>
      <c r="Z95" s="355">
        <f t="shared" si="21"/>
        <v>0.55000000000000004</v>
      </c>
      <c r="AA95" s="356" t="b">
        <f t="shared" si="22"/>
        <v>1</v>
      </c>
      <c r="AB95" s="356" t="b">
        <f t="shared" si="23"/>
        <v>1</v>
      </c>
      <c r="AC95" s="424"/>
    </row>
    <row r="96" spans="1:29" ht="22.8" x14ac:dyDescent="0.2">
      <c r="A96" s="373" t="s">
        <v>159</v>
      </c>
      <c r="B96" s="374" t="s">
        <v>540</v>
      </c>
      <c r="C96" s="375" t="s">
        <v>84</v>
      </c>
      <c r="D96" s="376" t="s">
        <v>571</v>
      </c>
      <c r="E96" s="377" t="s">
        <v>302</v>
      </c>
      <c r="F96" s="253" t="s">
        <v>189</v>
      </c>
      <c r="G96" s="257" t="s">
        <v>658</v>
      </c>
      <c r="H96" s="253" t="s">
        <v>95</v>
      </c>
      <c r="I96" s="258">
        <v>0.16600000000000001</v>
      </c>
      <c r="J96" s="253" t="s">
        <v>428</v>
      </c>
      <c r="K96" s="232">
        <v>687053.71</v>
      </c>
      <c r="L96" s="232">
        <f t="shared" si="19"/>
        <v>412232</v>
      </c>
      <c r="M96" s="378">
        <f t="shared" si="18"/>
        <v>274821.70999999996</v>
      </c>
      <c r="N96" s="379">
        <v>0.6</v>
      </c>
      <c r="O96" s="380">
        <v>0</v>
      </c>
      <c r="P96" s="380">
        <v>0</v>
      </c>
      <c r="Q96" s="380">
        <v>0</v>
      </c>
      <c r="R96" s="380">
        <v>0</v>
      </c>
      <c r="S96" s="381">
        <f t="shared" si="25"/>
        <v>412232</v>
      </c>
      <c r="T96" s="381">
        <v>0</v>
      </c>
      <c r="U96" s="381">
        <v>0</v>
      </c>
      <c r="V96" s="381">
        <v>0</v>
      </c>
      <c r="W96" s="381">
        <v>0</v>
      </c>
      <c r="X96" s="381">
        <v>0</v>
      </c>
      <c r="Y96" s="354" t="b">
        <f t="shared" si="20"/>
        <v>1</v>
      </c>
      <c r="Z96" s="355">
        <f t="shared" si="21"/>
        <v>0.6</v>
      </c>
      <c r="AA96" s="356" t="b">
        <f t="shared" si="22"/>
        <v>1</v>
      </c>
      <c r="AB96" s="356" t="b">
        <f t="shared" si="23"/>
        <v>1</v>
      </c>
      <c r="AC96" s="424"/>
    </row>
    <row r="97" spans="1:29" ht="22.8" x14ac:dyDescent="0.2">
      <c r="A97" s="373" t="s">
        <v>160</v>
      </c>
      <c r="B97" s="374" t="s">
        <v>541</v>
      </c>
      <c r="C97" s="375" t="s">
        <v>84</v>
      </c>
      <c r="D97" s="376" t="s">
        <v>572</v>
      </c>
      <c r="E97" s="377" t="s">
        <v>299</v>
      </c>
      <c r="F97" s="253" t="s">
        <v>185</v>
      </c>
      <c r="G97" s="257" t="s">
        <v>659</v>
      </c>
      <c r="H97" s="253" t="s">
        <v>95</v>
      </c>
      <c r="I97" s="258">
        <v>0.998</v>
      </c>
      <c r="J97" s="253" t="s">
        <v>442</v>
      </c>
      <c r="K97" s="232">
        <v>1358835.18</v>
      </c>
      <c r="L97" s="232">
        <f t="shared" si="19"/>
        <v>679417</v>
      </c>
      <c r="M97" s="378">
        <f t="shared" si="18"/>
        <v>679418.17999999993</v>
      </c>
      <c r="N97" s="379">
        <v>0.5</v>
      </c>
      <c r="O97" s="380">
        <v>0</v>
      </c>
      <c r="P97" s="380">
        <v>0</v>
      </c>
      <c r="Q97" s="380">
        <v>0</v>
      </c>
      <c r="R97" s="380">
        <v>0</v>
      </c>
      <c r="S97" s="381">
        <f t="shared" si="25"/>
        <v>679417</v>
      </c>
      <c r="T97" s="381">
        <v>0</v>
      </c>
      <c r="U97" s="381">
        <v>0</v>
      </c>
      <c r="V97" s="381">
        <v>0</v>
      </c>
      <c r="W97" s="381">
        <v>0</v>
      </c>
      <c r="X97" s="381">
        <v>0</v>
      </c>
      <c r="Y97" s="354" t="b">
        <f t="shared" si="20"/>
        <v>1</v>
      </c>
      <c r="Z97" s="355">
        <f t="shared" si="21"/>
        <v>0.5</v>
      </c>
      <c r="AA97" s="356" t="b">
        <f t="shared" si="22"/>
        <v>1</v>
      </c>
      <c r="AB97" s="356" t="b">
        <f t="shared" si="23"/>
        <v>1</v>
      </c>
      <c r="AC97" s="424"/>
    </row>
    <row r="98" spans="1:29" ht="22.8" x14ac:dyDescent="0.2">
      <c r="A98" s="373" t="s">
        <v>161</v>
      </c>
      <c r="B98" s="374" t="s">
        <v>542</v>
      </c>
      <c r="C98" s="375" t="s">
        <v>84</v>
      </c>
      <c r="D98" s="376" t="s">
        <v>243</v>
      </c>
      <c r="E98" s="377" t="s">
        <v>259</v>
      </c>
      <c r="F98" s="253" t="s">
        <v>195</v>
      </c>
      <c r="G98" s="257" t="s">
        <v>660</v>
      </c>
      <c r="H98" s="253" t="s">
        <v>94</v>
      </c>
      <c r="I98" s="258">
        <v>2.5760000000000001</v>
      </c>
      <c r="J98" s="253" t="s">
        <v>434</v>
      </c>
      <c r="K98" s="232">
        <v>4930554</v>
      </c>
      <c r="L98" s="232">
        <f t="shared" si="19"/>
        <v>2465277</v>
      </c>
      <c r="M98" s="378">
        <f t="shared" si="18"/>
        <v>2465277</v>
      </c>
      <c r="N98" s="379">
        <v>0.5</v>
      </c>
      <c r="O98" s="380">
        <v>0</v>
      </c>
      <c r="P98" s="380">
        <v>0</v>
      </c>
      <c r="Q98" s="380">
        <v>0</v>
      </c>
      <c r="R98" s="380">
        <v>0</v>
      </c>
      <c r="S98" s="381">
        <f t="shared" si="25"/>
        <v>2465277</v>
      </c>
      <c r="T98" s="381">
        <v>0</v>
      </c>
      <c r="U98" s="381">
        <v>0</v>
      </c>
      <c r="V98" s="381">
        <v>0</v>
      </c>
      <c r="W98" s="381">
        <v>0</v>
      </c>
      <c r="X98" s="381">
        <v>0</v>
      </c>
      <c r="Y98" s="354" t="b">
        <f t="shared" si="20"/>
        <v>1</v>
      </c>
      <c r="Z98" s="355">
        <f t="shared" si="21"/>
        <v>0.5</v>
      </c>
      <c r="AA98" s="356" t="b">
        <f t="shared" si="22"/>
        <v>1</v>
      </c>
      <c r="AB98" s="356" t="b">
        <f t="shared" si="23"/>
        <v>1</v>
      </c>
      <c r="AC98" s="424"/>
    </row>
    <row r="99" spans="1:29" ht="34.200000000000003" x14ac:dyDescent="0.2">
      <c r="A99" s="373" t="s">
        <v>162</v>
      </c>
      <c r="B99" s="374" t="s">
        <v>543</v>
      </c>
      <c r="C99" s="375" t="s">
        <v>84</v>
      </c>
      <c r="D99" s="376" t="s">
        <v>383</v>
      </c>
      <c r="E99" s="377" t="s">
        <v>384</v>
      </c>
      <c r="F99" s="253" t="s">
        <v>181</v>
      </c>
      <c r="G99" s="257" t="s">
        <v>661</v>
      </c>
      <c r="H99" s="253" t="s">
        <v>95</v>
      </c>
      <c r="I99" s="258">
        <v>1.3109999999999999</v>
      </c>
      <c r="J99" s="253" t="s">
        <v>422</v>
      </c>
      <c r="K99" s="232">
        <v>4352122.9800000004</v>
      </c>
      <c r="L99" s="232">
        <f t="shared" si="19"/>
        <v>3046486</v>
      </c>
      <c r="M99" s="378">
        <f t="shared" ref="M99:M116" si="26">K99-L99</f>
        <v>1305636.9800000004</v>
      </c>
      <c r="N99" s="379">
        <v>0.7</v>
      </c>
      <c r="O99" s="380">
        <v>0</v>
      </c>
      <c r="P99" s="380">
        <v>0</v>
      </c>
      <c r="Q99" s="380">
        <v>0</v>
      </c>
      <c r="R99" s="380">
        <v>0</v>
      </c>
      <c r="S99" s="381">
        <f t="shared" si="25"/>
        <v>3046486</v>
      </c>
      <c r="T99" s="381">
        <v>0</v>
      </c>
      <c r="U99" s="381">
        <v>0</v>
      </c>
      <c r="V99" s="381">
        <v>0</v>
      </c>
      <c r="W99" s="381">
        <v>0</v>
      </c>
      <c r="X99" s="381">
        <v>0</v>
      </c>
      <c r="Y99" s="354" t="b">
        <f t="shared" si="20"/>
        <v>1</v>
      </c>
      <c r="Z99" s="355">
        <f t="shared" si="21"/>
        <v>0.7</v>
      </c>
      <c r="AA99" s="356" t="b">
        <f t="shared" si="22"/>
        <v>1</v>
      </c>
      <c r="AB99" s="356" t="b">
        <f t="shared" si="23"/>
        <v>1</v>
      </c>
      <c r="AC99" s="424"/>
    </row>
    <row r="100" spans="1:29" ht="22.8" x14ac:dyDescent="0.2">
      <c r="A100" s="373" t="s">
        <v>163</v>
      </c>
      <c r="B100" s="374" t="s">
        <v>544</v>
      </c>
      <c r="C100" s="375" t="s">
        <v>84</v>
      </c>
      <c r="D100" s="376" t="s">
        <v>370</v>
      </c>
      <c r="E100" s="377" t="s">
        <v>305</v>
      </c>
      <c r="F100" s="253" t="s">
        <v>181</v>
      </c>
      <c r="G100" s="257" t="s">
        <v>662</v>
      </c>
      <c r="H100" s="253" t="s">
        <v>95</v>
      </c>
      <c r="I100" s="258">
        <v>0.92</v>
      </c>
      <c r="J100" s="253" t="s">
        <v>447</v>
      </c>
      <c r="K100" s="232">
        <v>1279672.6499999999</v>
      </c>
      <c r="L100" s="232">
        <f t="shared" si="19"/>
        <v>639836</v>
      </c>
      <c r="M100" s="378">
        <f t="shared" si="26"/>
        <v>639836.64999999991</v>
      </c>
      <c r="N100" s="379">
        <v>0.5</v>
      </c>
      <c r="O100" s="380">
        <v>0</v>
      </c>
      <c r="P100" s="380">
        <v>0</v>
      </c>
      <c r="Q100" s="380">
        <v>0</v>
      </c>
      <c r="R100" s="380">
        <v>0</v>
      </c>
      <c r="S100" s="381">
        <f t="shared" si="25"/>
        <v>639836</v>
      </c>
      <c r="T100" s="381">
        <v>0</v>
      </c>
      <c r="U100" s="381">
        <v>0</v>
      </c>
      <c r="V100" s="381">
        <v>0</v>
      </c>
      <c r="W100" s="381">
        <v>0</v>
      </c>
      <c r="X100" s="381">
        <v>0</v>
      </c>
      <c r="Y100" s="354" t="b">
        <f t="shared" si="20"/>
        <v>1</v>
      </c>
      <c r="Z100" s="355">
        <f t="shared" si="21"/>
        <v>0.5</v>
      </c>
      <c r="AA100" s="356" t="b">
        <f t="shared" si="22"/>
        <v>1</v>
      </c>
      <c r="AB100" s="356" t="b">
        <f t="shared" si="23"/>
        <v>1</v>
      </c>
      <c r="AC100" s="424"/>
    </row>
    <row r="101" spans="1:29" ht="34.200000000000003" x14ac:dyDescent="0.2">
      <c r="A101" s="373" t="s">
        <v>164</v>
      </c>
      <c r="B101" s="374" t="s">
        <v>545</v>
      </c>
      <c r="C101" s="375" t="s">
        <v>84</v>
      </c>
      <c r="D101" s="376" t="s">
        <v>573</v>
      </c>
      <c r="E101" s="377" t="s">
        <v>248</v>
      </c>
      <c r="F101" s="253" t="s">
        <v>180</v>
      </c>
      <c r="G101" s="257" t="s">
        <v>663</v>
      </c>
      <c r="H101" s="253" t="s">
        <v>95</v>
      </c>
      <c r="I101" s="258">
        <v>0.36499999999999999</v>
      </c>
      <c r="J101" s="253" t="s">
        <v>694</v>
      </c>
      <c r="K101" s="232">
        <v>1550000</v>
      </c>
      <c r="L101" s="232">
        <f t="shared" si="19"/>
        <v>1007500</v>
      </c>
      <c r="M101" s="378">
        <f t="shared" si="26"/>
        <v>542500</v>
      </c>
      <c r="N101" s="379">
        <v>0.65</v>
      </c>
      <c r="O101" s="380">
        <v>0</v>
      </c>
      <c r="P101" s="380">
        <v>0</v>
      </c>
      <c r="Q101" s="380">
        <v>0</v>
      </c>
      <c r="R101" s="380">
        <v>0</v>
      </c>
      <c r="S101" s="381">
        <f t="shared" si="25"/>
        <v>1007500</v>
      </c>
      <c r="T101" s="381">
        <v>0</v>
      </c>
      <c r="U101" s="381">
        <v>0</v>
      </c>
      <c r="V101" s="381">
        <v>0</v>
      </c>
      <c r="W101" s="381">
        <v>0</v>
      </c>
      <c r="X101" s="381">
        <v>0</v>
      </c>
      <c r="Y101" s="354" t="b">
        <f t="shared" si="20"/>
        <v>1</v>
      </c>
      <c r="Z101" s="355">
        <f t="shared" si="21"/>
        <v>0.65</v>
      </c>
      <c r="AA101" s="356" t="b">
        <f t="shared" si="22"/>
        <v>1</v>
      </c>
      <c r="AB101" s="356" t="b">
        <f t="shared" si="23"/>
        <v>1</v>
      </c>
      <c r="AC101" s="424"/>
    </row>
    <row r="102" spans="1:29" ht="22.8" x14ac:dyDescent="0.2">
      <c r="A102" s="373" t="s">
        <v>165</v>
      </c>
      <c r="B102" s="374" t="s">
        <v>546</v>
      </c>
      <c r="C102" s="375" t="s">
        <v>84</v>
      </c>
      <c r="D102" s="376" t="s">
        <v>241</v>
      </c>
      <c r="E102" s="377" t="s">
        <v>322</v>
      </c>
      <c r="F102" s="253" t="s">
        <v>195</v>
      </c>
      <c r="G102" s="257" t="s">
        <v>664</v>
      </c>
      <c r="H102" s="253" t="s">
        <v>94</v>
      </c>
      <c r="I102" s="258">
        <v>1.6739999999999999</v>
      </c>
      <c r="J102" s="253" t="s">
        <v>700</v>
      </c>
      <c r="K102" s="232">
        <v>2294931.23</v>
      </c>
      <c r="L102" s="232">
        <f t="shared" si="19"/>
        <v>1147465</v>
      </c>
      <c r="M102" s="378">
        <f t="shared" si="26"/>
        <v>1147466.23</v>
      </c>
      <c r="N102" s="379">
        <v>0.5</v>
      </c>
      <c r="O102" s="380">
        <v>0</v>
      </c>
      <c r="P102" s="380">
        <v>0</v>
      </c>
      <c r="Q102" s="380">
        <v>0</v>
      </c>
      <c r="R102" s="380">
        <v>0</v>
      </c>
      <c r="S102" s="381">
        <f t="shared" si="25"/>
        <v>1147465</v>
      </c>
      <c r="T102" s="381">
        <v>0</v>
      </c>
      <c r="U102" s="381">
        <v>0</v>
      </c>
      <c r="V102" s="381">
        <v>0</v>
      </c>
      <c r="W102" s="381">
        <v>0</v>
      </c>
      <c r="X102" s="381">
        <v>0</v>
      </c>
      <c r="Y102" s="354" t="b">
        <f t="shared" si="20"/>
        <v>1</v>
      </c>
      <c r="Z102" s="355">
        <f t="shared" si="21"/>
        <v>0.5</v>
      </c>
      <c r="AA102" s="356" t="b">
        <f t="shared" si="22"/>
        <v>1</v>
      </c>
      <c r="AB102" s="356" t="b">
        <f t="shared" si="23"/>
        <v>1</v>
      </c>
      <c r="AC102" s="426"/>
    </row>
    <row r="103" spans="1:29" ht="22.8" x14ac:dyDescent="0.2">
      <c r="A103" s="373" t="s">
        <v>166</v>
      </c>
      <c r="B103" s="374" t="s">
        <v>547</v>
      </c>
      <c r="C103" s="375" t="s">
        <v>84</v>
      </c>
      <c r="D103" s="376" t="s">
        <v>216</v>
      </c>
      <c r="E103" s="377" t="s">
        <v>251</v>
      </c>
      <c r="F103" s="253" t="s">
        <v>180</v>
      </c>
      <c r="G103" s="257" t="s">
        <v>665</v>
      </c>
      <c r="H103" s="253" t="s">
        <v>95</v>
      </c>
      <c r="I103" s="258">
        <v>0.998</v>
      </c>
      <c r="J103" s="253" t="s">
        <v>422</v>
      </c>
      <c r="K103" s="232">
        <v>795290.9</v>
      </c>
      <c r="L103" s="232">
        <f t="shared" si="19"/>
        <v>397645</v>
      </c>
      <c r="M103" s="378">
        <f t="shared" si="26"/>
        <v>397645.9</v>
      </c>
      <c r="N103" s="379">
        <v>0.5</v>
      </c>
      <c r="O103" s="380">
        <v>0</v>
      </c>
      <c r="P103" s="380">
        <v>0</v>
      </c>
      <c r="Q103" s="380">
        <v>0</v>
      </c>
      <c r="R103" s="380">
        <v>0</v>
      </c>
      <c r="S103" s="381">
        <f t="shared" si="25"/>
        <v>397645</v>
      </c>
      <c r="T103" s="381">
        <v>0</v>
      </c>
      <c r="U103" s="381">
        <v>0</v>
      </c>
      <c r="V103" s="381">
        <v>0</v>
      </c>
      <c r="W103" s="381">
        <v>0</v>
      </c>
      <c r="X103" s="381">
        <v>0</v>
      </c>
      <c r="Y103" s="354" t="b">
        <f t="shared" si="20"/>
        <v>1</v>
      </c>
      <c r="Z103" s="355">
        <f t="shared" si="21"/>
        <v>0.5</v>
      </c>
      <c r="AA103" s="356" t="b">
        <f t="shared" si="22"/>
        <v>1</v>
      </c>
      <c r="AB103" s="356" t="b">
        <f t="shared" si="23"/>
        <v>1</v>
      </c>
      <c r="AC103" s="424"/>
    </row>
    <row r="104" spans="1:29" x14ac:dyDescent="0.2">
      <c r="A104" s="373" t="s">
        <v>167</v>
      </c>
      <c r="B104" s="374" t="s">
        <v>548</v>
      </c>
      <c r="C104" s="375" t="s">
        <v>84</v>
      </c>
      <c r="D104" s="376" t="s">
        <v>393</v>
      </c>
      <c r="E104" s="377" t="s">
        <v>574</v>
      </c>
      <c r="F104" s="253" t="s">
        <v>193</v>
      </c>
      <c r="G104" s="257" t="s">
        <v>666</v>
      </c>
      <c r="H104" s="253" t="s">
        <v>94</v>
      </c>
      <c r="I104" s="258">
        <v>0.17199999999999999</v>
      </c>
      <c r="J104" s="253" t="s">
        <v>423</v>
      </c>
      <c r="K104" s="232">
        <v>1141759.8799999999</v>
      </c>
      <c r="L104" s="232">
        <f t="shared" si="19"/>
        <v>627967</v>
      </c>
      <c r="M104" s="378">
        <f t="shared" si="26"/>
        <v>513792.87999999989</v>
      </c>
      <c r="N104" s="379">
        <v>0.55000000000000004</v>
      </c>
      <c r="O104" s="380">
        <v>0</v>
      </c>
      <c r="P104" s="380">
        <v>0</v>
      </c>
      <c r="Q104" s="380">
        <v>0</v>
      </c>
      <c r="R104" s="380">
        <v>0</v>
      </c>
      <c r="S104" s="381">
        <f t="shared" si="25"/>
        <v>627967</v>
      </c>
      <c r="T104" s="381">
        <v>0</v>
      </c>
      <c r="U104" s="381">
        <v>0</v>
      </c>
      <c r="V104" s="381">
        <v>0</v>
      </c>
      <c r="W104" s="381">
        <v>0</v>
      </c>
      <c r="X104" s="381">
        <v>0</v>
      </c>
      <c r="Y104" s="354" t="b">
        <f t="shared" si="20"/>
        <v>1</v>
      </c>
      <c r="Z104" s="355">
        <f t="shared" si="21"/>
        <v>0.55000000000000004</v>
      </c>
      <c r="AA104" s="356" t="b">
        <f t="shared" si="22"/>
        <v>1</v>
      </c>
      <c r="AB104" s="356" t="b">
        <f t="shared" si="23"/>
        <v>1</v>
      </c>
      <c r="AC104" s="424"/>
    </row>
    <row r="105" spans="1:29" ht="22.8" x14ac:dyDescent="0.2">
      <c r="A105" s="373" t="s">
        <v>168</v>
      </c>
      <c r="B105" s="374" t="s">
        <v>549</v>
      </c>
      <c r="C105" s="375" t="s">
        <v>84</v>
      </c>
      <c r="D105" s="376" t="s">
        <v>558</v>
      </c>
      <c r="E105" s="377" t="s">
        <v>324</v>
      </c>
      <c r="F105" s="253" t="s">
        <v>185</v>
      </c>
      <c r="G105" s="382" t="s">
        <v>667</v>
      </c>
      <c r="H105" s="253" t="s">
        <v>96</v>
      </c>
      <c r="I105" s="258">
        <v>2.3279999999999998</v>
      </c>
      <c r="J105" s="253" t="s">
        <v>694</v>
      </c>
      <c r="K105" s="232">
        <v>1815683.8</v>
      </c>
      <c r="L105" s="232">
        <f t="shared" si="19"/>
        <v>907841</v>
      </c>
      <c r="M105" s="378">
        <f t="shared" si="26"/>
        <v>907842.8</v>
      </c>
      <c r="N105" s="379">
        <v>0.5</v>
      </c>
      <c r="O105" s="380">
        <v>0</v>
      </c>
      <c r="P105" s="380">
        <v>0</v>
      </c>
      <c r="Q105" s="380">
        <v>0</v>
      </c>
      <c r="R105" s="380">
        <v>0</v>
      </c>
      <c r="S105" s="381">
        <f t="shared" si="25"/>
        <v>907841</v>
      </c>
      <c r="T105" s="381">
        <v>0</v>
      </c>
      <c r="U105" s="381">
        <v>0</v>
      </c>
      <c r="V105" s="381">
        <v>0</v>
      </c>
      <c r="W105" s="381">
        <v>0</v>
      </c>
      <c r="X105" s="381">
        <v>0</v>
      </c>
      <c r="Y105" s="354" t="b">
        <f t="shared" si="20"/>
        <v>1</v>
      </c>
      <c r="Z105" s="355">
        <f t="shared" si="21"/>
        <v>0.5</v>
      </c>
      <c r="AA105" s="356" t="b">
        <f t="shared" si="22"/>
        <v>1</v>
      </c>
      <c r="AB105" s="356" t="b">
        <f t="shared" si="23"/>
        <v>1</v>
      </c>
      <c r="AC105" s="424"/>
    </row>
    <row r="106" spans="1:29" ht="34.200000000000003" x14ac:dyDescent="0.2">
      <c r="A106" s="373" t="s">
        <v>169</v>
      </c>
      <c r="B106" s="374" t="s">
        <v>550</v>
      </c>
      <c r="C106" s="375" t="s">
        <v>84</v>
      </c>
      <c r="D106" s="376" t="s">
        <v>365</v>
      </c>
      <c r="E106" s="377" t="s">
        <v>303</v>
      </c>
      <c r="F106" s="253" t="s">
        <v>193</v>
      </c>
      <c r="G106" s="257" t="s">
        <v>668</v>
      </c>
      <c r="H106" s="253" t="s">
        <v>94</v>
      </c>
      <c r="I106" s="258">
        <v>0.27</v>
      </c>
      <c r="J106" s="253" t="s">
        <v>442</v>
      </c>
      <c r="K106" s="232">
        <v>264650.49</v>
      </c>
      <c r="L106" s="232">
        <f t="shared" si="19"/>
        <v>145557</v>
      </c>
      <c r="M106" s="378">
        <f t="shared" si="26"/>
        <v>119093.48999999999</v>
      </c>
      <c r="N106" s="379">
        <v>0.55000000000000004</v>
      </c>
      <c r="O106" s="380">
        <v>0</v>
      </c>
      <c r="P106" s="380">
        <v>0</v>
      </c>
      <c r="Q106" s="380">
        <v>0</v>
      </c>
      <c r="R106" s="380">
        <v>0</v>
      </c>
      <c r="S106" s="381">
        <f t="shared" si="25"/>
        <v>145557</v>
      </c>
      <c r="T106" s="381">
        <v>0</v>
      </c>
      <c r="U106" s="381">
        <v>0</v>
      </c>
      <c r="V106" s="381">
        <v>0</v>
      </c>
      <c r="W106" s="381">
        <v>0</v>
      </c>
      <c r="X106" s="381">
        <v>0</v>
      </c>
      <c r="Y106" s="354" t="b">
        <f t="shared" si="20"/>
        <v>1</v>
      </c>
      <c r="Z106" s="355">
        <f t="shared" si="21"/>
        <v>0.55000000000000004</v>
      </c>
      <c r="AA106" s="356" t="b">
        <f t="shared" si="22"/>
        <v>1</v>
      </c>
      <c r="AB106" s="356" t="b">
        <f t="shared" si="23"/>
        <v>1</v>
      </c>
      <c r="AC106" s="424"/>
    </row>
    <row r="107" spans="1:29" ht="22.8" x14ac:dyDescent="0.2">
      <c r="A107" s="373" t="s">
        <v>170</v>
      </c>
      <c r="B107" s="374" t="s">
        <v>551</v>
      </c>
      <c r="C107" s="375" t="s">
        <v>84</v>
      </c>
      <c r="D107" s="376" t="s">
        <v>211</v>
      </c>
      <c r="E107" s="377" t="s">
        <v>263</v>
      </c>
      <c r="F107" s="253" t="s">
        <v>197</v>
      </c>
      <c r="G107" s="257" t="s">
        <v>669</v>
      </c>
      <c r="H107" s="253" t="s">
        <v>96</v>
      </c>
      <c r="I107" s="258">
        <v>0.99</v>
      </c>
      <c r="J107" s="253" t="s">
        <v>682</v>
      </c>
      <c r="K107" s="232">
        <v>820000</v>
      </c>
      <c r="L107" s="232">
        <f t="shared" si="19"/>
        <v>410000</v>
      </c>
      <c r="M107" s="378">
        <f t="shared" si="26"/>
        <v>410000</v>
      </c>
      <c r="N107" s="379">
        <v>0.5</v>
      </c>
      <c r="O107" s="380">
        <v>0</v>
      </c>
      <c r="P107" s="380">
        <v>0</v>
      </c>
      <c r="Q107" s="380">
        <v>0</v>
      </c>
      <c r="R107" s="380">
        <v>0</v>
      </c>
      <c r="S107" s="381">
        <f t="shared" si="25"/>
        <v>410000</v>
      </c>
      <c r="T107" s="381">
        <v>0</v>
      </c>
      <c r="U107" s="381">
        <v>0</v>
      </c>
      <c r="V107" s="381">
        <v>0</v>
      </c>
      <c r="W107" s="381">
        <v>0</v>
      </c>
      <c r="X107" s="381">
        <v>0</v>
      </c>
      <c r="Y107" s="354" t="b">
        <f t="shared" si="20"/>
        <v>1</v>
      </c>
      <c r="Z107" s="355">
        <f t="shared" si="21"/>
        <v>0.5</v>
      </c>
      <c r="AA107" s="356" t="b">
        <f t="shared" si="22"/>
        <v>1</v>
      </c>
      <c r="AB107" s="356" t="b">
        <f t="shared" si="23"/>
        <v>1</v>
      </c>
      <c r="AC107" s="424"/>
    </row>
    <row r="108" spans="1:29" ht="22.8" x14ac:dyDescent="0.2">
      <c r="A108" s="373" t="s">
        <v>171</v>
      </c>
      <c r="B108" s="374" t="s">
        <v>552</v>
      </c>
      <c r="C108" s="375" t="s">
        <v>84</v>
      </c>
      <c r="D108" s="376" t="s">
        <v>217</v>
      </c>
      <c r="E108" s="377" t="s">
        <v>332</v>
      </c>
      <c r="F108" s="253" t="s">
        <v>194</v>
      </c>
      <c r="G108" s="257" t="s">
        <v>380</v>
      </c>
      <c r="H108" s="253" t="s">
        <v>94</v>
      </c>
      <c r="I108" s="258">
        <v>9.8000000000000004E-2</v>
      </c>
      <c r="J108" s="253" t="s">
        <v>695</v>
      </c>
      <c r="K108" s="232">
        <v>234983.23</v>
      </c>
      <c r="L108" s="232">
        <f t="shared" si="19"/>
        <v>117491</v>
      </c>
      <c r="M108" s="378">
        <f t="shared" si="26"/>
        <v>117492.23000000001</v>
      </c>
      <c r="N108" s="379">
        <v>0.5</v>
      </c>
      <c r="O108" s="380">
        <v>0</v>
      </c>
      <c r="P108" s="380">
        <v>0</v>
      </c>
      <c r="Q108" s="380">
        <v>0</v>
      </c>
      <c r="R108" s="380">
        <v>0</v>
      </c>
      <c r="S108" s="381">
        <f t="shared" si="25"/>
        <v>117491</v>
      </c>
      <c r="T108" s="381">
        <v>0</v>
      </c>
      <c r="U108" s="381">
        <v>0</v>
      </c>
      <c r="V108" s="381">
        <v>0</v>
      </c>
      <c r="W108" s="381">
        <v>0</v>
      </c>
      <c r="X108" s="381">
        <v>0</v>
      </c>
      <c r="Y108" s="354" t="b">
        <f t="shared" si="20"/>
        <v>1</v>
      </c>
      <c r="Z108" s="355">
        <f t="shared" si="21"/>
        <v>0.5</v>
      </c>
      <c r="AA108" s="356" t="b">
        <f t="shared" si="22"/>
        <v>1</v>
      </c>
      <c r="AB108" s="356" t="b">
        <f t="shared" si="23"/>
        <v>1</v>
      </c>
      <c r="AC108" s="424"/>
    </row>
    <row r="109" spans="1:29" ht="22.8" x14ac:dyDescent="0.2">
      <c r="A109" s="373" t="s">
        <v>172</v>
      </c>
      <c r="B109" s="374" t="s">
        <v>553</v>
      </c>
      <c r="C109" s="375" t="s">
        <v>84</v>
      </c>
      <c r="D109" s="376" t="s">
        <v>231</v>
      </c>
      <c r="E109" s="377" t="s">
        <v>317</v>
      </c>
      <c r="F109" s="253" t="s">
        <v>182</v>
      </c>
      <c r="G109" s="257" t="s">
        <v>670</v>
      </c>
      <c r="H109" s="253" t="s">
        <v>94</v>
      </c>
      <c r="I109" s="258">
        <v>0.33</v>
      </c>
      <c r="J109" s="253" t="s">
        <v>676</v>
      </c>
      <c r="K109" s="232">
        <v>412546.44</v>
      </c>
      <c r="L109" s="232">
        <f t="shared" si="19"/>
        <v>206273</v>
      </c>
      <c r="M109" s="378">
        <f t="shared" si="26"/>
        <v>206273.44</v>
      </c>
      <c r="N109" s="379">
        <v>0.5</v>
      </c>
      <c r="O109" s="380">
        <v>0</v>
      </c>
      <c r="P109" s="380">
        <v>0</v>
      </c>
      <c r="Q109" s="380">
        <v>0</v>
      </c>
      <c r="R109" s="380">
        <v>0</v>
      </c>
      <c r="S109" s="381">
        <f t="shared" si="25"/>
        <v>206273</v>
      </c>
      <c r="T109" s="381">
        <v>0</v>
      </c>
      <c r="U109" s="381">
        <v>0</v>
      </c>
      <c r="V109" s="381">
        <v>0</v>
      </c>
      <c r="W109" s="381">
        <v>0</v>
      </c>
      <c r="X109" s="381">
        <v>0</v>
      </c>
      <c r="Y109" s="354" t="b">
        <f t="shared" si="20"/>
        <v>1</v>
      </c>
      <c r="Z109" s="355">
        <f t="shared" si="21"/>
        <v>0.5</v>
      </c>
      <c r="AA109" s="356" t="b">
        <f t="shared" si="22"/>
        <v>1</v>
      </c>
      <c r="AB109" s="356" t="b">
        <f t="shared" si="23"/>
        <v>1</v>
      </c>
      <c r="AC109" s="424"/>
    </row>
    <row r="110" spans="1:29" ht="22.8" x14ac:dyDescent="0.2">
      <c r="A110" s="373" t="s">
        <v>173</v>
      </c>
      <c r="B110" s="374" t="s">
        <v>554</v>
      </c>
      <c r="C110" s="375" t="s">
        <v>84</v>
      </c>
      <c r="D110" s="376" t="s">
        <v>232</v>
      </c>
      <c r="E110" s="377" t="s">
        <v>253</v>
      </c>
      <c r="F110" s="253" t="s">
        <v>181</v>
      </c>
      <c r="G110" s="257" t="s">
        <v>671</v>
      </c>
      <c r="H110" s="253" t="s">
        <v>94</v>
      </c>
      <c r="I110" s="258">
        <v>2.5070000000000001</v>
      </c>
      <c r="J110" s="253" t="s">
        <v>428</v>
      </c>
      <c r="K110" s="232">
        <v>3908478.46</v>
      </c>
      <c r="L110" s="232">
        <f t="shared" si="19"/>
        <v>1954239</v>
      </c>
      <c r="M110" s="378">
        <f t="shared" si="26"/>
        <v>1954239.46</v>
      </c>
      <c r="N110" s="379">
        <v>0.5</v>
      </c>
      <c r="O110" s="380">
        <v>0</v>
      </c>
      <c r="P110" s="380">
        <v>0</v>
      </c>
      <c r="Q110" s="380">
        <v>0</v>
      </c>
      <c r="R110" s="380">
        <v>0</v>
      </c>
      <c r="S110" s="381">
        <f t="shared" si="25"/>
        <v>1954239</v>
      </c>
      <c r="T110" s="381">
        <v>0</v>
      </c>
      <c r="U110" s="381">
        <v>0</v>
      </c>
      <c r="V110" s="381">
        <v>0</v>
      </c>
      <c r="W110" s="381">
        <v>0</v>
      </c>
      <c r="X110" s="381">
        <v>0</v>
      </c>
      <c r="Y110" s="354" t="b">
        <f t="shared" si="20"/>
        <v>1</v>
      </c>
      <c r="Z110" s="355">
        <f t="shared" si="21"/>
        <v>0.5</v>
      </c>
      <c r="AA110" s="356" t="b">
        <f t="shared" si="22"/>
        <v>1</v>
      </c>
      <c r="AB110" s="356" t="b">
        <f t="shared" si="23"/>
        <v>1</v>
      </c>
      <c r="AC110" s="424"/>
    </row>
    <row r="111" spans="1:29" ht="34.200000000000003" x14ac:dyDescent="0.2">
      <c r="A111" s="373" t="s">
        <v>174</v>
      </c>
      <c r="B111" s="374" t="s">
        <v>555</v>
      </c>
      <c r="C111" s="375" t="s">
        <v>84</v>
      </c>
      <c r="D111" s="376" t="s">
        <v>246</v>
      </c>
      <c r="E111" s="377" t="s">
        <v>269</v>
      </c>
      <c r="F111" s="253" t="s">
        <v>182</v>
      </c>
      <c r="G111" s="398" t="s">
        <v>672</v>
      </c>
      <c r="H111" s="253" t="s">
        <v>95</v>
      </c>
      <c r="I111" s="258">
        <v>0.42099999999999999</v>
      </c>
      <c r="J111" s="253" t="s">
        <v>694</v>
      </c>
      <c r="K111" s="232">
        <v>715885.67</v>
      </c>
      <c r="L111" s="232">
        <f t="shared" si="19"/>
        <v>429531</v>
      </c>
      <c r="M111" s="378">
        <f t="shared" si="26"/>
        <v>286354.67000000004</v>
      </c>
      <c r="N111" s="379">
        <v>0.6</v>
      </c>
      <c r="O111" s="380">
        <v>0</v>
      </c>
      <c r="P111" s="380">
        <v>0</v>
      </c>
      <c r="Q111" s="380">
        <v>0</v>
      </c>
      <c r="R111" s="380">
        <v>0</v>
      </c>
      <c r="S111" s="381">
        <f t="shared" si="25"/>
        <v>429531</v>
      </c>
      <c r="T111" s="381">
        <v>0</v>
      </c>
      <c r="U111" s="381">
        <v>0</v>
      </c>
      <c r="V111" s="381">
        <v>0</v>
      </c>
      <c r="W111" s="381">
        <v>0</v>
      </c>
      <c r="X111" s="381">
        <v>0</v>
      </c>
      <c r="Y111" s="354" t="b">
        <f t="shared" si="20"/>
        <v>1</v>
      </c>
      <c r="Z111" s="355">
        <f t="shared" si="21"/>
        <v>0.6</v>
      </c>
      <c r="AA111" s="356" t="b">
        <f t="shared" si="22"/>
        <v>1</v>
      </c>
      <c r="AB111" s="356" t="b">
        <f t="shared" si="23"/>
        <v>1</v>
      </c>
      <c r="AC111" s="424"/>
    </row>
    <row r="112" spans="1:29" ht="22.8" x14ac:dyDescent="0.2">
      <c r="A112" s="373" t="s">
        <v>175</v>
      </c>
      <c r="B112" s="374" t="s">
        <v>556</v>
      </c>
      <c r="C112" s="375" t="s">
        <v>84</v>
      </c>
      <c r="D112" s="376" t="s">
        <v>345</v>
      </c>
      <c r="E112" s="377" t="s">
        <v>301</v>
      </c>
      <c r="F112" s="253" t="s">
        <v>189</v>
      </c>
      <c r="G112" s="399" t="s">
        <v>673</v>
      </c>
      <c r="H112" s="253" t="s">
        <v>95</v>
      </c>
      <c r="I112" s="400">
        <v>0.75</v>
      </c>
      <c r="J112" s="401" t="s">
        <v>682</v>
      </c>
      <c r="K112" s="402">
        <v>1123310.8999999999</v>
      </c>
      <c r="L112" s="232">
        <f t="shared" si="19"/>
        <v>561655</v>
      </c>
      <c r="M112" s="378">
        <f t="shared" si="26"/>
        <v>561655.89999999991</v>
      </c>
      <c r="N112" s="379">
        <v>0.5</v>
      </c>
      <c r="O112" s="380">
        <v>0</v>
      </c>
      <c r="P112" s="380">
        <v>0</v>
      </c>
      <c r="Q112" s="380">
        <v>0</v>
      </c>
      <c r="R112" s="380">
        <v>0</v>
      </c>
      <c r="S112" s="381">
        <f t="shared" si="25"/>
        <v>561655</v>
      </c>
      <c r="T112" s="381">
        <v>0</v>
      </c>
      <c r="U112" s="381">
        <v>0</v>
      </c>
      <c r="V112" s="381">
        <v>0</v>
      </c>
      <c r="W112" s="381">
        <v>0</v>
      </c>
      <c r="X112" s="381">
        <v>0</v>
      </c>
      <c r="Y112" s="354" t="b">
        <f t="shared" si="20"/>
        <v>1</v>
      </c>
      <c r="Z112" s="355">
        <f t="shared" si="21"/>
        <v>0.5</v>
      </c>
      <c r="AA112" s="356" t="b">
        <f t="shared" si="22"/>
        <v>1</v>
      </c>
      <c r="AB112" s="356" t="b">
        <f t="shared" si="23"/>
        <v>1</v>
      </c>
      <c r="AC112" s="424"/>
    </row>
    <row r="113" spans="1:29" ht="22.8" x14ac:dyDescent="0.2">
      <c r="A113" s="373" t="s">
        <v>176</v>
      </c>
      <c r="B113" s="374" t="s">
        <v>557</v>
      </c>
      <c r="C113" s="375" t="s">
        <v>84</v>
      </c>
      <c r="D113" s="376" t="s">
        <v>347</v>
      </c>
      <c r="E113" s="377" t="s">
        <v>102</v>
      </c>
      <c r="F113" s="253" t="s">
        <v>347</v>
      </c>
      <c r="G113" s="257" t="s">
        <v>674</v>
      </c>
      <c r="H113" s="253" t="s">
        <v>94</v>
      </c>
      <c r="I113" s="258">
        <v>0.28199999999999997</v>
      </c>
      <c r="J113" s="253" t="s">
        <v>677</v>
      </c>
      <c r="K113" s="232">
        <v>3650000</v>
      </c>
      <c r="L113" s="232">
        <f t="shared" si="19"/>
        <v>2007500</v>
      </c>
      <c r="M113" s="378">
        <f t="shared" si="26"/>
        <v>1642500</v>
      </c>
      <c r="N113" s="379">
        <v>0.55000000000000004</v>
      </c>
      <c r="O113" s="380">
        <v>0</v>
      </c>
      <c r="P113" s="380">
        <v>0</v>
      </c>
      <c r="Q113" s="380">
        <v>0</v>
      </c>
      <c r="R113" s="380">
        <v>0</v>
      </c>
      <c r="S113" s="381">
        <f t="shared" si="25"/>
        <v>2007500</v>
      </c>
      <c r="T113" s="381">
        <v>0</v>
      </c>
      <c r="U113" s="381">
        <v>0</v>
      </c>
      <c r="V113" s="381">
        <v>0</v>
      </c>
      <c r="W113" s="381">
        <v>0</v>
      </c>
      <c r="X113" s="381">
        <v>0</v>
      </c>
      <c r="Y113" s="354" t="b">
        <f t="shared" si="20"/>
        <v>1</v>
      </c>
      <c r="Z113" s="355">
        <f t="shared" si="21"/>
        <v>0.55000000000000004</v>
      </c>
      <c r="AA113" s="356" t="b">
        <f t="shared" si="22"/>
        <v>1</v>
      </c>
      <c r="AB113" s="356" t="b">
        <f t="shared" si="23"/>
        <v>1</v>
      </c>
      <c r="AC113" s="424"/>
    </row>
    <row r="114" spans="1:29" s="289" customFormat="1" ht="22.8" x14ac:dyDescent="0.2">
      <c r="A114" s="373" t="s">
        <v>177</v>
      </c>
      <c r="B114" s="385" t="s">
        <v>704</v>
      </c>
      <c r="C114" s="386" t="s">
        <v>84</v>
      </c>
      <c r="D114" s="387" t="s">
        <v>233</v>
      </c>
      <c r="E114" s="388" t="s">
        <v>250</v>
      </c>
      <c r="F114" s="389" t="s">
        <v>197</v>
      </c>
      <c r="G114" s="387" t="s">
        <v>701</v>
      </c>
      <c r="H114" s="390" t="s">
        <v>95</v>
      </c>
      <c r="I114" s="391">
        <v>0.27500000000000002</v>
      </c>
      <c r="J114" s="373" t="s">
        <v>429</v>
      </c>
      <c r="K114" s="250">
        <v>367491.34</v>
      </c>
      <c r="L114" s="232">
        <v>293992.40000000002</v>
      </c>
      <c r="M114" s="240">
        <f t="shared" si="26"/>
        <v>73498.94</v>
      </c>
      <c r="N114" s="392">
        <f>L114/K114</f>
        <v>0.79999817138548079</v>
      </c>
      <c r="O114" s="241">
        <v>0</v>
      </c>
      <c r="P114" s="241">
        <v>0</v>
      </c>
      <c r="Q114" s="242">
        <v>0</v>
      </c>
      <c r="R114" s="242">
        <v>0</v>
      </c>
      <c r="S114" s="266">
        <f t="shared" si="25"/>
        <v>293992.40000000002</v>
      </c>
      <c r="T114" s="266">
        <v>0</v>
      </c>
      <c r="U114" s="266">
        <v>0</v>
      </c>
      <c r="V114" s="266">
        <v>0</v>
      </c>
      <c r="W114" s="266">
        <v>0</v>
      </c>
      <c r="X114" s="266">
        <v>0</v>
      </c>
      <c r="Y114" s="354" t="b">
        <f t="shared" si="20"/>
        <v>1</v>
      </c>
      <c r="Z114" s="355">
        <f t="shared" si="21"/>
        <v>0.8</v>
      </c>
      <c r="AA114" s="356" t="b">
        <f t="shared" si="22"/>
        <v>0</v>
      </c>
      <c r="AB114" s="356" t="b">
        <f t="shared" si="23"/>
        <v>1</v>
      </c>
      <c r="AC114" s="424"/>
    </row>
    <row r="115" spans="1:29" ht="22.8" x14ac:dyDescent="0.2">
      <c r="A115" s="373" t="s">
        <v>178</v>
      </c>
      <c r="B115" s="385" t="s">
        <v>705</v>
      </c>
      <c r="C115" s="386" t="s">
        <v>84</v>
      </c>
      <c r="D115" s="387" t="s">
        <v>203</v>
      </c>
      <c r="E115" s="388" t="s">
        <v>262</v>
      </c>
      <c r="F115" s="389" t="s">
        <v>197</v>
      </c>
      <c r="G115" s="387" t="s">
        <v>702</v>
      </c>
      <c r="H115" s="390" t="s">
        <v>95</v>
      </c>
      <c r="I115" s="391">
        <v>0.498</v>
      </c>
      <c r="J115" s="373" t="s">
        <v>693</v>
      </c>
      <c r="K115" s="250">
        <v>556279.03</v>
      </c>
      <c r="L115" s="232">
        <f>ROUNDDOWN(K115*N115,0)</f>
        <v>333767</v>
      </c>
      <c r="M115" s="240">
        <f t="shared" si="26"/>
        <v>222512.03000000003</v>
      </c>
      <c r="N115" s="392">
        <v>0.6</v>
      </c>
      <c r="O115" s="241">
        <v>0</v>
      </c>
      <c r="P115" s="241">
        <v>0</v>
      </c>
      <c r="Q115" s="242">
        <v>0</v>
      </c>
      <c r="R115" s="242">
        <v>0</v>
      </c>
      <c r="S115" s="266">
        <f t="shared" si="25"/>
        <v>333767</v>
      </c>
      <c r="T115" s="266">
        <v>0</v>
      </c>
      <c r="U115" s="266">
        <v>0</v>
      </c>
      <c r="V115" s="266">
        <v>0</v>
      </c>
      <c r="W115" s="266">
        <v>0</v>
      </c>
      <c r="X115" s="266">
        <v>0</v>
      </c>
      <c r="Y115" s="354" t="b">
        <f t="shared" si="20"/>
        <v>1</v>
      </c>
      <c r="Z115" s="355">
        <f t="shared" si="21"/>
        <v>0.6</v>
      </c>
      <c r="AA115" s="356" t="b">
        <f t="shared" si="22"/>
        <v>1</v>
      </c>
      <c r="AB115" s="356" t="b">
        <f t="shared" si="23"/>
        <v>1</v>
      </c>
      <c r="AC115" s="424"/>
    </row>
    <row r="116" spans="1:29" ht="34.200000000000003" x14ac:dyDescent="0.2">
      <c r="A116" s="281" t="s">
        <v>179</v>
      </c>
      <c r="B116" s="403" t="s">
        <v>706</v>
      </c>
      <c r="C116" s="404" t="s">
        <v>84</v>
      </c>
      <c r="D116" s="405" t="s">
        <v>344</v>
      </c>
      <c r="E116" s="406" t="s">
        <v>283</v>
      </c>
      <c r="F116" s="407" t="s">
        <v>189</v>
      </c>
      <c r="G116" s="405" t="s">
        <v>703</v>
      </c>
      <c r="H116" s="408" t="s">
        <v>94</v>
      </c>
      <c r="I116" s="409">
        <v>0.433</v>
      </c>
      <c r="J116" s="281" t="s">
        <v>679</v>
      </c>
      <c r="K116" s="275">
        <v>2062154.34</v>
      </c>
      <c r="L116" s="275">
        <v>356142.99</v>
      </c>
      <c r="M116" s="276">
        <f t="shared" si="26"/>
        <v>1706011.35</v>
      </c>
      <c r="N116" s="410">
        <v>0.5</v>
      </c>
      <c r="O116" s="277">
        <v>0</v>
      </c>
      <c r="P116" s="277">
        <v>0</v>
      </c>
      <c r="Q116" s="278">
        <v>0</v>
      </c>
      <c r="R116" s="278">
        <v>0</v>
      </c>
      <c r="S116" s="278">
        <f t="shared" si="25"/>
        <v>356142.99</v>
      </c>
      <c r="T116" s="278">
        <v>0</v>
      </c>
      <c r="U116" s="278">
        <v>0</v>
      </c>
      <c r="V116" s="278">
        <v>0</v>
      </c>
      <c r="W116" s="278">
        <v>0</v>
      </c>
      <c r="X116" s="278">
        <v>0</v>
      </c>
      <c r="Y116" s="354" t="b">
        <f t="shared" si="20"/>
        <v>1</v>
      </c>
      <c r="Z116" s="355">
        <f t="shared" si="21"/>
        <v>0.17</v>
      </c>
      <c r="AA116" s="356" t="b">
        <f t="shared" si="22"/>
        <v>0</v>
      </c>
      <c r="AB116" s="356" t="b">
        <f t="shared" si="23"/>
        <v>1</v>
      </c>
      <c r="AC116" s="424"/>
    </row>
    <row r="117" spans="1:29" x14ac:dyDescent="0.2">
      <c r="A117" s="411" t="s">
        <v>43</v>
      </c>
      <c r="B117" s="412"/>
      <c r="C117" s="412"/>
      <c r="D117" s="412"/>
      <c r="E117" s="412"/>
      <c r="F117" s="412"/>
      <c r="G117" s="412"/>
      <c r="H117" s="413"/>
      <c r="I117" s="117">
        <f>SUM(I3:I116)</f>
        <v>127.67200000000007</v>
      </c>
      <c r="J117" s="414" t="s">
        <v>13</v>
      </c>
      <c r="K117" s="415">
        <f>SUM(K3:K116)</f>
        <v>210798892.91000006</v>
      </c>
      <c r="L117" s="415">
        <f>SUM(L3:L116)</f>
        <v>110211712.99000001</v>
      </c>
      <c r="M117" s="415">
        <f>SUM(M3:M116)</f>
        <v>100587179.91999997</v>
      </c>
      <c r="N117" s="119" t="s">
        <v>13</v>
      </c>
      <c r="O117" s="415">
        <f t="shared" ref="O117:X117" si="27">SUM(O3:O116)</f>
        <v>8000</v>
      </c>
      <c r="P117" s="415">
        <f t="shared" si="27"/>
        <v>238979</v>
      </c>
      <c r="Q117" s="415">
        <f t="shared" si="27"/>
        <v>1236347</v>
      </c>
      <c r="R117" s="415">
        <f t="shared" si="27"/>
        <v>1072362</v>
      </c>
      <c r="S117" s="415">
        <f t="shared" si="27"/>
        <v>103168524.98999999</v>
      </c>
      <c r="T117" s="415">
        <f t="shared" si="27"/>
        <v>3525307</v>
      </c>
      <c r="U117" s="415">
        <f t="shared" si="27"/>
        <v>962193</v>
      </c>
      <c r="V117" s="415">
        <f t="shared" si="27"/>
        <v>0</v>
      </c>
      <c r="W117" s="415">
        <f t="shared" si="27"/>
        <v>0</v>
      </c>
      <c r="X117" s="415">
        <f t="shared" si="27"/>
        <v>0</v>
      </c>
      <c r="Y117" s="354" t="b">
        <f t="shared" ref="Y77:Y120" si="28">L117=SUM(O117:X117)</f>
        <v>1</v>
      </c>
      <c r="Z117" s="355">
        <f t="shared" ref="Z77:Z120" si="29">ROUND(L117/K117,2)</f>
        <v>0.52</v>
      </c>
      <c r="AA117" s="356" t="s">
        <v>13</v>
      </c>
      <c r="AB117" s="356" t="b">
        <f t="shared" ref="AB77:AB120" si="30">K117=L117+M117</f>
        <v>1</v>
      </c>
      <c r="AC117" s="424"/>
    </row>
    <row r="118" spans="1:29" s="166" customFormat="1" x14ac:dyDescent="0.2">
      <c r="A118" s="416" t="s">
        <v>36</v>
      </c>
      <c r="B118" s="417"/>
      <c r="C118" s="417"/>
      <c r="D118" s="417"/>
      <c r="E118" s="417"/>
      <c r="F118" s="417"/>
      <c r="G118" s="417"/>
      <c r="H118" s="418"/>
      <c r="I118" s="120">
        <f>SUMIF($C$3:$C$116,"K",I3:I116)</f>
        <v>4.782</v>
      </c>
      <c r="J118" s="419" t="s">
        <v>13</v>
      </c>
      <c r="K118" s="420">
        <f>SUMIF($C$3:$C$116,"K",K3:K116)</f>
        <v>11404293.07</v>
      </c>
      <c r="L118" s="420">
        <f>SUMIF($C$3:$C$116,"K",L3:L116)</f>
        <v>5433389</v>
      </c>
      <c r="M118" s="420">
        <f>SUMIF($C$3:$C$116,"K",M3:M116)</f>
        <v>5970904.0700000003</v>
      </c>
      <c r="N118" s="122" t="s">
        <v>13</v>
      </c>
      <c r="O118" s="420">
        <f t="shared" ref="O118:X118" si="31">SUMIF($C$3:$C$116,"K",O3:O116)</f>
        <v>8000</v>
      </c>
      <c r="P118" s="420">
        <f t="shared" si="31"/>
        <v>238979</v>
      </c>
      <c r="Q118" s="420">
        <f t="shared" si="31"/>
        <v>1236347</v>
      </c>
      <c r="R118" s="420">
        <f t="shared" si="31"/>
        <v>1072362</v>
      </c>
      <c r="S118" s="420">
        <f t="shared" si="31"/>
        <v>1915508</v>
      </c>
      <c r="T118" s="420">
        <f t="shared" si="31"/>
        <v>0</v>
      </c>
      <c r="U118" s="420">
        <f t="shared" si="31"/>
        <v>962193</v>
      </c>
      <c r="V118" s="420">
        <f t="shared" si="31"/>
        <v>0</v>
      </c>
      <c r="W118" s="420">
        <f t="shared" si="31"/>
        <v>0</v>
      </c>
      <c r="X118" s="420">
        <f t="shared" si="31"/>
        <v>0</v>
      </c>
      <c r="Y118" s="421" t="b">
        <f t="shared" si="28"/>
        <v>1</v>
      </c>
      <c r="Z118" s="422">
        <f t="shared" si="29"/>
        <v>0.48</v>
      </c>
      <c r="AA118" s="423" t="s">
        <v>13</v>
      </c>
      <c r="AB118" s="423" t="b">
        <f t="shared" si="30"/>
        <v>1</v>
      </c>
      <c r="AC118" s="425"/>
    </row>
    <row r="119" spans="1:29" x14ac:dyDescent="0.2">
      <c r="A119" s="411" t="s">
        <v>37</v>
      </c>
      <c r="B119" s="412"/>
      <c r="C119" s="412"/>
      <c r="D119" s="412"/>
      <c r="E119" s="412"/>
      <c r="F119" s="412"/>
      <c r="G119" s="412"/>
      <c r="H119" s="413"/>
      <c r="I119" s="117">
        <f>SUMIF($C$3:$C$116,"N",I3:I116)</f>
        <v>116.00700000000005</v>
      </c>
      <c r="J119" s="414" t="s">
        <v>13</v>
      </c>
      <c r="K119" s="415">
        <f>SUMIF($C$3:$C$116,"N",K3:K116)</f>
        <v>191460256.71000004</v>
      </c>
      <c r="L119" s="415">
        <f>SUMIF($C$3:$C$116,"N",L3:L116)</f>
        <v>100476779.98999999</v>
      </c>
      <c r="M119" s="415">
        <f>SUMIF($C$3:$C$116,"N",M3:M116)</f>
        <v>90983476.719999999</v>
      </c>
      <c r="N119" s="119" t="s">
        <v>13</v>
      </c>
      <c r="O119" s="415">
        <f t="shared" ref="O119:X119" si="32">SUMIF($C$3:$C$116,"N",O3:O116)</f>
        <v>0</v>
      </c>
      <c r="P119" s="415">
        <f t="shared" si="32"/>
        <v>0</v>
      </c>
      <c r="Q119" s="415">
        <f t="shared" si="32"/>
        <v>0</v>
      </c>
      <c r="R119" s="415">
        <f t="shared" si="32"/>
        <v>0</v>
      </c>
      <c r="S119" s="415">
        <f t="shared" si="32"/>
        <v>100476779.98999999</v>
      </c>
      <c r="T119" s="415">
        <f t="shared" si="32"/>
        <v>0</v>
      </c>
      <c r="U119" s="415">
        <f t="shared" si="32"/>
        <v>0</v>
      </c>
      <c r="V119" s="415">
        <f t="shared" si="32"/>
        <v>0</v>
      </c>
      <c r="W119" s="415">
        <f t="shared" si="32"/>
        <v>0</v>
      </c>
      <c r="X119" s="415">
        <f t="shared" si="32"/>
        <v>0</v>
      </c>
      <c r="Y119" s="354" t="b">
        <f t="shared" si="28"/>
        <v>1</v>
      </c>
      <c r="Z119" s="355">
        <f t="shared" si="29"/>
        <v>0.52</v>
      </c>
      <c r="AA119" s="356" t="s">
        <v>13</v>
      </c>
      <c r="AB119" s="356" t="b">
        <f t="shared" si="30"/>
        <v>1</v>
      </c>
      <c r="AC119" s="424"/>
    </row>
    <row r="120" spans="1:29" x14ac:dyDescent="0.2">
      <c r="A120" s="416" t="s">
        <v>38</v>
      </c>
      <c r="B120" s="417"/>
      <c r="C120" s="417"/>
      <c r="D120" s="417"/>
      <c r="E120" s="417"/>
      <c r="F120" s="417"/>
      <c r="G120" s="417"/>
      <c r="H120" s="418"/>
      <c r="I120" s="120">
        <f>SUMIF($C$3:$C$116,"W",I3:I116)</f>
        <v>6.8829999999999991</v>
      </c>
      <c r="J120" s="419" t="s">
        <v>13</v>
      </c>
      <c r="K120" s="420">
        <f>SUMIF($C$3:$C$116,"W",K3:K116)</f>
        <v>7934343.1300000008</v>
      </c>
      <c r="L120" s="420">
        <f>SUMIF($C$3:$C$116,"W",L3:L116)</f>
        <v>4301544</v>
      </c>
      <c r="M120" s="420">
        <f>SUMIF($C$3:$C$116,"W",M3:M116)</f>
        <v>3632799.1300000004</v>
      </c>
      <c r="N120" s="122" t="s">
        <v>13</v>
      </c>
      <c r="O120" s="420">
        <f t="shared" ref="O120:X120" si="33">SUMIF($C$3:$C$116,"W",O3:O116)</f>
        <v>0</v>
      </c>
      <c r="P120" s="420">
        <f t="shared" si="33"/>
        <v>0</v>
      </c>
      <c r="Q120" s="420">
        <f t="shared" si="33"/>
        <v>0</v>
      </c>
      <c r="R120" s="420">
        <f t="shared" si="33"/>
        <v>0</v>
      </c>
      <c r="S120" s="420">
        <f t="shared" si="33"/>
        <v>776237</v>
      </c>
      <c r="T120" s="420">
        <f t="shared" si="33"/>
        <v>3525307</v>
      </c>
      <c r="U120" s="420">
        <f t="shared" si="33"/>
        <v>0</v>
      </c>
      <c r="V120" s="420">
        <f t="shared" si="33"/>
        <v>0</v>
      </c>
      <c r="W120" s="420">
        <f t="shared" si="33"/>
        <v>0</v>
      </c>
      <c r="X120" s="420">
        <f t="shared" si="33"/>
        <v>0</v>
      </c>
      <c r="Y120" s="354" t="b">
        <f t="shared" si="28"/>
        <v>1</v>
      </c>
      <c r="Z120" s="355">
        <f t="shared" si="29"/>
        <v>0.54</v>
      </c>
      <c r="AA120" s="356" t="s">
        <v>13</v>
      </c>
      <c r="AB120" s="356" t="b">
        <f t="shared" si="30"/>
        <v>1</v>
      </c>
      <c r="AC120" s="424"/>
    </row>
    <row r="121" spans="1:29" x14ac:dyDescent="0.25">
      <c r="A121" s="123"/>
      <c r="I121" s="158"/>
      <c r="J121" s="158"/>
      <c r="L121" s="214"/>
      <c r="N121" s="158"/>
      <c r="O121" s="158"/>
      <c r="P121" s="158"/>
      <c r="Q121" s="158"/>
      <c r="R121" s="158"/>
      <c r="S121" s="158"/>
      <c r="T121" s="158"/>
      <c r="U121" s="158"/>
      <c r="V121" s="158"/>
      <c r="W121" s="158"/>
      <c r="X121" s="158"/>
    </row>
    <row r="122" spans="1:29" x14ac:dyDescent="0.25">
      <c r="A122" s="124" t="s">
        <v>23</v>
      </c>
      <c r="O122" s="107"/>
      <c r="P122" s="125"/>
    </row>
    <row r="123" spans="1:29" x14ac:dyDescent="0.25">
      <c r="A123" s="126" t="s">
        <v>24</v>
      </c>
      <c r="O123" s="107"/>
      <c r="P123" s="125"/>
    </row>
    <row r="124" spans="1:29" x14ac:dyDescent="0.25">
      <c r="A124" s="124" t="s">
        <v>41</v>
      </c>
    </row>
    <row r="125" spans="1:29" x14ac:dyDescent="0.25">
      <c r="A125" s="127" t="s">
        <v>357</v>
      </c>
    </row>
    <row r="129" spans="12:12" x14ac:dyDescent="0.25">
      <c r="L129" s="214"/>
    </row>
  </sheetData>
  <protectedRanges>
    <protectedRange sqref="E7:E55 E77:E113 E57:E72 E74:E75" name="Rozstęp1_6"/>
    <protectedRange sqref="G7:G55 G77:G113 G57:G72 G74:G75" name="Rozstęp1_2"/>
    <protectedRange sqref="D4" name="Rozstęp1_53_1_1"/>
    <protectedRange sqref="G4" name="Rozstęp1_53_2_1_1"/>
    <protectedRange sqref="K4" name="Rozstęp1_53_2_1"/>
    <protectedRange sqref="H7:H55 H77:H113 H57:H72 H74:H75" name="Rozstęp1_15"/>
    <protectedRange sqref="I7:I55 I77:I113 I57:I72 I74:I75" name="Rozstęp1_16"/>
    <protectedRange sqref="J7:J55 J77:J113 J57:J72 J74:J75" name="Rozstęp1_18"/>
    <protectedRange sqref="K7:K55 K77:K113 K57:K72 K74:K75" name="Rozstęp1_20"/>
    <protectedRange sqref="K56" name="Rozstęp1_6_1_2"/>
    <protectedRange sqref="I56" name="Rozstęp1_4_1_2"/>
    <protectedRange sqref="K114:K116" name="Rozstęp1_6_1_3"/>
    <protectedRange sqref="I114:I116" name="Rozstęp1_4_1_3"/>
    <protectedRange sqref="K76" name="Rozstęp1_6_1"/>
    <protectedRange sqref="I76" name="Rozstęp1_4_1"/>
    <protectedRange sqref="I5" name="Rozstęp1_16_1"/>
    <protectedRange sqref="K5" name="Rozstęp1_20_1"/>
    <protectedRange sqref="K6" name="Rozstęp1_6_1_1"/>
    <protectedRange sqref="I6" name="Rozstęp1_4_1_1"/>
    <protectedRange sqref="E73" name="Rozstęp1_6_2"/>
    <protectedRange sqref="G73" name="Rozstęp1_2_1"/>
    <protectedRange sqref="H73" name="Rozstęp1_15_1"/>
    <protectedRange sqref="I73" name="Rozstęp1_16_2"/>
    <protectedRange sqref="J73" name="Rozstęp1_18_1"/>
    <protectedRange sqref="K73" name="Rozstęp1_20_2"/>
  </protectedRanges>
  <customSheetViews>
    <customSheetView guid="{63B2D0D2-80CD-45DF-A322-65C39A12E93E}" scale="106" showPageBreaks="1" showGridLines="0" fitToPage="1" printArea="1" hiddenColumns="1" view="pageBreakPreview" topLeftCell="C142">
      <selection activeCell="I149" sqref="I149"/>
      <pageMargins left="0.23622047244094491" right="0.23622047244094491" top="0.74803149606299213" bottom="0.74803149606299213" header="0.31496062992125984" footer="0.31496062992125984"/>
      <pageSetup paperSize="8" scale="52" fitToHeight="0" orientation="landscape" r:id="rId1"/>
      <headerFooter>
        <oddHeader>&amp;Lwojewództwo kujawsko-pomorskie - zadania gminne lista podstawowa</oddHeader>
        <oddFooter>Strona &amp;P z &amp;N</oddFooter>
      </headerFooter>
    </customSheetView>
    <customSheetView guid="{8DFF20C2-9100-42E7-B71B-A5D866A53886}" scale="90" showPageBreaks="1" showGridLines="0" fitToPage="1" printArea="1" hiddenColumns="1" view="pageBreakPreview" topLeftCell="A116">
      <selection activeCell="BJ26" sqref="BI26:BJ28"/>
      <pageMargins left="0.23622047244094491" right="0.23622047244094491" top="0.74803149606299213" bottom="0.74803149606299213" header="0.31496062992125984" footer="0.31496062992125984"/>
      <pageSetup paperSize="8" scale="47" fitToHeight="0" orientation="landscape" r:id="rId2"/>
      <headerFooter>
        <oddHeader>&amp;Lwojewództwo kujawsko-pomorskie - zadania gminne lista podstawowa</oddHeader>
        <oddFooter>Strona &amp;P z &amp;N</oddFooter>
      </headerFooter>
    </customSheetView>
    <customSheetView guid="{52EA149E-1919-4AEE-997B-A1DCF9091CAD}" scale="90" showPageBreaks="1" showGridLines="0" fitToPage="1" printArea="1" hiddenColumns="1" view="pageBreakPreview" topLeftCell="O1">
      <selection activeCell="Q6" sqref="Q6"/>
      <pageMargins left="0.23622047244094491" right="0.23622047244094491" top="0.74803149606299213" bottom="0.74803149606299213" header="0.31496062992125984" footer="0.31496062992125984"/>
      <pageSetup paperSize="8" scale="46" fitToHeight="0" orientation="landscape" r:id="rId3"/>
      <headerFooter>
        <oddHeader>&amp;Lwojewództwo kujawsko-pomorskie - zadania gminne lista podstawowa</oddHeader>
        <oddFooter>Strona &amp;P z &amp;N</oddFooter>
      </headerFooter>
    </customSheetView>
    <customSheetView guid="{6746EC04-5D7E-47D2-B503-97B5E5817983}" scale="90" showPageBreaks="1" showGridLines="0" fitToPage="1" printArea="1" hiddenColumns="1" view="pageBreakPreview">
      <selection activeCell="O49" sqref="O49"/>
      <pageMargins left="0.23622047244094491" right="0.23622047244094491" top="0.74803149606299213" bottom="0.74803149606299213" header="0.31496062992125984" footer="0.31496062992125984"/>
      <pageSetup paperSize="8" scale="46" fitToHeight="0" orientation="landscape" r:id="rId4"/>
      <headerFooter>
        <oddHeader>&amp;Lwojewództwo kujawsko-pomorskie - zadania gminne lista podstawowa</oddHeader>
        <oddFooter>Strona &amp;P z &amp;N</oddFooter>
      </headerFooter>
    </customSheetView>
    <customSheetView guid="{E572C057-A333-4F45-A887-53F28B4A59DD}" scale="86" showPageBreaks="1" showGridLines="0" fitToPage="1" printArea="1" hiddenColumns="1" view="pageBreakPreview" topLeftCell="F1">
      <selection activeCell="K159" sqref="K159"/>
      <pageMargins left="0.23622047244094491" right="0.23622047244094491" top="0.74803149606299213" bottom="0.74803149606299213" header="0.31496062992125984" footer="0.31496062992125984"/>
      <pageSetup paperSize="8" scale="34" fitToHeight="0" orientation="landscape" r:id="rId5"/>
      <headerFooter>
        <oddHeader>&amp;Lwojewództwo kujawsko-pomorskie - zadania gminne lista podstawowa</oddHeader>
        <oddFooter>Strona &amp;P z &amp;N</oddFooter>
      </headerFooter>
    </customSheetView>
  </customSheetViews>
  <mergeCells count="19">
    <mergeCell ref="A120:H120"/>
    <mergeCell ref="A119:H119"/>
    <mergeCell ref="E1:E2"/>
    <mergeCell ref="A118:H118"/>
    <mergeCell ref="N1:N2"/>
    <mergeCell ref="L1:L2"/>
    <mergeCell ref="M1:M2"/>
    <mergeCell ref="A117:H117"/>
    <mergeCell ref="H1:H2"/>
    <mergeCell ref="I1:I2"/>
    <mergeCell ref="J1:J2"/>
    <mergeCell ref="K1:K2"/>
    <mergeCell ref="A1:A2"/>
    <mergeCell ref="B1:B2"/>
    <mergeCell ref="C1:C2"/>
    <mergeCell ref="F1:F2"/>
    <mergeCell ref="O1:X1"/>
    <mergeCell ref="G1:G2"/>
    <mergeCell ref="D1:D2"/>
  </mergeCells>
  <phoneticPr fontId="25" type="noConversion"/>
  <conditionalFormatting sqref="D77:L113 B77:B113 N77:N113 B7:B55 N7:N55 D7:L55 N57:N72 B57:B72 D57:L72 H56 D74:L75 B74:B75 N74:N75">
    <cfRule type="expression" dxfId="38" priority="69">
      <formula>$I7="TAK"</formula>
    </cfRule>
  </conditionalFormatting>
  <conditionalFormatting sqref="T94">
    <cfRule type="expression" dxfId="37" priority="19">
      <formula>$I94="TAK"</formula>
    </cfRule>
  </conditionalFormatting>
  <conditionalFormatting sqref="H114:H116">
    <cfRule type="expression" dxfId="36" priority="17">
      <formula>$I114="TAK"</formula>
    </cfRule>
  </conditionalFormatting>
  <conditionalFormatting sqref="H76">
    <cfRule type="expression" dxfId="35" priority="16">
      <formula>$I76="TAK"</formula>
    </cfRule>
  </conditionalFormatting>
  <conditionalFormatting sqref="B5">
    <cfRule type="expression" dxfId="34" priority="15">
      <formula>$I5="TAK"</formula>
    </cfRule>
  </conditionalFormatting>
  <conditionalFormatting sqref="E5">
    <cfRule type="expression" dxfId="33" priority="14">
      <formula>$I5="TAK"</formula>
    </cfRule>
  </conditionalFormatting>
  <conditionalFormatting sqref="F5">
    <cfRule type="expression" dxfId="32" priority="13">
      <formula>$I5="TAK"</formula>
    </cfRule>
  </conditionalFormatting>
  <conditionalFormatting sqref="D5">
    <cfRule type="expression" dxfId="31" priority="12">
      <formula>$I5="TAK"</formula>
    </cfRule>
  </conditionalFormatting>
  <conditionalFormatting sqref="G5">
    <cfRule type="expression" dxfId="30" priority="11">
      <formula>$I5="TAK"</formula>
    </cfRule>
  </conditionalFormatting>
  <conditionalFormatting sqref="H5">
    <cfRule type="expression" dxfId="29" priority="10">
      <formula>$I5="TAK"</formula>
    </cfRule>
  </conditionalFormatting>
  <conditionalFormatting sqref="I5">
    <cfRule type="expression" dxfId="28" priority="9">
      <formula>$I5="TAK"</formula>
    </cfRule>
  </conditionalFormatting>
  <conditionalFormatting sqref="J5">
    <cfRule type="expression" dxfId="27" priority="8">
      <formula>$I5="TAK"</formula>
    </cfRule>
  </conditionalFormatting>
  <conditionalFormatting sqref="K5">
    <cfRule type="expression" dxfId="26" priority="7">
      <formula>$I5="TAK"</formula>
    </cfRule>
  </conditionalFormatting>
  <conditionalFormatting sqref="L5">
    <cfRule type="expression" dxfId="25" priority="6">
      <formula>$I5="TAK"</formula>
    </cfRule>
  </conditionalFormatting>
  <conditionalFormatting sqref="N5">
    <cfRule type="expression" dxfId="24" priority="5">
      <formula>$I5="TAK"</formula>
    </cfRule>
  </conditionalFormatting>
  <conditionalFormatting sqref="H6">
    <cfRule type="expression" dxfId="23" priority="3">
      <formula>$I6="TAK"</formula>
    </cfRule>
  </conditionalFormatting>
  <conditionalFormatting sqref="K77:K113 K5 K7:K55 K57:K72 K74:K75">
    <cfRule type="expression" dxfId="22" priority="70">
      <formula>IF(IF($L5&lt;=2,1,0)*IF($U5&gt;=10000000,1,0),1,0)</formula>
    </cfRule>
  </conditionalFormatting>
  <conditionalFormatting sqref="N73 B73 D73:L73">
    <cfRule type="expression" dxfId="21" priority="1">
      <formula>$I73="TAK"</formula>
    </cfRule>
  </conditionalFormatting>
  <conditionalFormatting sqref="K73">
    <cfRule type="expression" dxfId="20" priority="2">
      <formula>IF(IF($L73&lt;=2,1,0)*IF($U73&gt;=10000000,1,0),1,0)</formula>
    </cfRule>
  </conditionalFormatting>
  <dataValidations count="8">
    <dataValidation type="list" allowBlank="1" showInputMessage="1" showErrorMessage="1" sqref="H3:H4" xr:uid="{00000000-0002-0000-0200-000000000000}">
      <formula1>"B,P,R"</formula1>
    </dataValidation>
    <dataValidation type="textLength" allowBlank="1" showInputMessage="1" showErrorMessage="1" sqref="E77:E113 E5 E7:E55 E57:E75" xr:uid="{00000000-0002-0000-0200-000001000000}">
      <formula1>4</formula1>
      <formula2>7</formula2>
    </dataValidation>
    <dataValidation type="list" allowBlank="1" showInputMessage="1" showErrorMessage="1" sqref="C77:C113 C3:C55 C57:C75" xr:uid="{00000000-0002-0000-0200-000003000000}">
      <formula1>"N,K,W"</formula1>
    </dataValidation>
    <dataValidation type="list" allowBlank="1" showInputMessage="1" showErrorMessage="1" sqref="C56 C114:C116 C76" xr:uid="{00000000-0002-0000-0200-000005000000}">
      <formula1>"N,W"</formula1>
    </dataValidation>
    <dataValidation type="list" showInputMessage="1" showErrorMessage="1" sqref="D114:D116" xr:uid="{00000000-0002-0000-0200-000006000000}">
      <formula1>$AT$43:$AT$158</formula1>
    </dataValidation>
    <dataValidation type="list" showInputMessage="1" showErrorMessage="1" sqref="D76" xr:uid="{00000000-0002-0000-0200-000007000000}">
      <formula1>$AT$40:$AT$154</formula1>
    </dataValidation>
    <dataValidation type="list" showInputMessage="1" showErrorMessage="1" sqref="H5:H116" xr:uid="{00000000-0002-0000-0200-000002000000}">
      <formula1>"B,P,R"</formula1>
    </dataValidation>
    <dataValidation type="list" showInputMessage="1" showErrorMessage="1" sqref="D56" xr:uid="{00000000-0002-0000-0200-000004000000}">
      <formula1>$AT$43:$AT$162</formula1>
    </dataValidation>
  </dataValidations>
  <pageMargins left="0.23622047244094491" right="0.23622047244094491" top="0.74803149606299213" bottom="0.74803149606299213" header="0.31496062992125984" footer="0.31496062992125984"/>
  <pageSetup paperSize="8" scale="55" fitToHeight="0" orientation="landscape" r:id="rId6"/>
  <headerFooter>
    <oddHeader>&amp;LWojewództwo Kujawsko-pomorskie - zadania gminne lista podstawowa</oddHeader>
    <oddFooter>Strona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A22"/>
  <sheetViews>
    <sheetView showGridLines="0" view="pageBreakPreview" zoomScale="90" zoomScaleNormal="78" zoomScaleSheetLayoutView="90" workbookViewId="0">
      <selection sqref="A1:A2"/>
    </sheetView>
  </sheetViews>
  <sheetFormatPr defaultColWidth="9.109375" defaultRowHeight="27" customHeight="1" x14ac:dyDescent="0.3"/>
  <cols>
    <col min="1" max="1" width="5" style="141" customWidth="1"/>
    <col min="2" max="2" width="14.88671875" style="141" customWidth="1"/>
    <col min="3" max="3" width="12.44140625" style="141" customWidth="1"/>
    <col min="4" max="4" width="16.6640625" style="149" customWidth="1"/>
    <col min="5" max="5" width="10.6640625" style="141" customWidth="1"/>
    <col min="6" max="6" width="46.44140625" style="141" customWidth="1"/>
    <col min="7" max="7" width="8.6640625" style="141" customWidth="1"/>
    <col min="8" max="8" width="11.44140625" style="141" customWidth="1"/>
    <col min="9" max="9" width="15.88671875" style="141" customWidth="1"/>
    <col min="10" max="12" width="15.5546875" style="219" customWidth="1"/>
    <col min="13" max="13" width="14.44140625" style="128" customWidth="1"/>
    <col min="14" max="18" width="14.6640625" style="141" customWidth="1"/>
    <col min="19" max="19" width="14.109375" style="141" customWidth="1"/>
    <col min="20" max="22" width="10.6640625" style="141" customWidth="1"/>
    <col min="23" max="23" width="19.88671875" style="141" customWidth="1"/>
    <col min="24" max="27" width="15.6640625" style="141" customWidth="1"/>
    <col min="28" max="16384" width="9.109375" style="141"/>
  </cols>
  <sheetData>
    <row r="1" spans="1:27" s="197" customFormat="1" ht="27" customHeight="1" x14ac:dyDescent="0.3">
      <c r="A1" s="319" t="s">
        <v>4</v>
      </c>
      <c r="B1" s="330" t="s">
        <v>5</v>
      </c>
      <c r="C1" s="320" t="s">
        <v>32</v>
      </c>
      <c r="D1" s="317" t="s">
        <v>6</v>
      </c>
      <c r="E1" s="320" t="s">
        <v>31</v>
      </c>
      <c r="F1" s="317" t="s">
        <v>7</v>
      </c>
      <c r="G1" s="319" t="s">
        <v>25</v>
      </c>
      <c r="H1" s="319" t="s">
        <v>337</v>
      </c>
      <c r="I1" s="319" t="s">
        <v>22</v>
      </c>
      <c r="J1" s="319" t="s">
        <v>8</v>
      </c>
      <c r="K1" s="319" t="s">
        <v>9</v>
      </c>
      <c r="L1" s="317" t="s">
        <v>12</v>
      </c>
      <c r="M1" s="319" t="s">
        <v>10</v>
      </c>
      <c r="N1" s="319" t="s">
        <v>11</v>
      </c>
      <c r="O1" s="319"/>
      <c r="P1" s="319"/>
      <c r="Q1" s="319"/>
      <c r="R1" s="319"/>
      <c r="S1" s="319"/>
      <c r="T1" s="319"/>
      <c r="U1" s="319"/>
      <c r="V1" s="319"/>
      <c r="W1" s="319"/>
    </row>
    <row r="2" spans="1:27" s="197" customFormat="1" ht="27" customHeight="1" x14ac:dyDescent="0.3">
      <c r="A2" s="319"/>
      <c r="B2" s="330"/>
      <c r="C2" s="321"/>
      <c r="D2" s="318"/>
      <c r="E2" s="321"/>
      <c r="F2" s="318"/>
      <c r="G2" s="319"/>
      <c r="H2" s="319"/>
      <c r="I2" s="319"/>
      <c r="J2" s="319"/>
      <c r="K2" s="319"/>
      <c r="L2" s="318"/>
      <c r="M2" s="319"/>
      <c r="N2" s="181">
        <v>2019</v>
      </c>
      <c r="O2" s="181">
        <v>2020</v>
      </c>
      <c r="P2" s="181">
        <v>2021</v>
      </c>
      <c r="Q2" s="181">
        <v>2022</v>
      </c>
      <c r="R2" s="181">
        <v>2023</v>
      </c>
      <c r="S2" s="181">
        <v>2024</v>
      </c>
      <c r="T2" s="181">
        <v>2025</v>
      </c>
      <c r="U2" s="181">
        <v>2026</v>
      </c>
      <c r="V2" s="181">
        <v>2027</v>
      </c>
      <c r="W2" s="181">
        <v>2028</v>
      </c>
      <c r="X2" s="185" t="s">
        <v>27</v>
      </c>
      <c r="Y2" s="185" t="s">
        <v>28</v>
      </c>
      <c r="Z2" s="185" t="s">
        <v>29</v>
      </c>
      <c r="AA2" s="185" t="s">
        <v>30</v>
      </c>
    </row>
    <row r="3" spans="1:27" ht="22.8" x14ac:dyDescent="0.3">
      <c r="A3" s="167" t="s">
        <v>44</v>
      </c>
      <c r="B3" s="178" t="s">
        <v>851</v>
      </c>
      <c r="C3" s="247" t="s">
        <v>84</v>
      </c>
      <c r="D3" s="179" t="s">
        <v>194</v>
      </c>
      <c r="E3" s="268" t="s">
        <v>105</v>
      </c>
      <c r="F3" s="176" t="s">
        <v>452</v>
      </c>
      <c r="G3" s="229" t="s">
        <v>96</v>
      </c>
      <c r="H3" s="177">
        <v>0.84</v>
      </c>
      <c r="I3" s="167" t="s">
        <v>430</v>
      </c>
      <c r="J3" s="269">
        <v>768500</v>
      </c>
      <c r="K3" s="232">
        <f t="shared" ref="K3:K14" si="0">ROUNDDOWN(J3*M3,0)</f>
        <v>384250</v>
      </c>
      <c r="L3" s="240">
        <f t="shared" ref="L3:L10" si="1">J3-K3</f>
        <v>384250</v>
      </c>
      <c r="M3" s="135">
        <v>0.5</v>
      </c>
      <c r="N3" s="245">
        <v>0</v>
      </c>
      <c r="O3" s="245">
        <v>0</v>
      </c>
      <c r="P3" s="246">
        <v>0</v>
      </c>
      <c r="Q3" s="246">
        <v>0</v>
      </c>
      <c r="R3" s="136">
        <f>K3</f>
        <v>384250</v>
      </c>
      <c r="S3" s="246">
        <v>0</v>
      </c>
      <c r="T3" s="246">
        <v>0</v>
      </c>
      <c r="U3" s="246">
        <v>0</v>
      </c>
      <c r="V3" s="246">
        <v>0</v>
      </c>
      <c r="W3" s="246">
        <v>0</v>
      </c>
      <c r="X3" s="128" t="b">
        <f t="shared" ref="X3:X17" si="2">K3=SUM(N3:W3)</f>
        <v>1</v>
      </c>
      <c r="Y3" s="132">
        <f t="shared" ref="Y3:Y17" si="3">ROUND(K3/J3,4)</f>
        <v>0.5</v>
      </c>
      <c r="Z3" s="133" t="b">
        <f t="shared" ref="Z3:Z10" si="4">Y3=M3</f>
        <v>1</v>
      </c>
      <c r="AA3" s="133" t="b">
        <f t="shared" ref="AA3:AA17" si="5">J3=K3+L3</f>
        <v>1</v>
      </c>
    </row>
    <row r="4" spans="1:27" ht="22.8" x14ac:dyDescent="0.3">
      <c r="A4" s="167" t="s">
        <v>45</v>
      </c>
      <c r="B4" s="178" t="s">
        <v>852</v>
      </c>
      <c r="C4" s="247" t="s">
        <v>84</v>
      </c>
      <c r="D4" s="179" t="s">
        <v>197</v>
      </c>
      <c r="E4" s="268" t="s">
        <v>108</v>
      </c>
      <c r="F4" s="176" t="s">
        <v>382</v>
      </c>
      <c r="G4" s="229" t="s">
        <v>94</v>
      </c>
      <c r="H4" s="177">
        <v>2.1720000000000002</v>
      </c>
      <c r="I4" s="167" t="s">
        <v>447</v>
      </c>
      <c r="J4" s="269">
        <v>7989183.6699999999</v>
      </c>
      <c r="K4" s="232">
        <f t="shared" si="0"/>
        <v>3994591</v>
      </c>
      <c r="L4" s="240">
        <f t="shared" si="1"/>
        <v>3994592.67</v>
      </c>
      <c r="M4" s="135">
        <v>0.5</v>
      </c>
      <c r="N4" s="245">
        <v>0</v>
      </c>
      <c r="O4" s="245">
        <v>0</v>
      </c>
      <c r="P4" s="246">
        <v>0</v>
      </c>
      <c r="Q4" s="246">
        <v>0</v>
      </c>
      <c r="R4" s="136">
        <f t="shared" ref="R4:R14" si="6">K4</f>
        <v>3994591</v>
      </c>
      <c r="S4" s="246">
        <v>0</v>
      </c>
      <c r="T4" s="246">
        <v>0</v>
      </c>
      <c r="U4" s="246">
        <v>0</v>
      </c>
      <c r="V4" s="246">
        <v>0</v>
      </c>
      <c r="W4" s="246">
        <v>0</v>
      </c>
      <c r="X4" s="128" t="b">
        <f t="shared" ref="X4:X14" si="7">K4=SUM(N4:W4)</f>
        <v>1</v>
      </c>
      <c r="Y4" s="132">
        <f t="shared" ref="Y4:Y14" si="8">ROUND(K4/J4,4)</f>
        <v>0.5</v>
      </c>
      <c r="Z4" s="133" t="b">
        <f t="shared" ref="Z4:Z14" si="9">Y4=M4</f>
        <v>1</v>
      </c>
      <c r="AA4" s="133" t="b">
        <f t="shared" ref="AA4:AA14" si="10">J4=K4+L4</f>
        <v>1</v>
      </c>
    </row>
    <row r="5" spans="1:27" ht="14.4" x14ac:dyDescent="0.3">
      <c r="A5" s="167" t="s">
        <v>46</v>
      </c>
      <c r="B5" s="178" t="s">
        <v>853</v>
      </c>
      <c r="C5" s="247" t="s">
        <v>84</v>
      </c>
      <c r="D5" s="179" t="s">
        <v>193</v>
      </c>
      <c r="E5" s="268" t="s">
        <v>111</v>
      </c>
      <c r="F5" s="176" t="s">
        <v>435</v>
      </c>
      <c r="G5" s="229" t="s">
        <v>96</v>
      </c>
      <c r="H5" s="177">
        <v>2.0299999999999998</v>
      </c>
      <c r="I5" s="167" t="s">
        <v>421</v>
      </c>
      <c r="J5" s="269">
        <v>2339980.96</v>
      </c>
      <c r="K5" s="232">
        <f t="shared" si="0"/>
        <v>1169990</v>
      </c>
      <c r="L5" s="240">
        <f t="shared" si="1"/>
        <v>1169990.96</v>
      </c>
      <c r="M5" s="135">
        <v>0.5</v>
      </c>
      <c r="N5" s="245">
        <v>0</v>
      </c>
      <c r="O5" s="245">
        <v>0</v>
      </c>
      <c r="P5" s="246">
        <v>0</v>
      </c>
      <c r="Q5" s="246">
        <v>0</v>
      </c>
      <c r="R5" s="136">
        <f t="shared" si="6"/>
        <v>1169990</v>
      </c>
      <c r="S5" s="246">
        <v>0</v>
      </c>
      <c r="T5" s="246">
        <v>0</v>
      </c>
      <c r="U5" s="246">
        <v>0</v>
      </c>
      <c r="V5" s="246">
        <v>0</v>
      </c>
      <c r="W5" s="246">
        <v>0</v>
      </c>
      <c r="X5" s="128" t="b">
        <f t="shared" si="7"/>
        <v>1</v>
      </c>
      <c r="Y5" s="132">
        <f t="shared" si="8"/>
        <v>0.5</v>
      </c>
      <c r="Z5" s="133" t="b">
        <f t="shared" si="9"/>
        <v>1</v>
      </c>
      <c r="AA5" s="133" t="b">
        <f t="shared" si="10"/>
        <v>1</v>
      </c>
    </row>
    <row r="6" spans="1:27" ht="22.8" x14ac:dyDescent="0.3">
      <c r="A6" s="167" t="s">
        <v>47</v>
      </c>
      <c r="B6" s="178" t="s">
        <v>854</v>
      </c>
      <c r="C6" s="247" t="s">
        <v>84</v>
      </c>
      <c r="D6" s="179" t="s">
        <v>182</v>
      </c>
      <c r="E6" s="268" t="s">
        <v>99</v>
      </c>
      <c r="F6" s="176" t="s">
        <v>451</v>
      </c>
      <c r="G6" s="229" t="s">
        <v>94</v>
      </c>
      <c r="H6" s="177">
        <v>1.7749999999999999</v>
      </c>
      <c r="I6" s="167" t="s">
        <v>448</v>
      </c>
      <c r="J6" s="269">
        <v>8000000</v>
      </c>
      <c r="K6" s="232">
        <f t="shared" si="0"/>
        <v>4000000</v>
      </c>
      <c r="L6" s="240">
        <f t="shared" si="1"/>
        <v>4000000</v>
      </c>
      <c r="M6" s="135">
        <v>0.5</v>
      </c>
      <c r="N6" s="245">
        <v>0</v>
      </c>
      <c r="O6" s="245">
        <v>0</v>
      </c>
      <c r="P6" s="246">
        <v>0</v>
      </c>
      <c r="Q6" s="246">
        <v>0</v>
      </c>
      <c r="R6" s="136">
        <f t="shared" si="6"/>
        <v>4000000</v>
      </c>
      <c r="S6" s="246">
        <v>0</v>
      </c>
      <c r="T6" s="246">
        <v>0</v>
      </c>
      <c r="U6" s="246">
        <v>0</v>
      </c>
      <c r="V6" s="246">
        <v>0</v>
      </c>
      <c r="W6" s="246">
        <v>0</v>
      </c>
      <c r="X6" s="128" t="b">
        <f t="shared" si="7"/>
        <v>1</v>
      </c>
      <c r="Y6" s="132">
        <f t="shared" si="8"/>
        <v>0.5</v>
      </c>
      <c r="Z6" s="133" t="b">
        <f t="shared" si="9"/>
        <v>1</v>
      </c>
      <c r="AA6" s="133" t="b">
        <f t="shared" si="10"/>
        <v>1</v>
      </c>
    </row>
    <row r="7" spans="1:27" ht="22.8" x14ac:dyDescent="0.3">
      <c r="A7" s="115" t="s">
        <v>48</v>
      </c>
      <c r="B7" s="255" t="s">
        <v>855</v>
      </c>
      <c r="C7" s="262" t="s">
        <v>84</v>
      </c>
      <c r="D7" s="256" t="s">
        <v>180</v>
      </c>
      <c r="E7" s="170" t="s">
        <v>400</v>
      </c>
      <c r="F7" s="114" t="s">
        <v>436</v>
      </c>
      <c r="G7" s="229" t="s">
        <v>95</v>
      </c>
      <c r="H7" s="134">
        <v>2.08</v>
      </c>
      <c r="I7" s="115" t="s">
        <v>427</v>
      </c>
      <c r="J7" s="213">
        <v>7500000</v>
      </c>
      <c r="K7" s="232">
        <f t="shared" si="0"/>
        <v>3750000</v>
      </c>
      <c r="L7" s="259">
        <f t="shared" si="1"/>
        <v>3750000</v>
      </c>
      <c r="M7" s="135">
        <v>0.5</v>
      </c>
      <c r="N7" s="260">
        <v>0</v>
      </c>
      <c r="O7" s="260">
        <v>0</v>
      </c>
      <c r="P7" s="235">
        <v>0</v>
      </c>
      <c r="Q7" s="235">
        <v>0</v>
      </c>
      <c r="R7" s="136">
        <f t="shared" si="6"/>
        <v>3750000</v>
      </c>
      <c r="S7" s="235">
        <v>0</v>
      </c>
      <c r="T7" s="235">
        <v>0</v>
      </c>
      <c r="U7" s="235">
        <v>0</v>
      </c>
      <c r="V7" s="235">
        <v>0</v>
      </c>
      <c r="W7" s="235">
        <v>0</v>
      </c>
      <c r="X7" s="128" t="b">
        <f t="shared" si="7"/>
        <v>1</v>
      </c>
      <c r="Y7" s="132">
        <f t="shared" si="8"/>
        <v>0.5</v>
      </c>
      <c r="Z7" s="133" t="b">
        <f t="shared" si="9"/>
        <v>1</v>
      </c>
      <c r="AA7" s="133" t="b">
        <f t="shared" si="10"/>
        <v>1</v>
      </c>
    </row>
    <row r="8" spans="1:27" ht="22.8" x14ac:dyDescent="0.3">
      <c r="A8" s="115" t="s">
        <v>49</v>
      </c>
      <c r="B8" s="255" t="s">
        <v>856</v>
      </c>
      <c r="C8" s="262" t="s">
        <v>84</v>
      </c>
      <c r="D8" s="256" t="s">
        <v>181</v>
      </c>
      <c r="E8" s="170" t="s">
        <v>110</v>
      </c>
      <c r="F8" s="114" t="s">
        <v>872</v>
      </c>
      <c r="G8" s="229" t="s">
        <v>95</v>
      </c>
      <c r="H8" s="134">
        <v>0.995</v>
      </c>
      <c r="I8" s="115" t="s">
        <v>423</v>
      </c>
      <c r="J8" s="213">
        <v>2041751.45</v>
      </c>
      <c r="K8" s="232">
        <f t="shared" si="0"/>
        <v>1122963</v>
      </c>
      <c r="L8" s="259">
        <f t="shared" si="1"/>
        <v>918788.45</v>
      </c>
      <c r="M8" s="263">
        <v>0.55000000000000004</v>
      </c>
      <c r="N8" s="260">
        <v>0</v>
      </c>
      <c r="O8" s="260">
        <v>0</v>
      </c>
      <c r="P8" s="235">
        <v>0</v>
      </c>
      <c r="Q8" s="235">
        <v>0</v>
      </c>
      <c r="R8" s="136">
        <f t="shared" si="6"/>
        <v>1122963</v>
      </c>
      <c r="S8" s="235">
        <v>0</v>
      </c>
      <c r="T8" s="235">
        <v>0</v>
      </c>
      <c r="U8" s="235">
        <v>0</v>
      </c>
      <c r="V8" s="235">
        <v>0</v>
      </c>
      <c r="W8" s="235">
        <v>0</v>
      </c>
      <c r="X8" s="128" t="b">
        <f t="shared" si="7"/>
        <v>1</v>
      </c>
      <c r="Y8" s="132">
        <f t="shared" si="8"/>
        <v>0.55000000000000004</v>
      </c>
      <c r="Z8" s="133" t="b">
        <f t="shared" si="9"/>
        <v>1</v>
      </c>
      <c r="AA8" s="133" t="b">
        <f t="shared" si="10"/>
        <v>1</v>
      </c>
    </row>
    <row r="9" spans="1:27" ht="22.8" x14ac:dyDescent="0.3">
      <c r="A9" s="110" t="s">
        <v>50</v>
      </c>
      <c r="B9" s="171" t="s">
        <v>857</v>
      </c>
      <c r="C9" s="248" t="s">
        <v>85</v>
      </c>
      <c r="D9" s="174" t="s">
        <v>185</v>
      </c>
      <c r="E9" s="172" t="s">
        <v>98</v>
      </c>
      <c r="F9" s="116" t="s">
        <v>437</v>
      </c>
      <c r="G9" s="222" t="s">
        <v>95</v>
      </c>
      <c r="H9" s="142">
        <v>2.206</v>
      </c>
      <c r="I9" s="110" t="s">
        <v>441</v>
      </c>
      <c r="J9" s="218">
        <v>7640389.0700000003</v>
      </c>
      <c r="K9" s="151">
        <f t="shared" si="0"/>
        <v>3820194</v>
      </c>
      <c r="L9" s="236">
        <f t="shared" si="1"/>
        <v>3820195.0700000003</v>
      </c>
      <c r="M9" s="112">
        <v>0.5</v>
      </c>
      <c r="N9" s="175">
        <v>0</v>
      </c>
      <c r="O9" s="175">
        <v>0</v>
      </c>
      <c r="P9" s="164">
        <v>0</v>
      </c>
      <c r="Q9" s="164">
        <v>0</v>
      </c>
      <c r="R9" s="131">
        <f>K9-S9</f>
        <v>1697971</v>
      </c>
      <c r="S9" s="131">
        <v>2122223</v>
      </c>
      <c r="T9" s="164">
        <v>0</v>
      </c>
      <c r="U9" s="164">
        <v>0</v>
      </c>
      <c r="V9" s="164">
        <v>0</v>
      </c>
      <c r="W9" s="164">
        <v>0</v>
      </c>
      <c r="X9" s="128" t="b">
        <f t="shared" si="7"/>
        <v>1</v>
      </c>
      <c r="Y9" s="132">
        <f t="shared" si="8"/>
        <v>0.5</v>
      </c>
      <c r="Z9" s="133" t="b">
        <f t="shared" si="9"/>
        <v>1</v>
      </c>
      <c r="AA9" s="133" t="b">
        <f t="shared" si="10"/>
        <v>1</v>
      </c>
    </row>
    <row r="10" spans="1:27" ht="22.8" x14ac:dyDescent="0.3">
      <c r="A10" s="115" t="s">
        <v>51</v>
      </c>
      <c r="B10" s="255" t="s">
        <v>858</v>
      </c>
      <c r="C10" s="262" t="s">
        <v>84</v>
      </c>
      <c r="D10" s="256" t="s">
        <v>198</v>
      </c>
      <c r="E10" s="170" t="s">
        <v>101</v>
      </c>
      <c r="F10" s="114" t="s">
        <v>438</v>
      </c>
      <c r="G10" s="229" t="s">
        <v>95</v>
      </c>
      <c r="H10" s="134">
        <v>2.2999999999999998</v>
      </c>
      <c r="I10" s="115" t="s">
        <v>442</v>
      </c>
      <c r="J10" s="213">
        <v>5719245.9100000001</v>
      </c>
      <c r="K10" s="232">
        <f t="shared" si="0"/>
        <v>2859622</v>
      </c>
      <c r="L10" s="259">
        <f t="shared" si="1"/>
        <v>2859623.91</v>
      </c>
      <c r="M10" s="263">
        <v>0.5</v>
      </c>
      <c r="N10" s="260">
        <v>0</v>
      </c>
      <c r="O10" s="260">
        <v>0</v>
      </c>
      <c r="P10" s="235">
        <v>0</v>
      </c>
      <c r="Q10" s="235">
        <v>0</v>
      </c>
      <c r="R10" s="136">
        <f t="shared" si="6"/>
        <v>2859622</v>
      </c>
      <c r="S10" s="235">
        <v>0</v>
      </c>
      <c r="T10" s="235">
        <v>0</v>
      </c>
      <c r="U10" s="235">
        <v>0</v>
      </c>
      <c r="V10" s="235">
        <v>0</v>
      </c>
      <c r="W10" s="235">
        <v>0</v>
      </c>
      <c r="X10" s="128" t="b">
        <f t="shared" si="7"/>
        <v>1</v>
      </c>
      <c r="Y10" s="132">
        <f t="shared" si="8"/>
        <v>0.5</v>
      </c>
      <c r="Z10" s="133" t="b">
        <f t="shared" si="9"/>
        <v>1</v>
      </c>
      <c r="AA10" s="133" t="b">
        <f t="shared" si="10"/>
        <v>1</v>
      </c>
    </row>
    <row r="11" spans="1:27" ht="22.8" x14ac:dyDescent="0.3">
      <c r="A11" s="110" t="s">
        <v>52</v>
      </c>
      <c r="B11" s="171" t="s">
        <v>859</v>
      </c>
      <c r="C11" s="248" t="s">
        <v>85</v>
      </c>
      <c r="D11" s="174" t="s">
        <v>196</v>
      </c>
      <c r="E11" s="172" t="s">
        <v>104</v>
      </c>
      <c r="F11" s="116" t="s">
        <v>439</v>
      </c>
      <c r="G11" s="222" t="s">
        <v>95</v>
      </c>
      <c r="H11" s="142">
        <v>4.4429999999999996</v>
      </c>
      <c r="I11" s="110" t="s">
        <v>449</v>
      </c>
      <c r="J11" s="218">
        <v>10352788.289999999</v>
      </c>
      <c r="K11" s="151">
        <f t="shared" si="0"/>
        <v>5176394</v>
      </c>
      <c r="L11" s="236">
        <f t="shared" ref="L11:L14" si="11">J11-K11</f>
        <v>5176394.2899999991</v>
      </c>
      <c r="M11" s="112">
        <v>0.5</v>
      </c>
      <c r="N11" s="175">
        <v>0</v>
      </c>
      <c r="O11" s="175">
        <v>0</v>
      </c>
      <c r="P11" s="164">
        <v>0</v>
      </c>
      <c r="Q11" s="164">
        <v>0</v>
      </c>
      <c r="R11" s="131">
        <f>K11-S11</f>
        <v>4767657</v>
      </c>
      <c r="S11" s="131">
        <v>408737</v>
      </c>
      <c r="T11" s="164">
        <v>0</v>
      </c>
      <c r="U11" s="164">
        <v>0</v>
      </c>
      <c r="V11" s="164">
        <v>0</v>
      </c>
      <c r="W11" s="164">
        <v>0</v>
      </c>
      <c r="X11" s="128" t="b">
        <f t="shared" si="7"/>
        <v>1</v>
      </c>
      <c r="Y11" s="132">
        <f t="shared" si="8"/>
        <v>0.5</v>
      </c>
      <c r="Z11" s="133" t="b">
        <f t="shared" si="9"/>
        <v>1</v>
      </c>
      <c r="AA11" s="133" t="b">
        <f t="shared" si="10"/>
        <v>1</v>
      </c>
    </row>
    <row r="12" spans="1:27" ht="22.8" x14ac:dyDescent="0.3">
      <c r="A12" s="110" t="s">
        <v>53</v>
      </c>
      <c r="B12" s="171" t="s">
        <v>860</v>
      </c>
      <c r="C12" s="248" t="s">
        <v>85</v>
      </c>
      <c r="D12" s="174" t="s">
        <v>347</v>
      </c>
      <c r="E12" s="172" t="s">
        <v>102</v>
      </c>
      <c r="F12" s="116" t="s">
        <v>873</v>
      </c>
      <c r="G12" s="222" t="s">
        <v>95</v>
      </c>
      <c r="H12" s="142">
        <v>0.88</v>
      </c>
      <c r="I12" s="110" t="s">
        <v>443</v>
      </c>
      <c r="J12" s="218">
        <v>10600000</v>
      </c>
      <c r="K12" s="151">
        <f t="shared" si="0"/>
        <v>5830000</v>
      </c>
      <c r="L12" s="236">
        <f t="shared" si="11"/>
        <v>4770000</v>
      </c>
      <c r="M12" s="112">
        <v>0.55000000000000004</v>
      </c>
      <c r="N12" s="175">
        <v>0</v>
      </c>
      <c r="O12" s="175">
        <v>0</v>
      </c>
      <c r="P12" s="164">
        <v>0</v>
      </c>
      <c r="Q12" s="164">
        <v>0</v>
      </c>
      <c r="R12" s="131">
        <f>K12-S12</f>
        <v>3630000</v>
      </c>
      <c r="S12" s="131">
        <v>2200000</v>
      </c>
      <c r="T12" s="164">
        <v>0</v>
      </c>
      <c r="U12" s="164">
        <v>0</v>
      </c>
      <c r="V12" s="164">
        <v>0</v>
      </c>
      <c r="W12" s="164">
        <v>0</v>
      </c>
      <c r="X12" s="128" t="b">
        <f t="shared" si="7"/>
        <v>1</v>
      </c>
      <c r="Y12" s="132">
        <f t="shared" si="8"/>
        <v>0.55000000000000004</v>
      </c>
      <c r="Z12" s="133" t="b">
        <f t="shared" si="9"/>
        <v>1</v>
      </c>
      <c r="AA12" s="133" t="b">
        <f t="shared" si="10"/>
        <v>1</v>
      </c>
    </row>
    <row r="13" spans="1:27" ht="34.200000000000003" x14ac:dyDescent="0.3">
      <c r="A13" s="115" t="s">
        <v>54</v>
      </c>
      <c r="B13" s="255" t="s">
        <v>861</v>
      </c>
      <c r="C13" s="262" t="s">
        <v>84</v>
      </c>
      <c r="D13" s="256" t="s">
        <v>186</v>
      </c>
      <c r="E13" s="170" t="s">
        <v>106</v>
      </c>
      <c r="F13" s="114" t="s">
        <v>440</v>
      </c>
      <c r="G13" s="229" t="s">
        <v>95</v>
      </c>
      <c r="H13" s="134">
        <v>4.5999999999999996</v>
      </c>
      <c r="I13" s="115" t="s">
        <v>422</v>
      </c>
      <c r="J13" s="213">
        <v>13918772.91</v>
      </c>
      <c r="K13" s="232">
        <f t="shared" si="0"/>
        <v>6959386</v>
      </c>
      <c r="L13" s="259">
        <f t="shared" ref="L13" si="12">J13-K13</f>
        <v>6959386.9100000001</v>
      </c>
      <c r="M13" s="263">
        <v>0.5</v>
      </c>
      <c r="N13" s="260">
        <v>0</v>
      </c>
      <c r="O13" s="260">
        <v>0</v>
      </c>
      <c r="P13" s="235">
        <v>0</v>
      </c>
      <c r="Q13" s="235">
        <v>0</v>
      </c>
      <c r="R13" s="136">
        <f t="shared" ref="R13" si="13">K13</f>
        <v>6959386</v>
      </c>
      <c r="S13" s="235">
        <v>0</v>
      </c>
      <c r="T13" s="235">
        <v>0</v>
      </c>
      <c r="U13" s="235">
        <v>0</v>
      </c>
      <c r="V13" s="235">
        <v>0</v>
      </c>
      <c r="W13" s="235">
        <v>0</v>
      </c>
      <c r="X13" s="128" t="b">
        <f t="shared" si="7"/>
        <v>1</v>
      </c>
      <c r="Y13" s="132">
        <f t="shared" si="8"/>
        <v>0.5</v>
      </c>
      <c r="Z13" s="133" t="b">
        <f t="shared" si="9"/>
        <v>1</v>
      </c>
      <c r="AA13" s="133" t="b">
        <f t="shared" si="10"/>
        <v>1</v>
      </c>
    </row>
    <row r="14" spans="1:27" ht="22.8" x14ac:dyDescent="0.3">
      <c r="A14" s="115" t="s">
        <v>55</v>
      </c>
      <c r="B14" s="255" t="s">
        <v>862</v>
      </c>
      <c r="C14" s="262" t="s">
        <v>84</v>
      </c>
      <c r="D14" s="256" t="s">
        <v>186</v>
      </c>
      <c r="E14" s="170" t="s">
        <v>106</v>
      </c>
      <c r="F14" s="114" t="s">
        <v>825</v>
      </c>
      <c r="G14" s="229" t="s">
        <v>95</v>
      </c>
      <c r="H14" s="134">
        <v>2.7189999999999999</v>
      </c>
      <c r="I14" s="115" t="s">
        <v>422</v>
      </c>
      <c r="J14" s="213">
        <v>6685606.96</v>
      </c>
      <c r="K14" s="232">
        <f t="shared" si="0"/>
        <v>3342803</v>
      </c>
      <c r="L14" s="259">
        <f t="shared" si="11"/>
        <v>3342803.96</v>
      </c>
      <c r="M14" s="263">
        <v>0.5</v>
      </c>
      <c r="N14" s="260">
        <v>0</v>
      </c>
      <c r="O14" s="260">
        <v>0</v>
      </c>
      <c r="P14" s="235">
        <v>0</v>
      </c>
      <c r="Q14" s="235">
        <v>0</v>
      </c>
      <c r="R14" s="136">
        <f t="shared" si="6"/>
        <v>3342803</v>
      </c>
      <c r="S14" s="235">
        <v>0</v>
      </c>
      <c r="T14" s="235">
        <v>0</v>
      </c>
      <c r="U14" s="235">
        <v>0</v>
      </c>
      <c r="V14" s="235">
        <v>0</v>
      </c>
      <c r="W14" s="235">
        <v>0</v>
      </c>
      <c r="X14" s="128" t="b">
        <f t="shared" si="7"/>
        <v>1</v>
      </c>
      <c r="Y14" s="132">
        <f t="shared" si="8"/>
        <v>0.5</v>
      </c>
      <c r="Z14" s="133" t="b">
        <f t="shared" si="9"/>
        <v>1</v>
      </c>
      <c r="AA14" s="133" t="b">
        <f t="shared" si="10"/>
        <v>1</v>
      </c>
    </row>
    <row r="15" spans="1:27" ht="20.100000000000001" customHeight="1" x14ac:dyDescent="0.3">
      <c r="A15" s="327" t="s">
        <v>43</v>
      </c>
      <c r="B15" s="328"/>
      <c r="C15" s="328"/>
      <c r="D15" s="328"/>
      <c r="E15" s="328"/>
      <c r="F15" s="328"/>
      <c r="G15" s="329"/>
      <c r="H15" s="117">
        <f>SUM(H3:H14)</f>
        <v>27.04</v>
      </c>
      <c r="I15" s="118" t="s">
        <v>13</v>
      </c>
      <c r="J15" s="137">
        <f>SUM(J3:J14)</f>
        <v>83556219.219999999</v>
      </c>
      <c r="K15" s="137">
        <f>SUM(K3:K14)</f>
        <v>42410193</v>
      </c>
      <c r="L15" s="137">
        <f>SUM(L3:L14)</f>
        <v>41146026.219999999</v>
      </c>
      <c r="M15" s="143" t="s">
        <v>13</v>
      </c>
      <c r="N15" s="137">
        <f t="shared" ref="N15:W15" si="14">SUM(N3:N14)</f>
        <v>0</v>
      </c>
      <c r="O15" s="137">
        <f t="shared" si="14"/>
        <v>0</v>
      </c>
      <c r="P15" s="137">
        <f t="shared" si="14"/>
        <v>0</v>
      </c>
      <c r="Q15" s="137">
        <f t="shared" si="14"/>
        <v>0</v>
      </c>
      <c r="R15" s="137">
        <f t="shared" si="14"/>
        <v>37679233</v>
      </c>
      <c r="S15" s="137">
        <f t="shared" si="14"/>
        <v>4730960</v>
      </c>
      <c r="T15" s="137">
        <f t="shared" si="14"/>
        <v>0</v>
      </c>
      <c r="U15" s="137">
        <f t="shared" si="14"/>
        <v>0</v>
      </c>
      <c r="V15" s="137">
        <f t="shared" si="14"/>
        <v>0</v>
      </c>
      <c r="W15" s="137">
        <f t="shared" si="14"/>
        <v>0</v>
      </c>
      <c r="X15" s="128" t="b">
        <f t="shared" si="2"/>
        <v>1</v>
      </c>
      <c r="Y15" s="132">
        <f t="shared" si="3"/>
        <v>0.50760000000000005</v>
      </c>
      <c r="Z15" s="133" t="s">
        <v>13</v>
      </c>
      <c r="AA15" s="133" t="b">
        <f t="shared" si="5"/>
        <v>1</v>
      </c>
    </row>
    <row r="16" spans="1:27" ht="20.100000000000001" customHeight="1" x14ac:dyDescent="0.3">
      <c r="A16" s="327" t="s">
        <v>37</v>
      </c>
      <c r="B16" s="328"/>
      <c r="C16" s="328"/>
      <c r="D16" s="328"/>
      <c r="E16" s="328"/>
      <c r="F16" s="328"/>
      <c r="G16" s="329"/>
      <c r="H16" s="117">
        <f>SUMIF($C$3:$C$14,"N",H3:H14)</f>
        <v>19.511000000000003</v>
      </c>
      <c r="I16" s="118" t="s">
        <v>13</v>
      </c>
      <c r="J16" s="137">
        <f>SUMIF($C$3:$C$14,"N",J3:J14)</f>
        <v>54963041.859999992</v>
      </c>
      <c r="K16" s="137">
        <f>SUMIF($C$3:$C$14,"N",K3:K14)</f>
        <v>27583605</v>
      </c>
      <c r="L16" s="137">
        <f>SUMIF($C$3:$C$14,"N",L3:L14)</f>
        <v>27379436.859999999</v>
      </c>
      <c r="M16" s="143" t="s">
        <v>13</v>
      </c>
      <c r="N16" s="137">
        <f t="shared" ref="N16:W16" si="15">SUMIF($C$3:$C$14,"N",N3:N14)</f>
        <v>0</v>
      </c>
      <c r="O16" s="137">
        <f t="shared" si="15"/>
        <v>0</v>
      </c>
      <c r="P16" s="137">
        <f t="shared" si="15"/>
        <v>0</v>
      </c>
      <c r="Q16" s="137">
        <f t="shared" si="15"/>
        <v>0</v>
      </c>
      <c r="R16" s="137">
        <f t="shared" si="15"/>
        <v>27583605</v>
      </c>
      <c r="S16" s="137">
        <f t="shared" si="15"/>
        <v>0</v>
      </c>
      <c r="T16" s="137">
        <f t="shared" si="15"/>
        <v>0</v>
      </c>
      <c r="U16" s="137">
        <f t="shared" si="15"/>
        <v>0</v>
      </c>
      <c r="V16" s="137">
        <f t="shared" si="15"/>
        <v>0</v>
      </c>
      <c r="W16" s="137">
        <f t="shared" si="15"/>
        <v>0</v>
      </c>
      <c r="X16" s="128" t="b">
        <f t="shared" si="2"/>
        <v>1</v>
      </c>
      <c r="Y16" s="132">
        <f t="shared" si="3"/>
        <v>0.50190000000000001</v>
      </c>
      <c r="Z16" s="133" t="s">
        <v>13</v>
      </c>
      <c r="AA16" s="133" t="b">
        <f t="shared" si="5"/>
        <v>1</v>
      </c>
    </row>
    <row r="17" spans="1:27" ht="20.100000000000001" customHeight="1" x14ac:dyDescent="0.3">
      <c r="A17" s="324" t="s">
        <v>38</v>
      </c>
      <c r="B17" s="325"/>
      <c r="C17" s="325"/>
      <c r="D17" s="325"/>
      <c r="E17" s="325"/>
      <c r="F17" s="325"/>
      <c r="G17" s="326"/>
      <c r="H17" s="120">
        <f>SUMIF($C$3:$C$14,"W",H3:H14)</f>
        <v>7.528999999999999</v>
      </c>
      <c r="I17" s="121" t="s">
        <v>13</v>
      </c>
      <c r="J17" s="138">
        <f>SUMIF($C$3:$C$14,"W",J3:J14)</f>
        <v>28593177.359999999</v>
      </c>
      <c r="K17" s="138">
        <f>SUMIF($C$3:$C$14,"W",K3:K14)</f>
        <v>14826588</v>
      </c>
      <c r="L17" s="138">
        <f>SUMIF($C$3:$C$14,"W",L3:L14)</f>
        <v>13766589.359999999</v>
      </c>
      <c r="M17" s="145" t="s">
        <v>13</v>
      </c>
      <c r="N17" s="138">
        <f t="shared" ref="N17:W17" si="16">SUMIF($C$3:$C$14,"W",N3:N14)</f>
        <v>0</v>
      </c>
      <c r="O17" s="138">
        <f t="shared" si="16"/>
        <v>0</v>
      </c>
      <c r="P17" s="138">
        <f t="shared" si="16"/>
        <v>0</v>
      </c>
      <c r="Q17" s="138">
        <f t="shared" si="16"/>
        <v>0</v>
      </c>
      <c r="R17" s="138">
        <f t="shared" si="16"/>
        <v>10095628</v>
      </c>
      <c r="S17" s="138">
        <f t="shared" si="16"/>
        <v>4730960</v>
      </c>
      <c r="T17" s="138">
        <f t="shared" si="16"/>
        <v>0</v>
      </c>
      <c r="U17" s="138">
        <f t="shared" si="16"/>
        <v>0</v>
      </c>
      <c r="V17" s="138">
        <f t="shared" si="16"/>
        <v>0</v>
      </c>
      <c r="W17" s="138">
        <f t="shared" si="16"/>
        <v>0</v>
      </c>
      <c r="X17" s="128" t="b">
        <f t="shared" si="2"/>
        <v>1</v>
      </c>
      <c r="Y17" s="132">
        <f t="shared" si="3"/>
        <v>0.51849999999999996</v>
      </c>
      <c r="Z17" s="133" t="s">
        <v>13</v>
      </c>
      <c r="AA17" s="133" t="b">
        <f t="shared" si="5"/>
        <v>1</v>
      </c>
    </row>
    <row r="18" spans="1:27" ht="14.1" customHeight="1" x14ac:dyDescent="0.3">
      <c r="A18" s="124" t="s">
        <v>23</v>
      </c>
      <c r="B18" s="107"/>
      <c r="C18" s="107"/>
      <c r="D18" s="148"/>
      <c r="E18" s="107"/>
      <c r="F18" s="107"/>
      <c r="G18" s="107"/>
      <c r="H18" s="107"/>
      <c r="I18" s="107"/>
      <c r="J18" s="216"/>
      <c r="K18" s="216"/>
      <c r="L18" s="216"/>
      <c r="M18" s="109"/>
      <c r="N18" s="107"/>
      <c r="O18" s="125"/>
      <c r="P18" s="107"/>
      <c r="Q18" s="107"/>
      <c r="R18" s="107"/>
      <c r="S18" s="107"/>
      <c r="T18" s="107"/>
      <c r="U18" s="107"/>
      <c r="V18" s="107"/>
      <c r="W18" s="107"/>
    </row>
    <row r="19" spans="1:27" ht="14.1" customHeight="1" x14ac:dyDescent="0.3">
      <c r="A19" s="126" t="s">
        <v>24</v>
      </c>
      <c r="B19" s="107"/>
      <c r="C19" s="107"/>
      <c r="D19" s="148"/>
      <c r="E19" s="107"/>
      <c r="F19" s="107"/>
      <c r="G19" s="107"/>
      <c r="H19" s="107"/>
      <c r="I19" s="107"/>
      <c r="J19" s="216"/>
      <c r="K19" s="216"/>
      <c r="L19" s="216"/>
      <c r="M19" s="109"/>
      <c r="N19" s="107"/>
      <c r="O19" s="107"/>
      <c r="P19" s="107"/>
      <c r="Q19" s="107"/>
      <c r="R19" s="107"/>
      <c r="S19" s="107"/>
      <c r="T19" s="107"/>
      <c r="U19" s="107"/>
      <c r="V19" s="107"/>
      <c r="W19" s="107"/>
    </row>
    <row r="20" spans="1:27" ht="14.1" customHeight="1" x14ac:dyDescent="0.3">
      <c r="A20" s="124" t="s">
        <v>34</v>
      </c>
      <c r="B20" s="107"/>
      <c r="C20" s="107"/>
      <c r="D20" s="148"/>
      <c r="E20" s="107"/>
      <c r="F20" s="107"/>
      <c r="G20" s="107"/>
      <c r="H20" s="107"/>
      <c r="I20" s="107"/>
      <c r="J20" s="216"/>
      <c r="K20" s="216"/>
      <c r="L20" s="216"/>
      <c r="M20" s="109"/>
      <c r="N20" s="107"/>
      <c r="O20" s="107"/>
      <c r="P20" s="107"/>
      <c r="Q20" s="107"/>
      <c r="R20" s="107"/>
      <c r="S20" s="107"/>
      <c r="T20" s="107"/>
      <c r="U20" s="107"/>
      <c r="V20" s="107"/>
      <c r="W20" s="107"/>
    </row>
    <row r="21" spans="1:27" ht="14.1" customHeight="1" x14ac:dyDescent="0.2">
      <c r="A21" s="127" t="s">
        <v>357</v>
      </c>
      <c r="B21" s="107"/>
      <c r="C21" s="107"/>
      <c r="D21" s="148"/>
      <c r="E21" s="107"/>
      <c r="F21" s="107"/>
      <c r="G21" s="107"/>
      <c r="H21" s="107"/>
      <c r="I21" s="107"/>
      <c r="J21" s="216"/>
      <c r="K21" s="216"/>
      <c r="L21" s="216"/>
      <c r="M21" s="109"/>
      <c r="N21" s="107"/>
      <c r="O21" s="107"/>
      <c r="P21" s="107"/>
      <c r="Q21" s="107"/>
      <c r="R21" s="107"/>
      <c r="S21" s="107"/>
      <c r="T21" s="107"/>
      <c r="U21" s="107"/>
      <c r="V21" s="107"/>
      <c r="W21" s="107"/>
    </row>
    <row r="22" spans="1:27" ht="27" customHeight="1" x14ac:dyDescent="0.3">
      <c r="A22" s="147"/>
    </row>
  </sheetData>
  <protectedRanges>
    <protectedRange sqref="F3:F14" name="Rozstęp1_1"/>
    <protectedRange sqref="G3:G14" name="Rozstęp1_2"/>
  </protectedRanges>
  <dataConsolidate/>
  <customSheetViews>
    <customSheetView guid="{63B2D0D2-80CD-45DF-A322-65C39A12E93E}" scale="78" showPageBreaks="1" showGridLines="0" fitToPage="1" printArea="1" view="pageBreakPreview">
      <selection activeCell="H3" sqref="H3"/>
      <pageMargins left="0.23622047244094491" right="0.23622047244094491" top="0.74803149606299213" bottom="0.74803149606299213" header="0.31496062992125984" footer="0.31496062992125984"/>
      <pageSetup paperSize="8" scale="55" fitToHeight="0" orientation="landscape" r:id="rId1"/>
      <headerFooter>
        <oddHeader>&amp;Lwojewództwo kujawsko-pomorskie - zadania powiatowe lista rezerwowa</oddHeader>
        <oddFooter>Strona &amp;P z &amp;N</oddFooter>
      </headerFooter>
    </customSheetView>
    <customSheetView guid="{8DFF20C2-9100-42E7-B71B-A5D866A53886}" scale="80" showPageBreaks="1" showGridLines="0" fitToPage="1" printArea="1" view="pageBreakPreview" topLeftCell="A11">
      <selection activeCell="L16" sqref="L16"/>
      <pageMargins left="0.23622047244094491" right="0.23622047244094491" top="0.74803149606299213" bottom="0.74803149606299213" header="0.31496062992125984" footer="0.31496062992125984"/>
      <pageSetup paperSize="8" scale="52" fitToHeight="0" orientation="landscape" r:id="rId2"/>
      <headerFooter>
        <oddHeader>&amp;Lwojewództwo kujawsko-pomorskie - zadania powiatowe lista rezerwowa</oddHeader>
        <oddFooter>Strona &amp;P z &amp;N</oddFooter>
      </headerFooter>
    </customSheetView>
    <customSheetView guid="{52EA149E-1919-4AEE-997B-A1DCF9091CAD}" scale="80" showPageBreaks="1" showGridLines="0" fitToPage="1" printArea="1" view="pageBreakPreview" topLeftCell="A11">
      <selection activeCell="L16" sqref="L16"/>
      <pageMargins left="0.23622047244094491" right="0.23622047244094491" top="0.74803149606299213" bottom="0.74803149606299213" header="0.31496062992125984" footer="0.31496062992125984"/>
      <pageSetup paperSize="8" scale="52" fitToHeight="0" orientation="landscape" r:id="rId3"/>
      <headerFooter>
        <oddHeader>&amp;Lwojewództwo kujawsko-pomorskie - zadania powiatowe lista rezerwowa</oddHeader>
        <oddFooter>Strona &amp;P z &amp;N</oddFooter>
      </headerFooter>
    </customSheetView>
    <customSheetView guid="{6746EC04-5D7E-47D2-B503-97B5E5817983}" scale="80" showPageBreaks="1" showGridLines="0" fitToPage="1" printArea="1" view="pageBreakPreview" topLeftCell="A11">
      <selection activeCell="L16" sqref="L16"/>
      <pageMargins left="0.23622047244094491" right="0.23622047244094491" top="0.74803149606299213" bottom="0.74803149606299213" header="0.31496062992125984" footer="0.31496062992125984"/>
      <pageSetup paperSize="8" scale="52" fitToHeight="0" orientation="landscape" r:id="rId4"/>
      <headerFooter>
        <oddHeader>&amp;Lwojewództwo kujawsko-pomorskie - zadania powiatowe lista rezerwowa</oddHeader>
        <oddFooter>Strona &amp;P z &amp;N</oddFooter>
      </headerFooter>
    </customSheetView>
    <customSheetView guid="{E572C057-A333-4F45-A887-53F28B4A59DD}" showPageBreaks="1" showGridLines="0" fitToPage="1" printArea="1" view="pageBreakPreview">
      <selection activeCell="H4" sqref="H4"/>
      <pageMargins left="0.23622047244094491" right="0.23622047244094491" top="0.74803149606299213" bottom="0.74803149606299213" header="0.31496062992125984" footer="0.31496062992125984"/>
      <pageSetup paperSize="8" scale="36" fitToHeight="0" orientation="landscape" r:id="rId5"/>
      <headerFooter>
        <oddHeader>&amp;Lwojewództwo kujawsko-pomorskie - zadania powiatowe lista rezerwowa</oddHeader>
        <oddFooter>Strona &amp;P z &amp;N</oddFooter>
      </headerFooter>
    </customSheetView>
  </customSheetViews>
  <mergeCells count="17">
    <mergeCell ref="A17:G17"/>
    <mergeCell ref="I1:I2"/>
    <mergeCell ref="A1:A2"/>
    <mergeCell ref="B1:B2"/>
    <mergeCell ref="C1:C2"/>
    <mergeCell ref="F1:F2"/>
    <mergeCell ref="G1:G2"/>
    <mergeCell ref="H1:H2"/>
    <mergeCell ref="D1:D2"/>
    <mergeCell ref="A15:G15"/>
    <mergeCell ref="E1:E2"/>
    <mergeCell ref="A16:G16"/>
    <mergeCell ref="J1:J2"/>
    <mergeCell ref="K1:K2"/>
    <mergeCell ref="L1:L2"/>
    <mergeCell ref="M1:M2"/>
    <mergeCell ref="N1:W1"/>
  </mergeCells>
  <phoneticPr fontId="25" type="noConversion"/>
  <conditionalFormatting sqref="AA17 X3:AA14">
    <cfRule type="cellIs" dxfId="19" priority="46" operator="equal">
      <formula>FALSE</formula>
    </cfRule>
  </conditionalFormatting>
  <conditionalFormatting sqref="Y17:Z17">
    <cfRule type="cellIs" dxfId="18" priority="49" operator="equal">
      <formula>FALSE</formula>
    </cfRule>
  </conditionalFormatting>
  <conditionalFormatting sqref="X17">
    <cfRule type="cellIs" dxfId="17" priority="48" operator="equal">
      <formula>FALSE</formula>
    </cfRule>
  </conditionalFormatting>
  <conditionalFormatting sqref="X17:Z17 X3:Z14">
    <cfRule type="containsText" dxfId="16" priority="47" operator="containsText" text="fałsz">
      <formula>NOT(ISERROR(SEARCH("fałsz",X3)))</formula>
    </cfRule>
  </conditionalFormatting>
  <conditionalFormatting sqref="AA17">
    <cfRule type="cellIs" dxfId="15" priority="45" operator="equal">
      <formula>FALSE</formula>
    </cfRule>
  </conditionalFormatting>
  <conditionalFormatting sqref="Y15:Z15">
    <cfRule type="cellIs" dxfId="14" priority="42" operator="equal">
      <formula>FALSE</formula>
    </cfRule>
  </conditionalFormatting>
  <conditionalFormatting sqref="X15">
    <cfRule type="cellIs" dxfId="13" priority="41" operator="equal">
      <formula>FALSE</formula>
    </cfRule>
  </conditionalFormatting>
  <conditionalFormatting sqref="X15:Z15">
    <cfRule type="containsText" dxfId="12" priority="40" operator="containsText" text="fałsz">
      <formula>NOT(ISERROR(SEARCH("fałsz",X15)))</formula>
    </cfRule>
  </conditionalFormatting>
  <conditionalFormatting sqref="AA15">
    <cfRule type="cellIs" dxfId="11" priority="39" operator="equal">
      <formula>FALSE</formula>
    </cfRule>
  </conditionalFormatting>
  <conditionalFormatting sqref="AA15">
    <cfRule type="cellIs" dxfId="10" priority="38" operator="equal">
      <formula>FALSE</formula>
    </cfRule>
  </conditionalFormatting>
  <conditionalFormatting sqref="Y16:Z16">
    <cfRule type="cellIs" dxfId="9" priority="37" operator="equal">
      <formula>FALSE</formula>
    </cfRule>
  </conditionalFormatting>
  <conditionalFormatting sqref="X16">
    <cfRule type="cellIs" dxfId="8" priority="36" operator="equal">
      <formula>FALSE</formula>
    </cfRule>
  </conditionalFormatting>
  <conditionalFormatting sqref="X16:Z16">
    <cfRule type="containsText" dxfId="7" priority="35" operator="containsText" text="fałsz">
      <formula>NOT(ISERROR(SEARCH("fałsz",X16)))</formula>
    </cfRule>
  </conditionalFormatting>
  <conditionalFormatting sqref="AA16">
    <cfRule type="cellIs" dxfId="6" priority="34" operator="equal">
      <formula>FALSE</formula>
    </cfRule>
  </conditionalFormatting>
  <conditionalFormatting sqref="AA16">
    <cfRule type="cellIs" dxfId="5" priority="33" operator="equal">
      <formula>FALSE</formula>
    </cfRule>
  </conditionalFormatting>
  <conditionalFormatting sqref="B3:B10 D3:F10 H3:J10 D12:F12 H12:J12 G3:G12 B12:B14 D13:J14">
    <cfRule type="expression" dxfId="4" priority="31">
      <formula>$H3="TAK"</formula>
    </cfRule>
  </conditionalFormatting>
  <conditionalFormatting sqref="J3:J10 J12:J14">
    <cfRule type="expression" dxfId="3" priority="24">
      <formula>IF(IF($K3&lt;=2,1,0)*IF($T3&gt;=10000000,1,0),1,0)</formula>
    </cfRule>
  </conditionalFormatting>
  <conditionalFormatting sqref="B11 D11:F11 H11:J11">
    <cfRule type="expression" dxfId="2" priority="7">
      <formula>$H11="TAK"</formula>
    </cfRule>
  </conditionalFormatting>
  <conditionalFormatting sqref="J11">
    <cfRule type="expression" dxfId="1" priority="6">
      <formula>IF(IF($K11&lt;=2,1,0)*IF($T11&gt;=10000000,1,0),1,0)</formula>
    </cfRule>
  </conditionalFormatting>
  <dataValidations disablePrompts="1" count="3">
    <dataValidation type="list" allowBlank="1" showInputMessage="1" showErrorMessage="1" sqref="C3:C14" xr:uid="{00000000-0002-0000-0300-000000000000}">
      <formula1>"N,W"</formula1>
    </dataValidation>
    <dataValidation type="textLength" operator="equal" allowBlank="1" showInputMessage="1" showErrorMessage="1" sqref="E3:E14" xr:uid="{00000000-0002-0000-0300-000001000000}">
      <formula1>4</formula1>
    </dataValidation>
    <dataValidation type="list" showInputMessage="1" showErrorMessage="1" sqref="G3:G14" xr:uid="{00000000-0002-0000-0300-000002000000}">
      <formula1>"B,P,R"</formula1>
    </dataValidation>
  </dataValidations>
  <pageMargins left="0.23622047244094491" right="0.23622047244094491" top="0.74803149606299213" bottom="0.74803149606299213" header="0.31496062992125984" footer="0.31496062992125984"/>
  <pageSetup paperSize="8" scale="59" fitToHeight="0" orientation="landscape" r:id="rId6"/>
  <headerFooter>
    <oddHeader>&amp;LWojewództwo Kujawsko-pomorskie - zadania powiatowe lista rezerwowa</oddHeader>
    <oddFooter>Strona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B69"/>
  <sheetViews>
    <sheetView showGridLines="0" view="pageBreakPreview" zoomScale="90" zoomScaleNormal="78" zoomScaleSheetLayoutView="90" workbookViewId="0">
      <selection sqref="A1:A2"/>
    </sheetView>
  </sheetViews>
  <sheetFormatPr defaultColWidth="9.109375" defaultRowHeight="12" x14ac:dyDescent="0.3"/>
  <cols>
    <col min="1" max="1" width="5" style="141" customWidth="1"/>
    <col min="2" max="2" width="16.109375" style="141" customWidth="1"/>
    <col min="3" max="3" width="12.6640625" style="141" customWidth="1"/>
    <col min="4" max="4" width="14.5546875" style="141" customWidth="1"/>
    <col min="5" max="5" width="10.6640625" style="141" customWidth="1"/>
    <col min="6" max="6" width="14" style="141" customWidth="1"/>
    <col min="7" max="7" width="45" style="141" customWidth="1"/>
    <col min="8" max="8" width="8.6640625" style="141" customWidth="1"/>
    <col min="9" max="10" width="15.88671875" style="141" customWidth="1"/>
    <col min="11" max="13" width="15.5546875" style="219" customWidth="1"/>
    <col min="14" max="14" width="15.6640625" style="128" customWidth="1"/>
    <col min="15" max="15" width="12.6640625" style="141" customWidth="1"/>
    <col min="16" max="16" width="13.109375" style="141" customWidth="1"/>
    <col min="17" max="17" width="11.33203125" style="141" customWidth="1"/>
    <col min="18" max="18" width="12" style="141" customWidth="1"/>
    <col min="19" max="19" width="13.44140625" style="141" customWidth="1"/>
    <col min="20" max="20" width="12.6640625" style="141" customWidth="1"/>
    <col min="21" max="21" width="12.33203125" style="141" customWidth="1"/>
    <col min="22" max="24" width="9.88671875" style="141" customWidth="1"/>
    <col min="25" max="25" width="12" style="141" customWidth="1"/>
    <col min="26" max="28" width="15.6640625" style="141" customWidth="1"/>
    <col min="29" max="16384" width="9.109375" style="141"/>
  </cols>
  <sheetData>
    <row r="1" spans="1:28" s="197" customFormat="1" ht="18.75" customHeight="1" x14ac:dyDescent="0.3">
      <c r="A1" s="319" t="s">
        <v>4</v>
      </c>
      <c r="B1" s="319" t="s">
        <v>5</v>
      </c>
      <c r="C1" s="320" t="s">
        <v>32</v>
      </c>
      <c r="D1" s="317" t="s">
        <v>6</v>
      </c>
      <c r="E1" s="317" t="s">
        <v>31</v>
      </c>
      <c r="F1" s="317" t="s">
        <v>14</v>
      </c>
      <c r="G1" s="319" t="s">
        <v>7</v>
      </c>
      <c r="H1" s="319" t="s">
        <v>25</v>
      </c>
      <c r="I1" s="319" t="s">
        <v>337</v>
      </c>
      <c r="J1" s="319" t="s">
        <v>26</v>
      </c>
      <c r="K1" s="319" t="s">
        <v>8</v>
      </c>
      <c r="L1" s="319" t="s">
        <v>9</v>
      </c>
      <c r="M1" s="317" t="s">
        <v>12</v>
      </c>
      <c r="N1" s="319" t="s">
        <v>10</v>
      </c>
      <c r="O1" s="319" t="s">
        <v>11</v>
      </c>
      <c r="P1" s="319"/>
      <c r="Q1" s="319"/>
      <c r="R1" s="319"/>
      <c r="S1" s="319"/>
      <c r="T1" s="319"/>
      <c r="U1" s="319"/>
      <c r="V1" s="319"/>
      <c r="W1" s="319"/>
      <c r="X1" s="319"/>
    </row>
    <row r="2" spans="1:28" s="197" customFormat="1" ht="33.75" customHeight="1" x14ac:dyDescent="0.3">
      <c r="A2" s="319"/>
      <c r="B2" s="319"/>
      <c r="C2" s="321"/>
      <c r="D2" s="318"/>
      <c r="E2" s="318"/>
      <c r="F2" s="318"/>
      <c r="G2" s="319"/>
      <c r="H2" s="319"/>
      <c r="I2" s="319"/>
      <c r="J2" s="319"/>
      <c r="K2" s="319"/>
      <c r="L2" s="319"/>
      <c r="M2" s="318"/>
      <c r="N2" s="319"/>
      <c r="O2" s="181">
        <v>2019</v>
      </c>
      <c r="P2" s="181">
        <v>2020</v>
      </c>
      <c r="Q2" s="181">
        <v>2021</v>
      </c>
      <c r="R2" s="181">
        <v>2022</v>
      </c>
      <c r="S2" s="181">
        <v>2023</v>
      </c>
      <c r="T2" s="181">
        <v>2024</v>
      </c>
      <c r="U2" s="181">
        <v>2025</v>
      </c>
      <c r="V2" s="181">
        <v>2026</v>
      </c>
      <c r="W2" s="181">
        <v>2027</v>
      </c>
      <c r="X2" s="181">
        <v>2028</v>
      </c>
      <c r="Y2" s="185" t="s">
        <v>27</v>
      </c>
      <c r="Z2" s="185" t="s">
        <v>28</v>
      </c>
      <c r="AA2" s="185" t="s">
        <v>29</v>
      </c>
      <c r="AB2" s="185" t="s">
        <v>30</v>
      </c>
    </row>
    <row r="3" spans="1:28" ht="34.200000000000003" x14ac:dyDescent="0.3">
      <c r="A3" s="180" t="s">
        <v>44</v>
      </c>
      <c r="B3" s="223" t="s">
        <v>707</v>
      </c>
      <c r="C3" s="113" t="s">
        <v>84</v>
      </c>
      <c r="D3" s="176" t="s">
        <v>225</v>
      </c>
      <c r="E3" s="224" t="s">
        <v>279</v>
      </c>
      <c r="F3" s="225" t="s">
        <v>186</v>
      </c>
      <c r="G3" s="176" t="s">
        <v>767</v>
      </c>
      <c r="H3" s="229" t="s">
        <v>95</v>
      </c>
      <c r="I3" s="177">
        <v>0.41699999999999998</v>
      </c>
      <c r="J3" s="167" t="s">
        <v>423</v>
      </c>
      <c r="K3" s="269">
        <v>562956.93000000005</v>
      </c>
      <c r="L3" s="232">
        <f t="shared" ref="L3:L34" si="0">ROUNDDOWN(K3*N3,0)</f>
        <v>281478</v>
      </c>
      <c r="M3" s="240">
        <f t="shared" ref="M3:M34" si="1">K3-L3</f>
        <v>281478.93000000005</v>
      </c>
      <c r="N3" s="226">
        <v>0.5</v>
      </c>
      <c r="O3" s="241">
        <v>0</v>
      </c>
      <c r="P3" s="241">
        <v>0</v>
      </c>
      <c r="Q3" s="242">
        <v>0</v>
      </c>
      <c r="R3" s="242">
        <v>0</v>
      </c>
      <c r="S3" s="227">
        <f t="shared" ref="S3:S33" si="2">L3</f>
        <v>281478</v>
      </c>
      <c r="T3" s="227">
        <v>0</v>
      </c>
      <c r="U3" s="227">
        <v>0</v>
      </c>
      <c r="V3" s="227">
        <v>0</v>
      </c>
      <c r="W3" s="227">
        <v>0</v>
      </c>
      <c r="X3" s="227">
        <v>0</v>
      </c>
      <c r="Y3" s="128" t="b">
        <f>L3=SUM(O3:X3)</f>
        <v>1</v>
      </c>
      <c r="Z3" s="132">
        <f>ROUND(L3/K3,4)</f>
        <v>0.5</v>
      </c>
      <c r="AA3" s="133" t="b">
        <f>Z3=N3</f>
        <v>1</v>
      </c>
      <c r="AB3" s="133" t="b">
        <f>K3=L3+M3</f>
        <v>1</v>
      </c>
    </row>
    <row r="4" spans="1:28" ht="22.8" x14ac:dyDescent="0.3">
      <c r="A4" s="180" t="s">
        <v>45</v>
      </c>
      <c r="B4" s="223" t="s">
        <v>708</v>
      </c>
      <c r="C4" s="113" t="s">
        <v>84</v>
      </c>
      <c r="D4" s="176" t="s">
        <v>222</v>
      </c>
      <c r="E4" s="224" t="s">
        <v>292</v>
      </c>
      <c r="F4" s="225" t="s">
        <v>187</v>
      </c>
      <c r="G4" s="176" t="s">
        <v>768</v>
      </c>
      <c r="H4" s="229" t="s">
        <v>95</v>
      </c>
      <c r="I4" s="177">
        <v>0.53</v>
      </c>
      <c r="J4" s="167" t="s">
        <v>422</v>
      </c>
      <c r="K4" s="269">
        <v>998721.29</v>
      </c>
      <c r="L4" s="232">
        <f t="shared" si="0"/>
        <v>499360</v>
      </c>
      <c r="M4" s="240">
        <f t="shared" si="1"/>
        <v>499361.29000000004</v>
      </c>
      <c r="N4" s="226">
        <v>0.5</v>
      </c>
      <c r="O4" s="241">
        <v>0</v>
      </c>
      <c r="P4" s="241">
        <v>0</v>
      </c>
      <c r="Q4" s="242">
        <v>0</v>
      </c>
      <c r="R4" s="242">
        <v>0</v>
      </c>
      <c r="S4" s="227">
        <f t="shared" si="2"/>
        <v>499360</v>
      </c>
      <c r="T4" s="227">
        <v>0</v>
      </c>
      <c r="U4" s="227">
        <v>0</v>
      </c>
      <c r="V4" s="227">
        <v>0</v>
      </c>
      <c r="W4" s="227">
        <v>0</v>
      </c>
      <c r="X4" s="227">
        <v>0</v>
      </c>
      <c r="Y4" s="128" t="b">
        <f t="shared" ref="Y4:Y60" si="3">L4=SUM(O4:X4)</f>
        <v>1</v>
      </c>
      <c r="Z4" s="132">
        <f t="shared" ref="Z4:Z60" si="4">ROUND(L4/K4,4)</f>
        <v>0.5</v>
      </c>
      <c r="AA4" s="133" t="b">
        <f t="shared" ref="AA4:AA60" si="5">Z4=N4</f>
        <v>1</v>
      </c>
      <c r="AB4" s="133" t="b">
        <f t="shared" ref="AB4:AB60" si="6">K4=L4+M4</f>
        <v>1</v>
      </c>
    </row>
    <row r="5" spans="1:28" ht="22.8" x14ac:dyDescent="0.3">
      <c r="A5" s="180" t="s">
        <v>46</v>
      </c>
      <c r="B5" s="223" t="s">
        <v>709</v>
      </c>
      <c r="C5" s="113" t="s">
        <v>84</v>
      </c>
      <c r="D5" s="176" t="s">
        <v>350</v>
      </c>
      <c r="E5" s="224" t="s">
        <v>282</v>
      </c>
      <c r="F5" s="225" t="s">
        <v>198</v>
      </c>
      <c r="G5" s="176" t="s">
        <v>769</v>
      </c>
      <c r="H5" s="229" t="s">
        <v>95</v>
      </c>
      <c r="I5" s="177">
        <v>0.42299999999999999</v>
      </c>
      <c r="J5" s="167" t="s">
        <v>429</v>
      </c>
      <c r="K5" s="269">
        <v>530406.1</v>
      </c>
      <c r="L5" s="232">
        <f t="shared" si="0"/>
        <v>291723</v>
      </c>
      <c r="M5" s="240">
        <f t="shared" si="1"/>
        <v>238683.09999999998</v>
      </c>
      <c r="N5" s="226">
        <v>0.55000000000000004</v>
      </c>
      <c r="O5" s="241">
        <v>0</v>
      </c>
      <c r="P5" s="241">
        <v>0</v>
      </c>
      <c r="Q5" s="242">
        <v>0</v>
      </c>
      <c r="R5" s="242">
        <v>0</v>
      </c>
      <c r="S5" s="227">
        <f t="shared" si="2"/>
        <v>291723</v>
      </c>
      <c r="T5" s="227">
        <v>0</v>
      </c>
      <c r="U5" s="227">
        <v>0</v>
      </c>
      <c r="V5" s="227">
        <v>0</v>
      </c>
      <c r="W5" s="227">
        <v>0</v>
      </c>
      <c r="X5" s="227">
        <v>0</v>
      </c>
      <c r="Y5" s="128" t="b">
        <f t="shared" si="3"/>
        <v>1</v>
      </c>
      <c r="Z5" s="132">
        <f t="shared" si="4"/>
        <v>0.55000000000000004</v>
      </c>
      <c r="AA5" s="133" t="b">
        <f t="shared" si="5"/>
        <v>1</v>
      </c>
      <c r="AB5" s="133" t="b">
        <f t="shared" si="6"/>
        <v>1</v>
      </c>
    </row>
    <row r="6" spans="1:28" ht="14.4" x14ac:dyDescent="0.3">
      <c r="A6" s="180" t="s">
        <v>47</v>
      </c>
      <c r="B6" s="223" t="s">
        <v>710</v>
      </c>
      <c r="C6" s="113" t="s">
        <v>84</v>
      </c>
      <c r="D6" s="176" t="s">
        <v>204</v>
      </c>
      <c r="E6" s="224" t="s">
        <v>327</v>
      </c>
      <c r="F6" s="225" t="s">
        <v>180</v>
      </c>
      <c r="G6" s="176" t="s">
        <v>770</v>
      </c>
      <c r="H6" s="229" t="s">
        <v>95</v>
      </c>
      <c r="I6" s="177">
        <v>1.3919999999999999</v>
      </c>
      <c r="J6" s="167" t="s">
        <v>447</v>
      </c>
      <c r="K6" s="269">
        <v>1511071.47</v>
      </c>
      <c r="L6" s="232">
        <f t="shared" si="0"/>
        <v>831089</v>
      </c>
      <c r="M6" s="240">
        <f t="shared" si="1"/>
        <v>679982.47</v>
      </c>
      <c r="N6" s="226">
        <v>0.55000000000000004</v>
      </c>
      <c r="O6" s="241">
        <v>0</v>
      </c>
      <c r="P6" s="241">
        <v>0</v>
      </c>
      <c r="Q6" s="242">
        <v>0</v>
      </c>
      <c r="R6" s="242">
        <v>0</v>
      </c>
      <c r="S6" s="227">
        <f t="shared" si="2"/>
        <v>831089</v>
      </c>
      <c r="T6" s="227">
        <v>0</v>
      </c>
      <c r="U6" s="227">
        <v>0</v>
      </c>
      <c r="V6" s="227">
        <v>0</v>
      </c>
      <c r="W6" s="227">
        <v>0</v>
      </c>
      <c r="X6" s="227">
        <v>0</v>
      </c>
      <c r="Y6" s="128" t="b">
        <f t="shared" si="3"/>
        <v>1</v>
      </c>
      <c r="Z6" s="132">
        <f t="shared" si="4"/>
        <v>0.55000000000000004</v>
      </c>
      <c r="AA6" s="133" t="b">
        <f t="shared" si="5"/>
        <v>1</v>
      </c>
      <c r="AB6" s="133" t="b">
        <f t="shared" si="6"/>
        <v>1</v>
      </c>
    </row>
    <row r="7" spans="1:28" ht="34.200000000000003" x14ac:dyDescent="0.3">
      <c r="A7" s="180" t="s">
        <v>48</v>
      </c>
      <c r="B7" s="223" t="s">
        <v>751</v>
      </c>
      <c r="C7" s="113" t="s">
        <v>84</v>
      </c>
      <c r="D7" s="176" t="s">
        <v>565</v>
      </c>
      <c r="E7" s="224" t="s">
        <v>256</v>
      </c>
      <c r="F7" s="225" t="s">
        <v>197</v>
      </c>
      <c r="G7" s="176" t="s">
        <v>804</v>
      </c>
      <c r="H7" s="229" t="s">
        <v>96</v>
      </c>
      <c r="I7" s="177">
        <v>1.804</v>
      </c>
      <c r="J7" s="167" t="s">
        <v>423</v>
      </c>
      <c r="K7" s="269">
        <v>913216.64</v>
      </c>
      <c r="L7" s="232">
        <f t="shared" si="0"/>
        <v>456608</v>
      </c>
      <c r="M7" s="240">
        <f t="shared" si="1"/>
        <v>456608.64</v>
      </c>
      <c r="N7" s="226">
        <v>0.5</v>
      </c>
      <c r="O7" s="241">
        <v>0</v>
      </c>
      <c r="P7" s="241">
        <v>0</v>
      </c>
      <c r="Q7" s="242">
        <v>0</v>
      </c>
      <c r="R7" s="242">
        <v>0</v>
      </c>
      <c r="S7" s="227">
        <f t="shared" si="2"/>
        <v>456608</v>
      </c>
      <c r="T7" s="227">
        <v>0</v>
      </c>
      <c r="U7" s="227">
        <v>0</v>
      </c>
      <c r="V7" s="227">
        <v>0</v>
      </c>
      <c r="W7" s="227">
        <v>0</v>
      </c>
      <c r="X7" s="227">
        <v>0</v>
      </c>
      <c r="Y7" s="128" t="b">
        <f t="shared" si="3"/>
        <v>1</v>
      </c>
      <c r="Z7" s="132">
        <f t="shared" si="4"/>
        <v>0.5</v>
      </c>
      <c r="AA7" s="133" t="b">
        <f t="shared" si="5"/>
        <v>1</v>
      </c>
      <c r="AB7" s="133" t="b">
        <f t="shared" si="6"/>
        <v>1</v>
      </c>
    </row>
    <row r="8" spans="1:28" ht="14.4" x14ac:dyDescent="0.3">
      <c r="A8" s="180" t="s">
        <v>49</v>
      </c>
      <c r="B8" s="223" t="s">
        <v>711</v>
      </c>
      <c r="C8" s="113" t="s">
        <v>84</v>
      </c>
      <c r="D8" s="176" t="s">
        <v>387</v>
      </c>
      <c r="E8" s="224" t="s">
        <v>388</v>
      </c>
      <c r="F8" s="225" t="s">
        <v>183</v>
      </c>
      <c r="G8" s="176" t="s">
        <v>771</v>
      </c>
      <c r="H8" s="229" t="s">
        <v>95</v>
      </c>
      <c r="I8" s="177">
        <v>0.19800000000000001</v>
      </c>
      <c r="J8" s="167" t="s">
        <v>676</v>
      </c>
      <c r="K8" s="269">
        <v>179591.01</v>
      </c>
      <c r="L8" s="232">
        <f t="shared" si="0"/>
        <v>89795</v>
      </c>
      <c r="M8" s="240">
        <f t="shared" si="1"/>
        <v>89796.010000000009</v>
      </c>
      <c r="N8" s="226">
        <v>0.5</v>
      </c>
      <c r="O8" s="241">
        <v>0</v>
      </c>
      <c r="P8" s="241">
        <v>0</v>
      </c>
      <c r="Q8" s="242">
        <v>0</v>
      </c>
      <c r="R8" s="242">
        <v>0</v>
      </c>
      <c r="S8" s="227">
        <f t="shared" si="2"/>
        <v>89795</v>
      </c>
      <c r="T8" s="227">
        <v>0</v>
      </c>
      <c r="U8" s="227">
        <v>0</v>
      </c>
      <c r="V8" s="227">
        <v>0</v>
      </c>
      <c r="W8" s="227">
        <v>0</v>
      </c>
      <c r="X8" s="227">
        <v>0</v>
      </c>
      <c r="Y8" s="128" t="b">
        <f t="shared" si="3"/>
        <v>1</v>
      </c>
      <c r="Z8" s="132">
        <f t="shared" si="4"/>
        <v>0.5</v>
      </c>
      <c r="AA8" s="133" t="b">
        <f t="shared" si="5"/>
        <v>1</v>
      </c>
      <c r="AB8" s="133" t="b">
        <f t="shared" si="6"/>
        <v>1</v>
      </c>
    </row>
    <row r="9" spans="1:28" ht="22.8" x14ac:dyDescent="0.3">
      <c r="A9" s="180" t="s">
        <v>50</v>
      </c>
      <c r="B9" s="223" t="s">
        <v>712</v>
      </c>
      <c r="C9" s="113" t="s">
        <v>84</v>
      </c>
      <c r="D9" s="176" t="s">
        <v>228</v>
      </c>
      <c r="E9" s="224" t="s">
        <v>272</v>
      </c>
      <c r="F9" s="225" t="s">
        <v>193</v>
      </c>
      <c r="G9" s="176" t="s">
        <v>772</v>
      </c>
      <c r="H9" s="229" t="s">
        <v>95</v>
      </c>
      <c r="I9" s="177">
        <v>0.26</v>
      </c>
      <c r="J9" s="167" t="s">
        <v>447</v>
      </c>
      <c r="K9" s="269">
        <v>266515.15000000002</v>
      </c>
      <c r="L9" s="232">
        <f t="shared" si="0"/>
        <v>133257</v>
      </c>
      <c r="M9" s="240">
        <f t="shared" si="1"/>
        <v>133258.15000000002</v>
      </c>
      <c r="N9" s="226">
        <v>0.5</v>
      </c>
      <c r="O9" s="241">
        <v>0</v>
      </c>
      <c r="P9" s="241">
        <v>0</v>
      </c>
      <c r="Q9" s="242">
        <v>0</v>
      </c>
      <c r="R9" s="242">
        <v>0</v>
      </c>
      <c r="S9" s="227">
        <f t="shared" si="2"/>
        <v>133257</v>
      </c>
      <c r="T9" s="227">
        <v>0</v>
      </c>
      <c r="U9" s="227">
        <v>0</v>
      </c>
      <c r="V9" s="227">
        <v>0</v>
      </c>
      <c r="W9" s="227">
        <v>0</v>
      </c>
      <c r="X9" s="227">
        <v>0</v>
      </c>
      <c r="Y9" s="128" t="b">
        <f t="shared" si="3"/>
        <v>1</v>
      </c>
      <c r="Z9" s="132">
        <f t="shared" si="4"/>
        <v>0.5</v>
      </c>
      <c r="AA9" s="133" t="b">
        <f t="shared" si="5"/>
        <v>1</v>
      </c>
      <c r="AB9" s="133" t="b">
        <f t="shared" si="6"/>
        <v>1</v>
      </c>
    </row>
    <row r="10" spans="1:28" ht="22.8" x14ac:dyDescent="0.3">
      <c r="A10" s="180" t="s">
        <v>51</v>
      </c>
      <c r="B10" s="223" t="s">
        <v>713</v>
      </c>
      <c r="C10" s="113" t="s">
        <v>84</v>
      </c>
      <c r="D10" s="176" t="s">
        <v>223</v>
      </c>
      <c r="E10" s="224" t="s">
        <v>290</v>
      </c>
      <c r="F10" s="225" t="s">
        <v>186</v>
      </c>
      <c r="G10" s="176" t="s">
        <v>773</v>
      </c>
      <c r="H10" s="229" t="s">
        <v>95</v>
      </c>
      <c r="I10" s="177">
        <v>0.59399999999999997</v>
      </c>
      <c r="J10" s="167" t="s">
        <v>684</v>
      </c>
      <c r="K10" s="269">
        <v>1265684.67</v>
      </c>
      <c r="L10" s="232">
        <f t="shared" si="0"/>
        <v>632842</v>
      </c>
      <c r="M10" s="240">
        <f t="shared" si="1"/>
        <v>632842.66999999993</v>
      </c>
      <c r="N10" s="226">
        <v>0.5</v>
      </c>
      <c r="O10" s="241">
        <v>0</v>
      </c>
      <c r="P10" s="241">
        <v>0</v>
      </c>
      <c r="Q10" s="242">
        <v>0</v>
      </c>
      <c r="R10" s="242">
        <v>0</v>
      </c>
      <c r="S10" s="227">
        <f t="shared" si="2"/>
        <v>632842</v>
      </c>
      <c r="T10" s="227">
        <v>0</v>
      </c>
      <c r="U10" s="227">
        <v>0</v>
      </c>
      <c r="V10" s="227">
        <v>0</v>
      </c>
      <c r="W10" s="227">
        <v>0</v>
      </c>
      <c r="X10" s="227">
        <v>0</v>
      </c>
      <c r="Y10" s="128" t="b">
        <f t="shared" si="3"/>
        <v>1</v>
      </c>
      <c r="Z10" s="132">
        <f t="shared" si="4"/>
        <v>0.5</v>
      </c>
      <c r="AA10" s="133" t="b">
        <f t="shared" si="5"/>
        <v>1</v>
      </c>
      <c r="AB10" s="133" t="b">
        <f t="shared" si="6"/>
        <v>1</v>
      </c>
    </row>
    <row r="11" spans="1:28" ht="22.8" x14ac:dyDescent="0.3">
      <c r="A11" s="180" t="s">
        <v>52</v>
      </c>
      <c r="B11" s="223" t="s">
        <v>714</v>
      </c>
      <c r="C11" s="113" t="s">
        <v>84</v>
      </c>
      <c r="D11" s="176" t="s">
        <v>242</v>
      </c>
      <c r="E11" s="224" t="s">
        <v>328</v>
      </c>
      <c r="F11" s="225" t="s">
        <v>196</v>
      </c>
      <c r="G11" s="176" t="s">
        <v>381</v>
      </c>
      <c r="H11" s="229" t="s">
        <v>95</v>
      </c>
      <c r="I11" s="177">
        <v>0.53100000000000003</v>
      </c>
      <c r="J11" s="167" t="s">
        <v>688</v>
      </c>
      <c r="K11" s="269">
        <v>1045874.49</v>
      </c>
      <c r="L11" s="232">
        <f t="shared" si="0"/>
        <v>575230</v>
      </c>
      <c r="M11" s="240">
        <f t="shared" si="1"/>
        <v>470644.49</v>
      </c>
      <c r="N11" s="226">
        <v>0.55000000000000004</v>
      </c>
      <c r="O11" s="241">
        <v>0</v>
      </c>
      <c r="P11" s="241">
        <v>0</v>
      </c>
      <c r="Q11" s="242">
        <v>0</v>
      </c>
      <c r="R11" s="242">
        <v>0</v>
      </c>
      <c r="S11" s="227">
        <f t="shared" si="2"/>
        <v>575230</v>
      </c>
      <c r="T11" s="227">
        <v>0</v>
      </c>
      <c r="U11" s="227">
        <v>0</v>
      </c>
      <c r="V11" s="227">
        <v>0</v>
      </c>
      <c r="W11" s="227">
        <v>0</v>
      </c>
      <c r="X11" s="227">
        <v>0</v>
      </c>
      <c r="Y11" s="128" t="b">
        <f t="shared" si="3"/>
        <v>1</v>
      </c>
      <c r="Z11" s="132">
        <f t="shared" si="4"/>
        <v>0.55000000000000004</v>
      </c>
      <c r="AA11" s="133" t="b">
        <f t="shared" si="5"/>
        <v>1</v>
      </c>
      <c r="AB11" s="133" t="b">
        <f t="shared" si="6"/>
        <v>1</v>
      </c>
    </row>
    <row r="12" spans="1:28" ht="34.200000000000003" x14ac:dyDescent="0.3">
      <c r="A12" s="180" t="s">
        <v>53</v>
      </c>
      <c r="B12" s="223" t="s">
        <v>715</v>
      </c>
      <c r="C12" s="113" t="s">
        <v>84</v>
      </c>
      <c r="D12" s="176" t="s">
        <v>346</v>
      </c>
      <c r="E12" s="224" t="s">
        <v>265</v>
      </c>
      <c r="F12" s="225" t="s">
        <v>180</v>
      </c>
      <c r="G12" s="176" t="s">
        <v>378</v>
      </c>
      <c r="H12" s="229" t="s">
        <v>96</v>
      </c>
      <c r="I12" s="177">
        <v>0.121</v>
      </c>
      <c r="J12" s="167" t="s">
        <v>690</v>
      </c>
      <c r="K12" s="269">
        <v>458750</v>
      </c>
      <c r="L12" s="232">
        <f t="shared" si="0"/>
        <v>252312</v>
      </c>
      <c r="M12" s="240">
        <f t="shared" si="1"/>
        <v>206438</v>
      </c>
      <c r="N12" s="226">
        <v>0.55000000000000004</v>
      </c>
      <c r="O12" s="241">
        <v>0</v>
      </c>
      <c r="P12" s="241">
        <v>0</v>
      </c>
      <c r="Q12" s="242">
        <v>0</v>
      </c>
      <c r="R12" s="242">
        <v>0</v>
      </c>
      <c r="S12" s="227">
        <f t="shared" si="2"/>
        <v>252312</v>
      </c>
      <c r="T12" s="227">
        <v>0</v>
      </c>
      <c r="U12" s="227">
        <v>0</v>
      </c>
      <c r="V12" s="227">
        <v>0</v>
      </c>
      <c r="W12" s="227">
        <v>0</v>
      </c>
      <c r="X12" s="227">
        <v>0</v>
      </c>
      <c r="Y12" s="128" t="b">
        <f t="shared" si="3"/>
        <v>1</v>
      </c>
      <c r="Z12" s="132">
        <f t="shared" si="4"/>
        <v>0.55000000000000004</v>
      </c>
      <c r="AA12" s="133" t="b">
        <f t="shared" si="5"/>
        <v>1</v>
      </c>
      <c r="AB12" s="133" t="b">
        <f t="shared" si="6"/>
        <v>1</v>
      </c>
    </row>
    <row r="13" spans="1:28" ht="22.8" x14ac:dyDescent="0.3">
      <c r="A13" s="180" t="s">
        <v>54</v>
      </c>
      <c r="B13" s="223" t="s">
        <v>716</v>
      </c>
      <c r="C13" s="113" t="s">
        <v>84</v>
      </c>
      <c r="D13" s="176" t="s">
        <v>212</v>
      </c>
      <c r="E13" s="224" t="s">
        <v>261</v>
      </c>
      <c r="F13" s="225" t="s">
        <v>194</v>
      </c>
      <c r="G13" s="176" t="s">
        <v>774</v>
      </c>
      <c r="H13" s="229" t="s">
        <v>95</v>
      </c>
      <c r="I13" s="177">
        <v>0.995</v>
      </c>
      <c r="J13" s="167" t="s">
        <v>676</v>
      </c>
      <c r="K13" s="269">
        <v>560852.53</v>
      </c>
      <c r="L13" s="232">
        <f t="shared" si="0"/>
        <v>280426</v>
      </c>
      <c r="M13" s="240">
        <f t="shared" si="1"/>
        <v>280426.53000000003</v>
      </c>
      <c r="N13" s="226">
        <v>0.5</v>
      </c>
      <c r="O13" s="241">
        <v>0</v>
      </c>
      <c r="P13" s="241">
        <v>0</v>
      </c>
      <c r="Q13" s="242">
        <v>0</v>
      </c>
      <c r="R13" s="242">
        <v>0</v>
      </c>
      <c r="S13" s="227">
        <f t="shared" si="2"/>
        <v>280426</v>
      </c>
      <c r="T13" s="227">
        <v>0</v>
      </c>
      <c r="U13" s="227">
        <v>0</v>
      </c>
      <c r="V13" s="227">
        <v>0</v>
      </c>
      <c r="W13" s="227">
        <v>0</v>
      </c>
      <c r="X13" s="227">
        <v>0</v>
      </c>
      <c r="Y13" s="128" t="b">
        <f t="shared" si="3"/>
        <v>1</v>
      </c>
      <c r="Z13" s="132">
        <f t="shared" si="4"/>
        <v>0.5</v>
      </c>
      <c r="AA13" s="133" t="b">
        <f t="shared" si="5"/>
        <v>1</v>
      </c>
      <c r="AB13" s="133" t="b">
        <f t="shared" si="6"/>
        <v>1</v>
      </c>
    </row>
    <row r="14" spans="1:28" ht="14.4" x14ac:dyDescent="0.3">
      <c r="A14" s="180" t="s">
        <v>55</v>
      </c>
      <c r="B14" s="223" t="s">
        <v>717</v>
      </c>
      <c r="C14" s="113" t="s">
        <v>84</v>
      </c>
      <c r="D14" s="176" t="s">
        <v>220</v>
      </c>
      <c r="E14" s="224" t="s">
        <v>286</v>
      </c>
      <c r="F14" s="225" t="s">
        <v>182</v>
      </c>
      <c r="G14" s="176" t="s">
        <v>775</v>
      </c>
      <c r="H14" s="229" t="s">
        <v>94</v>
      </c>
      <c r="I14" s="177">
        <v>0.42299999999999999</v>
      </c>
      <c r="J14" s="167" t="s">
        <v>691</v>
      </c>
      <c r="K14" s="269">
        <v>2894634.64</v>
      </c>
      <c r="L14" s="232">
        <f t="shared" si="0"/>
        <v>1447317</v>
      </c>
      <c r="M14" s="240">
        <f t="shared" si="1"/>
        <v>1447317.6400000001</v>
      </c>
      <c r="N14" s="226">
        <v>0.5</v>
      </c>
      <c r="O14" s="241">
        <v>0</v>
      </c>
      <c r="P14" s="241">
        <v>0</v>
      </c>
      <c r="Q14" s="242">
        <v>0</v>
      </c>
      <c r="R14" s="242">
        <v>0</v>
      </c>
      <c r="S14" s="227">
        <f t="shared" si="2"/>
        <v>1447317</v>
      </c>
      <c r="T14" s="227">
        <v>0</v>
      </c>
      <c r="U14" s="227">
        <v>0</v>
      </c>
      <c r="V14" s="227">
        <v>0</v>
      </c>
      <c r="W14" s="227">
        <v>0</v>
      </c>
      <c r="X14" s="227">
        <v>0</v>
      </c>
      <c r="Y14" s="128" t="b">
        <f t="shared" si="3"/>
        <v>1</v>
      </c>
      <c r="Z14" s="132">
        <f t="shared" si="4"/>
        <v>0.5</v>
      </c>
      <c r="AA14" s="133" t="b">
        <f t="shared" si="5"/>
        <v>1</v>
      </c>
      <c r="AB14" s="133" t="b">
        <f t="shared" si="6"/>
        <v>1</v>
      </c>
    </row>
    <row r="15" spans="1:28" ht="22.8" x14ac:dyDescent="0.3">
      <c r="A15" s="180" t="s">
        <v>56</v>
      </c>
      <c r="B15" s="223" t="s">
        <v>718</v>
      </c>
      <c r="C15" s="113" t="s">
        <v>84</v>
      </c>
      <c r="D15" s="176" t="s">
        <v>562</v>
      </c>
      <c r="E15" s="224" t="s">
        <v>326</v>
      </c>
      <c r="F15" s="225" t="s">
        <v>183</v>
      </c>
      <c r="G15" s="176" t="s">
        <v>776</v>
      </c>
      <c r="H15" s="229" t="s">
        <v>95</v>
      </c>
      <c r="I15" s="177">
        <v>0.59699999999999998</v>
      </c>
      <c r="J15" s="167" t="s">
        <v>432</v>
      </c>
      <c r="K15" s="269">
        <v>502234</v>
      </c>
      <c r="L15" s="232">
        <f t="shared" si="0"/>
        <v>301340</v>
      </c>
      <c r="M15" s="240">
        <f t="shared" si="1"/>
        <v>200894</v>
      </c>
      <c r="N15" s="226">
        <v>0.6</v>
      </c>
      <c r="O15" s="241">
        <v>0</v>
      </c>
      <c r="P15" s="241">
        <v>0</v>
      </c>
      <c r="Q15" s="242">
        <v>0</v>
      </c>
      <c r="R15" s="242">
        <v>0</v>
      </c>
      <c r="S15" s="227">
        <f t="shared" si="2"/>
        <v>301340</v>
      </c>
      <c r="T15" s="227">
        <v>0</v>
      </c>
      <c r="U15" s="227">
        <v>0</v>
      </c>
      <c r="V15" s="227">
        <v>0</v>
      </c>
      <c r="W15" s="227">
        <v>0</v>
      </c>
      <c r="X15" s="227">
        <v>0</v>
      </c>
      <c r="Y15" s="128" t="b">
        <f t="shared" si="3"/>
        <v>1</v>
      </c>
      <c r="Z15" s="132">
        <f t="shared" si="4"/>
        <v>0.6</v>
      </c>
      <c r="AA15" s="133" t="b">
        <f t="shared" si="5"/>
        <v>1</v>
      </c>
      <c r="AB15" s="133" t="b">
        <f t="shared" si="6"/>
        <v>1</v>
      </c>
    </row>
    <row r="16" spans="1:28" ht="34.200000000000003" x14ac:dyDescent="0.3">
      <c r="A16" s="180" t="s">
        <v>57</v>
      </c>
      <c r="B16" s="223" t="s">
        <v>719</v>
      </c>
      <c r="C16" s="113" t="s">
        <v>84</v>
      </c>
      <c r="D16" s="176" t="s">
        <v>219</v>
      </c>
      <c r="E16" s="224" t="s">
        <v>323</v>
      </c>
      <c r="F16" s="225" t="s">
        <v>193</v>
      </c>
      <c r="G16" s="176" t="s">
        <v>777</v>
      </c>
      <c r="H16" s="229" t="s">
        <v>94</v>
      </c>
      <c r="I16" s="177">
        <v>0.49199999999999999</v>
      </c>
      <c r="J16" s="167" t="s">
        <v>692</v>
      </c>
      <c r="K16" s="269">
        <v>1838912.72</v>
      </c>
      <c r="L16" s="232">
        <f t="shared" si="0"/>
        <v>919456</v>
      </c>
      <c r="M16" s="240">
        <f t="shared" si="1"/>
        <v>919456.72</v>
      </c>
      <c r="N16" s="226">
        <v>0.5</v>
      </c>
      <c r="O16" s="241">
        <v>0</v>
      </c>
      <c r="P16" s="241">
        <v>0</v>
      </c>
      <c r="Q16" s="242">
        <v>0</v>
      </c>
      <c r="R16" s="242">
        <v>0</v>
      </c>
      <c r="S16" s="227">
        <f t="shared" si="2"/>
        <v>919456</v>
      </c>
      <c r="T16" s="227">
        <v>0</v>
      </c>
      <c r="U16" s="227">
        <v>0</v>
      </c>
      <c r="V16" s="227">
        <v>0</v>
      </c>
      <c r="W16" s="227">
        <v>0</v>
      </c>
      <c r="X16" s="227">
        <v>0</v>
      </c>
      <c r="Y16" s="128" t="b">
        <f t="shared" si="3"/>
        <v>1</v>
      </c>
      <c r="Z16" s="132">
        <f t="shared" si="4"/>
        <v>0.5</v>
      </c>
      <c r="AA16" s="133" t="b">
        <f t="shared" si="5"/>
        <v>1</v>
      </c>
      <c r="AB16" s="133" t="b">
        <f t="shared" si="6"/>
        <v>1</v>
      </c>
    </row>
    <row r="17" spans="1:28" ht="45.6" x14ac:dyDescent="0.3">
      <c r="A17" s="180" t="s">
        <v>58</v>
      </c>
      <c r="B17" s="223" t="s">
        <v>720</v>
      </c>
      <c r="C17" s="113" t="s">
        <v>84</v>
      </c>
      <c r="D17" s="176" t="s">
        <v>205</v>
      </c>
      <c r="E17" s="224" t="s">
        <v>252</v>
      </c>
      <c r="F17" s="225" t="s">
        <v>182</v>
      </c>
      <c r="G17" s="176" t="s">
        <v>778</v>
      </c>
      <c r="H17" s="229" t="s">
        <v>94</v>
      </c>
      <c r="I17" s="177">
        <v>0.16800000000000001</v>
      </c>
      <c r="J17" s="167" t="s">
        <v>422</v>
      </c>
      <c r="K17" s="269">
        <v>916610.53</v>
      </c>
      <c r="L17" s="232">
        <f t="shared" si="0"/>
        <v>458305</v>
      </c>
      <c r="M17" s="240">
        <f t="shared" si="1"/>
        <v>458305.53</v>
      </c>
      <c r="N17" s="226">
        <v>0.5</v>
      </c>
      <c r="O17" s="241">
        <v>0</v>
      </c>
      <c r="P17" s="241">
        <v>0</v>
      </c>
      <c r="Q17" s="242">
        <v>0</v>
      </c>
      <c r="R17" s="242">
        <v>0</v>
      </c>
      <c r="S17" s="227">
        <f t="shared" si="2"/>
        <v>458305</v>
      </c>
      <c r="T17" s="227">
        <v>0</v>
      </c>
      <c r="U17" s="227">
        <v>0</v>
      </c>
      <c r="V17" s="227">
        <v>0</v>
      </c>
      <c r="W17" s="227">
        <v>0</v>
      </c>
      <c r="X17" s="227">
        <v>0</v>
      </c>
      <c r="Y17" s="128" t="b">
        <f t="shared" si="3"/>
        <v>1</v>
      </c>
      <c r="Z17" s="132">
        <f t="shared" si="4"/>
        <v>0.5</v>
      </c>
      <c r="AA17" s="133" t="b">
        <f t="shared" si="5"/>
        <v>1</v>
      </c>
      <c r="AB17" s="133" t="b">
        <f t="shared" si="6"/>
        <v>1</v>
      </c>
    </row>
    <row r="18" spans="1:28" ht="57" x14ac:dyDescent="0.3">
      <c r="A18" s="180" t="s">
        <v>59</v>
      </c>
      <c r="B18" s="223" t="s">
        <v>721</v>
      </c>
      <c r="C18" s="113" t="s">
        <v>84</v>
      </c>
      <c r="D18" s="176" t="s">
        <v>367</v>
      </c>
      <c r="E18" s="224" t="s">
        <v>331</v>
      </c>
      <c r="F18" s="225" t="s">
        <v>197</v>
      </c>
      <c r="G18" s="176" t="s">
        <v>779</v>
      </c>
      <c r="H18" s="229" t="s">
        <v>95</v>
      </c>
      <c r="I18" s="177">
        <v>1.4279999999999999</v>
      </c>
      <c r="J18" s="167" t="s">
        <v>689</v>
      </c>
      <c r="K18" s="269">
        <v>1722550.12</v>
      </c>
      <c r="L18" s="232">
        <f t="shared" si="0"/>
        <v>861275</v>
      </c>
      <c r="M18" s="240">
        <f t="shared" si="1"/>
        <v>861275.12000000011</v>
      </c>
      <c r="N18" s="226">
        <v>0.5</v>
      </c>
      <c r="O18" s="241">
        <v>0</v>
      </c>
      <c r="P18" s="241">
        <v>0</v>
      </c>
      <c r="Q18" s="242">
        <v>0</v>
      </c>
      <c r="R18" s="242">
        <v>0</v>
      </c>
      <c r="S18" s="227">
        <f t="shared" si="2"/>
        <v>861275</v>
      </c>
      <c r="T18" s="227">
        <v>0</v>
      </c>
      <c r="U18" s="227">
        <v>0</v>
      </c>
      <c r="V18" s="227">
        <v>0</v>
      </c>
      <c r="W18" s="227">
        <v>0</v>
      </c>
      <c r="X18" s="227">
        <v>0</v>
      </c>
      <c r="Y18" s="128" t="b">
        <f t="shared" si="3"/>
        <v>1</v>
      </c>
      <c r="Z18" s="132">
        <f t="shared" si="4"/>
        <v>0.5</v>
      </c>
      <c r="AA18" s="133" t="b">
        <f t="shared" si="5"/>
        <v>1</v>
      </c>
      <c r="AB18" s="133" t="b">
        <f t="shared" si="6"/>
        <v>1</v>
      </c>
    </row>
    <row r="19" spans="1:28" ht="34.200000000000003" x14ac:dyDescent="0.3">
      <c r="A19" s="180" t="s">
        <v>60</v>
      </c>
      <c r="B19" s="223" t="s">
        <v>722</v>
      </c>
      <c r="C19" s="113" t="s">
        <v>84</v>
      </c>
      <c r="D19" s="176" t="s">
        <v>402</v>
      </c>
      <c r="E19" s="224" t="s">
        <v>394</v>
      </c>
      <c r="F19" s="225" t="s">
        <v>194</v>
      </c>
      <c r="G19" s="176" t="s">
        <v>780</v>
      </c>
      <c r="H19" s="229" t="s">
        <v>96</v>
      </c>
      <c r="I19" s="177">
        <v>0.443</v>
      </c>
      <c r="J19" s="167" t="s">
        <v>427</v>
      </c>
      <c r="K19" s="269">
        <v>2163301.94</v>
      </c>
      <c r="L19" s="232">
        <f t="shared" si="0"/>
        <v>1297981</v>
      </c>
      <c r="M19" s="240">
        <f t="shared" si="1"/>
        <v>865320.94</v>
      </c>
      <c r="N19" s="226">
        <v>0.6</v>
      </c>
      <c r="O19" s="241">
        <v>0</v>
      </c>
      <c r="P19" s="241">
        <v>0</v>
      </c>
      <c r="Q19" s="242">
        <v>0</v>
      </c>
      <c r="R19" s="242">
        <v>0</v>
      </c>
      <c r="S19" s="227">
        <f t="shared" si="2"/>
        <v>1297981</v>
      </c>
      <c r="T19" s="227">
        <v>0</v>
      </c>
      <c r="U19" s="227">
        <v>0</v>
      </c>
      <c r="V19" s="227">
        <v>0</v>
      </c>
      <c r="W19" s="227">
        <v>0</v>
      </c>
      <c r="X19" s="227">
        <v>0</v>
      </c>
      <c r="Y19" s="128" t="b">
        <f t="shared" si="3"/>
        <v>1</v>
      </c>
      <c r="Z19" s="132">
        <f t="shared" si="4"/>
        <v>0.6</v>
      </c>
      <c r="AA19" s="133" t="b">
        <f t="shared" si="5"/>
        <v>1</v>
      </c>
      <c r="AB19" s="133" t="b">
        <f t="shared" si="6"/>
        <v>1</v>
      </c>
    </row>
    <row r="20" spans="1:28" ht="22.8" x14ac:dyDescent="0.3">
      <c r="A20" s="180" t="s">
        <v>61</v>
      </c>
      <c r="B20" s="223" t="s">
        <v>723</v>
      </c>
      <c r="C20" s="113" t="s">
        <v>84</v>
      </c>
      <c r="D20" s="176" t="s">
        <v>565</v>
      </c>
      <c r="E20" s="224" t="s">
        <v>256</v>
      </c>
      <c r="F20" s="225" t="s">
        <v>197</v>
      </c>
      <c r="G20" s="176" t="s">
        <v>781</v>
      </c>
      <c r="H20" s="229" t="s">
        <v>95</v>
      </c>
      <c r="I20" s="177">
        <v>0.59899999999999998</v>
      </c>
      <c r="J20" s="167" t="s">
        <v>423</v>
      </c>
      <c r="K20" s="269">
        <v>751573.59</v>
      </c>
      <c r="L20" s="232">
        <f t="shared" si="0"/>
        <v>375786</v>
      </c>
      <c r="M20" s="240">
        <f t="shared" si="1"/>
        <v>375787.58999999997</v>
      </c>
      <c r="N20" s="226">
        <v>0.5</v>
      </c>
      <c r="O20" s="241">
        <v>0</v>
      </c>
      <c r="P20" s="241">
        <v>0</v>
      </c>
      <c r="Q20" s="242">
        <v>0</v>
      </c>
      <c r="R20" s="242">
        <v>0</v>
      </c>
      <c r="S20" s="227">
        <f t="shared" si="2"/>
        <v>375786</v>
      </c>
      <c r="T20" s="227">
        <v>0</v>
      </c>
      <c r="U20" s="227">
        <v>0</v>
      </c>
      <c r="V20" s="227">
        <v>0</v>
      </c>
      <c r="W20" s="227">
        <v>0</v>
      </c>
      <c r="X20" s="227">
        <v>0</v>
      </c>
      <c r="Y20" s="128" t="b">
        <f t="shared" si="3"/>
        <v>1</v>
      </c>
      <c r="Z20" s="132">
        <f t="shared" si="4"/>
        <v>0.5</v>
      </c>
      <c r="AA20" s="133" t="b">
        <f t="shared" si="5"/>
        <v>1</v>
      </c>
      <c r="AB20" s="133" t="b">
        <f t="shared" si="6"/>
        <v>1</v>
      </c>
    </row>
    <row r="21" spans="1:28" ht="22.8" x14ac:dyDescent="0.3">
      <c r="A21" s="180" t="s">
        <v>62</v>
      </c>
      <c r="B21" s="223" t="s">
        <v>724</v>
      </c>
      <c r="C21" s="113" t="s">
        <v>84</v>
      </c>
      <c r="D21" s="176" t="s">
        <v>201</v>
      </c>
      <c r="E21" s="224" t="s">
        <v>278</v>
      </c>
      <c r="F21" s="225" t="s">
        <v>186</v>
      </c>
      <c r="G21" s="176" t="s">
        <v>782</v>
      </c>
      <c r="H21" s="229" t="s">
        <v>95</v>
      </c>
      <c r="I21" s="177">
        <v>0.13700000000000001</v>
      </c>
      <c r="J21" s="167" t="s">
        <v>695</v>
      </c>
      <c r="K21" s="269">
        <v>793000</v>
      </c>
      <c r="L21" s="232">
        <f t="shared" si="0"/>
        <v>436150</v>
      </c>
      <c r="M21" s="240">
        <f t="shared" si="1"/>
        <v>356850</v>
      </c>
      <c r="N21" s="226">
        <v>0.55000000000000004</v>
      </c>
      <c r="O21" s="241">
        <v>0</v>
      </c>
      <c r="P21" s="241">
        <v>0</v>
      </c>
      <c r="Q21" s="242">
        <v>0</v>
      </c>
      <c r="R21" s="242">
        <v>0</v>
      </c>
      <c r="S21" s="227">
        <f t="shared" si="2"/>
        <v>436150</v>
      </c>
      <c r="T21" s="227">
        <v>0</v>
      </c>
      <c r="U21" s="227">
        <v>0</v>
      </c>
      <c r="V21" s="227">
        <v>0</v>
      </c>
      <c r="W21" s="227">
        <v>0</v>
      </c>
      <c r="X21" s="227">
        <v>0</v>
      </c>
      <c r="Y21" s="128" t="b">
        <f t="shared" si="3"/>
        <v>1</v>
      </c>
      <c r="Z21" s="132">
        <f t="shared" si="4"/>
        <v>0.55000000000000004</v>
      </c>
      <c r="AA21" s="133" t="b">
        <f t="shared" si="5"/>
        <v>1</v>
      </c>
      <c r="AB21" s="133" t="b">
        <f t="shared" si="6"/>
        <v>1</v>
      </c>
    </row>
    <row r="22" spans="1:28" ht="22.8" x14ac:dyDescent="0.3">
      <c r="A22" s="180" t="s">
        <v>63</v>
      </c>
      <c r="B22" s="223" t="s">
        <v>725</v>
      </c>
      <c r="C22" s="113" t="s">
        <v>84</v>
      </c>
      <c r="D22" s="176" t="s">
        <v>569</v>
      </c>
      <c r="E22" s="224" t="s">
        <v>316</v>
      </c>
      <c r="F22" s="225" t="s">
        <v>192</v>
      </c>
      <c r="G22" s="176" t="s">
        <v>783</v>
      </c>
      <c r="H22" s="229" t="s">
        <v>95</v>
      </c>
      <c r="I22" s="177">
        <v>0.87</v>
      </c>
      <c r="J22" s="167" t="s">
        <v>698</v>
      </c>
      <c r="K22" s="269">
        <v>2511463.67</v>
      </c>
      <c r="L22" s="232">
        <f t="shared" si="0"/>
        <v>1255731</v>
      </c>
      <c r="M22" s="240">
        <f t="shared" si="1"/>
        <v>1255732.67</v>
      </c>
      <c r="N22" s="226">
        <v>0.5</v>
      </c>
      <c r="O22" s="241">
        <v>0</v>
      </c>
      <c r="P22" s="241">
        <v>0</v>
      </c>
      <c r="Q22" s="242">
        <v>0</v>
      </c>
      <c r="R22" s="242">
        <v>0</v>
      </c>
      <c r="S22" s="227">
        <f t="shared" si="2"/>
        <v>1255731</v>
      </c>
      <c r="T22" s="227">
        <v>0</v>
      </c>
      <c r="U22" s="227">
        <v>0</v>
      </c>
      <c r="V22" s="227">
        <v>0</v>
      </c>
      <c r="W22" s="227">
        <v>0</v>
      </c>
      <c r="X22" s="227">
        <v>0</v>
      </c>
      <c r="Y22" s="128" t="b">
        <f t="shared" si="3"/>
        <v>1</v>
      </c>
      <c r="Z22" s="132">
        <f t="shared" si="4"/>
        <v>0.5</v>
      </c>
      <c r="AA22" s="133" t="b">
        <f t="shared" si="5"/>
        <v>1</v>
      </c>
      <c r="AB22" s="133" t="b">
        <f t="shared" si="6"/>
        <v>1</v>
      </c>
    </row>
    <row r="23" spans="1:28" ht="22.8" x14ac:dyDescent="0.3">
      <c r="A23" s="180" t="s">
        <v>64</v>
      </c>
      <c r="B23" s="223" t="s">
        <v>726</v>
      </c>
      <c r="C23" s="113" t="s">
        <v>84</v>
      </c>
      <c r="D23" s="176" t="s">
        <v>216</v>
      </c>
      <c r="E23" s="224" t="s">
        <v>251</v>
      </c>
      <c r="F23" s="225" t="s">
        <v>180</v>
      </c>
      <c r="G23" s="176" t="s">
        <v>784</v>
      </c>
      <c r="H23" s="229" t="s">
        <v>96</v>
      </c>
      <c r="I23" s="177">
        <v>0.80300000000000005</v>
      </c>
      <c r="J23" s="167" t="s">
        <v>422</v>
      </c>
      <c r="K23" s="269">
        <v>494479.26</v>
      </c>
      <c r="L23" s="232">
        <f t="shared" si="0"/>
        <v>247239</v>
      </c>
      <c r="M23" s="240">
        <f t="shared" si="1"/>
        <v>247240.26</v>
      </c>
      <c r="N23" s="226">
        <v>0.5</v>
      </c>
      <c r="O23" s="241">
        <v>0</v>
      </c>
      <c r="P23" s="241">
        <v>0</v>
      </c>
      <c r="Q23" s="242">
        <v>0</v>
      </c>
      <c r="R23" s="242">
        <v>0</v>
      </c>
      <c r="S23" s="227">
        <f t="shared" si="2"/>
        <v>247239</v>
      </c>
      <c r="T23" s="227">
        <v>0</v>
      </c>
      <c r="U23" s="227">
        <v>0</v>
      </c>
      <c r="V23" s="227">
        <v>0</v>
      </c>
      <c r="W23" s="227">
        <v>0</v>
      </c>
      <c r="X23" s="227">
        <v>0</v>
      </c>
      <c r="Y23" s="128" t="b">
        <f t="shared" si="3"/>
        <v>1</v>
      </c>
      <c r="Z23" s="132">
        <f t="shared" si="4"/>
        <v>0.5</v>
      </c>
      <c r="AA23" s="133" t="b">
        <f t="shared" si="5"/>
        <v>1</v>
      </c>
      <c r="AB23" s="133" t="b">
        <f t="shared" si="6"/>
        <v>1</v>
      </c>
    </row>
    <row r="24" spans="1:28" ht="22.8" x14ac:dyDescent="0.3">
      <c r="A24" s="180" t="s">
        <v>65</v>
      </c>
      <c r="B24" s="223" t="s">
        <v>727</v>
      </c>
      <c r="C24" s="113" t="s">
        <v>84</v>
      </c>
      <c r="D24" s="176" t="s">
        <v>371</v>
      </c>
      <c r="E24" s="224" t="s">
        <v>277</v>
      </c>
      <c r="F24" s="225" t="s">
        <v>185</v>
      </c>
      <c r="G24" s="176" t="s">
        <v>379</v>
      </c>
      <c r="H24" s="229" t="s">
        <v>96</v>
      </c>
      <c r="I24" s="177">
        <v>0.46800000000000003</v>
      </c>
      <c r="J24" s="167" t="s">
        <v>426</v>
      </c>
      <c r="K24" s="269">
        <v>569713.38</v>
      </c>
      <c r="L24" s="232">
        <f t="shared" si="0"/>
        <v>313342</v>
      </c>
      <c r="M24" s="240">
        <f t="shared" si="1"/>
        <v>256371.38</v>
      </c>
      <c r="N24" s="226">
        <v>0.55000000000000004</v>
      </c>
      <c r="O24" s="241">
        <v>0</v>
      </c>
      <c r="P24" s="241">
        <v>0</v>
      </c>
      <c r="Q24" s="242">
        <v>0</v>
      </c>
      <c r="R24" s="242">
        <v>0</v>
      </c>
      <c r="S24" s="227">
        <f t="shared" si="2"/>
        <v>313342</v>
      </c>
      <c r="T24" s="227">
        <v>0</v>
      </c>
      <c r="U24" s="227">
        <v>0</v>
      </c>
      <c r="V24" s="227">
        <v>0</v>
      </c>
      <c r="W24" s="227">
        <v>0</v>
      </c>
      <c r="X24" s="227">
        <v>0</v>
      </c>
      <c r="Y24" s="128" t="b">
        <f t="shared" si="3"/>
        <v>1</v>
      </c>
      <c r="Z24" s="132">
        <f t="shared" si="4"/>
        <v>0.55000000000000004</v>
      </c>
      <c r="AA24" s="133" t="b">
        <f t="shared" si="5"/>
        <v>1</v>
      </c>
      <c r="AB24" s="133" t="b">
        <f t="shared" si="6"/>
        <v>1</v>
      </c>
    </row>
    <row r="25" spans="1:28" ht="22.8" x14ac:dyDescent="0.3">
      <c r="A25" s="180" t="s">
        <v>66</v>
      </c>
      <c r="B25" s="223" t="s">
        <v>728</v>
      </c>
      <c r="C25" s="113" t="s">
        <v>84</v>
      </c>
      <c r="D25" s="176" t="s">
        <v>383</v>
      </c>
      <c r="E25" s="224" t="s">
        <v>384</v>
      </c>
      <c r="F25" s="225" t="s">
        <v>181</v>
      </c>
      <c r="G25" s="176" t="s">
        <v>785</v>
      </c>
      <c r="H25" s="229" t="s">
        <v>95</v>
      </c>
      <c r="I25" s="177">
        <v>0.995</v>
      </c>
      <c r="J25" s="167" t="s">
        <v>422</v>
      </c>
      <c r="K25" s="269">
        <v>1303472.79</v>
      </c>
      <c r="L25" s="232">
        <f t="shared" si="0"/>
        <v>912430</v>
      </c>
      <c r="M25" s="240">
        <f t="shared" si="1"/>
        <v>391042.79000000004</v>
      </c>
      <c r="N25" s="226">
        <v>0.7</v>
      </c>
      <c r="O25" s="241">
        <v>0</v>
      </c>
      <c r="P25" s="241">
        <v>0</v>
      </c>
      <c r="Q25" s="242">
        <v>0</v>
      </c>
      <c r="R25" s="242">
        <v>0</v>
      </c>
      <c r="S25" s="227">
        <f t="shared" si="2"/>
        <v>912430</v>
      </c>
      <c r="T25" s="227">
        <v>0</v>
      </c>
      <c r="U25" s="227">
        <v>0</v>
      </c>
      <c r="V25" s="227">
        <v>0</v>
      </c>
      <c r="W25" s="227">
        <v>0</v>
      </c>
      <c r="X25" s="227">
        <v>0</v>
      </c>
      <c r="Y25" s="128" t="b">
        <f t="shared" si="3"/>
        <v>1</v>
      </c>
      <c r="Z25" s="132">
        <f t="shared" si="4"/>
        <v>0.7</v>
      </c>
      <c r="AA25" s="133" t="b">
        <f t="shared" si="5"/>
        <v>1</v>
      </c>
      <c r="AB25" s="133" t="b">
        <f t="shared" si="6"/>
        <v>1</v>
      </c>
    </row>
    <row r="26" spans="1:28" ht="22.8" x14ac:dyDescent="0.3">
      <c r="A26" s="180" t="s">
        <v>67</v>
      </c>
      <c r="B26" s="223" t="s">
        <v>729</v>
      </c>
      <c r="C26" s="113" t="s">
        <v>84</v>
      </c>
      <c r="D26" s="176" t="s">
        <v>364</v>
      </c>
      <c r="E26" s="224" t="s">
        <v>276</v>
      </c>
      <c r="F26" s="225" t="s">
        <v>185</v>
      </c>
      <c r="G26" s="176" t="s">
        <v>786</v>
      </c>
      <c r="H26" s="229" t="s">
        <v>96</v>
      </c>
      <c r="I26" s="177">
        <v>0.91600000000000004</v>
      </c>
      <c r="J26" s="167" t="s">
        <v>423</v>
      </c>
      <c r="K26" s="269">
        <v>1464842.58</v>
      </c>
      <c r="L26" s="232">
        <f t="shared" si="0"/>
        <v>732421</v>
      </c>
      <c r="M26" s="240">
        <f t="shared" si="1"/>
        <v>732421.58000000007</v>
      </c>
      <c r="N26" s="226">
        <v>0.5</v>
      </c>
      <c r="O26" s="241">
        <v>0</v>
      </c>
      <c r="P26" s="241">
        <v>0</v>
      </c>
      <c r="Q26" s="242">
        <v>0</v>
      </c>
      <c r="R26" s="242">
        <v>0</v>
      </c>
      <c r="S26" s="227">
        <f t="shared" si="2"/>
        <v>732421</v>
      </c>
      <c r="T26" s="227">
        <v>0</v>
      </c>
      <c r="U26" s="227">
        <v>0</v>
      </c>
      <c r="V26" s="227">
        <v>0</v>
      </c>
      <c r="W26" s="227">
        <v>0</v>
      </c>
      <c r="X26" s="227">
        <v>0</v>
      </c>
      <c r="Y26" s="128" t="b">
        <f t="shared" si="3"/>
        <v>1</v>
      </c>
      <c r="Z26" s="132">
        <f t="shared" si="4"/>
        <v>0.5</v>
      </c>
      <c r="AA26" s="133" t="b">
        <f t="shared" si="5"/>
        <v>1</v>
      </c>
      <c r="AB26" s="133" t="b">
        <f t="shared" si="6"/>
        <v>1</v>
      </c>
    </row>
    <row r="27" spans="1:28" ht="22.8" x14ac:dyDescent="0.3">
      <c r="A27" s="180" t="s">
        <v>68</v>
      </c>
      <c r="B27" s="223" t="s">
        <v>730</v>
      </c>
      <c r="C27" s="113" t="s">
        <v>84</v>
      </c>
      <c r="D27" s="176" t="s">
        <v>213</v>
      </c>
      <c r="E27" s="224" t="s">
        <v>333</v>
      </c>
      <c r="F27" s="225" t="s">
        <v>186</v>
      </c>
      <c r="G27" s="176" t="s">
        <v>787</v>
      </c>
      <c r="H27" s="229" t="s">
        <v>95</v>
      </c>
      <c r="I27" s="177">
        <v>1.4690000000000001</v>
      </c>
      <c r="J27" s="167" t="s">
        <v>695</v>
      </c>
      <c r="K27" s="269">
        <v>2025873</v>
      </c>
      <c r="L27" s="232">
        <f t="shared" si="0"/>
        <v>1114230</v>
      </c>
      <c r="M27" s="240">
        <f t="shared" si="1"/>
        <v>911643</v>
      </c>
      <c r="N27" s="226">
        <v>0.55000000000000004</v>
      </c>
      <c r="O27" s="241">
        <v>0</v>
      </c>
      <c r="P27" s="241">
        <v>0</v>
      </c>
      <c r="Q27" s="242">
        <v>0</v>
      </c>
      <c r="R27" s="242">
        <v>0</v>
      </c>
      <c r="S27" s="227">
        <f t="shared" si="2"/>
        <v>1114230</v>
      </c>
      <c r="T27" s="227">
        <v>0</v>
      </c>
      <c r="U27" s="227">
        <v>0</v>
      </c>
      <c r="V27" s="227">
        <v>0</v>
      </c>
      <c r="W27" s="227">
        <v>0</v>
      </c>
      <c r="X27" s="227">
        <v>0</v>
      </c>
      <c r="Y27" s="128" t="b">
        <f t="shared" si="3"/>
        <v>1</v>
      </c>
      <c r="Z27" s="132">
        <f t="shared" si="4"/>
        <v>0.55000000000000004</v>
      </c>
      <c r="AA27" s="133" t="b">
        <f t="shared" si="5"/>
        <v>1</v>
      </c>
      <c r="AB27" s="133" t="b">
        <f t="shared" si="6"/>
        <v>1</v>
      </c>
    </row>
    <row r="28" spans="1:28" ht="34.200000000000003" x14ac:dyDescent="0.3">
      <c r="A28" s="180" t="s">
        <v>69</v>
      </c>
      <c r="B28" s="223" t="s">
        <v>731</v>
      </c>
      <c r="C28" s="113" t="s">
        <v>84</v>
      </c>
      <c r="D28" s="176" t="s">
        <v>229</v>
      </c>
      <c r="E28" s="224" t="s">
        <v>308</v>
      </c>
      <c r="F28" s="225" t="s">
        <v>196</v>
      </c>
      <c r="G28" s="176" t="s">
        <v>788</v>
      </c>
      <c r="H28" s="229" t="s">
        <v>95</v>
      </c>
      <c r="I28" s="177">
        <v>2.0350000000000001</v>
      </c>
      <c r="J28" s="167" t="s">
        <v>819</v>
      </c>
      <c r="K28" s="269">
        <v>2789751.5</v>
      </c>
      <c r="L28" s="232">
        <f t="shared" si="0"/>
        <v>1394875</v>
      </c>
      <c r="M28" s="240">
        <f t="shared" si="1"/>
        <v>1394876.5</v>
      </c>
      <c r="N28" s="226">
        <v>0.5</v>
      </c>
      <c r="O28" s="241">
        <v>0</v>
      </c>
      <c r="P28" s="241">
        <v>0</v>
      </c>
      <c r="Q28" s="242">
        <v>0</v>
      </c>
      <c r="R28" s="242">
        <v>0</v>
      </c>
      <c r="S28" s="227">
        <f t="shared" si="2"/>
        <v>1394875</v>
      </c>
      <c r="T28" s="227">
        <v>0</v>
      </c>
      <c r="U28" s="227">
        <v>0</v>
      </c>
      <c r="V28" s="227">
        <v>0</v>
      </c>
      <c r="W28" s="227">
        <v>0</v>
      </c>
      <c r="X28" s="227">
        <v>0</v>
      </c>
      <c r="Y28" s="128" t="b">
        <f t="shared" si="3"/>
        <v>1</v>
      </c>
      <c r="Z28" s="132">
        <f t="shared" si="4"/>
        <v>0.5</v>
      </c>
      <c r="AA28" s="133" t="b">
        <f t="shared" si="5"/>
        <v>1</v>
      </c>
      <c r="AB28" s="133" t="b">
        <f t="shared" si="6"/>
        <v>1</v>
      </c>
    </row>
    <row r="29" spans="1:28" ht="14.4" x14ac:dyDescent="0.3">
      <c r="A29" s="180" t="s">
        <v>70</v>
      </c>
      <c r="B29" s="223" t="s">
        <v>732</v>
      </c>
      <c r="C29" s="113" t="s">
        <v>84</v>
      </c>
      <c r="D29" s="176" t="s">
        <v>397</v>
      </c>
      <c r="E29" s="224" t="s">
        <v>398</v>
      </c>
      <c r="F29" s="225" t="s">
        <v>195</v>
      </c>
      <c r="G29" s="176" t="s">
        <v>789</v>
      </c>
      <c r="H29" s="229" t="s">
        <v>95</v>
      </c>
      <c r="I29" s="177">
        <v>0.248</v>
      </c>
      <c r="J29" s="167" t="s">
        <v>682</v>
      </c>
      <c r="K29" s="269">
        <v>456919.03</v>
      </c>
      <c r="L29" s="232">
        <f t="shared" si="0"/>
        <v>228459</v>
      </c>
      <c r="M29" s="240">
        <f t="shared" si="1"/>
        <v>228460.03000000003</v>
      </c>
      <c r="N29" s="226">
        <v>0.5</v>
      </c>
      <c r="O29" s="241">
        <v>0</v>
      </c>
      <c r="P29" s="241">
        <v>0</v>
      </c>
      <c r="Q29" s="242">
        <v>0</v>
      </c>
      <c r="R29" s="242">
        <v>0</v>
      </c>
      <c r="S29" s="227">
        <f t="shared" si="2"/>
        <v>228459</v>
      </c>
      <c r="T29" s="227">
        <v>0</v>
      </c>
      <c r="U29" s="227">
        <v>0</v>
      </c>
      <c r="V29" s="227">
        <v>0</v>
      </c>
      <c r="W29" s="227">
        <v>0</v>
      </c>
      <c r="X29" s="227">
        <v>0</v>
      </c>
      <c r="Y29" s="128" t="b">
        <f t="shared" si="3"/>
        <v>1</v>
      </c>
      <c r="Z29" s="132">
        <f t="shared" si="4"/>
        <v>0.5</v>
      </c>
      <c r="AA29" s="133" t="b">
        <f t="shared" si="5"/>
        <v>1</v>
      </c>
      <c r="AB29" s="133" t="b">
        <f t="shared" si="6"/>
        <v>1</v>
      </c>
    </row>
    <row r="30" spans="1:28" ht="22.8" x14ac:dyDescent="0.3">
      <c r="A30" s="180" t="s">
        <v>71</v>
      </c>
      <c r="B30" s="223" t="s">
        <v>733</v>
      </c>
      <c r="C30" s="113" t="s">
        <v>84</v>
      </c>
      <c r="D30" s="176" t="s">
        <v>566</v>
      </c>
      <c r="E30" s="224" t="s">
        <v>392</v>
      </c>
      <c r="F30" s="225" t="s">
        <v>190</v>
      </c>
      <c r="G30" s="176" t="s">
        <v>790</v>
      </c>
      <c r="H30" s="229" t="s">
        <v>96</v>
      </c>
      <c r="I30" s="177">
        <v>0.83</v>
      </c>
      <c r="J30" s="167" t="s">
        <v>692</v>
      </c>
      <c r="K30" s="269">
        <v>1135300</v>
      </c>
      <c r="L30" s="232">
        <f t="shared" si="0"/>
        <v>567650</v>
      </c>
      <c r="M30" s="240">
        <f t="shared" si="1"/>
        <v>567650</v>
      </c>
      <c r="N30" s="226">
        <v>0.5</v>
      </c>
      <c r="O30" s="241">
        <v>0</v>
      </c>
      <c r="P30" s="241">
        <v>0</v>
      </c>
      <c r="Q30" s="242">
        <v>0</v>
      </c>
      <c r="R30" s="242">
        <v>0</v>
      </c>
      <c r="S30" s="227">
        <f t="shared" si="2"/>
        <v>567650</v>
      </c>
      <c r="T30" s="227">
        <v>0</v>
      </c>
      <c r="U30" s="227">
        <v>0</v>
      </c>
      <c r="V30" s="227">
        <v>0</v>
      </c>
      <c r="W30" s="227">
        <v>0</v>
      </c>
      <c r="X30" s="227">
        <v>0</v>
      </c>
      <c r="Y30" s="128" t="b">
        <f t="shared" si="3"/>
        <v>1</v>
      </c>
      <c r="Z30" s="132">
        <f t="shared" si="4"/>
        <v>0.5</v>
      </c>
      <c r="AA30" s="133" t="b">
        <f t="shared" si="5"/>
        <v>1</v>
      </c>
      <c r="AB30" s="133" t="b">
        <f t="shared" si="6"/>
        <v>1</v>
      </c>
    </row>
    <row r="31" spans="1:28" ht="22.8" x14ac:dyDescent="0.3">
      <c r="A31" s="180" t="s">
        <v>72</v>
      </c>
      <c r="B31" s="223" t="s">
        <v>734</v>
      </c>
      <c r="C31" s="113" t="s">
        <v>84</v>
      </c>
      <c r="D31" s="176" t="s">
        <v>342</v>
      </c>
      <c r="E31" s="224" t="s">
        <v>260</v>
      </c>
      <c r="F31" s="225" t="s">
        <v>183</v>
      </c>
      <c r="G31" s="176" t="s">
        <v>377</v>
      </c>
      <c r="H31" s="229" t="s">
        <v>95</v>
      </c>
      <c r="I31" s="177">
        <v>0.55400000000000005</v>
      </c>
      <c r="J31" s="167" t="s">
        <v>677</v>
      </c>
      <c r="K31" s="269">
        <v>2843153.7</v>
      </c>
      <c r="L31" s="232">
        <f t="shared" si="0"/>
        <v>1990207</v>
      </c>
      <c r="M31" s="240">
        <f t="shared" si="1"/>
        <v>852946.70000000019</v>
      </c>
      <c r="N31" s="226">
        <v>0.7</v>
      </c>
      <c r="O31" s="241">
        <v>0</v>
      </c>
      <c r="P31" s="241">
        <v>0</v>
      </c>
      <c r="Q31" s="242">
        <v>0</v>
      </c>
      <c r="R31" s="242">
        <v>0</v>
      </c>
      <c r="S31" s="227">
        <f t="shared" si="2"/>
        <v>1990207</v>
      </c>
      <c r="T31" s="227">
        <v>0</v>
      </c>
      <c r="U31" s="227">
        <v>0</v>
      </c>
      <c r="V31" s="227">
        <v>0</v>
      </c>
      <c r="W31" s="227">
        <v>0</v>
      </c>
      <c r="X31" s="227">
        <v>0</v>
      </c>
      <c r="Y31" s="128" t="b">
        <f t="shared" si="3"/>
        <v>1</v>
      </c>
      <c r="Z31" s="132">
        <f t="shared" si="4"/>
        <v>0.7</v>
      </c>
      <c r="AA31" s="133" t="b">
        <f t="shared" si="5"/>
        <v>1</v>
      </c>
      <c r="AB31" s="133" t="b">
        <f t="shared" si="6"/>
        <v>1</v>
      </c>
    </row>
    <row r="32" spans="1:28" ht="22.8" x14ac:dyDescent="0.3">
      <c r="A32" s="180" t="s">
        <v>73</v>
      </c>
      <c r="B32" s="223" t="s">
        <v>735</v>
      </c>
      <c r="C32" s="113" t="s">
        <v>84</v>
      </c>
      <c r="D32" s="176" t="s">
        <v>366</v>
      </c>
      <c r="E32" s="224" t="s">
        <v>268</v>
      </c>
      <c r="F32" s="225" t="s">
        <v>196</v>
      </c>
      <c r="G32" s="176" t="s">
        <v>791</v>
      </c>
      <c r="H32" s="229" t="s">
        <v>95</v>
      </c>
      <c r="I32" s="177">
        <v>0.27700000000000002</v>
      </c>
      <c r="J32" s="167" t="s">
        <v>447</v>
      </c>
      <c r="K32" s="269">
        <v>838655.85</v>
      </c>
      <c r="L32" s="232">
        <f t="shared" si="0"/>
        <v>419327</v>
      </c>
      <c r="M32" s="240">
        <f t="shared" si="1"/>
        <v>419328.85</v>
      </c>
      <c r="N32" s="226">
        <v>0.5</v>
      </c>
      <c r="O32" s="241">
        <v>0</v>
      </c>
      <c r="P32" s="241">
        <v>0</v>
      </c>
      <c r="Q32" s="242">
        <v>0</v>
      </c>
      <c r="R32" s="242">
        <v>0</v>
      </c>
      <c r="S32" s="227">
        <f t="shared" si="2"/>
        <v>419327</v>
      </c>
      <c r="T32" s="227">
        <v>0</v>
      </c>
      <c r="U32" s="227">
        <v>0</v>
      </c>
      <c r="V32" s="227">
        <v>0</v>
      </c>
      <c r="W32" s="227">
        <v>0</v>
      </c>
      <c r="X32" s="227">
        <v>0</v>
      </c>
      <c r="Y32" s="128" t="b">
        <f t="shared" si="3"/>
        <v>1</v>
      </c>
      <c r="Z32" s="132">
        <f t="shared" si="4"/>
        <v>0.5</v>
      </c>
      <c r="AA32" s="133" t="b">
        <f t="shared" si="5"/>
        <v>1</v>
      </c>
      <c r="AB32" s="133" t="b">
        <f t="shared" si="6"/>
        <v>1</v>
      </c>
    </row>
    <row r="33" spans="1:28" ht="22.8" x14ac:dyDescent="0.3">
      <c r="A33" s="180" t="s">
        <v>74</v>
      </c>
      <c r="B33" s="223" t="s">
        <v>736</v>
      </c>
      <c r="C33" s="113" t="s">
        <v>84</v>
      </c>
      <c r="D33" s="176" t="s">
        <v>243</v>
      </c>
      <c r="E33" s="224" t="s">
        <v>259</v>
      </c>
      <c r="F33" s="225" t="s">
        <v>195</v>
      </c>
      <c r="G33" s="176" t="s">
        <v>792</v>
      </c>
      <c r="H33" s="229" t="s">
        <v>94</v>
      </c>
      <c r="I33" s="177">
        <v>0.53300000000000003</v>
      </c>
      <c r="J33" s="167" t="s">
        <v>434</v>
      </c>
      <c r="K33" s="269">
        <v>1578573.46</v>
      </c>
      <c r="L33" s="232">
        <f t="shared" si="0"/>
        <v>789286</v>
      </c>
      <c r="M33" s="240">
        <f t="shared" si="1"/>
        <v>789287.46</v>
      </c>
      <c r="N33" s="226">
        <v>0.5</v>
      </c>
      <c r="O33" s="241">
        <v>0</v>
      </c>
      <c r="P33" s="241">
        <v>0</v>
      </c>
      <c r="Q33" s="242">
        <v>0</v>
      </c>
      <c r="R33" s="242">
        <v>0</v>
      </c>
      <c r="S33" s="227">
        <f t="shared" si="2"/>
        <v>789286</v>
      </c>
      <c r="T33" s="227">
        <v>0</v>
      </c>
      <c r="U33" s="227">
        <v>0</v>
      </c>
      <c r="V33" s="227">
        <v>0</v>
      </c>
      <c r="W33" s="227">
        <v>0</v>
      </c>
      <c r="X33" s="227">
        <v>0</v>
      </c>
      <c r="Y33" s="128" t="b">
        <f t="shared" si="3"/>
        <v>1</v>
      </c>
      <c r="Z33" s="132">
        <f t="shared" si="4"/>
        <v>0.5</v>
      </c>
      <c r="AA33" s="133" t="b">
        <f t="shared" si="5"/>
        <v>1</v>
      </c>
      <c r="AB33" s="133" t="b">
        <f t="shared" si="6"/>
        <v>1</v>
      </c>
    </row>
    <row r="34" spans="1:28" s="267" customFormat="1" ht="34.200000000000003" x14ac:dyDescent="0.3">
      <c r="A34" s="264" t="s">
        <v>75</v>
      </c>
      <c r="B34" s="228" t="s">
        <v>737</v>
      </c>
      <c r="C34" s="111" t="s">
        <v>85</v>
      </c>
      <c r="D34" s="116" t="s">
        <v>570</v>
      </c>
      <c r="E34" s="220" t="s">
        <v>359</v>
      </c>
      <c r="F34" s="221" t="s">
        <v>180</v>
      </c>
      <c r="G34" s="116" t="s">
        <v>793</v>
      </c>
      <c r="H34" s="222" t="s">
        <v>95</v>
      </c>
      <c r="I34" s="142">
        <v>0.33600000000000002</v>
      </c>
      <c r="J34" s="110" t="s">
        <v>699</v>
      </c>
      <c r="K34" s="218">
        <v>534701.79</v>
      </c>
      <c r="L34" s="151">
        <f t="shared" si="0"/>
        <v>320821</v>
      </c>
      <c r="M34" s="236">
        <f t="shared" si="1"/>
        <v>213880.79000000004</v>
      </c>
      <c r="N34" s="159">
        <v>0.6</v>
      </c>
      <c r="O34" s="243">
        <v>0</v>
      </c>
      <c r="P34" s="243">
        <v>0</v>
      </c>
      <c r="Q34" s="244">
        <v>0</v>
      </c>
      <c r="R34" s="244">
        <v>0</v>
      </c>
      <c r="S34" s="165">
        <v>0</v>
      </c>
      <c r="T34" s="165">
        <v>320821</v>
      </c>
      <c r="U34" s="165">
        <v>0</v>
      </c>
      <c r="V34" s="165">
        <v>0</v>
      </c>
      <c r="W34" s="165">
        <v>0</v>
      </c>
      <c r="X34" s="165">
        <v>0</v>
      </c>
      <c r="Y34" s="128" t="b">
        <f t="shared" si="3"/>
        <v>1</v>
      </c>
      <c r="Z34" s="132">
        <f t="shared" si="4"/>
        <v>0.6</v>
      </c>
      <c r="AA34" s="133" t="b">
        <f t="shared" si="5"/>
        <v>1</v>
      </c>
      <c r="AB34" s="133" t="b">
        <f t="shared" si="6"/>
        <v>1</v>
      </c>
    </row>
    <row r="35" spans="1:28" ht="34.200000000000003" x14ac:dyDescent="0.3">
      <c r="A35" s="180" t="s">
        <v>76</v>
      </c>
      <c r="B35" s="223" t="s">
        <v>738</v>
      </c>
      <c r="C35" s="113" t="s">
        <v>84</v>
      </c>
      <c r="D35" s="176" t="s">
        <v>563</v>
      </c>
      <c r="E35" s="224" t="s">
        <v>289</v>
      </c>
      <c r="F35" s="225" t="s">
        <v>184</v>
      </c>
      <c r="G35" s="176" t="s">
        <v>794</v>
      </c>
      <c r="H35" s="229" t="s">
        <v>95</v>
      </c>
      <c r="I35" s="177">
        <v>2.847</v>
      </c>
      <c r="J35" s="167" t="s">
        <v>428</v>
      </c>
      <c r="K35" s="269">
        <v>4886518.88</v>
      </c>
      <c r="L35" s="232">
        <f t="shared" ref="L35:L66" si="7">ROUNDDOWN(K35*N35,0)</f>
        <v>2687585</v>
      </c>
      <c r="M35" s="240">
        <f t="shared" ref="M35:M66" si="8">K35-L35</f>
        <v>2198933.88</v>
      </c>
      <c r="N35" s="226">
        <v>0.55000000000000004</v>
      </c>
      <c r="O35" s="241">
        <v>0</v>
      </c>
      <c r="P35" s="241">
        <v>0</v>
      </c>
      <c r="Q35" s="242">
        <v>0</v>
      </c>
      <c r="R35" s="242">
        <v>0</v>
      </c>
      <c r="S35" s="227">
        <f t="shared" ref="S35:S46" si="9">L35</f>
        <v>2687585</v>
      </c>
      <c r="T35" s="227">
        <v>0</v>
      </c>
      <c r="U35" s="227">
        <v>0</v>
      </c>
      <c r="V35" s="227">
        <v>0</v>
      </c>
      <c r="W35" s="227">
        <v>0</v>
      </c>
      <c r="X35" s="227">
        <v>0</v>
      </c>
      <c r="Y35" s="128" t="b">
        <f t="shared" si="3"/>
        <v>1</v>
      </c>
      <c r="Z35" s="132">
        <f t="shared" si="4"/>
        <v>0.55000000000000004</v>
      </c>
      <c r="AA35" s="133" t="b">
        <f t="shared" si="5"/>
        <v>1</v>
      </c>
      <c r="AB35" s="133" t="b">
        <f t="shared" si="6"/>
        <v>1</v>
      </c>
    </row>
    <row r="36" spans="1:28" ht="34.200000000000003" x14ac:dyDescent="0.3">
      <c r="A36" s="180" t="s">
        <v>77</v>
      </c>
      <c r="B36" s="223" t="s">
        <v>739</v>
      </c>
      <c r="C36" s="113" t="s">
        <v>84</v>
      </c>
      <c r="D36" s="176" t="s">
        <v>200</v>
      </c>
      <c r="E36" s="224" t="s">
        <v>321</v>
      </c>
      <c r="F36" s="225" t="s">
        <v>189</v>
      </c>
      <c r="G36" s="176" t="s">
        <v>864</v>
      </c>
      <c r="H36" s="229" t="s">
        <v>95</v>
      </c>
      <c r="I36" s="177">
        <v>0.999</v>
      </c>
      <c r="J36" s="167" t="s">
        <v>426</v>
      </c>
      <c r="K36" s="269">
        <v>753259.87</v>
      </c>
      <c r="L36" s="232">
        <f t="shared" si="7"/>
        <v>376629</v>
      </c>
      <c r="M36" s="240">
        <f t="shared" si="8"/>
        <v>376630.87</v>
      </c>
      <c r="N36" s="226">
        <v>0.5</v>
      </c>
      <c r="O36" s="241">
        <v>0</v>
      </c>
      <c r="P36" s="241">
        <v>0</v>
      </c>
      <c r="Q36" s="242">
        <v>0</v>
      </c>
      <c r="R36" s="242">
        <v>0</v>
      </c>
      <c r="S36" s="227">
        <f t="shared" si="9"/>
        <v>376629</v>
      </c>
      <c r="T36" s="227">
        <v>0</v>
      </c>
      <c r="U36" s="227">
        <v>0</v>
      </c>
      <c r="V36" s="227">
        <v>0</v>
      </c>
      <c r="W36" s="227">
        <v>0</v>
      </c>
      <c r="X36" s="227">
        <v>0</v>
      </c>
      <c r="Y36" s="128" t="b">
        <f t="shared" si="3"/>
        <v>1</v>
      </c>
      <c r="Z36" s="132">
        <f t="shared" si="4"/>
        <v>0.5</v>
      </c>
      <c r="AA36" s="133" t="b">
        <f t="shared" si="5"/>
        <v>1</v>
      </c>
      <c r="AB36" s="133" t="b">
        <f t="shared" si="6"/>
        <v>1</v>
      </c>
    </row>
    <row r="37" spans="1:28" ht="34.200000000000003" x14ac:dyDescent="0.3">
      <c r="A37" s="180" t="s">
        <v>78</v>
      </c>
      <c r="B37" s="223" t="s">
        <v>740</v>
      </c>
      <c r="C37" s="113" t="s">
        <v>84</v>
      </c>
      <c r="D37" s="176" t="s">
        <v>339</v>
      </c>
      <c r="E37" s="224" t="s">
        <v>97</v>
      </c>
      <c r="F37" s="225" t="s">
        <v>339</v>
      </c>
      <c r="G37" s="176" t="s">
        <v>795</v>
      </c>
      <c r="H37" s="229" t="s">
        <v>94</v>
      </c>
      <c r="I37" s="177">
        <v>0.28499999999999998</v>
      </c>
      <c r="J37" s="167" t="s">
        <v>677</v>
      </c>
      <c r="K37" s="269">
        <v>2398745.9500000002</v>
      </c>
      <c r="L37" s="232">
        <f t="shared" si="7"/>
        <v>1199372</v>
      </c>
      <c r="M37" s="240">
        <f t="shared" si="8"/>
        <v>1199373.9500000002</v>
      </c>
      <c r="N37" s="226">
        <v>0.5</v>
      </c>
      <c r="O37" s="241">
        <v>0</v>
      </c>
      <c r="P37" s="241">
        <v>0</v>
      </c>
      <c r="Q37" s="242">
        <v>0</v>
      </c>
      <c r="R37" s="242">
        <v>0</v>
      </c>
      <c r="S37" s="227">
        <f t="shared" si="9"/>
        <v>1199372</v>
      </c>
      <c r="T37" s="227">
        <v>0</v>
      </c>
      <c r="U37" s="227">
        <v>0</v>
      </c>
      <c r="V37" s="227">
        <v>0</v>
      </c>
      <c r="W37" s="227">
        <v>0</v>
      </c>
      <c r="X37" s="227">
        <v>0</v>
      </c>
      <c r="Y37" s="128" t="b">
        <f t="shared" si="3"/>
        <v>1</v>
      </c>
      <c r="Z37" s="132">
        <f t="shared" si="4"/>
        <v>0.5</v>
      </c>
      <c r="AA37" s="133" t="b">
        <f t="shared" si="5"/>
        <v>1</v>
      </c>
      <c r="AB37" s="133" t="b">
        <f t="shared" si="6"/>
        <v>1</v>
      </c>
    </row>
    <row r="38" spans="1:28" ht="34.200000000000003" x14ac:dyDescent="0.3">
      <c r="A38" s="180" t="s">
        <v>79</v>
      </c>
      <c r="B38" s="223" t="s">
        <v>741</v>
      </c>
      <c r="C38" s="113" t="s">
        <v>84</v>
      </c>
      <c r="D38" s="176" t="s">
        <v>571</v>
      </c>
      <c r="E38" s="224" t="s">
        <v>302</v>
      </c>
      <c r="F38" s="225" t="s">
        <v>189</v>
      </c>
      <c r="G38" s="176" t="s">
        <v>865</v>
      </c>
      <c r="H38" s="229" t="s">
        <v>95</v>
      </c>
      <c r="I38" s="177">
        <v>0.217</v>
      </c>
      <c r="J38" s="167" t="s">
        <v>428</v>
      </c>
      <c r="K38" s="269">
        <v>926398.68</v>
      </c>
      <c r="L38" s="232">
        <f t="shared" si="7"/>
        <v>555839</v>
      </c>
      <c r="M38" s="240">
        <f t="shared" si="8"/>
        <v>370559.68000000005</v>
      </c>
      <c r="N38" s="226">
        <v>0.6</v>
      </c>
      <c r="O38" s="241">
        <v>0</v>
      </c>
      <c r="P38" s="241">
        <v>0</v>
      </c>
      <c r="Q38" s="242">
        <v>0</v>
      </c>
      <c r="R38" s="242">
        <v>0</v>
      </c>
      <c r="S38" s="227">
        <f t="shared" si="9"/>
        <v>555839</v>
      </c>
      <c r="T38" s="227">
        <v>0</v>
      </c>
      <c r="U38" s="227">
        <v>0</v>
      </c>
      <c r="V38" s="227">
        <v>0</v>
      </c>
      <c r="W38" s="227">
        <v>0</v>
      </c>
      <c r="X38" s="227">
        <v>0</v>
      </c>
      <c r="Y38" s="128" t="b">
        <f t="shared" si="3"/>
        <v>1</v>
      </c>
      <c r="Z38" s="132">
        <f t="shared" si="4"/>
        <v>0.6</v>
      </c>
      <c r="AA38" s="133" t="b">
        <f t="shared" si="5"/>
        <v>1</v>
      </c>
      <c r="AB38" s="133" t="b">
        <f t="shared" si="6"/>
        <v>1</v>
      </c>
    </row>
    <row r="39" spans="1:28" ht="34.200000000000003" x14ac:dyDescent="0.3">
      <c r="A39" s="180" t="s">
        <v>80</v>
      </c>
      <c r="B39" s="223" t="s">
        <v>742</v>
      </c>
      <c r="C39" s="113" t="s">
        <v>84</v>
      </c>
      <c r="D39" s="176" t="s">
        <v>241</v>
      </c>
      <c r="E39" s="224" t="s">
        <v>322</v>
      </c>
      <c r="F39" s="225" t="s">
        <v>195</v>
      </c>
      <c r="G39" s="176" t="s">
        <v>796</v>
      </c>
      <c r="H39" s="229" t="s">
        <v>95</v>
      </c>
      <c r="I39" s="177">
        <v>1.7669999999999999</v>
      </c>
      <c r="J39" s="167" t="s">
        <v>700</v>
      </c>
      <c r="K39" s="269">
        <v>4691160.25</v>
      </c>
      <c r="L39" s="232">
        <f t="shared" si="7"/>
        <v>2345580</v>
      </c>
      <c r="M39" s="240">
        <f t="shared" si="8"/>
        <v>2345580.25</v>
      </c>
      <c r="N39" s="226">
        <v>0.5</v>
      </c>
      <c r="O39" s="241">
        <v>0</v>
      </c>
      <c r="P39" s="241">
        <v>0</v>
      </c>
      <c r="Q39" s="242">
        <v>0</v>
      </c>
      <c r="R39" s="242">
        <v>0</v>
      </c>
      <c r="S39" s="227">
        <f t="shared" si="9"/>
        <v>2345580</v>
      </c>
      <c r="T39" s="227">
        <v>0</v>
      </c>
      <c r="U39" s="227">
        <v>0</v>
      </c>
      <c r="V39" s="227">
        <v>0</v>
      </c>
      <c r="W39" s="227">
        <v>0</v>
      </c>
      <c r="X39" s="227">
        <v>0</v>
      </c>
      <c r="Y39" s="128" t="b">
        <f t="shared" si="3"/>
        <v>1</v>
      </c>
      <c r="Z39" s="132">
        <f t="shared" si="4"/>
        <v>0.5</v>
      </c>
      <c r="AA39" s="133" t="b">
        <f t="shared" si="5"/>
        <v>1</v>
      </c>
      <c r="AB39" s="133" t="b">
        <f t="shared" si="6"/>
        <v>1</v>
      </c>
    </row>
    <row r="40" spans="1:28" ht="22.8" x14ac:dyDescent="0.3">
      <c r="A40" s="180" t="s">
        <v>81</v>
      </c>
      <c r="B40" s="223" t="s">
        <v>743</v>
      </c>
      <c r="C40" s="113" t="s">
        <v>84</v>
      </c>
      <c r="D40" s="176" t="s">
        <v>345</v>
      </c>
      <c r="E40" s="224" t="s">
        <v>301</v>
      </c>
      <c r="F40" s="225" t="s">
        <v>189</v>
      </c>
      <c r="G40" s="176" t="s">
        <v>797</v>
      </c>
      <c r="H40" s="229" t="s">
        <v>95</v>
      </c>
      <c r="I40" s="177">
        <v>0.76500000000000001</v>
      </c>
      <c r="J40" s="167" t="s">
        <v>820</v>
      </c>
      <c r="K40" s="269">
        <v>1079388.6299999999</v>
      </c>
      <c r="L40" s="232">
        <f t="shared" si="7"/>
        <v>539694</v>
      </c>
      <c r="M40" s="240">
        <f t="shared" si="8"/>
        <v>539694.62999999989</v>
      </c>
      <c r="N40" s="226">
        <v>0.5</v>
      </c>
      <c r="O40" s="241">
        <v>0</v>
      </c>
      <c r="P40" s="241">
        <v>0</v>
      </c>
      <c r="Q40" s="242">
        <v>0</v>
      </c>
      <c r="R40" s="242">
        <v>0</v>
      </c>
      <c r="S40" s="227">
        <f t="shared" si="9"/>
        <v>539694</v>
      </c>
      <c r="T40" s="227">
        <v>0</v>
      </c>
      <c r="U40" s="227">
        <v>0</v>
      </c>
      <c r="V40" s="227">
        <v>0</v>
      </c>
      <c r="W40" s="227">
        <v>0</v>
      </c>
      <c r="X40" s="227">
        <v>0</v>
      </c>
      <c r="Y40" s="128" t="b">
        <f t="shared" si="3"/>
        <v>1</v>
      </c>
      <c r="Z40" s="132">
        <f t="shared" si="4"/>
        <v>0.5</v>
      </c>
      <c r="AA40" s="133" t="b">
        <f t="shared" si="5"/>
        <v>1</v>
      </c>
      <c r="AB40" s="133" t="b">
        <f t="shared" si="6"/>
        <v>1</v>
      </c>
    </row>
    <row r="41" spans="1:28" ht="14.4" x14ac:dyDescent="0.3">
      <c r="A41" s="180" t="s">
        <v>82</v>
      </c>
      <c r="B41" s="223" t="s">
        <v>744</v>
      </c>
      <c r="C41" s="113" t="s">
        <v>84</v>
      </c>
      <c r="D41" s="176" t="s">
        <v>393</v>
      </c>
      <c r="E41" s="224" t="s">
        <v>574</v>
      </c>
      <c r="F41" s="225" t="s">
        <v>193</v>
      </c>
      <c r="G41" s="176" t="s">
        <v>874</v>
      </c>
      <c r="H41" s="229" t="s">
        <v>96</v>
      </c>
      <c r="I41" s="177">
        <v>0.50900000000000001</v>
      </c>
      <c r="J41" s="167" t="s">
        <v>423</v>
      </c>
      <c r="K41" s="269">
        <v>328224.34999999998</v>
      </c>
      <c r="L41" s="232">
        <f t="shared" si="7"/>
        <v>180523</v>
      </c>
      <c r="M41" s="240">
        <f t="shared" si="8"/>
        <v>147701.34999999998</v>
      </c>
      <c r="N41" s="226">
        <v>0.55000000000000004</v>
      </c>
      <c r="O41" s="241">
        <v>0</v>
      </c>
      <c r="P41" s="241">
        <v>0</v>
      </c>
      <c r="Q41" s="242">
        <v>0</v>
      </c>
      <c r="R41" s="242">
        <v>0</v>
      </c>
      <c r="S41" s="227">
        <f t="shared" si="9"/>
        <v>180523</v>
      </c>
      <c r="T41" s="227">
        <v>0</v>
      </c>
      <c r="U41" s="227">
        <v>0</v>
      </c>
      <c r="V41" s="227">
        <v>0</v>
      </c>
      <c r="W41" s="227">
        <v>0</v>
      </c>
      <c r="X41" s="227">
        <v>0</v>
      </c>
      <c r="Y41" s="128" t="b">
        <f t="shared" si="3"/>
        <v>1</v>
      </c>
      <c r="Z41" s="132">
        <f t="shared" si="4"/>
        <v>0.55000000000000004</v>
      </c>
      <c r="AA41" s="133" t="b">
        <f t="shared" si="5"/>
        <v>1</v>
      </c>
      <c r="AB41" s="133" t="b">
        <f t="shared" si="6"/>
        <v>1</v>
      </c>
    </row>
    <row r="42" spans="1:28" ht="22.8" x14ac:dyDescent="0.3">
      <c r="A42" s="180" t="s">
        <v>83</v>
      </c>
      <c r="B42" s="223" t="s">
        <v>745</v>
      </c>
      <c r="C42" s="113" t="s">
        <v>84</v>
      </c>
      <c r="D42" s="176" t="s">
        <v>232</v>
      </c>
      <c r="E42" s="224" t="s">
        <v>253</v>
      </c>
      <c r="F42" s="225" t="s">
        <v>181</v>
      </c>
      <c r="G42" s="176" t="s">
        <v>798</v>
      </c>
      <c r="H42" s="229" t="s">
        <v>95</v>
      </c>
      <c r="I42" s="177">
        <v>0.19</v>
      </c>
      <c r="J42" s="167" t="s">
        <v>428</v>
      </c>
      <c r="K42" s="269">
        <v>526951.43999999994</v>
      </c>
      <c r="L42" s="232">
        <f t="shared" si="7"/>
        <v>263475</v>
      </c>
      <c r="M42" s="240">
        <f t="shared" si="8"/>
        <v>263476.43999999994</v>
      </c>
      <c r="N42" s="226">
        <v>0.5</v>
      </c>
      <c r="O42" s="241">
        <v>0</v>
      </c>
      <c r="P42" s="241">
        <v>0</v>
      </c>
      <c r="Q42" s="242">
        <v>0</v>
      </c>
      <c r="R42" s="242">
        <v>0</v>
      </c>
      <c r="S42" s="227">
        <f t="shared" si="9"/>
        <v>263475</v>
      </c>
      <c r="T42" s="227">
        <v>0</v>
      </c>
      <c r="U42" s="227">
        <v>0</v>
      </c>
      <c r="V42" s="227">
        <v>0</v>
      </c>
      <c r="W42" s="227">
        <v>0</v>
      </c>
      <c r="X42" s="227">
        <v>0</v>
      </c>
      <c r="Y42" s="128" t="b">
        <f t="shared" si="3"/>
        <v>1</v>
      </c>
      <c r="Z42" s="132">
        <f t="shared" si="4"/>
        <v>0.5</v>
      </c>
      <c r="AA42" s="133" t="b">
        <f t="shared" si="5"/>
        <v>1</v>
      </c>
      <c r="AB42" s="133" t="b">
        <f t="shared" si="6"/>
        <v>1</v>
      </c>
    </row>
    <row r="43" spans="1:28" ht="22.8" x14ac:dyDescent="0.3">
      <c r="A43" s="180" t="s">
        <v>86</v>
      </c>
      <c r="B43" s="223" t="s">
        <v>746</v>
      </c>
      <c r="C43" s="113" t="s">
        <v>84</v>
      </c>
      <c r="D43" s="176" t="s">
        <v>222</v>
      </c>
      <c r="E43" s="224" t="s">
        <v>292</v>
      </c>
      <c r="F43" s="225" t="s">
        <v>187</v>
      </c>
      <c r="G43" s="176" t="s">
        <v>799</v>
      </c>
      <c r="H43" s="229" t="s">
        <v>95</v>
      </c>
      <c r="I43" s="177">
        <v>0.995</v>
      </c>
      <c r="J43" s="167" t="s">
        <v>422</v>
      </c>
      <c r="K43" s="269">
        <v>1905085.02</v>
      </c>
      <c r="L43" s="232">
        <f t="shared" si="7"/>
        <v>952542</v>
      </c>
      <c r="M43" s="240">
        <f t="shared" si="8"/>
        <v>952543.02</v>
      </c>
      <c r="N43" s="226">
        <v>0.5</v>
      </c>
      <c r="O43" s="241">
        <v>0</v>
      </c>
      <c r="P43" s="241">
        <v>0</v>
      </c>
      <c r="Q43" s="242">
        <v>0</v>
      </c>
      <c r="R43" s="242">
        <v>0</v>
      </c>
      <c r="S43" s="227">
        <f t="shared" si="9"/>
        <v>952542</v>
      </c>
      <c r="T43" s="227">
        <v>0</v>
      </c>
      <c r="U43" s="227">
        <v>0</v>
      </c>
      <c r="V43" s="227">
        <v>0</v>
      </c>
      <c r="W43" s="227">
        <v>0</v>
      </c>
      <c r="X43" s="227">
        <v>0</v>
      </c>
      <c r="Y43" s="128" t="b">
        <f t="shared" si="3"/>
        <v>1</v>
      </c>
      <c r="Z43" s="132">
        <f t="shared" si="4"/>
        <v>0.5</v>
      </c>
      <c r="AA43" s="133" t="b">
        <f t="shared" si="5"/>
        <v>1</v>
      </c>
      <c r="AB43" s="133" t="b">
        <f t="shared" si="6"/>
        <v>1</v>
      </c>
    </row>
    <row r="44" spans="1:28" s="252" customFormat="1" ht="49.5" customHeight="1" x14ac:dyDescent="0.3">
      <c r="A44" s="180" t="s">
        <v>87</v>
      </c>
      <c r="B44" s="223" t="s">
        <v>747</v>
      </c>
      <c r="C44" s="113" t="s">
        <v>84</v>
      </c>
      <c r="D44" s="176" t="s">
        <v>363</v>
      </c>
      <c r="E44" s="224" t="s">
        <v>300</v>
      </c>
      <c r="F44" s="225" t="s">
        <v>188</v>
      </c>
      <c r="G44" s="238" t="s">
        <v>800</v>
      </c>
      <c r="H44" s="249" t="s">
        <v>94</v>
      </c>
      <c r="I44" s="177">
        <v>3.0819999999999999</v>
      </c>
      <c r="J44" s="167" t="s">
        <v>434</v>
      </c>
      <c r="K44" s="269">
        <v>11641740.02</v>
      </c>
      <c r="L44" s="250">
        <f t="shared" si="7"/>
        <v>5820870</v>
      </c>
      <c r="M44" s="251">
        <f t="shared" si="8"/>
        <v>5820870.0199999996</v>
      </c>
      <c r="N44" s="226">
        <v>0.5</v>
      </c>
      <c r="O44" s="265">
        <v>0</v>
      </c>
      <c r="P44" s="265">
        <v>0</v>
      </c>
      <c r="Q44" s="266">
        <v>0</v>
      </c>
      <c r="R44" s="266">
        <v>0</v>
      </c>
      <c r="S44" s="227">
        <f t="shared" si="9"/>
        <v>5820870</v>
      </c>
      <c r="T44" s="227">
        <v>0</v>
      </c>
      <c r="U44" s="227">
        <v>0</v>
      </c>
      <c r="V44" s="227">
        <v>0</v>
      </c>
      <c r="W44" s="227">
        <v>0</v>
      </c>
      <c r="X44" s="227">
        <v>0</v>
      </c>
      <c r="Y44" s="128" t="b">
        <f t="shared" si="3"/>
        <v>1</v>
      </c>
      <c r="Z44" s="132">
        <f t="shared" si="4"/>
        <v>0.5</v>
      </c>
      <c r="AA44" s="133" t="b">
        <f t="shared" si="5"/>
        <v>1</v>
      </c>
      <c r="AB44" s="133" t="b">
        <f t="shared" si="6"/>
        <v>1</v>
      </c>
    </row>
    <row r="45" spans="1:28" ht="22.8" x14ac:dyDescent="0.3">
      <c r="A45" s="180" t="s">
        <v>88</v>
      </c>
      <c r="B45" s="223" t="s">
        <v>748</v>
      </c>
      <c r="C45" s="113" t="s">
        <v>84</v>
      </c>
      <c r="D45" s="176" t="s">
        <v>233</v>
      </c>
      <c r="E45" s="224" t="s">
        <v>250</v>
      </c>
      <c r="F45" s="225" t="s">
        <v>197</v>
      </c>
      <c r="G45" s="176" t="s">
        <v>801</v>
      </c>
      <c r="H45" s="229" t="s">
        <v>95</v>
      </c>
      <c r="I45" s="177">
        <v>0.35599999999999998</v>
      </c>
      <c r="J45" s="167" t="s">
        <v>429</v>
      </c>
      <c r="K45" s="269">
        <v>484672.43</v>
      </c>
      <c r="L45" s="232">
        <f t="shared" si="7"/>
        <v>242336</v>
      </c>
      <c r="M45" s="240">
        <f t="shared" si="8"/>
        <v>242336.43</v>
      </c>
      <c r="N45" s="226">
        <v>0.5</v>
      </c>
      <c r="O45" s="241">
        <v>0</v>
      </c>
      <c r="P45" s="241">
        <v>0</v>
      </c>
      <c r="Q45" s="242">
        <v>0</v>
      </c>
      <c r="R45" s="242">
        <v>0</v>
      </c>
      <c r="S45" s="227">
        <f t="shared" si="9"/>
        <v>242336</v>
      </c>
      <c r="T45" s="227">
        <v>0</v>
      </c>
      <c r="U45" s="227">
        <v>0</v>
      </c>
      <c r="V45" s="227">
        <v>0</v>
      </c>
      <c r="W45" s="227">
        <v>0</v>
      </c>
      <c r="X45" s="227">
        <v>0</v>
      </c>
      <c r="Y45" s="128" t="b">
        <f t="shared" si="3"/>
        <v>1</v>
      </c>
      <c r="Z45" s="132">
        <f t="shared" si="4"/>
        <v>0.5</v>
      </c>
      <c r="AA45" s="133" t="b">
        <f t="shared" si="5"/>
        <v>1</v>
      </c>
      <c r="AB45" s="133" t="b">
        <f t="shared" si="6"/>
        <v>1</v>
      </c>
    </row>
    <row r="46" spans="1:28" ht="45.6" x14ac:dyDescent="0.3">
      <c r="A46" s="180" t="s">
        <v>89</v>
      </c>
      <c r="B46" s="223" t="s">
        <v>749</v>
      </c>
      <c r="C46" s="113" t="s">
        <v>84</v>
      </c>
      <c r="D46" s="176" t="s">
        <v>203</v>
      </c>
      <c r="E46" s="224" t="s">
        <v>262</v>
      </c>
      <c r="F46" s="225" t="s">
        <v>197</v>
      </c>
      <c r="G46" s="176" t="s">
        <v>802</v>
      </c>
      <c r="H46" s="229" t="s">
        <v>95</v>
      </c>
      <c r="I46" s="177">
        <v>0.68</v>
      </c>
      <c r="J46" s="167" t="s">
        <v>423</v>
      </c>
      <c r="K46" s="269">
        <v>581175.97</v>
      </c>
      <c r="L46" s="232">
        <f t="shared" si="7"/>
        <v>348705</v>
      </c>
      <c r="M46" s="240">
        <f t="shared" si="8"/>
        <v>232470.96999999997</v>
      </c>
      <c r="N46" s="226">
        <v>0.6</v>
      </c>
      <c r="O46" s="241">
        <v>0</v>
      </c>
      <c r="P46" s="241">
        <v>0</v>
      </c>
      <c r="Q46" s="242">
        <v>0</v>
      </c>
      <c r="R46" s="242">
        <v>0</v>
      </c>
      <c r="S46" s="227">
        <f t="shared" si="9"/>
        <v>348705</v>
      </c>
      <c r="T46" s="227">
        <v>0</v>
      </c>
      <c r="U46" s="227">
        <v>0</v>
      </c>
      <c r="V46" s="227">
        <v>0</v>
      </c>
      <c r="W46" s="227">
        <v>0</v>
      </c>
      <c r="X46" s="227">
        <v>0</v>
      </c>
      <c r="Y46" s="128" t="b">
        <f t="shared" si="3"/>
        <v>1</v>
      </c>
      <c r="Z46" s="132">
        <f t="shared" si="4"/>
        <v>0.6</v>
      </c>
      <c r="AA46" s="133" t="b">
        <f t="shared" si="5"/>
        <v>1</v>
      </c>
      <c r="AB46" s="133" t="b">
        <f t="shared" si="6"/>
        <v>1</v>
      </c>
    </row>
    <row r="47" spans="1:28" s="267" customFormat="1" ht="34.200000000000003" x14ac:dyDescent="0.3">
      <c r="A47" s="264" t="s">
        <v>90</v>
      </c>
      <c r="B47" s="228" t="s">
        <v>752</v>
      </c>
      <c r="C47" s="111" t="s">
        <v>85</v>
      </c>
      <c r="D47" s="116" t="s">
        <v>230</v>
      </c>
      <c r="E47" s="220" t="s">
        <v>295</v>
      </c>
      <c r="F47" s="221" t="s">
        <v>194</v>
      </c>
      <c r="G47" s="116" t="s">
        <v>805</v>
      </c>
      <c r="H47" s="222" t="s">
        <v>94</v>
      </c>
      <c r="I47" s="142">
        <v>0.89400000000000002</v>
      </c>
      <c r="J47" s="110" t="s">
        <v>822</v>
      </c>
      <c r="K47" s="218">
        <v>8700000</v>
      </c>
      <c r="L47" s="151">
        <f t="shared" si="7"/>
        <v>4350000</v>
      </c>
      <c r="M47" s="236">
        <f t="shared" si="8"/>
        <v>4350000</v>
      </c>
      <c r="N47" s="159">
        <v>0.5</v>
      </c>
      <c r="O47" s="243">
        <v>0</v>
      </c>
      <c r="P47" s="243">
        <v>0</v>
      </c>
      <c r="Q47" s="244">
        <v>0</v>
      </c>
      <c r="R47" s="244">
        <v>0</v>
      </c>
      <c r="S47" s="165">
        <v>2611650</v>
      </c>
      <c r="T47" s="165">
        <v>1738350</v>
      </c>
      <c r="U47" s="165">
        <v>0</v>
      </c>
      <c r="V47" s="165">
        <v>0</v>
      </c>
      <c r="W47" s="165">
        <v>0</v>
      </c>
      <c r="X47" s="165">
        <v>0</v>
      </c>
      <c r="Y47" s="128" t="b">
        <f t="shared" si="3"/>
        <v>1</v>
      </c>
      <c r="Z47" s="132">
        <f t="shared" si="4"/>
        <v>0.5</v>
      </c>
      <c r="AA47" s="133" t="b">
        <f t="shared" si="5"/>
        <v>1</v>
      </c>
      <c r="AB47" s="133" t="b">
        <f t="shared" si="6"/>
        <v>1</v>
      </c>
    </row>
    <row r="48" spans="1:28" ht="45.6" x14ac:dyDescent="0.3">
      <c r="A48" s="180" t="s">
        <v>91</v>
      </c>
      <c r="B48" s="223" t="s">
        <v>753</v>
      </c>
      <c r="C48" s="113" t="s">
        <v>84</v>
      </c>
      <c r="D48" s="176" t="s">
        <v>223</v>
      </c>
      <c r="E48" s="224" t="s">
        <v>290</v>
      </c>
      <c r="F48" s="225" t="s">
        <v>186</v>
      </c>
      <c r="G48" s="176" t="s">
        <v>806</v>
      </c>
      <c r="H48" s="229" t="s">
        <v>95</v>
      </c>
      <c r="I48" s="177">
        <v>0.38200000000000001</v>
      </c>
      <c r="J48" s="167" t="s">
        <v>684</v>
      </c>
      <c r="K48" s="269">
        <v>1273592.17</v>
      </c>
      <c r="L48" s="232">
        <f t="shared" si="7"/>
        <v>636796</v>
      </c>
      <c r="M48" s="240">
        <f t="shared" si="8"/>
        <v>636796.16999999993</v>
      </c>
      <c r="N48" s="226">
        <v>0.5</v>
      </c>
      <c r="O48" s="241">
        <v>0</v>
      </c>
      <c r="P48" s="241">
        <v>0</v>
      </c>
      <c r="Q48" s="242">
        <v>0</v>
      </c>
      <c r="R48" s="242">
        <v>0</v>
      </c>
      <c r="S48" s="227">
        <f t="shared" ref="S48:S54" si="10">L48</f>
        <v>636796</v>
      </c>
      <c r="T48" s="227">
        <v>0</v>
      </c>
      <c r="U48" s="227">
        <v>0</v>
      </c>
      <c r="V48" s="227">
        <v>0</v>
      </c>
      <c r="W48" s="227">
        <v>0</v>
      </c>
      <c r="X48" s="227">
        <v>0</v>
      </c>
      <c r="Y48" s="128" t="b">
        <f t="shared" si="3"/>
        <v>1</v>
      </c>
      <c r="Z48" s="132">
        <f t="shared" si="4"/>
        <v>0.5</v>
      </c>
      <c r="AA48" s="133" t="b">
        <f t="shared" si="5"/>
        <v>1</v>
      </c>
      <c r="AB48" s="133" t="b">
        <f t="shared" si="6"/>
        <v>1</v>
      </c>
    </row>
    <row r="49" spans="1:28" ht="22.8" x14ac:dyDescent="0.3">
      <c r="A49" s="180" t="s">
        <v>92</v>
      </c>
      <c r="B49" s="223" t="s">
        <v>754</v>
      </c>
      <c r="C49" s="113" t="s">
        <v>84</v>
      </c>
      <c r="D49" s="176" t="s">
        <v>201</v>
      </c>
      <c r="E49" s="224" t="s">
        <v>278</v>
      </c>
      <c r="F49" s="225" t="s">
        <v>186</v>
      </c>
      <c r="G49" s="176" t="s">
        <v>807</v>
      </c>
      <c r="H49" s="229" t="s">
        <v>95</v>
      </c>
      <c r="I49" s="177">
        <v>0.13</v>
      </c>
      <c r="J49" s="167" t="s">
        <v>695</v>
      </c>
      <c r="K49" s="269">
        <v>803000</v>
      </c>
      <c r="L49" s="232">
        <f t="shared" si="7"/>
        <v>441650</v>
      </c>
      <c r="M49" s="240">
        <f t="shared" si="8"/>
        <v>361350</v>
      </c>
      <c r="N49" s="226">
        <v>0.55000000000000004</v>
      </c>
      <c r="O49" s="241">
        <v>0</v>
      </c>
      <c r="P49" s="241">
        <v>0</v>
      </c>
      <c r="Q49" s="242">
        <v>0</v>
      </c>
      <c r="R49" s="242">
        <v>0</v>
      </c>
      <c r="S49" s="227">
        <f t="shared" si="10"/>
        <v>441650</v>
      </c>
      <c r="T49" s="227">
        <v>0</v>
      </c>
      <c r="U49" s="227">
        <v>0</v>
      </c>
      <c r="V49" s="227">
        <v>0</v>
      </c>
      <c r="W49" s="227">
        <v>0</v>
      </c>
      <c r="X49" s="227">
        <v>0</v>
      </c>
      <c r="Y49" s="128" t="b">
        <f t="shared" si="3"/>
        <v>1</v>
      </c>
      <c r="Z49" s="132">
        <f t="shared" si="4"/>
        <v>0.55000000000000004</v>
      </c>
      <c r="AA49" s="133" t="b">
        <f t="shared" si="5"/>
        <v>1</v>
      </c>
      <c r="AB49" s="133" t="b">
        <f t="shared" si="6"/>
        <v>1</v>
      </c>
    </row>
    <row r="50" spans="1:28" s="252" customFormat="1" ht="22.8" x14ac:dyDescent="0.3">
      <c r="A50" s="180" t="s">
        <v>113</v>
      </c>
      <c r="B50" s="223" t="s">
        <v>756</v>
      </c>
      <c r="C50" s="113" t="s">
        <v>84</v>
      </c>
      <c r="D50" s="176" t="s">
        <v>205</v>
      </c>
      <c r="E50" s="224" t="s">
        <v>252</v>
      </c>
      <c r="F50" s="225" t="s">
        <v>182</v>
      </c>
      <c r="G50" s="176" t="s">
        <v>809</v>
      </c>
      <c r="H50" s="249" t="s">
        <v>94</v>
      </c>
      <c r="I50" s="177">
        <v>0.44900000000000001</v>
      </c>
      <c r="J50" s="167" t="s">
        <v>422</v>
      </c>
      <c r="K50" s="269">
        <v>1647910.97</v>
      </c>
      <c r="L50" s="250">
        <f t="shared" si="7"/>
        <v>823955</v>
      </c>
      <c r="M50" s="251">
        <f t="shared" si="8"/>
        <v>823955.97</v>
      </c>
      <c r="N50" s="226">
        <v>0.5</v>
      </c>
      <c r="O50" s="265">
        <v>0</v>
      </c>
      <c r="P50" s="265">
        <v>0</v>
      </c>
      <c r="Q50" s="266">
        <v>0</v>
      </c>
      <c r="R50" s="266">
        <v>0</v>
      </c>
      <c r="S50" s="227">
        <f t="shared" si="10"/>
        <v>823955</v>
      </c>
      <c r="T50" s="227">
        <v>0</v>
      </c>
      <c r="U50" s="227">
        <v>0</v>
      </c>
      <c r="V50" s="227">
        <v>0</v>
      </c>
      <c r="W50" s="227">
        <v>0</v>
      </c>
      <c r="X50" s="227">
        <v>0</v>
      </c>
      <c r="Y50" s="128" t="b">
        <f t="shared" si="3"/>
        <v>1</v>
      </c>
      <c r="Z50" s="132">
        <f t="shared" si="4"/>
        <v>0.5</v>
      </c>
      <c r="AA50" s="133" t="b">
        <f t="shared" si="5"/>
        <v>1</v>
      </c>
      <c r="AB50" s="133" t="b">
        <f t="shared" si="6"/>
        <v>1</v>
      </c>
    </row>
    <row r="51" spans="1:28" ht="22.8" x14ac:dyDescent="0.3">
      <c r="A51" s="180" t="s">
        <v>114</v>
      </c>
      <c r="B51" s="223" t="s">
        <v>757</v>
      </c>
      <c r="C51" s="113" t="s">
        <v>84</v>
      </c>
      <c r="D51" s="176" t="s">
        <v>342</v>
      </c>
      <c r="E51" s="224" t="s">
        <v>260</v>
      </c>
      <c r="F51" s="225" t="s">
        <v>183</v>
      </c>
      <c r="G51" s="176" t="s">
        <v>810</v>
      </c>
      <c r="H51" s="229" t="s">
        <v>95</v>
      </c>
      <c r="I51" s="177">
        <v>0.54200000000000004</v>
      </c>
      <c r="J51" s="167" t="s">
        <v>677</v>
      </c>
      <c r="K51" s="269">
        <v>1995747.43</v>
      </c>
      <c r="L51" s="232">
        <f t="shared" si="7"/>
        <v>1397023</v>
      </c>
      <c r="M51" s="240">
        <f t="shared" si="8"/>
        <v>598724.42999999993</v>
      </c>
      <c r="N51" s="226">
        <v>0.7</v>
      </c>
      <c r="O51" s="241">
        <v>0</v>
      </c>
      <c r="P51" s="241">
        <v>0</v>
      </c>
      <c r="Q51" s="242">
        <v>0</v>
      </c>
      <c r="R51" s="242">
        <v>0</v>
      </c>
      <c r="S51" s="227">
        <f t="shared" si="10"/>
        <v>1397023</v>
      </c>
      <c r="T51" s="227">
        <v>0</v>
      </c>
      <c r="U51" s="227">
        <v>0</v>
      </c>
      <c r="V51" s="227">
        <v>0</v>
      </c>
      <c r="W51" s="227">
        <v>0</v>
      </c>
      <c r="X51" s="227">
        <v>0</v>
      </c>
      <c r="Y51" s="128" t="b">
        <f t="shared" si="3"/>
        <v>1</v>
      </c>
      <c r="Z51" s="132">
        <f t="shared" si="4"/>
        <v>0.7</v>
      </c>
      <c r="AA51" s="133" t="b">
        <f t="shared" si="5"/>
        <v>1</v>
      </c>
      <c r="AB51" s="133" t="b">
        <f t="shared" si="6"/>
        <v>1</v>
      </c>
    </row>
    <row r="52" spans="1:28" ht="14.4" x14ac:dyDescent="0.3">
      <c r="A52" s="180" t="s">
        <v>115</v>
      </c>
      <c r="B52" s="223" t="s">
        <v>758</v>
      </c>
      <c r="C52" s="113" t="s">
        <v>84</v>
      </c>
      <c r="D52" s="176" t="s">
        <v>231</v>
      </c>
      <c r="E52" s="224" t="s">
        <v>317</v>
      </c>
      <c r="F52" s="225" t="s">
        <v>182</v>
      </c>
      <c r="G52" s="239" t="s">
        <v>811</v>
      </c>
      <c r="H52" s="229" t="s">
        <v>94</v>
      </c>
      <c r="I52" s="177">
        <v>1.0669999999999999</v>
      </c>
      <c r="J52" s="167" t="s">
        <v>423</v>
      </c>
      <c r="K52" s="269">
        <v>1891340.52</v>
      </c>
      <c r="L52" s="232">
        <f t="shared" si="7"/>
        <v>945670</v>
      </c>
      <c r="M52" s="240">
        <f t="shared" si="8"/>
        <v>945670.52</v>
      </c>
      <c r="N52" s="226">
        <v>0.5</v>
      </c>
      <c r="O52" s="241">
        <v>0</v>
      </c>
      <c r="P52" s="241">
        <v>0</v>
      </c>
      <c r="Q52" s="242">
        <v>0</v>
      </c>
      <c r="R52" s="242">
        <v>0</v>
      </c>
      <c r="S52" s="227">
        <f t="shared" si="10"/>
        <v>945670</v>
      </c>
      <c r="T52" s="227">
        <v>0</v>
      </c>
      <c r="U52" s="227">
        <v>0</v>
      </c>
      <c r="V52" s="227">
        <v>0</v>
      </c>
      <c r="W52" s="227">
        <v>0</v>
      </c>
      <c r="X52" s="227">
        <v>0</v>
      </c>
      <c r="Y52" s="128" t="b">
        <f t="shared" si="3"/>
        <v>1</v>
      </c>
      <c r="Z52" s="132">
        <f t="shared" si="4"/>
        <v>0.5</v>
      </c>
      <c r="AA52" s="133" t="b">
        <f t="shared" si="5"/>
        <v>1</v>
      </c>
      <c r="AB52" s="133" t="b">
        <f t="shared" si="6"/>
        <v>1</v>
      </c>
    </row>
    <row r="53" spans="1:28" ht="22.8" x14ac:dyDescent="0.3">
      <c r="A53" s="180" t="s">
        <v>116</v>
      </c>
      <c r="B53" s="223" t="s">
        <v>759</v>
      </c>
      <c r="C53" s="113" t="s">
        <v>84</v>
      </c>
      <c r="D53" s="176" t="s">
        <v>571</v>
      </c>
      <c r="E53" s="224" t="s">
        <v>302</v>
      </c>
      <c r="F53" s="225" t="s">
        <v>189</v>
      </c>
      <c r="G53" s="176" t="s">
        <v>880</v>
      </c>
      <c r="H53" s="229" t="s">
        <v>94</v>
      </c>
      <c r="I53" s="177">
        <v>0.38200000000000001</v>
      </c>
      <c r="J53" s="167" t="s">
        <v>428</v>
      </c>
      <c r="K53" s="269">
        <v>1684225.04</v>
      </c>
      <c r="L53" s="232">
        <f t="shared" si="7"/>
        <v>1010535</v>
      </c>
      <c r="M53" s="240">
        <f t="shared" si="8"/>
        <v>673690.04</v>
      </c>
      <c r="N53" s="226">
        <v>0.6</v>
      </c>
      <c r="O53" s="241">
        <v>0</v>
      </c>
      <c r="P53" s="241">
        <v>0</v>
      </c>
      <c r="Q53" s="242">
        <v>0</v>
      </c>
      <c r="R53" s="242">
        <v>0</v>
      </c>
      <c r="S53" s="227">
        <f t="shared" si="10"/>
        <v>1010535</v>
      </c>
      <c r="T53" s="227">
        <v>0</v>
      </c>
      <c r="U53" s="227">
        <v>0</v>
      </c>
      <c r="V53" s="227">
        <v>0</v>
      </c>
      <c r="W53" s="227">
        <v>0</v>
      </c>
      <c r="X53" s="227">
        <v>0</v>
      </c>
      <c r="Y53" s="128" t="b">
        <f t="shared" si="3"/>
        <v>1</v>
      </c>
      <c r="Z53" s="132">
        <f t="shared" si="4"/>
        <v>0.6</v>
      </c>
      <c r="AA53" s="133" t="b">
        <f t="shared" si="5"/>
        <v>1</v>
      </c>
      <c r="AB53" s="133" t="b">
        <f t="shared" si="6"/>
        <v>1</v>
      </c>
    </row>
    <row r="54" spans="1:28" ht="22.8" x14ac:dyDescent="0.3">
      <c r="A54" s="180" t="s">
        <v>117</v>
      </c>
      <c r="B54" s="223" t="s">
        <v>760</v>
      </c>
      <c r="C54" s="113" t="s">
        <v>84</v>
      </c>
      <c r="D54" s="176" t="s">
        <v>563</v>
      </c>
      <c r="E54" s="224" t="s">
        <v>289</v>
      </c>
      <c r="F54" s="225" t="s">
        <v>184</v>
      </c>
      <c r="G54" s="176" t="s">
        <v>812</v>
      </c>
      <c r="H54" s="229" t="s">
        <v>95</v>
      </c>
      <c r="I54" s="177">
        <v>0.71</v>
      </c>
      <c r="J54" s="167" t="s">
        <v>428</v>
      </c>
      <c r="K54" s="269">
        <v>1071792.3999999999</v>
      </c>
      <c r="L54" s="232">
        <f t="shared" si="7"/>
        <v>589485</v>
      </c>
      <c r="M54" s="240">
        <f t="shared" si="8"/>
        <v>482307.39999999991</v>
      </c>
      <c r="N54" s="226">
        <v>0.55000000000000004</v>
      </c>
      <c r="O54" s="241">
        <v>0</v>
      </c>
      <c r="P54" s="241">
        <v>0</v>
      </c>
      <c r="Q54" s="242">
        <v>0</v>
      </c>
      <c r="R54" s="242">
        <v>0</v>
      </c>
      <c r="S54" s="227">
        <f t="shared" si="10"/>
        <v>589485</v>
      </c>
      <c r="T54" s="227">
        <v>0</v>
      </c>
      <c r="U54" s="227">
        <v>0</v>
      </c>
      <c r="V54" s="227">
        <v>0</v>
      </c>
      <c r="W54" s="227">
        <v>0</v>
      </c>
      <c r="X54" s="227">
        <v>0</v>
      </c>
      <c r="Y54" s="128" t="b">
        <f t="shared" si="3"/>
        <v>1</v>
      </c>
      <c r="Z54" s="132">
        <f t="shared" si="4"/>
        <v>0.55000000000000004</v>
      </c>
      <c r="AA54" s="133" t="b">
        <f t="shared" si="5"/>
        <v>1</v>
      </c>
      <c r="AB54" s="133" t="b">
        <f t="shared" si="6"/>
        <v>1</v>
      </c>
    </row>
    <row r="55" spans="1:28" s="267" customFormat="1" ht="45.6" x14ac:dyDescent="0.3">
      <c r="A55" s="264" t="s">
        <v>118</v>
      </c>
      <c r="B55" s="228" t="s">
        <v>761</v>
      </c>
      <c r="C55" s="111" t="s">
        <v>85</v>
      </c>
      <c r="D55" s="116" t="s">
        <v>341</v>
      </c>
      <c r="E55" s="220" t="s">
        <v>274</v>
      </c>
      <c r="F55" s="221" t="s">
        <v>184</v>
      </c>
      <c r="G55" s="116" t="s">
        <v>813</v>
      </c>
      <c r="H55" s="222" t="s">
        <v>94</v>
      </c>
      <c r="I55" s="142">
        <v>0.89600000000000002</v>
      </c>
      <c r="J55" s="110" t="s">
        <v>823</v>
      </c>
      <c r="K55" s="218">
        <v>6290000</v>
      </c>
      <c r="L55" s="151">
        <f t="shared" si="7"/>
        <v>3145000</v>
      </c>
      <c r="M55" s="236">
        <f t="shared" si="8"/>
        <v>3145000</v>
      </c>
      <c r="N55" s="159">
        <v>0.5</v>
      </c>
      <c r="O55" s="243">
        <v>0</v>
      </c>
      <c r="P55" s="243">
        <v>0</v>
      </c>
      <c r="Q55" s="244">
        <v>0</v>
      </c>
      <c r="R55" s="244">
        <v>0</v>
      </c>
      <c r="S55" s="165">
        <v>0</v>
      </c>
      <c r="T55" s="165">
        <v>3145000</v>
      </c>
      <c r="U55" s="165">
        <v>0</v>
      </c>
      <c r="V55" s="165">
        <v>0</v>
      </c>
      <c r="W55" s="165">
        <v>0</v>
      </c>
      <c r="X55" s="165">
        <v>0</v>
      </c>
      <c r="Y55" s="128" t="b">
        <f t="shared" si="3"/>
        <v>1</v>
      </c>
      <c r="Z55" s="132">
        <f t="shared" si="4"/>
        <v>0.5</v>
      </c>
      <c r="AA55" s="133" t="b">
        <f t="shared" si="5"/>
        <v>1</v>
      </c>
      <c r="AB55" s="133" t="b">
        <f t="shared" si="6"/>
        <v>1</v>
      </c>
    </row>
    <row r="56" spans="1:28" ht="34.200000000000003" x14ac:dyDescent="0.3">
      <c r="A56" s="180" t="s">
        <v>119</v>
      </c>
      <c r="B56" s="223" t="s">
        <v>762</v>
      </c>
      <c r="C56" s="113" t="s">
        <v>84</v>
      </c>
      <c r="D56" s="176" t="s">
        <v>383</v>
      </c>
      <c r="E56" s="224" t="s">
        <v>384</v>
      </c>
      <c r="F56" s="225" t="s">
        <v>181</v>
      </c>
      <c r="G56" s="176" t="s">
        <v>814</v>
      </c>
      <c r="H56" s="229" t="s">
        <v>95</v>
      </c>
      <c r="I56" s="177">
        <v>0.29299999999999998</v>
      </c>
      <c r="J56" s="167" t="s">
        <v>695</v>
      </c>
      <c r="K56" s="269">
        <v>881933.04</v>
      </c>
      <c r="L56" s="232">
        <f t="shared" si="7"/>
        <v>617353</v>
      </c>
      <c r="M56" s="240">
        <f t="shared" si="8"/>
        <v>264580.04000000004</v>
      </c>
      <c r="N56" s="226">
        <v>0.7</v>
      </c>
      <c r="O56" s="241">
        <v>0</v>
      </c>
      <c r="P56" s="241">
        <v>0</v>
      </c>
      <c r="Q56" s="242">
        <v>0</v>
      </c>
      <c r="R56" s="242">
        <v>0</v>
      </c>
      <c r="S56" s="227">
        <f>L56</f>
        <v>617353</v>
      </c>
      <c r="T56" s="227">
        <v>0</v>
      </c>
      <c r="U56" s="227">
        <v>0</v>
      </c>
      <c r="V56" s="227">
        <v>0</v>
      </c>
      <c r="W56" s="227">
        <v>0</v>
      </c>
      <c r="X56" s="227">
        <v>0</v>
      </c>
      <c r="Y56" s="128" t="b">
        <f t="shared" si="3"/>
        <v>1</v>
      </c>
      <c r="Z56" s="132">
        <f t="shared" si="4"/>
        <v>0.7</v>
      </c>
      <c r="AA56" s="133" t="b">
        <f t="shared" si="5"/>
        <v>1</v>
      </c>
      <c r="AB56" s="133" t="b">
        <f t="shared" si="6"/>
        <v>1</v>
      </c>
    </row>
    <row r="57" spans="1:28" ht="22.8" x14ac:dyDescent="0.3">
      <c r="A57" s="180" t="s">
        <v>120</v>
      </c>
      <c r="B57" s="223" t="s">
        <v>763</v>
      </c>
      <c r="C57" s="113" t="s">
        <v>84</v>
      </c>
      <c r="D57" s="176" t="s">
        <v>339</v>
      </c>
      <c r="E57" s="224" t="s">
        <v>97</v>
      </c>
      <c r="F57" s="225" t="s">
        <v>339</v>
      </c>
      <c r="G57" s="176" t="s">
        <v>815</v>
      </c>
      <c r="H57" s="229" t="s">
        <v>94</v>
      </c>
      <c r="I57" s="177">
        <v>0.34100000000000003</v>
      </c>
      <c r="J57" s="167" t="s">
        <v>434</v>
      </c>
      <c r="K57" s="269">
        <v>3990921</v>
      </c>
      <c r="L57" s="232">
        <f t="shared" si="7"/>
        <v>1995460</v>
      </c>
      <c r="M57" s="240">
        <f t="shared" si="8"/>
        <v>1995461</v>
      </c>
      <c r="N57" s="226">
        <v>0.5</v>
      </c>
      <c r="O57" s="241">
        <v>0</v>
      </c>
      <c r="P57" s="241">
        <v>0</v>
      </c>
      <c r="Q57" s="242">
        <v>0</v>
      </c>
      <c r="R57" s="242">
        <v>0</v>
      </c>
      <c r="S57" s="227">
        <f>L57</f>
        <v>1995460</v>
      </c>
      <c r="T57" s="227">
        <v>0</v>
      </c>
      <c r="U57" s="227">
        <v>0</v>
      </c>
      <c r="V57" s="227">
        <v>0</v>
      </c>
      <c r="W57" s="227">
        <v>0</v>
      </c>
      <c r="X57" s="227">
        <v>0</v>
      </c>
      <c r="Y57" s="128" t="b">
        <f t="shared" si="3"/>
        <v>1</v>
      </c>
      <c r="Z57" s="132">
        <f t="shared" si="4"/>
        <v>0.5</v>
      </c>
      <c r="AA57" s="133" t="b">
        <f t="shared" si="5"/>
        <v>1</v>
      </c>
      <c r="AB57" s="133" t="b">
        <f t="shared" si="6"/>
        <v>1</v>
      </c>
    </row>
    <row r="58" spans="1:28" s="267" customFormat="1" ht="34.200000000000003" x14ac:dyDescent="0.3">
      <c r="A58" s="264" t="s">
        <v>121</v>
      </c>
      <c r="B58" s="228" t="s">
        <v>764</v>
      </c>
      <c r="C58" s="111" t="s">
        <v>85</v>
      </c>
      <c r="D58" s="116" t="s">
        <v>570</v>
      </c>
      <c r="E58" s="220" t="s">
        <v>359</v>
      </c>
      <c r="F58" s="221" t="s">
        <v>180</v>
      </c>
      <c r="G58" s="116" t="s">
        <v>816</v>
      </c>
      <c r="H58" s="222" t="s">
        <v>94</v>
      </c>
      <c r="I58" s="142">
        <v>1.528</v>
      </c>
      <c r="J58" s="110" t="s">
        <v>699</v>
      </c>
      <c r="K58" s="218">
        <v>7406060.1200000001</v>
      </c>
      <c r="L58" s="151">
        <f t="shared" si="7"/>
        <v>4443636</v>
      </c>
      <c r="M58" s="236">
        <f t="shared" si="8"/>
        <v>2962424.12</v>
      </c>
      <c r="N58" s="159">
        <v>0.6</v>
      </c>
      <c r="O58" s="243">
        <v>0</v>
      </c>
      <c r="P58" s="243">
        <v>0</v>
      </c>
      <c r="Q58" s="244">
        <v>0</v>
      </c>
      <c r="R58" s="244">
        <v>0</v>
      </c>
      <c r="S58" s="244">
        <v>0</v>
      </c>
      <c r="T58" s="165">
        <f>L58</f>
        <v>4443636</v>
      </c>
      <c r="U58" s="165">
        <v>0</v>
      </c>
      <c r="V58" s="165">
        <v>0</v>
      </c>
      <c r="W58" s="165">
        <v>0</v>
      </c>
      <c r="X58" s="165">
        <v>0</v>
      </c>
      <c r="Y58" s="128" t="b">
        <f t="shared" si="3"/>
        <v>1</v>
      </c>
      <c r="Z58" s="132">
        <f t="shared" si="4"/>
        <v>0.6</v>
      </c>
      <c r="AA58" s="133" t="b">
        <f t="shared" si="5"/>
        <v>1</v>
      </c>
      <c r="AB58" s="133" t="b">
        <f t="shared" si="6"/>
        <v>1</v>
      </c>
    </row>
    <row r="59" spans="1:28" s="267" customFormat="1" ht="34.200000000000003" x14ac:dyDescent="0.3">
      <c r="A59" s="264" t="s">
        <v>122</v>
      </c>
      <c r="B59" s="228" t="s">
        <v>765</v>
      </c>
      <c r="C59" s="111" t="s">
        <v>85</v>
      </c>
      <c r="D59" s="116" t="s">
        <v>219</v>
      </c>
      <c r="E59" s="220" t="s">
        <v>323</v>
      </c>
      <c r="F59" s="221" t="s">
        <v>193</v>
      </c>
      <c r="G59" s="116" t="s">
        <v>817</v>
      </c>
      <c r="H59" s="222" t="s">
        <v>94</v>
      </c>
      <c r="I59" s="142">
        <v>0.66500000000000004</v>
      </c>
      <c r="J59" s="110" t="s">
        <v>824</v>
      </c>
      <c r="K59" s="218">
        <v>21180284.66</v>
      </c>
      <c r="L59" s="151">
        <f t="shared" si="7"/>
        <v>10590142</v>
      </c>
      <c r="M59" s="236">
        <f t="shared" si="8"/>
        <v>10590142.66</v>
      </c>
      <c r="N59" s="159">
        <v>0.5</v>
      </c>
      <c r="O59" s="243">
        <v>0</v>
      </c>
      <c r="P59" s="243">
        <v>0</v>
      </c>
      <c r="Q59" s="244">
        <v>0</v>
      </c>
      <c r="R59" s="244">
        <v>0</v>
      </c>
      <c r="S59" s="165">
        <v>1400</v>
      </c>
      <c r="T59" s="165">
        <v>1714614</v>
      </c>
      <c r="U59" s="165">
        <v>8874128</v>
      </c>
      <c r="V59" s="165">
        <v>0</v>
      </c>
      <c r="W59" s="165">
        <v>0</v>
      </c>
      <c r="X59" s="165">
        <v>0</v>
      </c>
      <c r="Y59" s="128" t="b">
        <f t="shared" si="3"/>
        <v>1</v>
      </c>
      <c r="Z59" s="132">
        <f t="shared" si="4"/>
        <v>0.5</v>
      </c>
      <c r="AA59" s="133" t="b">
        <f t="shared" si="5"/>
        <v>1</v>
      </c>
      <c r="AB59" s="133" t="b">
        <f t="shared" si="6"/>
        <v>1</v>
      </c>
    </row>
    <row r="60" spans="1:28" ht="45.6" x14ac:dyDescent="0.3">
      <c r="A60" s="180" t="s">
        <v>123</v>
      </c>
      <c r="B60" s="223" t="s">
        <v>766</v>
      </c>
      <c r="C60" s="113" t="s">
        <v>84</v>
      </c>
      <c r="D60" s="176" t="s">
        <v>341</v>
      </c>
      <c r="E60" s="224" t="s">
        <v>274</v>
      </c>
      <c r="F60" s="225" t="s">
        <v>184</v>
      </c>
      <c r="G60" s="176" t="s">
        <v>818</v>
      </c>
      <c r="H60" s="229" t="s">
        <v>94</v>
      </c>
      <c r="I60" s="177">
        <v>0.44600000000000001</v>
      </c>
      <c r="J60" s="167" t="s">
        <v>688</v>
      </c>
      <c r="K60" s="269">
        <v>5559000</v>
      </c>
      <c r="L60" s="232">
        <f t="shared" si="7"/>
        <v>2779500</v>
      </c>
      <c r="M60" s="240">
        <f t="shared" si="8"/>
        <v>2779500</v>
      </c>
      <c r="N60" s="226">
        <v>0.5</v>
      </c>
      <c r="O60" s="241">
        <v>0</v>
      </c>
      <c r="P60" s="241">
        <v>0</v>
      </c>
      <c r="Q60" s="242">
        <v>0</v>
      </c>
      <c r="R60" s="242">
        <v>0</v>
      </c>
      <c r="S60" s="227">
        <f>L60</f>
        <v>2779500</v>
      </c>
      <c r="T60" s="227">
        <v>0</v>
      </c>
      <c r="U60" s="227">
        <v>0</v>
      </c>
      <c r="V60" s="227">
        <v>0</v>
      </c>
      <c r="W60" s="227">
        <v>0</v>
      </c>
      <c r="X60" s="227">
        <v>0</v>
      </c>
      <c r="Y60" s="128" t="b">
        <f t="shared" si="3"/>
        <v>1</v>
      </c>
      <c r="Z60" s="132">
        <f t="shared" si="4"/>
        <v>0.5</v>
      </c>
      <c r="AA60" s="133" t="b">
        <f t="shared" si="5"/>
        <v>1</v>
      </c>
      <c r="AB60" s="133" t="b">
        <f t="shared" si="6"/>
        <v>1</v>
      </c>
    </row>
    <row r="61" spans="1:28" x14ac:dyDescent="0.3">
      <c r="A61" s="332" t="s">
        <v>43</v>
      </c>
      <c r="B61" s="332"/>
      <c r="C61" s="332"/>
      <c r="D61" s="332"/>
      <c r="E61" s="332"/>
      <c r="F61" s="332"/>
      <c r="G61" s="332"/>
      <c r="H61" s="332"/>
      <c r="I61" s="117">
        <f>SUM(I3:I60)</f>
        <v>43.302999999999997</v>
      </c>
      <c r="J61" s="118" t="s">
        <v>13</v>
      </c>
      <c r="K61" s="137">
        <f>SUM(K3:K60)</f>
        <v>133002486.67000005</v>
      </c>
      <c r="L61" s="137">
        <f>SUM(L3:L60)</f>
        <v>69987103</v>
      </c>
      <c r="M61" s="137">
        <f>SUM(M3:M60)</f>
        <v>63015383.669999987</v>
      </c>
      <c r="N61" s="119" t="s">
        <v>13</v>
      </c>
      <c r="O61" s="150">
        <f t="shared" ref="O61:X61" si="11">SUM(O3:O60)</f>
        <v>0</v>
      </c>
      <c r="P61" s="150">
        <f t="shared" si="11"/>
        <v>0</v>
      </c>
      <c r="Q61" s="150">
        <f t="shared" si="11"/>
        <v>0</v>
      </c>
      <c r="R61" s="150">
        <f t="shared" si="11"/>
        <v>0</v>
      </c>
      <c r="S61" s="150">
        <f t="shared" si="11"/>
        <v>49750554</v>
      </c>
      <c r="T61" s="150">
        <f t="shared" si="11"/>
        <v>11362421</v>
      </c>
      <c r="U61" s="150">
        <f t="shared" si="11"/>
        <v>8874128</v>
      </c>
      <c r="V61" s="150">
        <f t="shared" si="11"/>
        <v>0</v>
      </c>
      <c r="W61" s="150">
        <f t="shared" si="11"/>
        <v>0</v>
      </c>
      <c r="X61" s="150">
        <f t="shared" si="11"/>
        <v>0</v>
      </c>
      <c r="Y61" s="128" t="b">
        <f t="shared" ref="Y61:Y63" si="12">L61=SUM(O61:X61)</f>
        <v>1</v>
      </c>
      <c r="Z61" s="132">
        <f t="shared" ref="Z61:Z63" si="13">ROUND(L61/K61,4)</f>
        <v>0.5262</v>
      </c>
      <c r="AA61" s="133" t="s">
        <v>13</v>
      </c>
      <c r="AB61" s="133" t="b">
        <f t="shared" ref="AB61:AB63" si="14">K61=L61+M61</f>
        <v>1</v>
      </c>
    </row>
    <row r="62" spans="1:28" x14ac:dyDescent="0.3">
      <c r="A62" s="327" t="s">
        <v>37</v>
      </c>
      <c r="B62" s="328"/>
      <c r="C62" s="328"/>
      <c r="D62" s="328"/>
      <c r="E62" s="328"/>
      <c r="F62" s="328"/>
      <c r="G62" s="328"/>
      <c r="H62" s="329"/>
      <c r="I62" s="117">
        <f>SUMIF($C$3:$C$60,"N",I3:I60)</f>
        <v>38.984000000000002</v>
      </c>
      <c r="J62" s="118" t="s">
        <v>13</v>
      </c>
      <c r="K62" s="137">
        <f>SUMIF($C$3:$C$60,"N",K3:K60)</f>
        <v>88891440.100000039</v>
      </c>
      <c r="L62" s="137">
        <f>SUMIF($C$3:$C$60,"N",L3:L60)</f>
        <v>47137504</v>
      </c>
      <c r="M62" s="137">
        <f>SUMIF($C$3:$C$60,"N",M3:M60)</f>
        <v>41753936.099999994</v>
      </c>
      <c r="N62" s="119" t="s">
        <v>13</v>
      </c>
      <c r="O62" s="150">
        <f t="shared" ref="O62:X62" si="15">SUMIF($C$3:$C$60,"N",O3:O60)</f>
        <v>0</v>
      </c>
      <c r="P62" s="150">
        <f t="shared" si="15"/>
        <v>0</v>
      </c>
      <c r="Q62" s="150">
        <f t="shared" si="15"/>
        <v>0</v>
      </c>
      <c r="R62" s="150">
        <f t="shared" si="15"/>
        <v>0</v>
      </c>
      <c r="S62" s="150">
        <f t="shared" si="15"/>
        <v>47137504</v>
      </c>
      <c r="T62" s="150">
        <f t="shared" si="15"/>
        <v>0</v>
      </c>
      <c r="U62" s="150">
        <f t="shared" si="15"/>
        <v>0</v>
      </c>
      <c r="V62" s="150">
        <f t="shared" si="15"/>
        <v>0</v>
      </c>
      <c r="W62" s="150">
        <f t="shared" si="15"/>
        <v>0</v>
      </c>
      <c r="X62" s="150">
        <f t="shared" si="15"/>
        <v>0</v>
      </c>
      <c r="Y62" s="128" t="b">
        <f t="shared" si="12"/>
        <v>1</v>
      </c>
      <c r="Z62" s="132">
        <f t="shared" si="13"/>
        <v>0.53029999999999999</v>
      </c>
      <c r="AA62" s="133" t="s">
        <v>13</v>
      </c>
      <c r="AB62" s="133" t="b">
        <f t="shared" si="14"/>
        <v>1</v>
      </c>
    </row>
    <row r="63" spans="1:28" x14ac:dyDescent="0.3">
      <c r="A63" s="331" t="s">
        <v>38</v>
      </c>
      <c r="B63" s="331"/>
      <c r="C63" s="331"/>
      <c r="D63" s="331"/>
      <c r="E63" s="331"/>
      <c r="F63" s="331"/>
      <c r="G63" s="331"/>
      <c r="H63" s="331"/>
      <c r="I63" s="120">
        <f>SUMIF($C$3:$C$60,"W",I3:I60)</f>
        <v>4.319</v>
      </c>
      <c r="J63" s="120" t="s">
        <v>13</v>
      </c>
      <c r="K63" s="151">
        <f>SUMIF($C$3:$C$60,"W",K3:K60)</f>
        <v>44111046.57</v>
      </c>
      <c r="L63" s="151">
        <f>SUMIF($C$3:$C$60,"W",L3:L60)</f>
        <v>22849599</v>
      </c>
      <c r="M63" s="151">
        <f>SUMIF($C$3:$C$60,"W",M3:M60)</f>
        <v>21261447.57</v>
      </c>
      <c r="N63" s="152" t="s">
        <v>13</v>
      </c>
      <c r="O63" s="151">
        <f t="shared" ref="O63:X63" si="16">SUMIF($C$3:$C$60,"W",O3:O60)</f>
        <v>0</v>
      </c>
      <c r="P63" s="151">
        <f t="shared" si="16"/>
        <v>0</v>
      </c>
      <c r="Q63" s="151">
        <f t="shared" si="16"/>
        <v>0</v>
      </c>
      <c r="R63" s="151">
        <f t="shared" si="16"/>
        <v>0</v>
      </c>
      <c r="S63" s="151">
        <f t="shared" si="16"/>
        <v>2613050</v>
      </c>
      <c r="T63" s="151">
        <f t="shared" si="16"/>
        <v>11362421</v>
      </c>
      <c r="U63" s="151">
        <f t="shared" si="16"/>
        <v>8874128</v>
      </c>
      <c r="V63" s="151">
        <f t="shared" si="16"/>
        <v>0</v>
      </c>
      <c r="W63" s="151">
        <f t="shared" si="16"/>
        <v>0</v>
      </c>
      <c r="X63" s="151">
        <f t="shared" si="16"/>
        <v>0</v>
      </c>
      <c r="Y63" s="128" t="b">
        <f t="shared" si="12"/>
        <v>1</v>
      </c>
      <c r="Z63" s="132">
        <f t="shared" si="13"/>
        <v>0.51800000000000002</v>
      </c>
      <c r="AA63" s="133" t="s">
        <v>13</v>
      </c>
      <c r="AB63" s="133" t="b">
        <f t="shared" si="14"/>
        <v>1</v>
      </c>
    </row>
    <row r="64" spans="1:28" x14ac:dyDescent="0.3">
      <c r="A64" s="146"/>
      <c r="B64" s="107"/>
      <c r="C64" s="107"/>
      <c r="D64" s="107"/>
      <c r="E64" s="107"/>
      <c r="F64" s="107"/>
      <c r="G64" s="107"/>
      <c r="H64" s="107"/>
      <c r="I64" s="107"/>
      <c r="J64" s="107"/>
      <c r="K64" s="216"/>
      <c r="L64" s="216"/>
      <c r="M64" s="216"/>
      <c r="N64" s="109"/>
      <c r="O64" s="148"/>
      <c r="P64" s="163"/>
      <c r="Q64" s="107"/>
      <c r="R64" s="107"/>
      <c r="S64" s="107"/>
      <c r="T64" s="107"/>
      <c r="U64" s="107"/>
      <c r="V64" s="107"/>
      <c r="W64" s="107"/>
      <c r="X64" s="107"/>
      <c r="AB64" s="144"/>
    </row>
    <row r="65" spans="1:24" x14ac:dyDescent="0.3">
      <c r="A65" s="124" t="s">
        <v>23</v>
      </c>
      <c r="B65" s="107"/>
      <c r="C65" s="107"/>
      <c r="D65" s="107"/>
      <c r="E65" s="107"/>
      <c r="F65" s="107"/>
      <c r="G65" s="107"/>
      <c r="H65" s="107"/>
      <c r="I65" s="107"/>
      <c r="J65" s="107"/>
      <c r="K65" s="216"/>
      <c r="L65" s="216"/>
      <c r="M65" s="216"/>
      <c r="N65" s="109"/>
      <c r="O65" s="107"/>
      <c r="P65" s="125"/>
      <c r="Q65" s="107"/>
      <c r="R65" s="107"/>
      <c r="S65" s="107"/>
      <c r="T65" s="107"/>
      <c r="U65" s="107"/>
      <c r="V65" s="107"/>
      <c r="W65" s="107"/>
      <c r="X65" s="107"/>
    </row>
    <row r="66" spans="1:24" x14ac:dyDescent="0.3">
      <c r="A66" s="126" t="s">
        <v>24</v>
      </c>
      <c r="B66" s="107"/>
      <c r="C66" s="107"/>
      <c r="D66" s="107"/>
      <c r="E66" s="107"/>
      <c r="F66" s="107"/>
      <c r="G66" s="107"/>
      <c r="H66" s="107"/>
      <c r="I66" s="107"/>
      <c r="J66" s="107"/>
      <c r="K66" s="216"/>
      <c r="L66" s="216"/>
      <c r="M66" s="216"/>
      <c r="N66" s="109"/>
      <c r="O66" s="107"/>
      <c r="P66" s="107"/>
      <c r="Q66" s="107"/>
      <c r="R66" s="107"/>
      <c r="S66" s="107"/>
      <c r="T66" s="107"/>
      <c r="U66" s="107"/>
      <c r="V66" s="107"/>
      <c r="W66" s="107"/>
      <c r="X66" s="107"/>
    </row>
    <row r="67" spans="1:24" x14ac:dyDescent="0.3">
      <c r="A67" s="124" t="s">
        <v>34</v>
      </c>
      <c r="B67" s="107"/>
      <c r="C67" s="107"/>
      <c r="D67" s="107"/>
      <c r="E67" s="107"/>
      <c r="F67" s="107"/>
      <c r="G67" s="107"/>
      <c r="H67" s="107"/>
      <c r="I67" s="107"/>
      <c r="J67" s="107"/>
      <c r="K67" s="216"/>
      <c r="L67" s="216"/>
      <c r="M67" s="216"/>
      <c r="N67" s="109"/>
      <c r="O67" s="107"/>
      <c r="P67" s="107"/>
      <c r="Q67" s="107"/>
      <c r="R67" s="107"/>
      <c r="S67" s="107"/>
      <c r="T67" s="107"/>
      <c r="U67" s="107"/>
      <c r="V67" s="107"/>
      <c r="W67" s="107"/>
      <c r="X67" s="107"/>
    </row>
    <row r="68" spans="1:24" x14ac:dyDescent="0.2">
      <c r="A68" s="127" t="s">
        <v>357</v>
      </c>
      <c r="B68" s="107"/>
      <c r="C68" s="107"/>
      <c r="D68" s="107"/>
      <c r="E68" s="107"/>
      <c r="F68" s="107"/>
      <c r="G68" s="107"/>
      <c r="H68" s="107"/>
      <c r="I68" s="107"/>
      <c r="J68" s="107"/>
      <c r="K68" s="216"/>
      <c r="L68" s="216"/>
      <c r="M68" s="216"/>
      <c r="N68" s="109"/>
      <c r="O68" s="107"/>
      <c r="P68" s="107"/>
      <c r="Q68" s="107"/>
      <c r="R68" s="107"/>
      <c r="S68" s="107"/>
      <c r="T68" s="107"/>
      <c r="U68" s="107"/>
      <c r="V68" s="107"/>
      <c r="W68" s="107"/>
      <c r="X68" s="107"/>
    </row>
    <row r="69" spans="1:24" x14ac:dyDescent="0.3">
      <c r="A69" s="147"/>
    </row>
  </sheetData>
  <protectedRanges>
    <protectedRange sqref="K3:K60" name="Rozstęp1_6_1"/>
    <protectedRange sqref="I3:I60" name="Rozstęp1_4_1"/>
  </protectedRanges>
  <customSheetViews>
    <customSheetView guid="{63B2D0D2-80CD-45DF-A322-65C39A12E93E}" showPageBreaks="1" showGridLines="0" fitToPage="1" printArea="1" view="pageBreakPreview">
      <selection activeCell="G9" sqref="G9"/>
      <pageMargins left="0.23622047244094491" right="0.23622047244094491" top="0.74803149606299213" bottom="0.74803149606299213" header="0.31496062992125984" footer="0.31496062992125984"/>
      <pageSetup paperSize="8" scale="56" fitToHeight="0" orientation="landscape" r:id="rId1"/>
      <headerFooter>
        <oddHeader>&amp;Lwojewództwo kujawsko-pomorskie - zadania gminne lista rezerwowa</oddHeader>
        <oddFooter>Strona &amp;P z &amp;N</oddFooter>
      </headerFooter>
    </customSheetView>
    <customSheetView guid="{8DFF20C2-9100-42E7-B71B-A5D866A53886}" scale="80" showPageBreaks="1" showGridLines="0" fitToPage="1" printArea="1" view="pageBreakPreview">
      <selection activeCell="D29" sqref="D29"/>
      <pageMargins left="0.23622047244094491" right="0.23622047244094491" top="0.74803149606299213" bottom="0.74803149606299213" header="0.31496062992125984" footer="0.31496062992125984"/>
      <pageSetup paperSize="8" scale="50" fitToHeight="0" orientation="landscape" r:id="rId2"/>
      <headerFooter>
        <oddHeader>&amp;Lwojewództwo kujawsko-pomorskie - zadania gminne lista rezerwowa</oddHeader>
        <oddFooter>Strona &amp;P z &amp;N</oddFooter>
      </headerFooter>
    </customSheetView>
    <customSheetView guid="{52EA149E-1919-4AEE-997B-A1DCF9091CAD}" scale="80" showPageBreaks="1" showGridLines="0" fitToPage="1" printArea="1" view="pageBreakPreview" topLeftCell="L24">
      <selection activeCell="M26" sqref="M26"/>
      <pageMargins left="0.23622047244094491" right="0.23622047244094491" top="0.74803149606299213" bottom="0.74803149606299213" header="0.31496062992125984" footer="0.31496062992125984"/>
      <pageSetup paperSize="8" scale="51" fitToHeight="0" orientation="landscape" r:id="rId3"/>
      <headerFooter>
        <oddHeader>&amp;Lwojewództwo kujawsko-pomorskie - zadania gminne lista rezerwowa</oddHeader>
        <oddFooter>Strona &amp;P z &amp;N</oddFooter>
      </headerFooter>
    </customSheetView>
    <customSheetView guid="{6746EC04-5D7E-47D2-B503-97B5E5817983}" scale="80" showPageBreaks="1" showGridLines="0" fitToPage="1" printArea="1" view="pageBreakPreview">
      <selection activeCell="J20" sqref="A20:XFD20"/>
      <pageMargins left="0.23622047244094491" right="0.23622047244094491" top="0.74803149606299213" bottom="0.74803149606299213" header="0.31496062992125984" footer="0.31496062992125984"/>
      <pageSetup paperSize="8" scale="51" fitToHeight="0" orientation="landscape" r:id="rId4"/>
      <headerFooter>
        <oddHeader>&amp;Lwojewództwo kujawsko-pomorskie - zadania gminne lista rezerwowa</oddHeader>
        <oddFooter>Strona &amp;P z &amp;N</oddFooter>
      </headerFooter>
    </customSheetView>
    <customSheetView guid="{E572C057-A333-4F45-A887-53F28B4A59DD}" showPageBreaks="1" showGridLines="0" fitToPage="1" printArea="1" view="pageBreakPreview">
      <selection activeCell="AZ7" sqref="AZ7"/>
      <pageMargins left="0.23622047244094491" right="0.23622047244094491" top="0.74803149606299213" bottom="0.74803149606299213" header="0.31496062992125984" footer="0.31496062992125984"/>
      <pageSetup paperSize="8" scale="36" fitToHeight="0" orientation="landscape" r:id="rId5"/>
      <headerFooter>
        <oddHeader>&amp;Lwojewództwo kujawsko-pomorskie - zadania gminne lista rezerwowa</oddHeader>
        <oddFooter>Strona &amp;P z &amp;N</oddFooter>
      </headerFooter>
    </customSheetView>
  </customSheetViews>
  <mergeCells count="18">
    <mergeCell ref="G1:G2"/>
    <mergeCell ref="H1:H2"/>
    <mergeCell ref="A62:H62"/>
    <mergeCell ref="D1:D2"/>
    <mergeCell ref="A63:H63"/>
    <mergeCell ref="E1:E2"/>
    <mergeCell ref="O1:X1"/>
    <mergeCell ref="M1:M2"/>
    <mergeCell ref="N1:N2"/>
    <mergeCell ref="A61:H61"/>
    <mergeCell ref="I1:I2"/>
    <mergeCell ref="J1:J2"/>
    <mergeCell ref="K1:K2"/>
    <mergeCell ref="L1:L2"/>
    <mergeCell ref="A1:A2"/>
    <mergeCell ref="B1:B2"/>
    <mergeCell ref="C1:C2"/>
    <mergeCell ref="F1:F2"/>
  </mergeCells>
  <phoneticPr fontId="25" type="noConversion"/>
  <conditionalFormatting sqref="H3:H60">
    <cfRule type="expression" dxfId="0" priority="4">
      <formula>$I3="TAK"</formula>
    </cfRule>
  </conditionalFormatting>
  <dataValidations count="4">
    <dataValidation showInputMessage="1" showErrorMessage="1" sqref="D29 D43 D5" xr:uid="{00000000-0002-0000-0400-000000000000}"/>
    <dataValidation type="list" showInputMessage="1" showErrorMessage="1" sqref="D44:D60 D6:D28 D3:D4 D30:D42" xr:uid="{00000000-0002-0000-0400-000001000000}">
      <formula1>$AT$40:$AT$152</formula1>
    </dataValidation>
    <dataValidation type="list" allowBlank="1" showInputMessage="1" showErrorMessage="1" sqref="C3:C60" xr:uid="{00000000-0002-0000-0400-000002000000}">
      <formula1>"N,W"</formula1>
    </dataValidation>
    <dataValidation type="list" showInputMessage="1" showErrorMessage="1" sqref="H3:H60" xr:uid="{00000000-0002-0000-0400-000003000000}">
      <formula1>"B,P,R"</formula1>
    </dataValidation>
  </dataValidations>
  <pageMargins left="0.23622047244094491" right="0.23622047244094491" top="0.74803149606299213" bottom="0.74803149606299213" header="0.31496062992125984" footer="0.31496062992125984"/>
  <pageSetup paperSize="8" scale="60" fitToHeight="0" orientation="landscape" r:id="rId6"/>
  <headerFooter>
    <oddHeader>&amp;LWojewództwo Kujawsko-pomorskie - zadania gminne lista rezerwowa</oddHeader>
    <oddFooter>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</vt:i4>
      </vt:variant>
      <vt:variant>
        <vt:lpstr>Nazwane zakresy</vt:lpstr>
      </vt:variant>
      <vt:variant>
        <vt:i4>9</vt:i4>
      </vt:variant>
    </vt:vector>
  </HeadingPairs>
  <TitlesOfParts>
    <vt:vector size="14" baseType="lpstr">
      <vt:lpstr>04 - kuj-pom</vt:lpstr>
      <vt:lpstr>pow podst</vt:lpstr>
      <vt:lpstr>gm podst</vt:lpstr>
      <vt:lpstr>pow rez</vt:lpstr>
      <vt:lpstr>gm rez</vt:lpstr>
      <vt:lpstr>'04 - kuj-pom'!Obszar_wydruku</vt:lpstr>
      <vt:lpstr>'gm podst'!Obszar_wydruku</vt:lpstr>
      <vt:lpstr>'gm rez'!Obszar_wydruku</vt:lpstr>
      <vt:lpstr>'pow podst'!Obszar_wydruku</vt:lpstr>
      <vt:lpstr>'pow rez'!Obszar_wydruku</vt:lpstr>
      <vt:lpstr>'gm podst'!Tytuły_wydruku</vt:lpstr>
      <vt:lpstr>'gm rez'!Tytuły_wydruku</vt:lpstr>
      <vt:lpstr>'pow podst'!Tytuły_wydruku</vt:lpstr>
      <vt:lpstr>'pow rez'!Tytuły_wydruku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Przykaza Daniel</dc:creator>
  <cp:lastModifiedBy>Bielicka Marzena</cp:lastModifiedBy>
  <cp:lastPrinted>2022-11-18T10:50:40Z</cp:lastPrinted>
  <dcterms:created xsi:type="dcterms:W3CDTF">2019-02-25T10:53:14Z</dcterms:created>
  <dcterms:modified xsi:type="dcterms:W3CDTF">2023-01-30T19:31:21Z</dcterms:modified>
</cp:coreProperties>
</file>