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D:\WYTYCZNE - AKK, INNE\WARTOŚĆ REZUDUALNA na stronę GDDKIA\"/>
    </mc:Choice>
  </mc:AlternateContent>
  <xr:revisionPtr revIDLastSave="0" documentId="13_ncr:1_{9A1F80B1-A6C5-4647-BA69-18612BDF32A3}" xr6:coauthVersionLast="47" xr6:coauthVersionMax="47" xr10:uidLastSave="{00000000-0000-0000-0000-000000000000}"/>
  <bookViews>
    <workbookView xWindow="-120" yWindow="-120" windowWidth="29040" windowHeight="15840" xr2:uid="{F5418283-3E97-4539-96A9-CEB3CF6417BF}"/>
  </bookViews>
  <sheets>
    <sheet name="WR- metoda amortyzacj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 s="1"/>
  <c r="E55" i="1" l="1"/>
  <c r="G59" i="1" l="1"/>
  <c r="G66" i="1"/>
  <c r="C66" i="1"/>
  <c r="C65" i="1"/>
  <c r="C64" i="1"/>
  <c r="C63" i="1"/>
  <c r="C62" i="1"/>
  <c r="C61" i="1"/>
  <c r="C60" i="1"/>
  <c r="C59" i="1"/>
  <c r="H59" i="1" l="1"/>
  <c r="G63" i="1"/>
  <c r="H63" i="1" s="1"/>
  <c r="H66" i="1"/>
  <c r="C78" i="1"/>
  <c r="C84" i="1"/>
  <c r="C81" i="1"/>
  <c r="C82" i="1"/>
  <c r="C83" i="1"/>
  <c r="G60" i="1"/>
  <c r="H60" i="1" s="1"/>
  <c r="G64" i="1"/>
  <c r="H64" i="1" s="1"/>
  <c r="C80" i="1"/>
  <c r="G61" i="1"/>
  <c r="H61" i="1" s="1"/>
  <c r="G65" i="1"/>
  <c r="H65" i="1" s="1"/>
  <c r="E72" i="1"/>
  <c r="C77" i="1"/>
  <c r="G62" i="1"/>
  <c r="H62" i="1" s="1"/>
  <c r="C79" i="1" l="1"/>
  <c r="C67" i="1"/>
  <c r="C85" i="1"/>
  <c r="G82" i="1"/>
  <c r="H82" i="1" s="1"/>
  <c r="G78" i="1"/>
  <c r="H78" i="1" s="1"/>
  <c r="G81" i="1"/>
  <c r="H81" i="1" s="1"/>
  <c r="G77" i="1"/>
  <c r="H77" i="1" s="1"/>
  <c r="G84" i="1"/>
  <c r="H84" i="1" s="1"/>
  <c r="G80" i="1"/>
  <c r="H80" i="1" s="1"/>
  <c r="G83" i="1"/>
  <c r="H83" i="1" s="1"/>
  <c r="G79" i="1"/>
  <c r="H85" i="1" l="1"/>
  <c r="H67" i="1"/>
  <c r="H79" i="1"/>
  <c r="C68" i="1" l="1"/>
  <c r="D48" i="1"/>
  <c r="C86" i="1" l="1"/>
  <c r="E48" i="1"/>
  <c r="D49" i="1" s="1"/>
  <c r="H68" i="1"/>
  <c r="H69" i="1" s="1"/>
  <c r="H70" i="1" s="1"/>
  <c r="C69" i="1"/>
  <c r="H86" i="1" l="1"/>
  <c r="H87" i="1" s="1"/>
  <c r="C8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Ostaszewska Justyna</author>
    <author>Palonek Danuta</author>
  </authors>
  <commentList>
    <comment ref="D55" authorId="0" shapeId="0" xr:uid="{60237DD3-5597-42CD-A374-B2BA23498E5D}">
      <text>
        <r>
          <rPr>
            <sz val="10"/>
            <color indexed="81"/>
            <rFont val="Verdana"/>
            <family val="2"/>
            <charset val="238"/>
          </rPr>
          <t>Obejmuje lata od pierwszego pełnego roku funkcjonowania projektowanej drogi do ostatniego roku analizy</t>
        </r>
      </text>
    </comment>
    <comment ref="D57" authorId="1" shapeId="0" xr:uid="{05F825D2-CA5E-4584-AE41-7CC93F5BB1AC}">
      <text>
        <r>
          <rPr>
            <sz val="10"/>
            <color indexed="81"/>
            <rFont val="Verdana"/>
            <family val="2"/>
            <charset val="238"/>
          </rPr>
          <t xml:space="preserve">
Średnia żywotność aktywów - wg Tabeli 12 NK
</t>
        </r>
      </text>
    </comment>
    <comment ref="H70" authorId="0" shapeId="0" xr:uid="{44ECBFDE-18D8-4116-93A3-75671AA3DA0B}">
      <text>
        <r>
          <rPr>
            <sz val="10"/>
            <color indexed="81"/>
            <rFont val="Verdana"/>
            <family val="2"/>
            <charset val="238"/>
          </rPr>
          <t>Wartość uwzględniana w analizie ekonomicznej</t>
        </r>
      </text>
    </comment>
    <comment ref="D75" authorId="1" shapeId="0" xr:uid="{59A9E2A1-CEE8-4307-92CD-76A456CC2F6D}">
      <text>
        <r>
          <rPr>
            <sz val="10"/>
            <color indexed="81"/>
            <rFont val="Verdana"/>
            <family val="2"/>
            <charset val="238"/>
          </rPr>
          <t xml:space="preserve">
Średnia żywotność aktywów - wg Tabeli 12 NK
</t>
        </r>
      </text>
    </comment>
    <comment ref="H87" authorId="0" shapeId="0" xr:uid="{3F66AE36-9CCB-43D8-AD7D-F1007CE1176C}">
      <text>
        <r>
          <rPr>
            <sz val="10"/>
            <color indexed="81"/>
            <rFont val="Verdana"/>
            <family val="2"/>
            <charset val="238"/>
          </rPr>
          <t>Wartość uwzględniana w analizie finansowej</t>
        </r>
      </text>
    </comment>
  </commentList>
</comments>
</file>

<file path=xl/sharedStrings.xml><?xml version="1.0" encoding="utf-8"?>
<sst xmlns="http://schemas.openxmlformats.org/spreadsheetml/2006/main" count="130" uniqueCount="89">
  <si>
    <t>Dokumentacja</t>
  </si>
  <si>
    <t>Wykup gruntów</t>
  </si>
  <si>
    <t>Laboratorium, archeologia i inne</t>
  </si>
  <si>
    <t>Nadzór (bez promocji)</t>
  </si>
  <si>
    <t>Wymagania ogólne</t>
  </si>
  <si>
    <t>Dokumentacja wykonawcy</t>
  </si>
  <si>
    <t>Koszty okołokontraktowe</t>
  </si>
  <si>
    <t>MOP i OUD</t>
  </si>
  <si>
    <t>Kanały technologiczne</t>
  </si>
  <si>
    <t>Rezerwa na nieprzewidziane wydatki</t>
  </si>
  <si>
    <t>Razem</t>
  </si>
  <si>
    <t>VAT</t>
  </si>
  <si>
    <t>Kategoria kosztów</t>
  </si>
  <si>
    <t>L.p.</t>
  </si>
  <si>
    <t>Ekrany akustyczne</t>
  </si>
  <si>
    <t xml:space="preserve">Zieleń </t>
  </si>
  <si>
    <t xml:space="preserve"> </t>
  </si>
  <si>
    <t>Koszt [netto, PLN]</t>
  </si>
  <si>
    <t>Koszt [brutto, PLN]</t>
  </si>
  <si>
    <t>Prace przygotowawcze</t>
  </si>
  <si>
    <t>Roboty ziemne</t>
  </si>
  <si>
    <t>Obiekty mostowe</t>
  </si>
  <si>
    <t>Tunele</t>
  </si>
  <si>
    <t>Ściany oporowe i podobne</t>
  </si>
  <si>
    <t>Podbudowa</t>
  </si>
  <si>
    <t>Nawierzchnie</t>
  </si>
  <si>
    <t>Odwodnienie drogi</t>
  </si>
  <si>
    <t>8.1</t>
  </si>
  <si>
    <t>8.2</t>
  </si>
  <si>
    <t>Inne działania środowiskowe</t>
  </si>
  <si>
    <t>8.3</t>
  </si>
  <si>
    <t>Roboty wykończeniowe</t>
  </si>
  <si>
    <t>8.4</t>
  </si>
  <si>
    <t>Oznakowanie, oświetlenie i BRD</t>
  </si>
  <si>
    <t>8.5</t>
  </si>
  <si>
    <t>Inne roboty</t>
  </si>
  <si>
    <t>8.6</t>
  </si>
  <si>
    <t>Przebudowa urządzeń obcych</t>
  </si>
  <si>
    <t>8.7</t>
  </si>
  <si>
    <t>8.8</t>
  </si>
  <si>
    <t>ITS, system poboru opłat</t>
  </si>
  <si>
    <t>8.9</t>
  </si>
  <si>
    <t>8.10</t>
  </si>
  <si>
    <t>8.11</t>
  </si>
  <si>
    <t>8.12</t>
  </si>
  <si>
    <t>8.13</t>
  </si>
  <si>
    <t>8.14</t>
  </si>
  <si>
    <t>8.15</t>
  </si>
  <si>
    <t>8.16</t>
  </si>
  <si>
    <t>Całkowite koszty inwestycji</t>
  </si>
  <si>
    <t>Okres generowania korzyści (lata)</t>
  </si>
  <si>
    <t>Elementy projektu</t>
  </si>
  <si>
    <t>Koszt *</t>
  </si>
  <si>
    <t>Średnia żywotność aktywów (lata)</t>
  </si>
  <si>
    <t>Wymagane wymiany</t>
  </si>
  <si>
    <t>Fizyczny okres życia z uwzględnieniem wymian</t>
  </si>
  <si>
    <t>Pozostały % życia projektu</t>
  </si>
  <si>
    <t>Obliczenie wartości rezydualnej projektu</t>
  </si>
  <si>
    <t>-</t>
  </si>
  <si>
    <t>Obiekty mostowe i Tunele</t>
  </si>
  <si>
    <t>Roboty drogowe</t>
  </si>
  <si>
    <t>Ochrona środowiska</t>
  </si>
  <si>
    <t>ITS, System Poboru Opłat</t>
  </si>
  <si>
    <t>Pozostałe elementy HRF nie wpływajace na WR</t>
  </si>
  <si>
    <t>WARTOŚĆ REZYDUALNA NETTO</t>
  </si>
  <si>
    <t>WARTOŚĆ REZYDUALNA NETTO Z KOREKTĄ</t>
  </si>
  <si>
    <t>2.2. Wartość rezydualna brutto</t>
  </si>
  <si>
    <t>Koszt*</t>
  </si>
  <si>
    <t>WARTOŚĆ REZYDUALNA BRUTTO</t>
  </si>
  <si>
    <t>Promocja projektu i Promocja w ramach nadzoru</t>
  </si>
  <si>
    <t>Roboty budowlane, w tym:</t>
  </si>
  <si>
    <t>AKK</t>
  </si>
  <si>
    <t>Obliczenia wartości rezydualnej metodą amortyzacji</t>
  </si>
  <si>
    <t>Korekta fiskalna dla nakładów inwestycyjnych</t>
  </si>
  <si>
    <t>Przedmiot projektu:</t>
  </si>
  <si>
    <t>Rok bazowy analizy:</t>
  </si>
  <si>
    <t>Pierwszy rok generowania korzyści:</t>
  </si>
  <si>
    <t>Ostatni rok AKK:</t>
  </si>
  <si>
    <t>Projekt generujący dochody:</t>
  </si>
  <si>
    <t>budowa obwodnicy w ciągu drogi krajowej (GP2/2)</t>
  </si>
  <si>
    <t>nie</t>
  </si>
  <si>
    <t>2. NAKŁADY INWESTYCYJNE</t>
  </si>
  <si>
    <t>2.1. Zestawienie szacunkowych kosztów inwestycyjnych</t>
  </si>
  <si>
    <t>3. WARTOŚĆ REZYDUALNA</t>
  </si>
  <si>
    <t>3.1. Wartość rezydualna netto</t>
  </si>
  <si>
    <t>Okres generowania korzyści [lat]:</t>
  </si>
  <si>
    <t>1. ZAŁOŻENIA DO OBLICZEŃ</t>
  </si>
  <si>
    <t>* - bez rezerwy na wydatki nieprzewidziane</t>
  </si>
  <si>
    <t>DOTYCZY PROJEKTÓW NIE GENERUJĄCYCH PRZYCHODU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</si>
</sst>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"/>
  </numFmts>
  <fonts count="18" x14ac:knownFonts="1">
    <font>
      <sz val="11"/>
      <color theme="1"/>
      <name val="Calibri"/>
      <family val="2"/>
      <charset val="238"/>
      <scheme val="minor"/>
    </font>
    <font>
      <b/>
      <sz val="16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2"/>
      <name val="Verdana"/>
      <family val="2"/>
      <charset val="238"/>
    </font>
    <font>
      <sz val="10"/>
      <color rgb="FFFF0000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i/>
      <sz val="8"/>
      <name val="Verdana"/>
      <family val="2"/>
      <charset val="238"/>
    </font>
    <font>
      <b/>
      <sz val="8"/>
      <color theme="0" tint="-0.14999847407452621"/>
      <name val="Verdana"/>
      <family val="2"/>
      <charset val="238"/>
    </font>
    <font>
      <sz val="10"/>
      <color indexed="81"/>
      <name val="Verdana"/>
      <family val="2"/>
      <charset val="238"/>
    </font>
    <font>
      <b/>
      <i/>
      <sz val="10"/>
      <name val="Verdana"/>
      <family val="2"/>
      <charset val="238"/>
    </font>
    <font>
      <i/>
      <sz val="10"/>
      <name val="Verdana"/>
      <family val="2"/>
      <charset val="238"/>
    </font>
    <font>
      <i/>
      <sz val="10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4" fontId="5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4" fontId="6" fillId="0" borderId="0" xfId="0" applyNumberFormat="1" applyFont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4" fontId="8" fillId="0" borderId="0" xfId="0" applyNumberFormat="1" applyFont="1" applyAlignment="1" applyProtection="1">
      <alignment horizontal="center" vertical="center"/>
      <protection hidden="1"/>
    </xf>
    <xf numFmtId="1" fontId="7" fillId="2" borderId="2" xfId="0" applyNumberFormat="1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4" fontId="8" fillId="0" borderId="0" xfId="0" applyNumberFormat="1" applyFont="1" applyAlignment="1" applyProtection="1">
      <alignment vertical="center"/>
      <protection hidden="1"/>
    </xf>
    <xf numFmtId="4" fontId="6" fillId="0" borderId="2" xfId="0" applyNumberFormat="1" applyFont="1" applyBorder="1" applyAlignment="1" applyProtection="1">
      <alignment horizontal="right" vertical="center"/>
      <protection hidden="1"/>
    </xf>
    <xf numFmtId="4" fontId="7" fillId="2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4" fontId="6" fillId="0" borderId="2" xfId="0" applyNumberFormat="1" applyFont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vertical="center" wrapText="1"/>
      <protection hidden="1"/>
    </xf>
    <xf numFmtId="4" fontId="9" fillId="0" borderId="2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3" borderId="2" xfId="0" applyFont="1" applyFill="1" applyBorder="1" applyAlignment="1" applyProtection="1">
      <alignment horizontal="center" vertical="center"/>
      <protection hidden="1"/>
    </xf>
    <xf numFmtId="0" fontId="9" fillId="3" borderId="2" xfId="0" applyFont="1" applyFill="1" applyBorder="1" applyAlignment="1" applyProtection="1">
      <alignment vertical="center" wrapText="1"/>
      <protection hidden="1"/>
    </xf>
    <xf numFmtId="4" fontId="9" fillId="3" borderId="2" xfId="0" applyNumberFormat="1" applyFont="1" applyFill="1" applyBorder="1" applyAlignment="1" applyProtection="1">
      <alignment horizontal="right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6" fillId="0" borderId="4" xfId="0" applyFont="1" applyBorder="1" applyAlignment="1" applyProtection="1">
      <alignment horizontal="center" vertical="center"/>
      <protection hidden="1"/>
    </xf>
    <xf numFmtId="9" fontId="6" fillId="0" borderId="2" xfId="0" applyNumberFormat="1" applyFont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right" vertical="center"/>
      <protection hidden="1"/>
    </xf>
    <xf numFmtId="4" fontId="13" fillId="0" borderId="2" xfId="0" applyNumberFormat="1" applyFont="1" applyBorder="1" applyAlignment="1" applyProtection="1">
      <alignment horizontal="right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4" fontId="9" fillId="2" borderId="2" xfId="0" applyNumberFormat="1" applyFont="1" applyFill="1" applyBorder="1" applyAlignment="1" applyProtection="1">
      <alignment horizontal="center" vertical="center"/>
      <protection hidden="1"/>
    </xf>
    <xf numFmtId="2" fontId="7" fillId="2" borderId="2" xfId="0" applyNumberFormat="1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4" fontId="9" fillId="2" borderId="3" xfId="0" applyNumberFormat="1" applyFont="1" applyFill="1" applyBorder="1" applyAlignment="1" applyProtection="1">
      <alignment horizontal="center" vertical="center"/>
      <protection hidden="1"/>
    </xf>
    <xf numFmtId="4" fontId="9" fillId="2" borderId="4" xfId="0" applyNumberFormat="1" applyFont="1" applyFill="1" applyBorder="1" applyAlignment="1" applyProtection="1">
      <alignment horizontal="center" vertical="center"/>
      <protection hidden="1"/>
    </xf>
  </cellXfs>
  <cellStyles count="4">
    <cellStyle name="Dziesiętny 4" xfId="1" xr:uid="{31DD3B21-F5AF-4E75-BFAF-FEE2FCD7B077}"/>
    <cellStyle name="Normalny" xfId="0" builtinId="0"/>
    <cellStyle name="Normalny 3" xfId="3" xr:uid="{0292E40E-4D77-4EC9-ADD9-0E59F35B28EF}"/>
    <cellStyle name="Procentowy 3" xfId="2" xr:uid="{D36BB8B4-036B-457B-B7A8-322F1EC1B5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134471</xdr:colOff>
      <xdr:row>50</xdr:row>
      <xdr:rowOff>100854</xdr:rowOff>
    </xdr:from>
    <xdr:to>
      <xdr:col>13</xdr:col>
      <xdr:colOff>362161</xdr:colOff>
      <xdr:row>71</xdr:row>
      <xdr:rowOff>291184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1CB2F82-F8A3-17F1-B1E2-285E6CA82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00" y="10645589"/>
          <a:ext cx="7276190" cy="5838095"/>
        </a:xfrm>
        <a:prstGeom prst="rect">
          <a:avLst/>
        </a:prstGeom>
      </xdr:spPr>
    </xdr:pic>
    <xdr:clientData/>
  </xdr:twoCellAnchor>
  <xdr:twoCellAnchor editAs="oneCell">
    <xdr:from>
      <xdr:col>13</xdr:col>
      <xdr:colOff>392204</xdr:colOff>
      <xdr:row>48</xdr:row>
      <xdr:rowOff>89648</xdr:rowOff>
    </xdr:from>
    <xdr:to>
      <xdr:col>16</xdr:col>
      <xdr:colOff>974911</xdr:colOff>
      <xdr:row>73</xdr:row>
      <xdr:rowOff>27749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8593AC5-972F-ACB5-6886-C9D1164C6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737233" y="10074089"/>
          <a:ext cx="6062383" cy="686333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131E9-48A4-41EE-B480-485CEB27B89E}">
  <sheetPr codeName="Arkusz1"/>
  <dimension ref="A1:BW195"/>
  <sheetViews>
    <sheetView tabSelected="1" topLeftCell="A30" zoomScale="85" zoomScaleNormal="85" workbookViewId="0">
      <selection activeCell="H49" sqref="H49"/>
    </sheetView>
  </sheetViews>
  <sheetFormatPr defaultRowHeight="15" x14ac:dyDescent="0.25"/>
  <cols>
    <col min="1" max="2" width="25.7109375" style="1" customWidth="1"/>
    <col min="3" max="3" width="38.5703125" style="1" customWidth="1"/>
    <col min="4" max="4" width="25.7109375" style="1" customWidth="1"/>
    <col min="5" max="5" width="25.85546875" style="1" customWidth="1"/>
    <col min="6" max="6" width="17.42578125" style="1" customWidth="1"/>
    <col min="7" max="7" width="31.42578125" style="1" customWidth="1"/>
    <col min="8" max="9" width="25.7109375" style="1" customWidth="1"/>
    <col min="10" max="10" width="28.5703125" style="1" bestFit="1" customWidth="1"/>
    <col min="11" max="15" width="25.7109375" style="1" customWidth="1"/>
    <col min="16" max="16" width="30.7109375" style="1" customWidth="1"/>
    <col min="17" max="20" width="25.7109375" style="1" customWidth="1"/>
    <col min="21" max="21" width="29.7109375" style="1" customWidth="1"/>
    <col min="22" max="56" width="25.7109375" style="1" customWidth="1"/>
    <col min="57" max="73" width="25.7109375" style="2" customWidth="1"/>
    <col min="74" max="74" width="25.7109375" style="5" customWidth="1"/>
    <col min="75" max="100" width="25.7109375" style="2" customWidth="1"/>
    <col min="101" max="163" width="20.7109375" style="2" customWidth="1"/>
    <col min="164" max="16384" width="9.140625" style="2"/>
  </cols>
  <sheetData>
    <row r="1" spans="1:74" ht="46.5" customHeight="1" x14ac:dyDescent="0.25">
      <c r="A1" s="46" t="s">
        <v>71</v>
      </c>
      <c r="B1" s="50" t="s">
        <v>72</v>
      </c>
      <c r="C1" s="50"/>
      <c r="D1" s="50"/>
      <c r="E1" s="50"/>
      <c r="F1" s="50"/>
      <c r="G1" s="50"/>
      <c r="H1" s="50"/>
      <c r="BV1" s="2"/>
    </row>
    <row r="2" spans="1:74" ht="15.75" customHeight="1" x14ac:dyDescent="0.25">
      <c r="A2" s="3"/>
      <c r="B2" s="3"/>
      <c r="C2" s="3"/>
      <c r="D2" s="3"/>
      <c r="E2" s="3"/>
      <c r="F2" s="3"/>
      <c r="G2" s="3"/>
      <c r="H2" s="3"/>
      <c r="BV2" s="2"/>
    </row>
    <row r="3" spans="1:74" ht="15.75" customHeight="1" x14ac:dyDescent="0.25">
      <c r="A3" s="4"/>
      <c r="B3" s="51" t="s">
        <v>88</v>
      </c>
      <c r="C3" s="52"/>
      <c r="D3" s="52"/>
      <c r="E3" s="52"/>
      <c r="F3" s="52"/>
      <c r="G3" s="52"/>
      <c r="H3" s="52"/>
    </row>
    <row r="4" spans="1:74" ht="15.75" customHeight="1" x14ac:dyDescent="0.25">
      <c r="A4" s="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74" ht="15.75" customHeight="1" x14ac:dyDescent="0.25">
      <c r="A5" s="4"/>
      <c r="B5" s="53" t="s">
        <v>86</v>
      </c>
      <c r="C5" s="53"/>
      <c r="D5" s="53"/>
      <c r="E5" s="53"/>
      <c r="F5" s="53"/>
      <c r="G5" s="53"/>
      <c r="H5" s="53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74" ht="15.75" customHeight="1" x14ac:dyDescent="0.25">
      <c r="A6" s="4"/>
      <c r="B6" s="4"/>
      <c r="C6" s="4"/>
      <c r="D6" s="4"/>
      <c r="E6" s="4"/>
      <c r="F6" s="4"/>
      <c r="G6" s="4"/>
      <c r="H6" s="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  <c r="AF6" s="7"/>
      <c r="AG6" s="7"/>
      <c r="AH6" s="6"/>
      <c r="AI6" s="6"/>
      <c r="AJ6" s="6"/>
      <c r="AK6" s="6"/>
      <c r="AL6" s="6"/>
      <c r="AM6" s="6"/>
      <c r="AN6" s="6"/>
      <c r="AO6" s="6"/>
      <c r="AP6" s="6"/>
    </row>
    <row r="7" spans="1:74" s="12" customFormat="1" ht="24.95" customHeight="1" x14ac:dyDescent="0.25">
      <c r="B7" s="57" t="s">
        <v>74</v>
      </c>
      <c r="C7" s="57"/>
      <c r="D7" s="58" t="s">
        <v>79</v>
      </c>
      <c r="E7" s="58"/>
      <c r="F7" s="8"/>
      <c r="G7" s="8"/>
      <c r="H7" s="8"/>
      <c r="I7" s="18"/>
    </row>
    <row r="8" spans="1:74" s="12" customFormat="1" ht="20.100000000000001" customHeight="1" x14ac:dyDescent="0.25">
      <c r="B8" s="57" t="s">
        <v>75</v>
      </c>
      <c r="C8" s="57"/>
      <c r="D8" s="59">
        <v>2021</v>
      </c>
      <c r="E8" s="59"/>
      <c r="F8" s="15"/>
      <c r="G8" s="16"/>
      <c r="H8" s="15"/>
    </row>
    <row r="9" spans="1:74" s="12" customFormat="1" ht="24.95" customHeight="1" x14ac:dyDescent="0.25">
      <c r="B9" s="57" t="s">
        <v>76</v>
      </c>
      <c r="C9" s="57"/>
      <c r="D9" s="59">
        <v>2025</v>
      </c>
      <c r="E9" s="59"/>
    </row>
    <row r="10" spans="1:74" s="12" customFormat="1" ht="20.100000000000001" customHeight="1" x14ac:dyDescent="0.25">
      <c r="B10" s="57" t="s">
        <v>85</v>
      </c>
      <c r="C10" s="57"/>
      <c r="D10" s="59">
        <f>D11-D9+1</f>
        <v>21</v>
      </c>
      <c r="E10" s="59"/>
    </row>
    <row r="11" spans="1:74" s="12" customFormat="1" ht="20.100000000000001" customHeight="1" x14ac:dyDescent="0.25">
      <c r="B11" s="57" t="s">
        <v>77</v>
      </c>
      <c r="C11" s="57"/>
      <c r="D11" s="59">
        <f>D8+25-1</f>
        <v>2045</v>
      </c>
      <c r="E11" s="59"/>
    </row>
    <row r="12" spans="1:74" s="12" customFormat="1" ht="20.100000000000001" customHeight="1" x14ac:dyDescent="0.25">
      <c r="B12" s="57" t="s">
        <v>78</v>
      </c>
      <c r="C12" s="57"/>
      <c r="D12" s="59" t="s">
        <v>80</v>
      </c>
      <c r="E12" s="59"/>
    </row>
    <row r="13" spans="1:74" ht="15.75" customHeight="1" x14ac:dyDescent="0.25">
      <c r="A13" s="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74" ht="15.75" customHeight="1" x14ac:dyDescent="0.25">
      <c r="A14" s="4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74" ht="15.75" customHeight="1" x14ac:dyDescent="0.25">
      <c r="A15" s="4"/>
      <c r="B15" s="53" t="s">
        <v>81</v>
      </c>
      <c r="C15" s="53"/>
      <c r="D15" s="53"/>
      <c r="E15" s="53"/>
      <c r="F15" s="53"/>
      <c r="G15" s="53"/>
      <c r="H15" s="5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74" ht="15.75" customHeight="1" x14ac:dyDescent="0.25">
      <c r="A16" s="4"/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7"/>
      <c r="AF16" s="7"/>
      <c r="AG16" s="7"/>
      <c r="AH16" s="6"/>
      <c r="AI16" s="6"/>
      <c r="AJ16" s="6"/>
      <c r="AK16" s="6"/>
      <c r="AL16" s="6"/>
      <c r="AM16" s="6"/>
      <c r="AN16" s="6"/>
      <c r="AO16" s="6"/>
      <c r="AP16" s="6"/>
    </row>
    <row r="17" spans="2:13" s="12" customFormat="1" ht="24.95" customHeight="1" x14ac:dyDescent="0.25">
      <c r="B17" s="60" t="s">
        <v>82</v>
      </c>
      <c r="C17" s="60"/>
      <c r="D17" s="60"/>
      <c r="E17" s="60"/>
      <c r="F17" s="8"/>
      <c r="G17" s="8"/>
      <c r="H17" s="8"/>
      <c r="I17" s="18"/>
    </row>
    <row r="18" spans="2:13" s="12" customFormat="1" ht="20.100000000000001" customHeight="1" x14ac:dyDescent="0.25">
      <c r="B18" s="8"/>
      <c r="C18" s="18"/>
      <c r="F18" s="15"/>
      <c r="G18" s="16"/>
      <c r="H18" s="15"/>
    </row>
    <row r="19" spans="2:13" s="12" customFormat="1" ht="24.95" customHeight="1" x14ac:dyDescent="0.25">
      <c r="B19" s="25" t="s">
        <v>13</v>
      </c>
      <c r="C19" s="25" t="s">
        <v>12</v>
      </c>
      <c r="D19" s="45" t="s">
        <v>17</v>
      </c>
      <c r="E19" s="45" t="s">
        <v>18</v>
      </c>
      <c r="I19" s="18"/>
      <c r="J19" s="54"/>
      <c r="K19" s="54"/>
      <c r="L19" s="27"/>
      <c r="M19" s="27"/>
    </row>
    <row r="20" spans="2:13" s="12" customFormat="1" ht="20.100000000000001" customHeight="1" x14ac:dyDescent="0.25">
      <c r="B20" s="28">
        <v>1</v>
      </c>
      <c r="C20" s="29" t="s">
        <v>0</v>
      </c>
      <c r="D20" s="44">
        <v>0</v>
      </c>
      <c r="E20" s="44">
        <v>0</v>
      </c>
      <c r="F20" s="19"/>
      <c r="I20" s="18"/>
      <c r="J20" s="26"/>
      <c r="K20" s="26"/>
      <c r="L20" s="26"/>
      <c r="M20" s="26"/>
    </row>
    <row r="21" spans="2:13" s="12" customFormat="1" ht="20.100000000000001" customHeight="1" x14ac:dyDescent="0.25">
      <c r="B21" s="28">
        <v>2</v>
      </c>
      <c r="C21" s="29" t="s">
        <v>1</v>
      </c>
      <c r="D21" s="30">
        <v>72424019</v>
      </c>
      <c r="E21" s="30">
        <v>72424019</v>
      </c>
      <c r="F21" s="19"/>
      <c r="I21" s="31"/>
      <c r="J21" s="13"/>
      <c r="K21" s="13"/>
      <c r="L21" s="32"/>
      <c r="M21" s="32"/>
    </row>
    <row r="22" spans="2:13" s="12" customFormat="1" ht="20.100000000000001" customHeight="1" x14ac:dyDescent="0.25">
      <c r="B22" s="28">
        <v>3</v>
      </c>
      <c r="C22" s="29" t="s">
        <v>2</v>
      </c>
      <c r="D22" s="44">
        <v>650406.5</v>
      </c>
      <c r="E22" s="44">
        <v>800000</v>
      </c>
      <c r="F22" s="19"/>
      <c r="I22" s="31"/>
      <c r="J22" s="13"/>
      <c r="K22" s="13"/>
      <c r="L22" s="32"/>
      <c r="M22" s="32"/>
    </row>
    <row r="23" spans="2:13" s="12" customFormat="1" ht="20.100000000000001" customHeight="1" x14ac:dyDescent="0.25">
      <c r="B23" s="28">
        <v>4</v>
      </c>
      <c r="C23" s="29" t="s">
        <v>3</v>
      </c>
      <c r="D23" s="44">
        <v>8969188</v>
      </c>
      <c r="E23" s="44">
        <v>11032101.24</v>
      </c>
      <c r="F23" s="19"/>
      <c r="I23" s="31"/>
      <c r="J23" s="13"/>
      <c r="K23" s="13"/>
      <c r="L23" s="32"/>
      <c r="M23" s="32"/>
    </row>
    <row r="24" spans="2:13" s="12" customFormat="1" ht="31.5" customHeight="1" x14ac:dyDescent="0.25">
      <c r="B24" s="28">
        <v>5</v>
      </c>
      <c r="C24" s="29" t="s">
        <v>69</v>
      </c>
      <c r="D24" s="44">
        <v>169800</v>
      </c>
      <c r="E24" s="44">
        <v>208854</v>
      </c>
      <c r="F24" s="19"/>
      <c r="I24" s="31"/>
      <c r="J24" s="13"/>
      <c r="K24" s="13"/>
      <c r="L24" s="32"/>
      <c r="M24" s="32"/>
    </row>
    <row r="25" spans="2:13" s="12" customFormat="1" ht="20.100000000000001" customHeight="1" x14ac:dyDescent="0.25">
      <c r="B25" s="28">
        <v>6</v>
      </c>
      <c r="C25" s="29" t="s">
        <v>4</v>
      </c>
      <c r="D25" s="44">
        <v>22042959</v>
      </c>
      <c r="E25" s="44">
        <v>27112839.569999997</v>
      </c>
      <c r="F25" s="19"/>
      <c r="I25" s="31"/>
      <c r="J25" s="13"/>
      <c r="K25" s="13"/>
      <c r="L25" s="32"/>
      <c r="M25" s="32"/>
    </row>
    <row r="26" spans="2:13" s="12" customFormat="1" ht="20.100000000000001" customHeight="1" x14ac:dyDescent="0.25">
      <c r="B26" s="28">
        <v>7</v>
      </c>
      <c r="C26" s="29" t="s">
        <v>5</v>
      </c>
      <c r="D26" s="44">
        <v>18388833</v>
      </c>
      <c r="E26" s="44">
        <v>22618264.590000004</v>
      </c>
      <c r="F26" s="19"/>
      <c r="I26" s="31"/>
      <c r="J26" s="13"/>
      <c r="K26" s="13"/>
      <c r="L26" s="32"/>
      <c r="M26" s="32"/>
    </row>
    <row r="27" spans="2:13" s="12" customFormat="1" ht="20.100000000000001" customHeight="1" x14ac:dyDescent="0.25">
      <c r="B27" s="33">
        <v>8</v>
      </c>
      <c r="C27" s="34" t="s">
        <v>70</v>
      </c>
      <c r="D27" s="35">
        <v>363240711.66000003</v>
      </c>
      <c r="E27" s="35">
        <v>446786075.33999991</v>
      </c>
      <c r="F27" s="19"/>
      <c r="I27" s="27"/>
      <c r="J27" s="13"/>
      <c r="K27" s="13"/>
      <c r="L27" s="32"/>
      <c r="M27" s="32"/>
    </row>
    <row r="28" spans="2:13" s="12" customFormat="1" ht="20.100000000000001" customHeight="1" x14ac:dyDescent="0.25">
      <c r="B28" s="36" t="s">
        <v>27</v>
      </c>
      <c r="C28" s="37" t="s">
        <v>19</v>
      </c>
      <c r="D28" s="20">
        <v>1774908.93</v>
      </c>
      <c r="E28" s="20">
        <v>2183137.98</v>
      </c>
      <c r="I28" s="19"/>
    </row>
    <row r="29" spans="2:13" s="12" customFormat="1" ht="20.100000000000001" customHeight="1" x14ac:dyDescent="0.25">
      <c r="B29" s="36" t="s">
        <v>28</v>
      </c>
      <c r="C29" s="37" t="s">
        <v>20</v>
      </c>
      <c r="D29" s="20">
        <v>29563653</v>
      </c>
      <c r="E29" s="20">
        <v>36363293.189999998</v>
      </c>
    </row>
    <row r="30" spans="2:13" s="12" customFormat="1" ht="20.100000000000001" customHeight="1" x14ac:dyDescent="0.25">
      <c r="B30" s="36" t="s">
        <v>30</v>
      </c>
      <c r="C30" s="37" t="s">
        <v>21</v>
      </c>
      <c r="D30" s="20">
        <v>210122507.97999999</v>
      </c>
      <c r="E30" s="20">
        <v>258450684.81999999</v>
      </c>
    </row>
    <row r="31" spans="2:13" s="12" customFormat="1" ht="20.100000000000001" customHeight="1" x14ac:dyDescent="0.25">
      <c r="B31" s="36" t="s">
        <v>32</v>
      </c>
      <c r="C31" s="37" t="s">
        <v>22</v>
      </c>
      <c r="D31" s="20">
        <v>0</v>
      </c>
      <c r="E31" s="20">
        <v>0</v>
      </c>
    </row>
    <row r="32" spans="2:13" s="12" customFormat="1" ht="20.100000000000001" customHeight="1" x14ac:dyDescent="0.25">
      <c r="B32" s="36" t="s">
        <v>34</v>
      </c>
      <c r="C32" s="37" t="s">
        <v>23</v>
      </c>
      <c r="D32" s="20">
        <v>10575427</v>
      </c>
      <c r="E32" s="20">
        <v>13007775.210000001</v>
      </c>
    </row>
    <row r="33" spans="2:74" s="12" customFormat="1" ht="20.100000000000001" customHeight="1" x14ac:dyDescent="0.25">
      <c r="B33" s="36" t="s">
        <v>36</v>
      </c>
      <c r="C33" s="37" t="s">
        <v>24</v>
      </c>
      <c r="D33" s="20">
        <v>24301466.640000001</v>
      </c>
      <c r="E33" s="20">
        <v>29890803.969999999</v>
      </c>
      <c r="F33" s="17"/>
      <c r="G33" s="17"/>
    </row>
    <row r="34" spans="2:74" ht="20.100000000000001" customHeight="1" x14ac:dyDescent="0.25">
      <c r="B34" s="36" t="s">
        <v>38</v>
      </c>
      <c r="C34" s="37" t="s">
        <v>25</v>
      </c>
      <c r="D34" s="20">
        <v>16398525.140000001</v>
      </c>
      <c r="E34" s="20">
        <v>20170185.920000002</v>
      </c>
      <c r="I34" s="12"/>
      <c r="AY34" s="2"/>
      <c r="AZ34" s="2"/>
      <c r="BA34" s="2"/>
      <c r="BB34" s="2"/>
      <c r="BC34" s="2"/>
      <c r="BD34" s="2"/>
      <c r="BP34" s="5"/>
      <c r="BV34" s="2"/>
    </row>
    <row r="35" spans="2:74" ht="20.100000000000001" customHeight="1" x14ac:dyDescent="0.25">
      <c r="B35" s="36" t="s">
        <v>39</v>
      </c>
      <c r="C35" s="37" t="s">
        <v>26</v>
      </c>
      <c r="D35" s="20">
        <v>9902636.1099999994</v>
      </c>
      <c r="E35" s="20">
        <v>12180242.419999998</v>
      </c>
      <c r="I35" s="12"/>
      <c r="AY35" s="2"/>
      <c r="AZ35" s="2"/>
      <c r="BA35" s="2"/>
      <c r="BB35" s="2"/>
      <c r="BC35" s="2"/>
      <c r="BD35" s="2"/>
      <c r="BP35" s="5"/>
      <c r="BV35" s="2"/>
    </row>
    <row r="36" spans="2:74" ht="20.100000000000001" customHeight="1" x14ac:dyDescent="0.25">
      <c r="B36" s="36" t="s">
        <v>41</v>
      </c>
      <c r="C36" s="37" t="s">
        <v>14</v>
      </c>
      <c r="D36" s="20">
        <v>5026734.67</v>
      </c>
      <c r="E36" s="20">
        <v>6182883.6399999997</v>
      </c>
      <c r="I36" s="12"/>
      <c r="AY36" s="2"/>
      <c r="AZ36" s="2"/>
      <c r="BA36" s="2"/>
      <c r="BB36" s="2"/>
      <c r="BC36" s="2"/>
      <c r="BD36" s="2"/>
      <c r="BP36" s="5"/>
      <c r="BV36" s="2"/>
    </row>
    <row r="37" spans="2:74" ht="19.5" customHeight="1" x14ac:dyDescent="0.25">
      <c r="B37" s="36" t="s">
        <v>42</v>
      </c>
      <c r="C37" s="37" t="s">
        <v>29</v>
      </c>
      <c r="D37" s="20">
        <v>5011592.8</v>
      </c>
      <c r="E37" s="20">
        <v>6164259.1399999997</v>
      </c>
      <c r="F37" s="55"/>
      <c r="G37" s="56"/>
      <c r="H37" s="56"/>
      <c r="I37" s="12"/>
      <c r="AY37" s="2"/>
      <c r="AZ37" s="2"/>
      <c r="BA37" s="2"/>
      <c r="BB37" s="2"/>
      <c r="BC37" s="2"/>
      <c r="BD37" s="2"/>
      <c r="BP37" s="5"/>
      <c r="BV37" s="2"/>
    </row>
    <row r="38" spans="2:74" ht="20.100000000000001" customHeight="1" x14ac:dyDescent="0.25">
      <c r="B38" s="36" t="s">
        <v>43</v>
      </c>
      <c r="C38" s="37" t="s">
        <v>31</v>
      </c>
      <c r="D38" s="20">
        <v>1544789.6</v>
      </c>
      <c r="E38" s="20">
        <v>1900091.21</v>
      </c>
      <c r="H38" s="6"/>
      <c r="I38" s="12"/>
      <c r="AY38" s="2"/>
      <c r="AZ38" s="2"/>
      <c r="BA38" s="2"/>
      <c r="BB38" s="2"/>
      <c r="BC38" s="2"/>
      <c r="BD38" s="2"/>
      <c r="BP38" s="5"/>
      <c r="BV38" s="2"/>
    </row>
    <row r="39" spans="2:74" ht="20.100000000000001" customHeight="1" x14ac:dyDescent="0.25">
      <c r="B39" s="36" t="s">
        <v>44</v>
      </c>
      <c r="C39" s="37" t="s">
        <v>33</v>
      </c>
      <c r="D39" s="20">
        <v>9984398.5199999996</v>
      </c>
      <c r="E39" s="20">
        <v>12280810.18</v>
      </c>
      <c r="H39" s="6"/>
      <c r="AY39" s="2"/>
      <c r="AZ39" s="2"/>
      <c r="BA39" s="2"/>
      <c r="BB39" s="2"/>
      <c r="BC39" s="2"/>
      <c r="BD39" s="2"/>
      <c r="BP39" s="5"/>
      <c r="BV39" s="2"/>
    </row>
    <row r="40" spans="2:74" ht="20.100000000000001" customHeight="1" x14ac:dyDescent="0.25">
      <c r="B40" s="36" t="s">
        <v>45</v>
      </c>
      <c r="C40" s="37" t="s">
        <v>35</v>
      </c>
      <c r="D40" s="20">
        <v>7681149.0600000005</v>
      </c>
      <c r="E40" s="20">
        <v>9447813.3399999999</v>
      </c>
      <c r="H40" s="6"/>
      <c r="AY40" s="2"/>
      <c r="AZ40" s="2"/>
      <c r="BA40" s="2"/>
      <c r="BB40" s="2"/>
      <c r="BC40" s="2"/>
      <c r="BD40" s="2"/>
      <c r="BP40" s="5"/>
      <c r="BV40" s="2"/>
    </row>
    <row r="41" spans="2:74" ht="20.100000000000001" customHeight="1" x14ac:dyDescent="0.25">
      <c r="B41" s="36" t="s">
        <v>46</v>
      </c>
      <c r="C41" s="37" t="s">
        <v>37</v>
      </c>
      <c r="D41" s="20">
        <v>31049754.809999999</v>
      </c>
      <c r="E41" s="20">
        <v>38191198.420000002</v>
      </c>
      <c r="H41" s="6"/>
      <c r="AY41" s="2"/>
      <c r="AZ41" s="2"/>
      <c r="BA41" s="2"/>
      <c r="BB41" s="2"/>
      <c r="BC41" s="2"/>
      <c r="BD41" s="2"/>
      <c r="BP41" s="5"/>
      <c r="BV41" s="2"/>
    </row>
    <row r="42" spans="2:74" ht="20.100000000000001" customHeight="1" x14ac:dyDescent="0.25">
      <c r="B42" s="36" t="s">
        <v>47</v>
      </c>
      <c r="C42" s="37" t="s">
        <v>15</v>
      </c>
      <c r="D42" s="20">
        <v>303167.40000000002</v>
      </c>
      <c r="E42" s="20">
        <v>372895.9</v>
      </c>
      <c r="H42" s="6"/>
      <c r="AY42" s="2"/>
      <c r="AZ42" s="2"/>
      <c r="BA42" s="2"/>
      <c r="BB42" s="2"/>
      <c r="BC42" s="2"/>
      <c r="BD42" s="2"/>
      <c r="BP42" s="5"/>
      <c r="BV42" s="2"/>
    </row>
    <row r="43" spans="2:74" ht="20.100000000000001" customHeight="1" x14ac:dyDescent="0.25">
      <c r="B43" s="36" t="s">
        <v>48</v>
      </c>
      <c r="C43" s="37" t="s">
        <v>40</v>
      </c>
      <c r="D43" s="20">
        <v>0</v>
      </c>
      <c r="E43" s="20">
        <v>0</v>
      </c>
      <c r="H43" s="6"/>
      <c r="J43" s="38"/>
      <c r="K43" s="39"/>
    </row>
    <row r="44" spans="2:74" ht="20.100000000000001" customHeight="1" x14ac:dyDescent="0.25">
      <c r="B44" s="28">
        <v>9</v>
      </c>
      <c r="C44" s="29" t="s">
        <v>6</v>
      </c>
      <c r="D44" s="44">
        <v>7374979.4799999995</v>
      </c>
      <c r="E44" s="44">
        <v>9071224.7599999998</v>
      </c>
      <c r="H44" s="6"/>
    </row>
    <row r="45" spans="2:74" ht="20.100000000000001" customHeight="1" x14ac:dyDescent="0.25">
      <c r="B45" s="28">
        <v>10</v>
      </c>
      <c r="C45" s="29" t="s">
        <v>7</v>
      </c>
      <c r="D45" s="44">
        <v>0</v>
      </c>
      <c r="E45" s="44">
        <v>0</v>
      </c>
      <c r="H45" s="6"/>
    </row>
    <row r="46" spans="2:74" ht="20.100000000000001" customHeight="1" x14ac:dyDescent="0.25">
      <c r="B46" s="28">
        <v>11</v>
      </c>
      <c r="C46" s="29" t="s">
        <v>8</v>
      </c>
      <c r="D46" s="44">
        <v>3156573.93</v>
      </c>
      <c r="E46" s="44">
        <v>3882585.93</v>
      </c>
      <c r="H46" s="6"/>
    </row>
    <row r="47" spans="2:74" ht="30" customHeight="1" x14ac:dyDescent="0.25">
      <c r="B47" s="28">
        <v>12</v>
      </c>
      <c r="C47" s="29" t="s">
        <v>9</v>
      </c>
      <c r="D47" s="44">
        <v>48287476.819999993</v>
      </c>
      <c r="E47" s="44">
        <v>59393596.440000005</v>
      </c>
      <c r="H47" s="6"/>
      <c r="I47" s="12"/>
    </row>
    <row r="48" spans="2:74" ht="24.95" customHeight="1" x14ac:dyDescent="0.25">
      <c r="B48" s="63" t="s">
        <v>49</v>
      </c>
      <c r="C48" s="63"/>
      <c r="D48" s="48">
        <f>SUM(D20:D27,D44:D47)</f>
        <v>544704947.3900001</v>
      </c>
      <c r="E48" s="48">
        <f>SUM(E20:E27,E44:E47)</f>
        <v>653329560.86999989</v>
      </c>
      <c r="G48" s="6"/>
    </row>
    <row r="49" spans="2:8" ht="24.95" customHeight="1" x14ac:dyDescent="0.25">
      <c r="B49" s="26"/>
      <c r="C49" s="47" t="s">
        <v>11</v>
      </c>
      <c r="D49" s="64">
        <f>E48-D48</f>
        <v>108624613.47999978</v>
      </c>
      <c r="E49" s="65"/>
      <c r="G49" s="11"/>
    </row>
    <row r="50" spans="2:8" ht="20.100000000000001" customHeight="1" x14ac:dyDescent="0.25"/>
    <row r="51" spans="2:8" ht="20.100000000000001" customHeight="1" x14ac:dyDescent="0.25"/>
    <row r="52" spans="2:8" ht="20.100000000000001" customHeight="1" x14ac:dyDescent="0.25"/>
    <row r="53" spans="2:8" s="40" customFormat="1" ht="24.95" customHeight="1" x14ac:dyDescent="0.25">
      <c r="B53" s="53" t="s">
        <v>83</v>
      </c>
      <c r="C53" s="53"/>
      <c r="D53" s="53"/>
      <c r="E53" s="53"/>
      <c r="F53" s="53"/>
      <c r="G53" s="53"/>
      <c r="H53" s="53"/>
    </row>
    <row r="54" spans="2:8" ht="20.100000000000001" customHeight="1" x14ac:dyDescent="0.25"/>
    <row r="55" spans="2:8" ht="28.5" customHeight="1" x14ac:dyDescent="0.25">
      <c r="B55" s="8" t="s">
        <v>84</v>
      </c>
      <c r="C55" s="2"/>
      <c r="D55" s="25" t="s">
        <v>50</v>
      </c>
      <c r="E55" s="14">
        <f>D10</f>
        <v>21</v>
      </c>
      <c r="G55" s="25" t="s">
        <v>73</v>
      </c>
      <c r="H55" s="49">
        <v>0.83</v>
      </c>
    </row>
    <row r="56" spans="2:8" ht="20.100000000000001" customHeight="1" x14ac:dyDescent="0.25"/>
    <row r="57" spans="2:8" ht="20.100000000000001" customHeight="1" x14ac:dyDescent="0.25">
      <c r="B57" s="61" t="s">
        <v>51</v>
      </c>
      <c r="C57" s="61" t="s">
        <v>52</v>
      </c>
      <c r="D57" s="62" t="s">
        <v>53</v>
      </c>
      <c r="E57" s="62" t="s">
        <v>54</v>
      </c>
      <c r="F57" s="62" t="s">
        <v>55</v>
      </c>
      <c r="G57" s="62" t="s">
        <v>56</v>
      </c>
      <c r="H57" s="62" t="s">
        <v>57</v>
      </c>
    </row>
    <row r="58" spans="2:8" ht="30" customHeight="1" x14ac:dyDescent="0.25">
      <c r="B58" s="61"/>
      <c r="C58" s="61"/>
      <c r="D58" s="62"/>
      <c r="E58" s="62"/>
      <c r="F58" s="62"/>
      <c r="G58" s="62"/>
      <c r="H58" s="62"/>
    </row>
    <row r="59" spans="2:8" ht="20.100000000000001" customHeight="1" x14ac:dyDescent="0.25">
      <c r="B59" s="22" t="s">
        <v>20</v>
      </c>
      <c r="C59" s="20">
        <f>D29</f>
        <v>29563653</v>
      </c>
      <c r="D59" s="41">
        <v>40</v>
      </c>
      <c r="E59" s="22" t="s">
        <v>58</v>
      </c>
      <c r="F59" s="22">
        <v>40</v>
      </c>
      <c r="G59" s="42">
        <f>(F59-$E$55)/D59</f>
        <v>0.47499999999999998</v>
      </c>
      <c r="H59" s="24">
        <f>C59*G59</f>
        <v>14042735.174999999</v>
      </c>
    </row>
    <row r="60" spans="2:8" ht="20.100000000000001" customHeight="1" x14ac:dyDescent="0.25">
      <c r="B60" s="22" t="s">
        <v>59</v>
      </c>
      <c r="C60" s="20">
        <f>D30+D31</f>
        <v>210122507.97999999</v>
      </c>
      <c r="D60" s="41">
        <v>75</v>
      </c>
      <c r="E60" s="22" t="s">
        <v>58</v>
      </c>
      <c r="F60" s="22">
        <v>75</v>
      </c>
      <c r="G60" s="42">
        <f t="shared" ref="G60:G66" si="0">(F60-$E$55)/D60</f>
        <v>0.72</v>
      </c>
      <c r="H60" s="24">
        <f t="shared" ref="H60:H68" si="1">C60*G60</f>
        <v>151288205.74559999</v>
      </c>
    </row>
    <row r="61" spans="2:8" ht="20.100000000000001" customHeight="1" x14ac:dyDescent="0.25">
      <c r="B61" s="22" t="s">
        <v>60</v>
      </c>
      <c r="C61" s="20">
        <f>D28+D33+D34+D38+D40+D41+D42</f>
        <v>83053761.580000013</v>
      </c>
      <c r="D61" s="41">
        <v>20</v>
      </c>
      <c r="E61" s="22">
        <v>1</v>
      </c>
      <c r="F61" s="22">
        <v>35</v>
      </c>
      <c r="G61" s="42">
        <f t="shared" si="0"/>
        <v>0.7</v>
      </c>
      <c r="H61" s="24">
        <f t="shared" si="1"/>
        <v>58137633.106000006</v>
      </c>
    </row>
    <row r="62" spans="2:8" ht="20.100000000000001" customHeight="1" x14ac:dyDescent="0.25">
      <c r="B62" s="22" t="s">
        <v>26</v>
      </c>
      <c r="C62" s="20">
        <f>D35</f>
        <v>9902636.1099999994</v>
      </c>
      <c r="D62" s="41">
        <v>20</v>
      </c>
      <c r="E62" s="22">
        <v>1</v>
      </c>
      <c r="F62" s="22">
        <v>30</v>
      </c>
      <c r="G62" s="42">
        <f t="shared" si="0"/>
        <v>0.45</v>
      </c>
      <c r="H62" s="24">
        <f t="shared" si="1"/>
        <v>4456186.2494999999</v>
      </c>
    </row>
    <row r="63" spans="2:8" ht="20.100000000000001" customHeight="1" x14ac:dyDescent="0.25">
      <c r="B63" s="22" t="s">
        <v>23</v>
      </c>
      <c r="C63" s="20">
        <f>D32</f>
        <v>10575427</v>
      </c>
      <c r="D63" s="41">
        <v>60</v>
      </c>
      <c r="E63" s="22" t="s">
        <v>58</v>
      </c>
      <c r="F63" s="22">
        <v>60</v>
      </c>
      <c r="G63" s="42">
        <f t="shared" si="0"/>
        <v>0.65</v>
      </c>
      <c r="H63" s="24">
        <f t="shared" si="1"/>
        <v>6874027.5499999998</v>
      </c>
    </row>
    <row r="64" spans="2:8" ht="27.75" customHeight="1" x14ac:dyDescent="0.25">
      <c r="B64" s="23" t="s">
        <v>33</v>
      </c>
      <c r="C64" s="20">
        <f>D39</f>
        <v>9984398.5199999996</v>
      </c>
      <c r="D64" s="41">
        <v>15</v>
      </c>
      <c r="E64" s="22">
        <v>1</v>
      </c>
      <c r="F64" s="22">
        <v>30</v>
      </c>
      <c r="G64" s="42">
        <f t="shared" si="0"/>
        <v>0.6</v>
      </c>
      <c r="H64" s="24">
        <f t="shared" si="1"/>
        <v>5990639.1119999997</v>
      </c>
    </row>
    <row r="65" spans="2:8" ht="20.100000000000001" customHeight="1" x14ac:dyDescent="0.25">
      <c r="B65" s="22" t="s">
        <v>61</v>
      </c>
      <c r="C65" s="20">
        <f>D36+D37</f>
        <v>10038327.469999999</v>
      </c>
      <c r="D65" s="41">
        <v>25</v>
      </c>
      <c r="E65" s="22">
        <v>1</v>
      </c>
      <c r="F65" s="22">
        <v>40</v>
      </c>
      <c r="G65" s="42">
        <f t="shared" si="0"/>
        <v>0.76</v>
      </c>
      <c r="H65" s="24">
        <f t="shared" si="1"/>
        <v>7629128.8771999991</v>
      </c>
    </row>
    <row r="66" spans="2:8" ht="20.100000000000001" customHeight="1" x14ac:dyDescent="0.25">
      <c r="B66" s="22" t="s">
        <v>62</v>
      </c>
      <c r="C66" s="20">
        <f>D43</f>
        <v>0</v>
      </c>
      <c r="D66" s="41">
        <v>15</v>
      </c>
      <c r="E66" s="22">
        <v>1</v>
      </c>
      <c r="F66" s="22">
        <v>30</v>
      </c>
      <c r="G66" s="42">
        <f t="shared" si="0"/>
        <v>0.6</v>
      </c>
      <c r="H66" s="24">
        <f t="shared" si="1"/>
        <v>0</v>
      </c>
    </row>
    <row r="67" spans="2:8" ht="20.100000000000001" customHeight="1" x14ac:dyDescent="0.25">
      <c r="B67" s="22" t="s">
        <v>1</v>
      </c>
      <c r="C67" s="20">
        <f>D21</f>
        <v>72424019</v>
      </c>
      <c r="D67" s="41" t="s">
        <v>58</v>
      </c>
      <c r="E67" s="22" t="s">
        <v>58</v>
      </c>
      <c r="F67" s="22" t="s">
        <v>58</v>
      </c>
      <c r="G67" s="42">
        <v>1</v>
      </c>
      <c r="H67" s="24">
        <f t="shared" si="1"/>
        <v>72424019</v>
      </c>
    </row>
    <row r="68" spans="2:8" ht="24" customHeight="1" x14ac:dyDescent="0.25">
      <c r="B68" s="23" t="s">
        <v>63</v>
      </c>
      <c r="C68" s="20">
        <f>D20+D22+D23+D24+D25+D26+D44+D45+D46</f>
        <v>60752739.909999996</v>
      </c>
      <c r="D68" s="41" t="s">
        <v>58</v>
      </c>
      <c r="E68" s="22" t="s">
        <v>58</v>
      </c>
      <c r="F68" s="22" t="s">
        <v>58</v>
      </c>
      <c r="G68" s="42">
        <v>0</v>
      </c>
      <c r="H68" s="24">
        <f t="shared" si="1"/>
        <v>0</v>
      </c>
    </row>
    <row r="69" spans="2:8" ht="20.100000000000001" customHeight="1" x14ac:dyDescent="0.25">
      <c r="B69" s="43" t="s">
        <v>10</v>
      </c>
      <c r="C69" s="21">
        <f>SUM(C59:C68)</f>
        <v>496417470.56999993</v>
      </c>
      <c r="D69" s="10"/>
      <c r="E69" s="9"/>
      <c r="F69" s="61" t="s">
        <v>64</v>
      </c>
      <c r="G69" s="61"/>
      <c r="H69" s="21">
        <f>SUM(H59:H68)</f>
        <v>320842574.81529999</v>
      </c>
    </row>
    <row r="70" spans="2:8" ht="20.100000000000001" customHeight="1" x14ac:dyDescent="0.25">
      <c r="B70" s="1" t="s">
        <v>87</v>
      </c>
      <c r="F70" s="61" t="s">
        <v>65</v>
      </c>
      <c r="G70" s="61"/>
      <c r="H70" s="21">
        <f>H69*H55</f>
        <v>266299337.09669897</v>
      </c>
    </row>
    <row r="71" spans="2:8" ht="20.100000000000001" customHeight="1" x14ac:dyDescent="0.25"/>
    <row r="72" spans="2:8" ht="36.75" customHeight="1" x14ac:dyDescent="0.25">
      <c r="B72" s="8" t="s">
        <v>66</v>
      </c>
      <c r="D72" s="25" t="s">
        <v>50</v>
      </c>
      <c r="E72" s="14">
        <f>E55</f>
        <v>21</v>
      </c>
    </row>
    <row r="73" spans="2:8" ht="20.100000000000001" customHeight="1" x14ac:dyDescent="0.25"/>
    <row r="74" spans="2:8" ht="20.100000000000001" customHeight="1" x14ac:dyDescent="0.25"/>
    <row r="75" spans="2:8" ht="20.100000000000001" customHeight="1" x14ac:dyDescent="0.25">
      <c r="B75" s="61" t="s">
        <v>51</v>
      </c>
      <c r="C75" s="61" t="s">
        <v>67</v>
      </c>
      <c r="D75" s="62" t="s">
        <v>53</v>
      </c>
      <c r="E75" s="62" t="s">
        <v>54</v>
      </c>
      <c r="F75" s="62" t="s">
        <v>55</v>
      </c>
      <c r="G75" s="62" t="s">
        <v>56</v>
      </c>
      <c r="H75" s="62" t="s">
        <v>57</v>
      </c>
    </row>
    <row r="76" spans="2:8" ht="30" customHeight="1" x14ac:dyDescent="0.25">
      <c r="B76" s="61"/>
      <c r="C76" s="61"/>
      <c r="D76" s="62"/>
      <c r="E76" s="62"/>
      <c r="F76" s="62"/>
      <c r="G76" s="62"/>
      <c r="H76" s="62"/>
    </row>
    <row r="77" spans="2:8" ht="20.100000000000001" customHeight="1" x14ac:dyDescent="0.25">
      <c r="B77" s="22" t="s">
        <v>20</v>
      </c>
      <c r="C77" s="20">
        <f>E29</f>
        <v>36363293.189999998</v>
      </c>
      <c r="D77" s="41">
        <v>40</v>
      </c>
      <c r="E77" s="41" t="s">
        <v>58</v>
      </c>
      <c r="F77" s="41">
        <v>40</v>
      </c>
      <c r="G77" s="42">
        <f>(F77-$E$72)/D77</f>
        <v>0.47499999999999998</v>
      </c>
      <c r="H77" s="24">
        <f>C77*G77</f>
        <v>17272564.265249997</v>
      </c>
    </row>
    <row r="78" spans="2:8" ht="20.100000000000001" customHeight="1" x14ac:dyDescent="0.25">
      <c r="B78" s="22" t="s">
        <v>59</v>
      </c>
      <c r="C78" s="20">
        <f>E30+E31</f>
        <v>258450684.81999999</v>
      </c>
      <c r="D78" s="41">
        <v>75</v>
      </c>
      <c r="E78" s="41" t="s">
        <v>58</v>
      </c>
      <c r="F78" s="41">
        <v>75</v>
      </c>
      <c r="G78" s="42">
        <f t="shared" ref="G78:G84" si="2">(F78-$E$72)/D78</f>
        <v>0.72</v>
      </c>
      <c r="H78" s="24">
        <f t="shared" ref="H78:H86" si="3">C78*G78</f>
        <v>186084493.0704</v>
      </c>
    </row>
    <row r="79" spans="2:8" ht="20.100000000000001" customHeight="1" x14ac:dyDescent="0.25">
      <c r="B79" s="22" t="s">
        <v>60</v>
      </c>
      <c r="C79" s="20">
        <f>E28+E33+E34+E38+E40+E41+E42</f>
        <v>102156126.74000001</v>
      </c>
      <c r="D79" s="41">
        <v>20</v>
      </c>
      <c r="E79" s="41">
        <v>1</v>
      </c>
      <c r="F79" s="41">
        <v>35</v>
      </c>
      <c r="G79" s="42">
        <f t="shared" si="2"/>
        <v>0.7</v>
      </c>
      <c r="H79" s="24">
        <f t="shared" si="3"/>
        <v>71509288.717999995</v>
      </c>
    </row>
    <row r="80" spans="2:8" ht="20.100000000000001" customHeight="1" x14ac:dyDescent="0.25">
      <c r="B80" s="22" t="s">
        <v>26</v>
      </c>
      <c r="C80" s="20">
        <f>E35</f>
        <v>12180242.419999998</v>
      </c>
      <c r="D80" s="41">
        <v>20</v>
      </c>
      <c r="E80" s="41">
        <v>1</v>
      </c>
      <c r="F80" s="41">
        <v>30</v>
      </c>
      <c r="G80" s="42">
        <f t="shared" si="2"/>
        <v>0.45</v>
      </c>
      <c r="H80" s="24">
        <f t="shared" si="3"/>
        <v>5481109.0889999997</v>
      </c>
    </row>
    <row r="81" spans="2:75" ht="20.100000000000001" customHeight="1" x14ac:dyDescent="0.25">
      <c r="B81" s="22" t="s">
        <v>23</v>
      </c>
      <c r="C81" s="20">
        <f>E32</f>
        <v>13007775.210000001</v>
      </c>
      <c r="D81" s="41">
        <v>60</v>
      </c>
      <c r="E81" s="41" t="s">
        <v>58</v>
      </c>
      <c r="F81" s="41">
        <v>60</v>
      </c>
      <c r="G81" s="42">
        <f t="shared" si="2"/>
        <v>0.65</v>
      </c>
      <c r="H81" s="24">
        <f t="shared" si="3"/>
        <v>8455053.886500001</v>
      </c>
    </row>
    <row r="82" spans="2:75" ht="27.75" customHeight="1" x14ac:dyDescent="0.25">
      <c r="B82" s="23" t="s">
        <v>33</v>
      </c>
      <c r="C82" s="20">
        <f>E39</f>
        <v>12280810.18</v>
      </c>
      <c r="D82" s="41">
        <v>15</v>
      </c>
      <c r="E82" s="41">
        <v>1</v>
      </c>
      <c r="F82" s="41">
        <v>30</v>
      </c>
      <c r="G82" s="42">
        <f t="shared" si="2"/>
        <v>0.6</v>
      </c>
      <c r="H82" s="24">
        <f t="shared" si="3"/>
        <v>7368486.108</v>
      </c>
    </row>
    <row r="83" spans="2:75" ht="20.100000000000001" customHeight="1" x14ac:dyDescent="0.25">
      <c r="B83" s="22" t="s">
        <v>61</v>
      </c>
      <c r="C83" s="20">
        <f>E36+E37</f>
        <v>12347142.779999999</v>
      </c>
      <c r="D83" s="41">
        <v>25</v>
      </c>
      <c r="E83" s="41">
        <v>1</v>
      </c>
      <c r="F83" s="41">
        <v>40</v>
      </c>
      <c r="G83" s="42">
        <f t="shared" si="2"/>
        <v>0.76</v>
      </c>
      <c r="H83" s="24">
        <f t="shared" si="3"/>
        <v>9383828.5127999987</v>
      </c>
    </row>
    <row r="84" spans="2:75" ht="20.100000000000001" customHeight="1" x14ac:dyDescent="0.25">
      <c r="B84" s="22" t="s">
        <v>62</v>
      </c>
      <c r="C84" s="20">
        <f>E43</f>
        <v>0</v>
      </c>
      <c r="D84" s="41">
        <v>15</v>
      </c>
      <c r="E84" s="41">
        <v>1</v>
      </c>
      <c r="F84" s="41">
        <v>30</v>
      </c>
      <c r="G84" s="42">
        <f t="shared" si="2"/>
        <v>0.6</v>
      </c>
      <c r="H84" s="24">
        <f t="shared" si="3"/>
        <v>0</v>
      </c>
    </row>
    <row r="85" spans="2:75" ht="20.100000000000001" customHeight="1" x14ac:dyDescent="0.25">
      <c r="B85" s="22" t="s">
        <v>1</v>
      </c>
      <c r="C85" s="20">
        <f>E21</f>
        <v>72424019</v>
      </c>
      <c r="D85" s="41" t="s">
        <v>58</v>
      </c>
      <c r="E85" s="41" t="s">
        <v>58</v>
      </c>
      <c r="F85" s="41" t="s">
        <v>58</v>
      </c>
      <c r="G85" s="42">
        <v>1</v>
      </c>
      <c r="H85" s="24">
        <f t="shared" si="3"/>
        <v>72424019</v>
      </c>
    </row>
    <row r="86" spans="2:75" ht="27.75" customHeight="1" x14ac:dyDescent="0.25">
      <c r="B86" s="23" t="s">
        <v>63</v>
      </c>
      <c r="C86" s="20">
        <f>E20+E22+E23+E24+E25+E26+E44+E45+E46</f>
        <v>74725870.090000004</v>
      </c>
      <c r="D86" s="41" t="s">
        <v>58</v>
      </c>
      <c r="E86" s="41" t="s">
        <v>58</v>
      </c>
      <c r="F86" s="41" t="s">
        <v>58</v>
      </c>
      <c r="G86" s="42">
        <v>0</v>
      </c>
      <c r="H86" s="24">
        <f t="shared" si="3"/>
        <v>0</v>
      </c>
    </row>
    <row r="87" spans="2:75" ht="20.100000000000001" customHeight="1" x14ac:dyDescent="0.25">
      <c r="B87" s="43" t="s">
        <v>10</v>
      </c>
      <c r="C87" s="21">
        <f>SUM(C77:C86)</f>
        <v>593935964.42999995</v>
      </c>
      <c r="D87" s="9"/>
      <c r="E87" s="9"/>
      <c r="F87" s="61" t="s">
        <v>68</v>
      </c>
      <c r="G87" s="61"/>
      <c r="H87" s="21">
        <f>SUM(H77:H86)</f>
        <v>377978842.64994997</v>
      </c>
    </row>
    <row r="88" spans="2:75" ht="20.100000000000001" customHeight="1" x14ac:dyDescent="0.25">
      <c r="B88" s="1" t="s">
        <v>87</v>
      </c>
    </row>
    <row r="89" spans="2:75" ht="20.100000000000001" customHeight="1" x14ac:dyDescent="0.25">
      <c r="AM89" s="40"/>
      <c r="AN89" s="40"/>
    </row>
    <row r="90" spans="2:75" ht="20.100000000000001" customHeight="1" x14ac:dyDescent="0.25"/>
    <row r="91" spans="2:75" ht="20.100000000000001" customHeight="1" x14ac:dyDescent="0.25"/>
    <row r="92" spans="2:75" ht="20.100000000000001" customHeight="1" x14ac:dyDescent="0.25"/>
    <row r="93" spans="2:75" ht="20.100000000000001" customHeight="1" x14ac:dyDescent="0.25">
      <c r="I93" s="6"/>
    </row>
    <row r="94" spans="2:75" ht="20.100000000000001" customHeight="1" x14ac:dyDescent="0.25">
      <c r="BE94" s="1"/>
      <c r="BV94" s="2"/>
      <c r="BW94" s="5"/>
    </row>
    <row r="95" spans="2:75" ht="20.100000000000001" customHeight="1" x14ac:dyDescent="0.25">
      <c r="BE95" s="1"/>
      <c r="BV95" s="2"/>
      <c r="BW95" s="5"/>
    </row>
    <row r="96" spans="2:75" ht="20.100000000000001" customHeight="1" x14ac:dyDescent="0.25">
      <c r="BE96" s="1"/>
      <c r="BV96" s="2"/>
      <c r="BW96" s="5"/>
    </row>
    <row r="97" spans="6:75" ht="20.100000000000001" customHeight="1" x14ac:dyDescent="0.25">
      <c r="BE97" s="1"/>
      <c r="BV97" s="2"/>
      <c r="BW97" s="5"/>
    </row>
    <row r="98" spans="6:75" ht="20.100000000000001" customHeight="1" x14ac:dyDescent="0.25">
      <c r="BE98" s="1"/>
      <c r="BV98" s="2"/>
      <c r="BW98" s="5"/>
    </row>
    <row r="99" spans="6:75" ht="20.100000000000001" customHeight="1" x14ac:dyDescent="0.25"/>
    <row r="100" spans="6:75" ht="20.100000000000001" customHeight="1" x14ac:dyDescent="0.25"/>
    <row r="101" spans="6:75" ht="20.100000000000001" customHeight="1" x14ac:dyDescent="0.25"/>
    <row r="102" spans="6:75" ht="20.100000000000001" customHeight="1" x14ac:dyDescent="0.25"/>
    <row r="103" spans="6:75" ht="20.100000000000001" customHeight="1" x14ac:dyDescent="0.25"/>
    <row r="104" spans="6:75" ht="20.100000000000001" customHeight="1" x14ac:dyDescent="0.25"/>
    <row r="105" spans="6:75" ht="20.100000000000001" customHeight="1" x14ac:dyDescent="0.25"/>
    <row r="106" spans="6:75" ht="20.100000000000001" customHeight="1" x14ac:dyDescent="0.25"/>
    <row r="107" spans="6:75" ht="20.100000000000001" customHeight="1" x14ac:dyDescent="0.25"/>
    <row r="108" spans="6:75" ht="20.100000000000001" customHeight="1" x14ac:dyDescent="0.25"/>
    <row r="109" spans="6:75" ht="20.100000000000001" customHeight="1" x14ac:dyDescent="0.25">
      <c r="F109" s="1" t="s">
        <v>16</v>
      </c>
    </row>
    <row r="110" spans="6:75" ht="20.100000000000001" customHeight="1" x14ac:dyDescent="0.25"/>
    <row r="111" spans="6:75" ht="20.100000000000001" customHeight="1" x14ac:dyDescent="0.25"/>
    <row r="112" spans="6:75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</sheetData>
  <mergeCells count="39">
    <mergeCell ref="B12:C12"/>
    <mergeCell ref="D12:E12"/>
    <mergeCell ref="H75:H76"/>
    <mergeCell ref="F87:G87"/>
    <mergeCell ref="G57:G58"/>
    <mergeCell ref="H57:H58"/>
    <mergeCell ref="F69:G69"/>
    <mergeCell ref="F70:G70"/>
    <mergeCell ref="G75:G76"/>
    <mergeCell ref="B75:B76"/>
    <mergeCell ref="C75:C76"/>
    <mergeCell ref="D75:D76"/>
    <mergeCell ref="E75:E76"/>
    <mergeCell ref="F75:F76"/>
    <mergeCell ref="B48:C48"/>
    <mergeCell ref="D49:E49"/>
    <mergeCell ref="B17:E17"/>
    <mergeCell ref="B53:H53"/>
    <mergeCell ref="B57:B58"/>
    <mergeCell ref="C57:C58"/>
    <mergeCell ref="D57:D58"/>
    <mergeCell ref="E57:E58"/>
    <mergeCell ref="F57:F58"/>
    <mergeCell ref="B1:H1"/>
    <mergeCell ref="B3:H3"/>
    <mergeCell ref="B15:H15"/>
    <mergeCell ref="J19:K19"/>
    <mergeCell ref="F37:H37"/>
    <mergeCell ref="B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WR- metoda amortyzacji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Ostaszewska Justyna</dc:creator>
  <cp:lastModifiedBy>Palonek Danuta</cp:lastModifiedBy>
  <dcterms:created xsi:type="dcterms:W3CDTF">2023-07-24T07:08:58Z</dcterms:created>
  <dcterms:modified xsi:type="dcterms:W3CDTF">2023-08-18T08:26:27Z</dcterms:modified>
</cp:coreProperties>
</file>