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8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10.xml" ContentType="application/vnd.openxmlformats-officedocument.spreadsheetml.revisionLog+xml"/>
  <Override PartName="/xl/revisions/revisionLog15.xml" ContentType="application/vnd.openxmlformats-officedocument.spreadsheetml.revisionLog+xml"/>
  <Override PartName="/xl/revisions/revisionLog48.xml" ContentType="application/vnd.openxmlformats-officedocument.spreadsheetml.revisionLog+xml"/>
  <Override PartName="/xl/revisions/revisionLog53.xml" ContentType="application/vnd.openxmlformats-officedocument.spreadsheetml.revisionLog+xml"/>
  <Override PartName="/xl/revisions/revisionLog69.xml" ContentType="application/vnd.openxmlformats-officedocument.spreadsheetml.revisionLog+xml"/>
  <Override PartName="/xl/revisions/revisionLog74.xml" ContentType="application/vnd.openxmlformats-officedocument.spreadsheetml.revisionLog+xml"/>
  <Override PartName="/xl/revisions/revisionLog16.xml" ContentType="application/vnd.openxmlformats-officedocument.spreadsheetml.revisionLog+xml"/>
  <Override PartName="/xl/revisions/revisionLog5.xml" ContentType="application/vnd.openxmlformats-officedocument.spreadsheetml.revisionLog+xml"/>
  <Override PartName="/xl/revisions/revisionLog8.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59.xml" ContentType="application/vnd.openxmlformats-officedocument.spreadsheetml.revisionLog+xml"/>
  <Override PartName="/xl/revisions/revisionLog64.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75.xml" ContentType="application/vnd.openxmlformats-officedocument.spreadsheetml.revisionLog+xml"/>
  <Override PartName="/xl/revisions/revisionLog80.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29.xml" ContentType="application/vnd.openxmlformats-officedocument.spreadsheetml.revisionLog+xml"/>
  <Override PartName="/xl/revisions/revisionLog11.xml" ContentType="application/vnd.openxmlformats-officedocument.spreadsheetml.revisionLog+xml"/>
  <Override PartName="/xl/revisions/revisionLog22.xml" ContentType="application/vnd.openxmlformats-officedocument.spreadsheetml.revisionLog+xml"/>
  <Override PartName="/xl/revisions/revisionLog1.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65.xml" ContentType="application/vnd.openxmlformats-officedocument.spreadsheetml.revisionLog+xml"/>
  <Override PartName="/xl/revisions/revisionLog70.xml" ContentType="application/vnd.openxmlformats-officedocument.spreadsheetml.revisionLog+xml"/>
  <Override PartName="/xl/revisions/revisionLog78.xml" ContentType="application/vnd.openxmlformats-officedocument.spreadsheetml.revisionLog+xml"/>
  <Override PartName="/xl/revisions/revisionLog83.xml" ContentType="application/vnd.openxmlformats-officedocument.spreadsheetml.revisionLog+xml"/>
  <Override PartName="/xl/revisions/revisionLog6.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14.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20.xml" ContentType="application/vnd.openxmlformats-officedocument.spreadsheetml.revisionLog+xml"/>
  <Override PartName="/xl/revisions/revisionLog32.xml" ContentType="application/vnd.openxmlformats-officedocument.spreadsheetml.revisionLog+xml"/>
  <Override PartName="/xl/revisions/revisionLog39.xml" ContentType="application/vnd.openxmlformats-officedocument.spreadsheetml.revisionLog+xml"/>
  <Override PartName="/xl/revisions/revisionLog47.xml" ContentType="application/vnd.openxmlformats-officedocument.spreadsheetml.revisionLog+xml"/>
  <Override PartName="/xl/revisions/revisionLog55.xml" ContentType="application/vnd.openxmlformats-officedocument.spreadsheetml.revisionLog+xml"/>
  <Override PartName="/xl/revisions/revisionLog60.xml" ContentType="application/vnd.openxmlformats-officedocument.spreadsheetml.revisionLog+xml"/>
  <Override PartName="/xl/revisions/revisionLog68.xml" ContentType="application/vnd.openxmlformats-officedocument.spreadsheetml.revisionLog+xml"/>
  <Override PartName="/xl/revisions/revisionLog73.xml" ContentType="application/vnd.openxmlformats-officedocument.spreadsheetml.revisionLog+xml"/>
  <Override PartName="/xl/revisions/revisionLog76.xml" ContentType="application/vnd.openxmlformats-officedocument.spreadsheetml.revisionLog+xml"/>
  <Override PartName="/xl/revisions/revisionLog81.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23.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63.xml" ContentType="application/vnd.openxmlformats-officedocument.spreadsheetml.revisionLog+xml"/>
  <Override PartName="/xl/revisions/revisionLog66.xml" ContentType="application/vnd.openxmlformats-officedocument.spreadsheetml.revisionLog+xml"/>
  <Override PartName="/xl/revisions/revisionLog71.xml" ContentType="application/vnd.openxmlformats-officedocument.spreadsheetml.revisionLog+xml"/>
  <Override PartName="/xl/revisions/revisionLog79.xml" ContentType="application/vnd.openxmlformats-officedocument.spreadsheetml.revisionLog+xml"/>
  <Override PartName="/xl/revisions/revisionLog30.xml" ContentType="application/vnd.openxmlformats-officedocument.spreadsheetml.revisionLog+xml"/>
  <Override PartName="/xl/revisions/revisionLog18.xml" ContentType="application/vnd.openxmlformats-officedocument.spreadsheetml.revisionLog+xml"/>
  <Override PartName="/xl/revisions/revisionLog28.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3.xml" ContentType="application/vnd.openxmlformats-officedocument.spreadsheetml.revisionLog+xml"/>
  <Override PartName="/xl/revisions/revisionLog24.xml" ContentType="application/vnd.openxmlformats-officedocument.spreadsheetml.revisionLog+xml"/>
  <Override PartName="/xl/revisions/revisionLog31.xml" ContentType="application/vnd.openxmlformats-officedocument.spreadsheetml.revisionLog+xml"/>
  <Override PartName="/xl/revisions/revisionLog13.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jsperczynska\AppData\Local\Temp\ezdpuw\20230906080635246\"/>
    </mc:Choice>
  </mc:AlternateContent>
  <xr:revisionPtr revIDLastSave="0" documentId="13_ncr:81_{E1DD53A5-F97B-4660-8388-5331DCC62560}" xr6:coauthVersionLast="36" xr6:coauthVersionMax="36" xr10:uidLastSave="{00000000-0000-0000-0000-000000000000}"/>
  <bookViews>
    <workbookView xWindow="0" yWindow="0" windowWidth="28800" windowHeight="11835" xr2:uid="{00000000-000D-0000-FFFF-FFFF00000000}"/>
  </bookViews>
  <sheets>
    <sheet name="TERC - &quot;nazwa woj&quot;" sheetId="1" r:id="rId1"/>
    <sheet name="pow podst" sheetId="2" r:id="rId2"/>
    <sheet name="gm podst" sheetId="3" r:id="rId3"/>
    <sheet name="pow rez" sheetId="4" r:id="rId4"/>
    <sheet name="gm rez" sheetId="5" r:id="rId5"/>
  </sheets>
  <definedNames>
    <definedName name="_xlnm._FilterDatabase" localSheetId="2" hidden="1">'gm podst'!$A$2:$AC$53</definedName>
    <definedName name="_xlnm._FilterDatabase" localSheetId="4" hidden="1">'gm rez'!$A$2:$AB$41</definedName>
    <definedName name="_xlnm._FilterDatabase" localSheetId="1" hidden="1">'pow podst'!$A$2:$AY$21</definedName>
    <definedName name="_xlnm._FilterDatabase" localSheetId="3" hidden="1">'pow rez'!$A$2:$AD$3</definedName>
    <definedName name="_xlnm.Print_Area" localSheetId="2">'gm podst'!$A$1:$X$53</definedName>
    <definedName name="_xlnm.Print_Area" localSheetId="4">'gm rez'!$A$1:$X$46</definedName>
    <definedName name="_xlnm.Print_Area" localSheetId="1">'pow podst'!$A$1:$W$23</definedName>
    <definedName name="_xlnm.Print_Area" localSheetId="3">'pow rez'!$A$1:$W$14</definedName>
    <definedName name="_xlnm.Print_Area" localSheetId="0">'TERC - "nazwa woj"'!$A$1:$O$35</definedName>
    <definedName name="_xlnm.Print_Titles" localSheetId="2">'gm podst'!$1:$2</definedName>
    <definedName name="_xlnm.Print_Titles" localSheetId="4">'gm rez'!$1:$2</definedName>
    <definedName name="_xlnm.Print_Titles" localSheetId="1">'pow podst'!$1:$2</definedName>
    <definedName name="_xlnm.Print_Titles" localSheetId="3">'pow rez'!$1:$2</definedName>
    <definedName name="Z_1DCE9682_DFFA_4ADF_A4DC_D121500209CA_.wvu.FilterData" localSheetId="2" hidden="1">'gm podst'!$A$2:$AC$53</definedName>
    <definedName name="Z_3973A40E_5FBB_48CA_82B2_E78527605440_.wvu.FilterData" localSheetId="2" hidden="1">'gm podst'!$A$2:$AC$53</definedName>
    <definedName name="Z_3973A40E_5FBB_48CA_82B2_E78527605440_.wvu.FilterData" localSheetId="4" hidden="1">'gm rez'!$A$2:$AB$41</definedName>
    <definedName name="Z_3973A40E_5FBB_48CA_82B2_E78527605440_.wvu.FilterData" localSheetId="1" hidden="1">'pow podst'!$A$2:$AY$21</definedName>
    <definedName name="Z_3973A40E_5FBB_48CA_82B2_E78527605440_.wvu.FilterData" localSheetId="3" hidden="1">'pow rez'!$A$2:$AD$3</definedName>
    <definedName name="Z_3973A40E_5FBB_48CA_82B2_E78527605440_.wvu.PrintArea" localSheetId="2" hidden="1">'gm podst'!$A$1:$X$53</definedName>
    <definedName name="Z_3973A40E_5FBB_48CA_82B2_E78527605440_.wvu.PrintArea" localSheetId="4" hidden="1">'gm rez'!$A$1:$X$46</definedName>
    <definedName name="Z_3973A40E_5FBB_48CA_82B2_E78527605440_.wvu.PrintArea" localSheetId="1" hidden="1">'pow podst'!$A$1:$W$23</definedName>
    <definedName name="Z_3973A40E_5FBB_48CA_82B2_E78527605440_.wvu.PrintArea" localSheetId="3" hidden="1">'pow rez'!$A$1:$W$14</definedName>
    <definedName name="Z_3973A40E_5FBB_48CA_82B2_E78527605440_.wvu.PrintArea" localSheetId="0" hidden="1">'TERC - "nazwa woj"'!$A$1:$O$35</definedName>
    <definedName name="Z_3973A40E_5FBB_48CA_82B2_E78527605440_.wvu.PrintTitles" localSheetId="2" hidden="1">'gm podst'!$1:$2</definedName>
    <definedName name="Z_3973A40E_5FBB_48CA_82B2_E78527605440_.wvu.PrintTitles" localSheetId="4" hidden="1">'gm rez'!$1:$2</definedName>
    <definedName name="Z_3973A40E_5FBB_48CA_82B2_E78527605440_.wvu.PrintTitles" localSheetId="1" hidden="1">'pow podst'!$1:$2</definedName>
    <definedName name="Z_3973A40E_5FBB_48CA_82B2_E78527605440_.wvu.PrintTitles" localSheetId="3" hidden="1">'pow rez'!$1:$2</definedName>
    <definedName name="Z_509D917B_BB70_4FF2_8AC6_B5062183D1E7_.wvu.FilterData" localSheetId="2" hidden="1">'gm podst'!$A$2:$AC$48</definedName>
    <definedName name="Z_6ADAECCC_622B_41E1_8182_8DD3E35EF5F9_.wvu.FilterData" localSheetId="2" hidden="1">'gm podst'!$A$2:$AC$53</definedName>
    <definedName name="Z_6ADAECCC_622B_41E1_8182_8DD3E35EF5F9_.wvu.FilterData" localSheetId="4" hidden="1">'gm rez'!$A$2:$AB$41</definedName>
    <definedName name="Z_6ADAECCC_622B_41E1_8182_8DD3E35EF5F9_.wvu.FilterData" localSheetId="1" hidden="1">'pow podst'!$A$2:$AY$21</definedName>
    <definedName name="Z_6ADAECCC_622B_41E1_8182_8DD3E35EF5F9_.wvu.FilterData" localSheetId="3" hidden="1">'pow rez'!$A$2:$AD$3</definedName>
    <definedName name="Z_6ADAECCC_622B_41E1_8182_8DD3E35EF5F9_.wvu.PrintArea" localSheetId="2" hidden="1">'gm podst'!$A$1:$X$53</definedName>
    <definedName name="Z_6ADAECCC_622B_41E1_8182_8DD3E35EF5F9_.wvu.PrintArea" localSheetId="4" hidden="1">'gm rez'!$A$1:$X$46</definedName>
    <definedName name="Z_6ADAECCC_622B_41E1_8182_8DD3E35EF5F9_.wvu.PrintArea" localSheetId="1" hidden="1">'pow podst'!$A$1:$W$23</definedName>
    <definedName name="Z_6ADAECCC_622B_41E1_8182_8DD3E35EF5F9_.wvu.PrintArea" localSheetId="3" hidden="1">'pow rez'!$A$1:$W$14</definedName>
    <definedName name="Z_6ADAECCC_622B_41E1_8182_8DD3E35EF5F9_.wvu.PrintArea" localSheetId="0" hidden="1">'TERC - "nazwa woj"'!$A$1:$O$35</definedName>
    <definedName name="Z_6ADAECCC_622B_41E1_8182_8DD3E35EF5F9_.wvu.PrintTitles" localSheetId="2" hidden="1">'gm podst'!$1:$2</definedName>
    <definedName name="Z_6ADAECCC_622B_41E1_8182_8DD3E35EF5F9_.wvu.PrintTitles" localSheetId="4" hidden="1">'gm rez'!$1:$2</definedName>
    <definedName name="Z_6ADAECCC_622B_41E1_8182_8DD3E35EF5F9_.wvu.PrintTitles" localSheetId="1" hidden="1">'pow podst'!$1:$2</definedName>
    <definedName name="Z_6ADAECCC_622B_41E1_8182_8DD3E35EF5F9_.wvu.PrintTitles" localSheetId="3" hidden="1">'pow rez'!$1:$2</definedName>
    <definedName name="Z_6C2C6E5A_811B_45AC_B6A2_8FDC7835B0BF_.wvu.FilterData" localSheetId="2" hidden="1">'gm podst'!$A$2:$AC$48</definedName>
    <definedName name="Z_6DF8786D_5BCF_4009_9CE3_2E37BCE90CF0_.wvu.FilterData" localSheetId="2" hidden="1">'gm podst'!$A$2:$AC$48</definedName>
    <definedName name="Z_6DF8786D_5BCF_4009_9CE3_2E37BCE90CF0_.wvu.FilterData" localSheetId="1" hidden="1">'pow podst'!$A$2:$AY$16</definedName>
    <definedName name="Z_73D0BFC8_C8AD_4177_93C9_071059B157B4_.wvu.FilterData" localSheetId="2" hidden="1">'gm podst'!$A$1:$AB$53</definedName>
    <definedName name="Z_73D0BFC8_C8AD_4177_93C9_071059B157B4_.wvu.FilterData" localSheetId="4" hidden="1">'gm rez'!$A$2:$AB$41</definedName>
    <definedName name="Z_73D0BFC8_C8AD_4177_93C9_071059B157B4_.wvu.FilterData" localSheetId="1" hidden="1">'pow podst'!$A$2:$AY$21</definedName>
    <definedName name="Z_73D0BFC8_C8AD_4177_93C9_071059B157B4_.wvu.FilterData" localSheetId="3" hidden="1">'pow rez'!$A$2:$AD$3</definedName>
    <definedName name="Z_73D0BFC8_C8AD_4177_93C9_071059B157B4_.wvu.PrintArea" localSheetId="2" hidden="1">'gm podst'!$A$1:$X$53</definedName>
    <definedName name="Z_73D0BFC8_C8AD_4177_93C9_071059B157B4_.wvu.PrintArea" localSheetId="4" hidden="1">'gm rez'!$A$1:$X$46</definedName>
    <definedName name="Z_73D0BFC8_C8AD_4177_93C9_071059B157B4_.wvu.PrintArea" localSheetId="1" hidden="1">'pow podst'!$A$1:$W$23</definedName>
    <definedName name="Z_73D0BFC8_C8AD_4177_93C9_071059B157B4_.wvu.PrintArea" localSheetId="3" hidden="1">'pow rez'!$A$1:$W$14</definedName>
    <definedName name="Z_73D0BFC8_C8AD_4177_93C9_071059B157B4_.wvu.PrintArea" localSheetId="0" hidden="1">'TERC - "nazwa woj"'!$A$1:$O$35</definedName>
    <definedName name="Z_73D0BFC8_C8AD_4177_93C9_071059B157B4_.wvu.PrintTitles" localSheetId="2" hidden="1">'gm podst'!$1:$2</definedName>
    <definedName name="Z_73D0BFC8_C8AD_4177_93C9_071059B157B4_.wvu.PrintTitles" localSheetId="4" hidden="1">'gm rez'!$1:$2</definedName>
    <definedName name="Z_73D0BFC8_C8AD_4177_93C9_071059B157B4_.wvu.PrintTitles" localSheetId="1" hidden="1">'pow podst'!$1:$2</definedName>
    <definedName name="Z_73D0BFC8_C8AD_4177_93C9_071059B157B4_.wvu.PrintTitles" localSheetId="3" hidden="1">'pow rez'!$1:$2</definedName>
    <definedName name="Z_8713D67E_80AD_4862_B39E_B3C8835229AA_.wvu.FilterData" localSheetId="2" hidden="1">'gm podst'!$A$2:$AC$53</definedName>
    <definedName name="Z_8713D67E_80AD_4862_B39E_B3C8835229AA_.wvu.FilterData" localSheetId="4" hidden="1">'gm rez'!$A$2:$AB$41</definedName>
    <definedName name="Z_8713D67E_80AD_4862_B39E_B3C8835229AA_.wvu.FilterData" localSheetId="1" hidden="1">'pow podst'!$A$2:$AY$21</definedName>
    <definedName name="Z_8713D67E_80AD_4862_B39E_B3C8835229AA_.wvu.FilterData" localSheetId="3" hidden="1">'pow rez'!$A$2:$AD$3</definedName>
    <definedName name="Z_8713D67E_80AD_4862_B39E_B3C8835229AA_.wvu.PrintArea" localSheetId="2" hidden="1">'gm podst'!$A$1:$X$53</definedName>
    <definedName name="Z_8713D67E_80AD_4862_B39E_B3C8835229AA_.wvu.PrintArea" localSheetId="4" hidden="1">'gm rez'!$A$1:$X$46</definedName>
    <definedName name="Z_8713D67E_80AD_4862_B39E_B3C8835229AA_.wvu.PrintArea" localSheetId="1" hidden="1">'pow podst'!$A$1:$W$23</definedName>
    <definedName name="Z_8713D67E_80AD_4862_B39E_B3C8835229AA_.wvu.PrintArea" localSheetId="3" hidden="1">'pow rez'!$A$1:$W$14</definedName>
    <definedName name="Z_8713D67E_80AD_4862_B39E_B3C8835229AA_.wvu.PrintArea" localSheetId="0" hidden="1">'TERC - "nazwa woj"'!$A$1:$O$35</definedName>
    <definedName name="Z_8713D67E_80AD_4862_B39E_B3C8835229AA_.wvu.PrintTitles" localSheetId="2" hidden="1">'gm podst'!$1:$2</definedName>
    <definedName name="Z_8713D67E_80AD_4862_B39E_B3C8835229AA_.wvu.PrintTitles" localSheetId="4" hidden="1">'gm rez'!$1:$2</definedName>
    <definedName name="Z_8713D67E_80AD_4862_B39E_B3C8835229AA_.wvu.PrintTitles" localSheetId="1" hidden="1">'pow podst'!$1:$2</definedName>
    <definedName name="Z_8713D67E_80AD_4862_B39E_B3C8835229AA_.wvu.PrintTitles" localSheetId="3" hidden="1">'pow rez'!$1:$2</definedName>
    <definedName name="Z_910E5BC9_C14F_44A3_BD6A_DB4FB1067C5C_.wvu.FilterData" localSheetId="2" hidden="1">'gm podst'!$A$2:$AC$48</definedName>
    <definedName name="Z_910E5BC9_C14F_44A3_BD6A_DB4FB1067C5C_.wvu.FilterData" localSheetId="4" hidden="1">'gm rez'!$A$2:$AB$41</definedName>
    <definedName name="Z_910E5BC9_C14F_44A3_BD6A_DB4FB1067C5C_.wvu.FilterData" localSheetId="1" hidden="1">'pow podst'!$A$2:$AY$16</definedName>
    <definedName name="Z_910E5BC9_C14F_44A3_BD6A_DB4FB1067C5C_.wvu.FilterData" localSheetId="3" hidden="1">'pow rez'!$A$2:$AD$3</definedName>
    <definedName name="Z_910E5BC9_C14F_44A3_BD6A_DB4FB1067C5C_.wvu.PrintArea" localSheetId="2" hidden="1">'gm podst'!$A$1:$X$53</definedName>
    <definedName name="Z_910E5BC9_C14F_44A3_BD6A_DB4FB1067C5C_.wvu.PrintArea" localSheetId="4" hidden="1">'gm rez'!$A$1:$X$46</definedName>
    <definedName name="Z_910E5BC9_C14F_44A3_BD6A_DB4FB1067C5C_.wvu.PrintArea" localSheetId="1" hidden="1">'pow podst'!$A$1:$W$23</definedName>
    <definedName name="Z_910E5BC9_C14F_44A3_BD6A_DB4FB1067C5C_.wvu.PrintArea" localSheetId="3" hidden="1">'pow rez'!$A$1:$W$14</definedName>
    <definedName name="Z_910E5BC9_C14F_44A3_BD6A_DB4FB1067C5C_.wvu.PrintArea" localSheetId="0" hidden="1">'TERC - "nazwa woj"'!$A$1:$O$35</definedName>
    <definedName name="Z_910E5BC9_C14F_44A3_BD6A_DB4FB1067C5C_.wvu.PrintTitles" localSheetId="2" hidden="1">'gm podst'!$1:$2</definedName>
    <definedName name="Z_910E5BC9_C14F_44A3_BD6A_DB4FB1067C5C_.wvu.PrintTitles" localSheetId="4" hidden="1">'gm rez'!$1:$2</definedName>
    <definedName name="Z_910E5BC9_C14F_44A3_BD6A_DB4FB1067C5C_.wvu.PrintTitles" localSheetId="1" hidden="1">'pow podst'!$1:$2</definedName>
    <definedName name="Z_910E5BC9_C14F_44A3_BD6A_DB4FB1067C5C_.wvu.PrintTitles" localSheetId="3" hidden="1">'pow rez'!$1:$2</definedName>
    <definedName name="Z_970B3EFC_385A_45DE_908A_ABE05BA5D65C_.wvu.FilterData" localSheetId="2" hidden="1">'gm podst'!$A$2:$AC$53</definedName>
    <definedName name="Z_970B3EFC_385A_45DE_908A_ABE05BA5D65C_.wvu.FilterData" localSheetId="4" hidden="1">'gm rez'!$A$2:$AB$41</definedName>
    <definedName name="Z_970B3EFC_385A_45DE_908A_ABE05BA5D65C_.wvu.FilterData" localSheetId="1" hidden="1">'pow podst'!$A$2:$AY$21</definedName>
    <definedName name="Z_970B3EFC_385A_45DE_908A_ABE05BA5D65C_.wvu.FilterData" localSheetId="3" hidden="1">'pow rez'!$A$2:$AD$3</definedName>
    <definedName name="Z_970B3EFC_385A_45DE_908A_ABE05BA5D65C_.wvu.PrintArea" localSheetId="2" hidden="1">'gm podst'!$A$1:$X$53</definedName>
    <definedName name="Z_970B3EFC_385A_45DE_908A_ABE05BA5D65C_.wvu.PrintArea" localSheetId="4" hidden="1">'gm rez'!$A$1:$X$46</definedName>
    <definedName name="Z_970B3EFC_385A_45DE_908A_ABE05BA5D65C_.wvu.PrintArea" localSheetId="1" hidden="1">'pow podst'!$A$1:$W$23</definedName>
    <definedName name="Z_970B3EFC_385A_45DE_908A_ABE05BA5D65C_.wvu.PrintArea" localSheetId="3" hidden="1">'pow rez'!$A$1:$W$14</definedName>
    <definedName name="Z_970B3EFC_385A_45DE_908A_ABE05BA5D65C_.wvu.PrintArea" localSheetId="0" hidden="1">'TERC - "nazwa woj"'!$A$1:$O$35</definedName>
    <definedName name="Z_970B3EFC_385A_45DE_908A_ABE05BA5D65C_.wvu.PrintTitles" localSheetId="2" hidden="1">'gm podst'!$1:$2</definedName>
    <definedName name="Z_970B3EFC_385A_45DE_908A_ABE05BA5D65C_.wvu.PrintTitles" localSheetId="4" hidden="1">'gm rez'!$1:$2</definedName>
    <definedName name="Z_970B3EFC_385A_45DE_908A_ABE05BA5D65C_.wvu.PrintTitles" localSheetId="1" hidden="1">'pow podst'!$1:$2</definedName>
    <definedName name="Z_970B3EFC_385A_45DE_908A_ABE05BA5D65C_.wvu.PrintTitles" localSheetId="3" hidden="1">'pow rez'!$1:$2</definedName>
    <definedName name="Z_A61A9B80_F03F_4049_95F0_EE3B8C42A5D4_.wvu.FilterData" localSheetId="1" hidden="1">'pow podst'!$A$2:$AY$16</definedName>
  </definedNames>
  <calcPr calcId="191029"/>
  <customWorkbookViews>
    <customWorkbookView name="Zofia Malik - Widok osobisty" guid="{3973A40E-5FBB-48CA-82B2-E78527605440}" mergeInterval="0" personalView="1" maximized="1" xWindow="1912" yWindow="-8" windowWidth="1936" windowHeight="1056" activeSheetId="3"/>
    <customWorkbookView name="Małgorzata Poznańska - Widok osobisty" guid="{6ADAECCC-622B-41E1-8182-8DD3E35EF5F9}" mergeInterval="0" personalView="1" maximized="1" xWindow="-8" yWindow="-8" windowWidth="1936" windowHeight="1056" activeSheetId="3"/>
    <customWorkbookView name="Katarzyna Juszczak - Widok osobisty" guid="{910E5BC9-C14F-44A3-BD6A-DB4FB1067C5C}" mergeInterval="0" personalView="1" maximized="1" xWindow="1912" yWindow="-9" windowWidth="1936" windowHeight="1176" activeSheetId="3"/>
    <customWorkbookView name="Justyna Sperczyńska - Widok osobisty" guid="{970B3EFC-385A-45DE-908A-ABE05BA5D65C}" mergeInterval="0" personalView="1" maximized="1" xWindow="1912" yWindow="-8" windowWidth="1216" windowHeight="1896" activeSheetId="3"/>
    <customWorkbookView name="Agnieszka Wagner - Widok osobisty" guid="{73D0BFC8-C8AD-4177-93C9-071059B157B4}" mergeInterval="0" personalView="1" maximized="1" xWindow="-8" yWindow="-8" windowWidth="1382" windowHeight="744" activeSheetId="2"/>
    <customWorkbookView name="Kinga Kucharska - Widok osobisty" guid="{8713D67E-80AD-4862-B39E-B3C8835229AA}" mergeInterval="0" personalView="1" maximized="1" xWindow="1358" yWindow="-8" windowWidth="1936" windowHeight="1056" activeSheetId="1"/>
  </customWorkbookViews>
</workbook>
</file>

<file path=xl/calcChain.xml><?xml version="1.0" encoding="utf-8"?>
<calcChain xmlns="http://schemas.openxmlformats.org/spreadsheetml/2006/main">
  <c r="J13" i="2" l="1"/>
  <c r="K6" i="2"/>
  <c r="K5" i="2"/>
  <c r="K4" i="2"/>
  <c r="K45" i="3"/>
  <c r="I45" i="3"/>
  <c r="L9" i="5" l="1"/>
  <c r="T9" i="5" s="1"/>
  <c r="M9" i="5" l="1"/>
  <c r="M44" i="3" l="1"/>
  <c r="M43" i="3"/>
  <c r="Y44" i="3" l="1"/>
  <c r="Z44" i="3"/>
  <c r="AA44" i="3" s="1"/>
  <c r="AB44" i="3"/>
  <c r="S43" i="3" l="1"/>
  <c r="L41" i="3"/>
  <c r="M41" i="3" s="1"/>
  <c r="AB41" i="3" s="1"/>
  <c r="L42" i="3"/>
  <c r="M42" i="3" s="1"/>
  <c r="AB42" i="3" s="1"/>
  <c r="AB43" i="3"/>
  <c r="Y40" i="3"/>
  <c r="Z40" i="3"/>
  <c r="AA40" i="3" s="1"/>
  <c r="Z41" i="3" l="1"/>
  <c r="AA41" i="3" s="1"/>
  <c r="Z43" i="3"/>
  <c r="AA43" i="3" s="1"/>
  <c r="Z42" i="3"/>
  <c r="AA42" i="3" s="1"/>
  <c r="S41" i="3"/>
  <c r="Y41" i="3" s="1"/>
  <c r="S42" i="3"/>
  <c r="Y42" i="3" s="1"/>
  <c r="Y43" i="3"/>
  <c r="AB40" i="3"/>
  <c r="S39" i="3"/>
  <c r="L39" i="3"/>
  <c r="Y39" i="3" l="1"/>
  <c r="Z39" i="3"/>
  <c r="AA39" i="3" s="1"/>
  <c r="M39" i="3"/>
  <c r="AB39" i="3" s="1"/>
  <c r="L38" i="3" l="1"/>
  <c r="S38" i="3" s="1"/>
  <c r="S37" i="3"/>
  <c r="L37" i="3"/>
  <c r="T37" i="3" l="1"/>
  <c r="Y37" i="3" s="1"/>
  <c r="Y38" i="3"/>
  <c r="Z37" i="3"/>
  <c r="AA37" i="3" s="1"/>
  <c r="Z38" i="3"/>
  <c r="AA38" i="3" s="1"/>
  <c r="M38" i="3"/>
  <c r="AB38" i="3" s="1"/>
  <c r="M37" i="3"/>
  <c r="AB37" i="3" s="1"/>
  <c r="L35" i="3" l="1"/>
  <c r="L36" i="3"/>
  <c r="M36" i="3" s="1"/>
  <c r="AB36" i="3" l="1"/>
  <c r="S36" i="3"/>
  <c r="Y36" i="3" s="1"/>
  <c r="Z36" i="3"/>
  <c r="AA36" i="3" s="1"/>
  <c r="Z35" i="3"/>
  <c r="AA35" i="3" s="1"/>
  <c r="Y35" i="3"/>
  <c r="L23" i="3"/>
  <c r="K8" i="2" l="1"/>
  <c r="M35" i="3" l="1"/>
  <c r="AB35" i="3" s="1"/>
  <c r="L31" i="3" l="1"/>
  <c r="M31" i="3" s="1"/>
  <c r="S31" i="3" l="1"/>
  <c r="N4" i="3"/>
  <c r="L27" i="3" l="1"/>
  <c r="M27" i="3" s="1"/>
  <c r="O19" i="1" l="1"/>
  <c r="O18" i="1"/>
  <c r="O17" i="1"/>
  <c r="O16" i="1"/>
  <c r="N19" i="1"/>
  <c r="N18" i="1"/>
  <c r="N17" i="1"/>
  <c r="N16" i="1"/>
  <c r="M19" i="1"/>
  <c r="M18" i="1"/>
  <c r="M17" i="1"/>
  <c r="M16" i="1"/>
  <c r="L19" i="1"/>
  <c r="L18" i="1"/>
  <c r="L17" i="1"/>
  <c r="L16" i="1"/>
  <c r="K18" i="1"/>
  <c r="K17" i="1"/>
  <c r="I19" i="1"/>
  <c r="I18" i="1"/>
  <c r="H19" i="1"/>
  <c r="H18" i="1"/>
  <c r="G19" i="1"/>
  <c r="G18" i="1"/>
  <c r="G17" i="1"/>
  <c r="G16" i="1"/>
  <c r="F19" i="1"/>
  <c r="F18" i="1"/>
  <c r="F17" i="1"/>
  <c r="F16" i="1"/>
  <c r="X48" i="3"/>
  <c r="X47" i="3"/>
  <c r="X46" i="3"/>
  <c r="X45" i="3"/>
  <c r="W48" i="3"/>
  <c r="W47" i="3"/>
  <c r="W46" i="3"/>
  <c r="W45" i="3"/>
  <c r="V48" i="3"/>
  <c r="V47" i="3"/>
  <c r="V46" i="3"/>
  <c r="V45" i="3"/>
  <c r="U48" i="3"/>
  <c r="U47" i="3"/>
  <c r="U46" i="3"/>
  <c r="U45" i="3"/>
  <c r="T47" i="3"/>
  <c r="T46" i="3"/>
  <c r="P48" i="3"/>
  <c r="P47" i="3"/>
  <c r="P46" i="3"/>
  <c r="P45" i="3"/>
  <c r="O48" i="3"/>
  <c r="O47" i="3"/>
  <c r="O46" i="3"/>
  <c r="O45" i="3"/>
  <c r="C19" i="1" l="1"/>
  <c r="C18" i="1"/>
  <c r="C17" i="1"/>
  <c r="C16" i="1"/>
  <c r="B19" i="1"/>
  <c r="B18" i="1"/>
  <c r="B17" i="1"/>
  <c r="Q48" i="3"/>
  <c r="Q47" i="3"/>
  <c r="R48" i="3"/>
  <c r="R47" i="3"/>
  <c r="K48" i="3"/>
  <c r="K47" i="3"/>
  <c r="K46" i="3"/>
  <c r="I48" i="3"/>
  <c r="I47" i="3"/>
  <c r="I46" i="3"/>
  <c r="L34" i="3" l="1"/>
  <c r="X41" i="5" l="1"/>
  <c r="X40" i="5"/>
  <c r="X39" i="5"/>
  <c r="X38" i="5"/>
  <c r="W41" i="5"/>
  <c r="W40" i="5"/>
  <c r="W39" i="5"/>
  <c r="W38" i="5"/>
  <c r="V41" i="5"/>
  <c r="V40" i="5"/>
  <c r="V39" i="5"/>
  <c r="V38" i="5"/>
  <c r="U41" i="5"/>
  <c r="U40" i="5"/>
  <c r="U39" i="5"/>
  <c r="U38" i="5"/>
  <c r="R41" i="5"/>
  <c r="R40" i="5"/>
  <c r="R39" i="5"/>
  <c r="R38" i="5"/>
  <c r="Q41" i="5"/>
  <c r="Q40" i="5"/>
  <c r="Q39" i="5"/>
  <c r="Q38" i="5"/>
  <c r="P41" i="5"/>
  <c r="P40" i="5"/>
  <c r="P39" i="5"/>
  <c r="I41" i="5"/>
  <c r="I40" i="5"/>
  <c r="I39" i="5"/>
  <c r="I38" i="5"/>
  <c r="T39" i="5" l="1"/>
  <c r="P38" i="5"/>
  <c r="O41" i="5"/>
  <c r="O40" i="5"/>
  <c r="O39" i="5"/>
  <c r="O38" i="5"/>
  <c r="K41" i="5"/>
  <c r="K40" i="5"/>
  <c r="K39" i="5"/>
  <c r="K38" i="5"/>
  <c r="O29" i="1"/>
  <c r="O28" i="1"/>
  <c r="N29" i="1"/>
  <c r="N28" i="1"/>
  <c r="M29" i="1"/>
  <c r="M28" i="1"/>
  <c r="L29" i="1"/>
  <c r="L28" i="1"/>
  <c r="K28" i="1"/>
  <c r="I29" i="1"/>
  <c r="I28" i="1"/>
  <c r="H29" i="1"/>
  <c r="H28" i="1"/>
  <c r="G29" i="1"/>
  <c r="G28" i="1"/>
  <c r="G27" i="1"/>
  <c r="H27" i="1"/>
  <c r="I27" i="1"/>
  <c r="L27" i="1"/>
  <c r="M27" i="1"/>
  <c r="N27" i="1"/>
  <c r="O27" i="1"/>
  <c r="F29" i="1"/>
  <c r="F28" i="1"/>
  <c r="F27" i="1"/>
  <c r="C29" i="1"/>
  <c r="C28" i="1"/>
  <c r="C27" i="1"/>
  <c r="B29" i="1"/>
  <c r="B27" i="1"/>
  <c r="B28" i="1"/>
  <c r="AB3" i="5"/>
  <c r="Z37" i="5" l="1"/>
  <c r="AA37" i="5" s="1"/>
  <c r="S3" i="5"/>
  <c r="Y3" i="5" s="1"/>
  <c r="Y37" i="5"/>
  <c r="AB37" i="5"/>
  <c r="Z4" i="5"/>
  <c r="AA4" i="5" s="1"/>
  <c r="Z3" i="5"/>
  <c r="AA3" i="5" s="1"/>
  <c r="S4" i="5"/>
  <c r="Y4" i="5" s="1"/>
  <c r="Z5" i="5"/>
  <c r="AA5" i="5" s="1"/>
  <c r="Y5" i="5" l="1"/>
  <c r="AB4" i="5"/>
  <c r="AB5" i="5"/>
  <c r="M34" i="3" l="1"/>
  <c r="AB34" i="3" s="1"/>
  <c r="S34" i="3" l="1"/>
  <c r="Y34" i="3" s="1"/>
  <c r="Z34" i="3"/>
  <c r="AA34" i="3" s="1"/>
  <c r="L12" i="5"/>
  <c r="L6" i="5"/>
  <c r="L7" i="5"/>
  <c r="L8" i="5"/>
  <c r="M8" i="5" s="1"/>
  <c r="AB8" i="5" s="1"/>
  <c r="L16" i="5"/>
  <c r="M16" i="5" s="1"/>
  <c r="AB16" i="5" s="1"/>
  <c r="AB9" i="5"/>
  <c r="L13" i="5"/>
  <c r="M13" i="5" s="1"/>
  <c r="L10" i="5"/>
  <c r="S10" i="5" s="1"/>
  <c r="L11" i="5"/>
  <c r="M11" i="5" s="1"/>
  <c r="AB11" i="5" s="1"/>
  <c r="AB14" i="5"/>
  <c r="L15" i="5"/>
  <c r="M15" i="5" s="1"/>
  <c r="L24" i="5"/>
  <c r="M24" i="5" s="1"/>
  <c r="AB24" i="5" s="1"/>
  <c r="AB18" i="5"/>
  <c r="L19" i="5"/>
  <c r="M19" i="5" s="1"/>
  <c r="L20" i="5"/>
  <c r="S20" i="5" s="1"/>
  <c r="L21" i="5"/>
  <c r="S21" i="5" s="1"/>
  <c r="Y21" i="5" s="1"/>
  <c r="AB22" i="5"/>
  <c r="L26" i="5"/>
  <c r="Z26" i="5" s="1"/>
  <c r="AA26" i="5" s="1"/>
  <c r="L27" i="5"/>
  <c r="S27" i="5" s="1"/>
  <c r="L28" i="5"/>
  <c r="S28" i="5" s="1"/>
  <c r="Y28" i="5" s="1"/>
  <c r="L31" i="5"/>
  <c r="AB32" i="5"/>
  <c r="Y36" i="5"/>
  <c r="S40" i="5" l="1"/>
  <c r="S41" i="5"/>
  <c r="L39" i="5"/>
  <c r="L41" i="5"/>
  <c r="L40" i="5"/>
  <c r="L38" i="5"/>
  <c r="M7" i="5"/>
  <c r="E28" i="1"/>
  <c r="J29" i="1"/>
  <c r="M6" i="5"/>
  <c r="E29" i="1"/>
  <c r="E27" i="1"/>
  <c r="Y18" i="5"/>
  <c r="Z15" i="5"/>
  <c r="AA15" i="5" s="1"/>
  <c r="AB35" i="5"/>
  <c r="M27" i="5"/>
  <c r="AB27" i="5" s="1"/>
  <c r="T26" i="5"/>
  <c r="Y26" i="5" s="1"/>
  <c r="Z18" i="5"/>
  <c r="AA18" i="5" s="1"/>
  <c r="Z32" i="5"/>
  <c r="AA32" i="5" s="1"/>
  <c r="Y32" i="5"/>
  <c r="Z29" i="5"/>
  <c r="AA29" i="5" s="1"/>
  <c r="Z23" i="5"/>
  <c r="AA23" i="5" s="1"/>
  <c r="AB36" i="5"/>
  <c r="M26" i="5"/>
  <c r="AB26" i="5" s="1"/>
  <c r="Z11" i="5"/>
  <c r="AA11" i="5" s="1"/>
  <c r="Z7" i="5"/>
  <c r="AA7" i="5" s="1"/>
  <c r="Z6" i="5"/>
  <c r="AA6" i="5" s="1"/>
  <c r="Z14" i="5"/>
  <c r="AA14" i="5" s="1"/>
  <c r="S11" i="5"/>
  <c r="Y11" i="5" s="1"/>
  <c r="Z13" i="5"/>
  <c r="AA13" i="5" s="1"/>
  <c r="S7" i="5"/>
  <c r="T6" i="5"/>
  <c r="Z33" i="5"/>
  <c r="AA33" i="5" s="1"/>
  <c r="M28" i="5"/>
  <c r="AB28" i="5" s="1"/>
  <c r="M21" i="5"/>
  <c r="AB21" i="5" s="1"/>
  <c r="Y14" i="5"/>
  <c r="Z31" i="5"/>
  <c r="AA31" i="5" s="1"/>
  <c r="Z24" i="5"/>
  <c r="AA24" i="5" s="1"/>
  <c r="Z36" i="5"/>
  <c r="AA36" i="5" s="1"/>
  <c r="Y35" i="5"/>
  <c r="S31" i="5"/>
  <c r="Y31" i="5" s="1"/>
  <c r="Z28" i="5"/>
  <c r="AA28" i="5" s="1"/>
  <c r="Y27" i="5"/>
  <c r="Z22" i="5"/>
  <c r="AA22" i="5" s="1"/>
  <c r="Z21" i="5"/>
  <c r="AA21" i="5" s="1"/>
  <c r="S24" i="5"/>
  <c r="Y24" i="5" s="1"/>
  <c r="Z16" i="5"/>
  <c r="AA16" i="5" s="1"/>
  <c r="Z35" i="5"/>
  <c r="AA35" i="5" s="1"/>
  <c r="M31" i="5"/>
  <c r="AB31" i="5" s="1"/>
  <c r="Z27" i="5"/>
  <c r="AA27" i="5" s="1"/>
  <c r="Y22" i="5"/>
  <c r="Z19" i="5"/>
  <c r="AA19" i="5" s="1"/>
  <c r="Y9" i="5"/>
  <c r="S16" i="5"/>
  <c r="Y16" i="5" s="1"/>
  <c r="Z17" i="5"/>
  <c r="AA17" i="5" s="1"/>
  <c r="Z10" i="5"/>
  <c r="AA10" i="5" s="1"/>
  <c r="AB34" i="5"/>
  <c r="AB30" i="5"/>
  <c r="M20" i="5"/>
  <c r="AB20" i="5" s="1"/>
  <c r="AB17" i="5"/>
  <c r="M10" i="5"/>
  <c r="AB10" i="5" s="1"/>
  <c r="T8" i="5"/>
  <c r="Y8" i="5" s="1"/>
  <c r="Z12" i="5"/>
  <c r="AA12" i="5" s="1"/>
  <c r="M12" i="5"/>
  <c r="Z25" i="5"/>
  <c r="AA25" i="5" s="1"/>
  <c r="Y34" i="5"/>
  <c r="AB33" i="5"/>
  <c r="Y33" i="5"/>
  <c r="Y30" i="5"/>
  <c r="AB29" i="5"/>
  <c r="Y29" i="5"/>
  <c r="Y25" i="5"/>
  <c r="AB23" i="5"/>
  <c r="Y23" i="5"/>
  <c r="Y20" i="5"/>
  <c r="AB19" i="5"/>
  <c r="S19" i="5"/>
  <c r="Y19" i="5" s="1"/>
  <c r="Y17" i="5"/>
  <c r="AB15" i="5"/>
  <c r="S15" i="5"/>
  <c r="Y15" i="5" s="1"/>
  <c r="Y10" i="5"/>
  <c r="AB13" i="5"/>
  <c r="S13" i="5"/>
  <c r="Y13" i="5" s="1"/>
  <c r="Z8" i="5"/>
  <c r="AA8" i="5" s="1"/>
  <c r="T12" i="5"/>
  <c r="Z34" i="5"/>
  <c r="AA34" i="5" s="1"/>
  <c r="Z30" i="5"/>
  <c r="AA30" i="5" s="1"/>
  <c r="Z20" i="5"/>
  <c r="AA20" i="5" s="1"/>
  <c r="AB25" i="5"/>
  <c r="Z9" i="5"/>
  <c r="AA9" i="5" s="1"/>
  <c r="S39" i="5" l="1"/>
  <c r="M39" i="5"/>
  <c r="M41" i="5"/>
  <c r="M40" i="5"/>
  <c r="M38" i="5"/>
  <c r="S38" i="5"/>
  <c r="T40" i="5"/>
  <c r="T38" i="5"/>
  <c r="T41" i="5"/>
  <c r="Y6" i="5"/>
  <c r="K27" i="1"/>
  <c r="K29" i="1"/>
  <c r="J27" i="1"/>
  <c r="Y7" i="5"/>
  <c r="J28" i="1"/>
  <c r="AB6" i="5"/>
  <c r="D27" i="1"/>
  <c r="D29" i="1"/>
  <c r="AB7" i="5"/>
  <c r="D28" i="1"/>
  <c r="AB12" i="5"/>
  <c r="Y12" i="5"/>
  <c r="L17" i="3"/>
  <c r="S17" i="3" s="1"/>
  <c r="Y17" i="3" s="1"/>
  <c r="Y38" i="5" l="1"/>
  <c r="Z17" i="3"/>
  <c r="AA17" i="3" s="1"/>
  <c r="M17" i="3"/>
  <c r="AB17" i="3" s="1"/>
  <c r="S13" i="3" l="1"/>
  <c r="S22" i="3"/>
  <c r="L9" i="3" l="1"/>
  <c r="L16" i="3"/>
  <c r="S16" i="3" s="1"/>
  <c r="L11" i="3"/>
  <c r="S11" i="3" s="1"/>
  <c r="L12" i="3"/>
  <c r="L13" i="3"/>
  <c r="T13" i="3" s="1"/>
  <c r="T15" i="3"/>
  <c r="L28" i="3"/>
  <c r="S28" i="3" s="1"/>
  <c r="L18" i="3"/>
  <c r="S18" i="3" s="1"/>
  <c r="L20" i="3"/>
  <c r="S20" i="3" s="1"/>
  <c r="L21" i="3"/>
  <c r="L22" i="3"/>
  <c r="T22" i="3" s="1"/>
  <c r="S23" i="3"/>
  <c r="L24" i="3"/>
  <c r="S24" i="3" s="1"/>
  <c r="L25" i="3"/>
  <c r="S25" i="3" s="1"/>
  <c r="S19" i="3"/>
  <c r="L26" i="3"/>
  <c r="S26" i="3" s="1"/>
  <c r="S27" i="3"/>
  <c r="L29" i="3"/>
  <c r="S29" i="3" s="1"/>
  <c r="L30" i="3"/>
  <c r="L33" i="3"/>
  <c r="S33" i="3" s="1"/>
  <c r="S32" i="3"/>
  <c r="S30" i="3" l="1"/>
  <c r="T30" i="3" s="1"/>
  <c r="S21" i="3"/>
  <c r="M21" i="3"/>
  <c r="S12" i="3"/>
  <c r="M12" i="3"/>
  <c r="L47" i="3"/>
  <c r="E18" i="1"/>
  <c r="S9" i="3"/>
  <c r="M32" i="3"/>
  <c r="AB32" i="3" s="1"/>
  <c r="Y32" i="3"/>
  <c r="Z32" i="3"/>
  <c r="AA32" i="3" s="1"/>
  <c r="Z6" i="3"/>
  <c r="S6" i="3"/>
  <c r="Y6" i="3" s="1"/>
  <c r="N6" i="3"/>
  <c r="M6" i="3"/>
  <c r="AB6" i="3" s="1"/>
  <c r="Z5" i="3"/>
  <c r="Y5" i="3"/>
  <c r="N5" i="3"/>
  <c r="M5" i="3"/>
  <c r="AB5" i="3" s="1"/>
  <c r="Z4" i="3"/>
  <c r="AA4" i="3" s="1"/>
  <c r="S4" i="3"/>
  <c r="M4" i="3"/>
  <c r="AB4" i="3" s="1"/>
  <c r="L7" i="3"/>
  <c r="Z7" i="3" s="1"/>
  <c r="AA7" i="3" s="1"/>
  <c r="M3" i="2"/>
  <c r="J19" i="1" l="1"/>
  <c r="S48" i="3"/>
  <c r="J18" i="1"/>
  <c r="S47" i="3"/>
  <c r="Y4" i="3"/>
  <c r="S7" i="3"/>
  <c r="Y7" i="3" s="1"/>
  <c r="AA5" i="3"/>
  <c r="AA6" i="3"/>
  <c r="M7" i="3"/>
  <c r="AB7" i="3" s="1"/>
  <c r="S46" i="3" l="1"/>
  <c r="J17" i="1"/>
  <c r="S45" i="3"/>
  <c r="J16" i="1"/>
  <c r="L3" i="2"/>
  <c r="Y3" i="2"/>
  <c r="Z3" i="2" s="1"/>
  <c r="X3" i="2"/>
  <c r="N16" i="2"/>
  <c r="N15" i="2"/>
  <c r="N14" i="2"/>
  <c r="N13" i="2"/>
  <c r="AA3" i="2" l="1"/>
  <c r="M26" i="3"/>
  <c r="Y26" i="3" l="1"/>
  <c r="AB26" i="3"/>
  <c r="Z26" i="3"/>
  <c r="AA26" i="3" s="1"/>
  <c r="Q3" i="3" l="1"/>
  <c r="M10" i="3"/>
  <c r="M16" i="3"/>
  <c r="H16" i="1" l="1"/>
  <c r="H17" i="1"/>
  <c r="Q46" i="3"/>
  <c r="Q45" i="3"/>
  <c r="O26" i="1"/>
  <c r="N26" i="1"/>
  <c r="M26" i="1"/>
  <c r="L26" i="1"/>
  <c r="K26" i="1"/>
  <c r="J26" i="1"/>
  <c r="I26" i="1"/>
  <c r="H26" i="1"/>
  <c r="G26" i="1"/>
  <c r="F26" i="1"/>
  <c r="O25" i="1"/>
  <c r="N25" i="1"/>
  <c r="M25" i="1"/>
  <c r="L25" i="1"/>
  <c r="K25" i="1"/>
  <c r="J25" i="1"/>
  <c r="J24" i="1"/>
  <c r="K24" i="1"/>
  <c r="L24" i="1"/>
  <c r="M24" i="1"/>
  <c r="N24" i="1"/>
  <c r="O24" i="1"/>
  <c r="G24" i="1"/>
  <c r="F24" i="1"/>
  <c r="E26" i="1"/>
  <c r="D26" i="1"/>
  <c r="C26" i="1"/>
  <c r="C25" i="1"/>
  <c r="C24" i="1"/>
  <c r="B26" i="1"/>
  <c r="B25" i="1"/>
  <c r="B24" i="1"/>
  <c r="S16" i="2"/>
  <c r="T16" i="2"/>
  <c r="U16" i="2"/>
  <c r="V16" i="2"/>
  <c r="W16" i="2"/>
  <c r="S15" i="2"/>
  <c r="T15" i="2"/>
  <c r="U15" i="2"/>
  <c r="V15" i="2"/>
  <c r="W15" i="2"/>
  <c r="R14" i="2"/>
  <c r="S14" i="2"/>
  <c r="T14" i="2"/>
  <c r="U14" i="2"/>
  <c r="V14" i="2"/>
  <c r="W14" i="2"/>
  <c r="S13" i="2"/>
  <c r="T13" i="2"/>
  <c r="U13" i="2"/>
  <c r="V13" i="2"/>
  <c r="W13" i="2"/>
  <c r="H8" i="4"/>
  <c r="K8" i="4"/>
  <c r="L8" i="4"/>
  <c r="J8" i="4"/>
  <c r="Q8" i="4"/>
  <c r="R8" i="4"/>
  <c r="S8" i="4"/>
  <c r="T8" i="4"/>
  <c r="U8" i="4"/>
  <c r="V8" i="4"/>
  <c r="W8" i="4"/>
  <c r="N8" i="4"/>
  <c r="O8" i="4"/>
  <c r="P8" i="4"/>
  <c r="Q7" i="4"/>
  <c r="R7" i="4"/>
  <c r="S7" i="4"/>
  <c r="T7" i="4"/>
  <c r="U7" i="4"/>
  <c r="V7" i="4"/>
  <c r="W7" i="4"/>
  <c r="N7" i="4"/>
  <c r="O7" i="4"/>
  <c r="R6" i="4"/>
  <c r="S6" i="4"/>
  <c r="T6" i="4"/>
  <c r="U6" i="4"/>
  <c r="V6" i="4"/>
  <c r="W6" i="4"/>
  <c r="N6" i="4"/>
  <c r="O6" i="4"/>
  <c r="R5" i="4"/>
  <c r="S5" i="4"/>
  <c r="T5" i="4"/>
  <c r="U5" i="4"/>
  <c r="V5" i="4"/>
  <c r="W5" i="4"/>
  <c r="N5" i="4"/>
  <c r="O5" i="4"/>
  <c r="P7" i="4" l="1"/>
  <c r="L7" i="4"/>
  <c r="K7" i="4"/>
  <c r="J7" i="4"/>
  <c r="H7" i="4"/>
  <c r="J6" i="4"/>
  <c r="H6" i="4"/>
  <c r="J5" i="4"/>
  <c r="H5" i="4"/>
  <c r="O16" i="2"/>
  <c r="J16" i="2"/>
  <c r="H16" i="2"/>
  <c r="O15" i="2"/>
  <c r="J15" i="2"/>
  <c r="H15" i="2"/>
  <c r="P14" i="2"/>
  <c r="O14" i="2"/>
  <c r="J14" i="2"/>
  <c r="H14" i="2"/>
  <c r="O13" i="2"/>
  <c r="H13" i="2"/>
  <c r="K12" i="2"/>
  <c r="R12" i="2" s="1"/>
  <c r="R11" i="2"/>
  <c r="K10" i="2"/>
  <c r="R10" i="2" s="1"/>
  <c r="P16" i="2"/>
  <c r="K9" i="2"/>
  <c r="R9" i="2" s="1"/>
  <c r="R8" i="2"/>
  <c r="K7" i="2"/>
  <c r="R6" i="2"/>
  <c r="R5" i="2"/>
  <c r="R7" i="2" l="1"/>
  <c r="K13" i="2"/>
  <c r="R4" i="2"/>
  <c r="R13" i="2" s="1"/>
  <c r="E14" i="1"/>
  <c r="R16" i="2"/>
  <c r="I25" i="1"/>
  <c r="I24" i="1"/>
  <c r="Q6" i="4"/>
  <c r="Q5" i="4"/>
  <c r="Y11" i="2"/>
  <c r="Z11" i="2" s="1"/>
  <c r="X11" i="2"/>
  <c r="L12" i="2"/>
  <c r="AA12" i="2" s="1"/>
  <c r="X12" i="2"/>
  <c r="Y6" i="2"/>
  <c r="Z6" i="2" s="1"/>
  <c r="X6" i="2"/>
  <c r="L7" i="2"/>
  <c r="AA7" i="2" s="1"/>
  <c r="X7" i="2"/>
  <c r="Q14" i="2"/>
  <c r="Q16" i="2"/>
  <c r="Y3" i="4"/>
  <c r="E24" i="1"/>
  <c r="E25" i="1"/>
  <c r="Y8" i="4"/>
  <c r="L11" i="2"/>
  <c r="AA11" i="2" s="1"/>
  <c r="X8" i="4"/>
  <c r="K5" i="4"/>
  <c r="Y5" i="4" s="1"/>
  <c r="K14" i="2"/>
  <c r="Y14" i="2" s="1"/>
  <c r="L6" i="2"/>
  <c r="AA6" i="2" s="1"/>
  <c r="L8" i="2"/>
  <c r="AA8" i="2" s="1"/>
  <c r="L4" i="2"/>
  <c r="X7" i="4"/>
  <c r="AA7" i="4"/>
  <c r="Y7" i="4"/>
  <c r="K6" i="4"/>
  <c r="AA8" i="4"/>
  <c r="Y5" i="2"/>
  <c r="Z5" i="2" s="1"/>
  <c r="X9" i="2"/>
  <c r="Y10" i="2"/>
  <c r="Z10" i="2" s="1"/>
  <c r="Y4" i="2"/>
  <c r="Z4" i="2" s="1"/>
  <c r="L5" i="2"/>
  <c r="AA5" i="2" s="1"/>
  <c r="Y8" i="2"/>
  <c r="Z8" i="2" s="1"/>
  <c r="L9" i="2"/>
  <c r="Y9" i="2"/>
  <c r="Z9" i="2" s="1"/>
  <c r="L10" i="2"/>
  <c r="AA10" i="2" s="1"/>
  <c r="X5" i="2"/>
  <c r="Y7" i="2"/>
  <c r="Z7" i="2" s="1"/>
  <c r="X10" i="2"/>
  <c r="Y12" i="2"/>
  <c r="Z12" i="2" s="1"/>
  <c r="K15" i="2"/>
  <c r="K16" i="2"/>
  <c r="X4" i="2"/>
  <c r="X8" i="2"/>
  <c r="L13" i="2" l="1"/>
  <c r="R15" i="2"/>
  <c r="L16" i="2"/>
  <c r="AA16" i="2" s="1"/>
  <c r="Q13" i="2"/>
  <c r="Q15" i="2"/>
  <c r="L14" i="2"/>
  <c r="AA14" i="2" s="1"/>
  <c r="AA3" i="4"/>
  <c r="D25" i="1"/>
  <c r="D24" i="1"/>
  <c r="X3" i="4"/>
  <c r="H25" i="1"/>
  <c r="H24" i="1"/>
  <c r="X14" i="2"/>
  <c r="AA13" i="2"/>
  <c r="AA4" i="2"/>
  <c r="P5" i="4"/>
  <c r="X5" i="4" s="1"/>
  <c r="P6" i="4"/>
  <c r="X6" i="4" s="1"/>
  <c r="Y6" i="4"/>
  <c r="L6" i="4"/>
  <c r="AA6" i="4" s="1"/>
  <c r="L5" i="4"/>
  <c r="AA5" i="4" s="1"/>
  <c r="P15" i="2"/>
  <c r="P13" i="2"/>
  <c r="Y13" i="2"/>
  <c r="AA9" i="2"/>
  <c r="Y16" i="2"/>
  <c r="X16" i="2"/>
  <c r="L15" i="2"/>
  <c r="AA15" i="2" s="1"/>
  <c r="Y15" i="2"/>
  <c r="X13" i="2" l="1"/>
  <c r="X15" i="2"/>
  <c r="G25" i="1" l="1"/>
  <c r="F25" i="1" l="1"/>
  <c r="O15" i="1"/>
  <c r="O14" i="1"/>
  <c r="O13" i="1"/>
  <c r="N15" i="1"/>
  <c r="N14" i="1"/>
  <c r="N13" i="1"/>
  <c r="M15" i="1"/>
  <c r="M14" i="1"/>
  <c r="M13" i="1"/>
  <c r="L15" i="1"/>
  <c r="L14" i="1"/>
  <c r="L13" i="1"/>
  <c r="K15" i="1"/>
  <c r="K14" i="1"/>
  <c r="K13" i="1"/>
  <c r="J15" i="1"/>
  <c r="J14" i="1"/>
  <c r="J13" i="1"/>
  <c r="F15" i="1"/>
  <c r="F14" i="1"/>
  <c r="G13" i="1"/>
  <c r="H13" i="1"/>
  <c r="I13" i="1"/>
  <c r="G14" i="1"/>
  <c r="I14" i="1"/>
  <c r="G12" i="1"/>
  <c r="J12" i="1"/>
  <c r="K12" i="1"/>
  <c r="L12" i="1"/>
  <c r="M12" i="1"/>
  <c r="N12" i="1"/>
  <c r="O12" i="1"/>
  <c r="F13" i="1"/>
  <c r="F12" i="1"/>
  <c r="C15" i="1"/>
  <c r="C14" i="1"/>
  <c r="C13" i="1"/>
  <c r="C12" i="1"/>
  <c r="B15" i="1" l="1"/>
  <c r="B14" i="1"/>
  <c r="B13" i="1"/>
  <c r="G15" i="1"/>
  <c r="O20" i="1" l="1"/>
  <c r="J21" i="1"/>
  <c r="K21" i="1"/>
  <c r="K22" i="1"/>
  <c r="N22" i="1"/>
  <c r="N23" i="1"/>
  <c r="N21" i="1"/>
  <c r="J22" i="1"/>
  <c r="L20" i="1" l="1"/>
  <c r="C30" i="1"/>
  <c r="B30" i="1"/>
  <c r="O21" i="1"/>
  <c r="L23" i="1"/>
  <c r="N20" i="1"/>
  <c r="O23" i="1"/>
  <c r="M20" i="1"/>
  <c r="M23" i="1"/>
  <c r="O22" i="1"/>
  <c r="L21" i="1"/>
  <c r="M21" i="1"/>
  <c r="M22" i="1"/>
  <c r="L22" i="1"/>
  <c r="E15" i="1" l="1"/>
  <c r="I12" i="1" l="1"/>
  <c r="I15" i="1"/>
  <c r="H15" i="1"/>
  <c r="D15" i="1" l="1"/>
  <c r="E13" i="1" l="1"/>
  <c r="D13" i="1" l="1"/>
  <c r="Z38" i="5" l="1"/>
  <c r="L3" i="3" l="1"/>
  <c r="L45" i="3" s="1"/>
  <c r="E17" i="1" l="1"/>
  <c r="L46" i="3"/>
  <c r="J23" i="1"/>
  <c r="J20" i="1"/>
  <c r="R3" i="3"/>
  <c r="Z3" i="3"/>
  <c r="AA3" i="3" s="1"/>
  <c r="M20" i="3"/>
  <c r="AB20" i="3" s="1"/>
  <c r="Z20" i="3"/>
  <c r="AA20" i="3" s="1"/>
  <c r="M28" i="3"/>
  <c r="AB28" i="3" s="1"/>
  <c r="Z28" i="3"/>
  <c r="AA28" i="3" s="1"/>
  <c r="Z10" i="3"/>
  <c r="AA10" i="3" s="1"/>
  <c r="M19" i="3"/>
  <c r="AB19" i="3" s="1"/>
  <c r="Z19" i="3"/>
  <c r="AA19" i="3" s="1"/>
  <c r="M22" i="3"/>
  <c r="AB22" i="3" s="1"/>
  <c r="Z22" i="3"/>
  <c r="AA22" i="3" s="1"/>
  <c r="M13" i="3"/>
  <c r="Z13" i="3"/>
  <c r="AA13" i="3" s="1"/>
  <c r="AB16" i="3"/>
  <c r="Z16" i="3"/>
  <c r="AA16" i="3" s="1"/>
  <c r="Z8" i="3"/>
  <c r="AA8" i="3" s="1"/>
  <c r="Z29" i="3"/>
  <c r="AA29" i="3" s="1"/>
  <c r="M25" i="3"/>
  <c r="AB25" i="3" s="1"/>
  <c r="Z25" i="3"/>
  <c r="AA25" i="3" s="1"/>
  <c r="AB21" i="3"/>
  <c r="Z21" i="3"/>
  <c r="AA21" i="3" s="1"/>
  <c r="M18" i="3"/>
  <c r="AB18" i="3" s="1"/>
  <c r="Z18" i="3"/>
  <c r="AA18" i="3" s="1"/>
  <c r="M15" i="3"/>
  <c r="AB15" i="3" s="1"/>
  <c r="Z15" i="3"/>
  <c r="AA15" i="3" s="1"/>
  <c r="Z11" i="3"/>
  <c r="AA11" i="3" s="1"/>
  <c r="M9" i="3"/>
  <c r="Z9" i="3"/>
  <c r="AA9" i="3" s="1"/>
  <c r="Z30" i="3"/>
  <c r="AA30" i="3" s="1"/>
  <c r="M33" i="3"/>
  <c r="AB33" i="3" s="1"/>
  <c r="Z33" i="3"/>
  <c r="AA33" i="3" s="1"/>
  <c r="M23" i="3"/>
  <c r="AB23" i="3" s="1"/>
  <c r="Z23" i="3"/>
  <c r="AA23" i="3" s="1"/>
  <c r="AB12" i="3"/>
  <c r="Z12" i="3"/>
  <c r="AA12" i="3" s="1"/>
  <c r="Z31" i="3"/>
  <c r="AA31" i="3" s="1"/>
  <c r="AB14" i="3"/>
  <c r="Z14" i="3"/>
  <c r="AA14" i="3" s="1"/>
  <c r="M3" i="3"/>
  <c r="Z24" i="3"/>
  <c r="AA24" i="3" s="1"/>
  <c r="AB27" i="3"/>
  <c r="Z27" i="3"/>
  <c r="AA27" i="3" s="1"/>
  <c r="M11" i="3"/>
  <c r="AB11" i="3" s="1"/>
  <c r="Y11" i="3"/>
  <c r="M29" i="3"/>
  <c r="AB29" i="3" s="1"/>
  <c r="Y29" i="3"/>
  <c r="AB31" i="3"/>
  <c r="Y31" i="3"/>
  <c r="M30" i="3"/>
  <c r="AB30" i="3" s="1"/>
  <c r="Y30" i="3"/>
  <c r="M24" i="3"/>
  <c r="AB24" i="3" s="1"/>
  <c r="Y24" i="3"/>
  <c r="Y33" i="3"/>
  <c r="Y27" i="3"/>
  <c r="Y19" i="3"/>
  <c r="Y25" i="3"/>
  <c r="Y12" i="3"/>
  <c r="Y28" i="3"/>
  <c r="Y23" i="3"/>
  <c r="Y20" i="3"/>
  <c r="Y8" i="3"/>
  <c r="Y22" i="3"/>
  <c r="Y13" i="3"/>
  <c r="Y16" i="3"/>
  <c r="Y21" i="3"/>
  <c r="Y18" i="3"/>
  <c r="Y15" i="3"/>
  <c r="Y14" i="3"/>
  <c r="M45" i="3" l="1"/>
  <c r="I17" i="1"/>
  <c r="I16" i="1"/>
  <c r="AB13" i="3"/>
  <c r="D18" i="1"/>
  <c r="M47" i="3"/>
  <c r="D17" i="1"/>
  <c r="M46" i="3"/>
  <c r="R46" i="3"/>
  <c r="R45" i="3"/>
  <c r="AB9" i="3"/>
  <c r="Y3" i="3"/>
  <c r="AB3" i="3"/>
  <c r="AB8" i="3"/>
  <c r="Y9" i="3"/>
  <c r="AB10" i="3"/>
  <c r="Y10" i="3"/>
  <c r="Y47" i="3" l="1"/>
  <c r="Y46" i="3"/>
  <c r="E12" i="1"/>
  <c r="H14" i="1" l="1"/>
  <c r="Q14" i="1" s="1"/>
  <c r="H12" i="1"/>
  <c r="H20" i="1" s="1"/>
  <c r="D14" i="1"/>
  <c r="D12" i="1"/>
  <c r="B12" i="1"/>
  <c r="Q12" i="1" l="1"/>
  <c r="H23" i="1"/>
  <c r="G23" i="1"/>
  <c r="Z46" i="3" l="1"/>
  <c r="AB46" i="3" l="1"/>
  <c r="P28" i="1"/>
  <c r="Q29" i="1" l="1"/>
  <c r="P29" i="1"/>
  <c r="Q26" i="1"/>
  <c r="P26" i="1"/>
  <c r="Q25" i="1"/>
  <c r="P25" i="1"/>
  <c r="O32" i="1"/>
  <c r="O35" i="1" s="1"/>
  <c r="N32" i="1"/>
  <c r="N35" i="1" s="1"/>
  <c r="M32" i="1"/>
  <c r="M35" i="1" s="1"/>
  <c r="L32" i="1"/>
  <c r="L35" i="1" s="1"/>
  <c r="K32" i="1"/>
  <c r="J32" i="1"/>
  <c r="J35" i="1" s="1"/>
  <c r="I32" i="1"/>
  <c r="H32" i="1"/>
  <c r="H35" i="1" s="1"/>
  <c r="G32" i="1"/>
  <c r="G35" i="1" s="1"/>
  <c r="F32" i="1"/>
  <c r="E32" i="1"/>
  <c r="D32" i="1"/>
  <c r="C32" i="1"/>
  <c r="B32" i="1"/>
  <c r="H31" i="1"/>
  <c r="G31" i="1"/>
  <c r="F31" i="1"/>
  <c r="E31" i="1"/>
  <c r="D31" i="1"/>
  <c r="C31" i="1"/>
  <c r="B31" i="1"/>
  <c r="I22" i="1"/>
  <c r="H22" i="1"/>
  <c r="G22" i="1"/>
  <c r="F22" i="1"/>
  <c r="E22" i="1"/>
  <c r="D22" i="1"/>
  <c r="C22" i="1"/>
  <c r="B22" i="1"/>
  <c r="I21" i="1"/>
  <c r="H21" i="1"/>
  <c r="G21" i="1"/>
  <c r="F21" i="1"/>
  <c r="E21" i="1"/>
  <c r="C21" i="1"/>
  <c r="B21" i="1"/>
  <c r="Q18" i="1"/>
  <c r="P18" i="1"/>
  <c r="Q17" i="1"/>
  <c r="P17" i="1"/>
  <c r="Q15" i="1"/>
  <c r="P15" i="1"/>
  <c r="P14" i="1"/>
  <c r="Q13" i="1"/>
  <c r="AB40" i="5" l="1"/>
  <c r="Z40" i="5"/>
  <c r="B34" i="1"/>
  <c r="F34" i="1"/>
  <c r="E34" i="1"/>
  <c r="C34" i="1"/>
  <c r="G34" i="1"/>
  <c r="D34" i="1"/>
  <c r="H34" i="1"/>
  <c r="P32" i="1"/>
  <c r="Q32" i="1"/>
  <c r="P31" i="1"/>
  <c r="Q22" i="1"/>
  <c r="P22" i="1"/>
  <c r="Q21" i="1"/>
  <c r="I23" i="1" l="1"/>
  <c r="I35" i="1" s="1"/>
  <c r="F23" i="1"/>
  <c r="F35" i="1" s="1"/>
  <c r="C23" i="1"/>
  <c r="C35" i="1" s="1"/>
  <c r="B23" i="1"/>
  <c r="B35" i="1" s="1"/>
  <c r="AB39" i="5" l="1"/>
  <c r="Z39" i="5"/>
  <c r="J31" i="1"/>
  <c r="J34" i="1" s="1"/>
  <c r="N31" i="1"/>
  <c r="N34" i="1" s="1"/>
  <c r="K31" i="1"/>
  <c r="K34" i="1" s="1"/>
  <c r="O31" i="1"/>
  <c r="O34" i="1" s="1"/>
  <c r="M31" i="1"/>
  <c r="M34" i="1" s="1"/>
  <c r="L31" i="1"/>
  <c r="L34" i="1" s="1"/>
  <c r="K30" i="1"/>
  <c r="G30" i="1"/>
  <c r="O30" i="1"/>
  <c r="Q27" i="1"/>
  <c r="H30" i="1"/>
  <c r="L30" i="1"/>
  <c r="P27" i="1"/>
  <c r="P24" i="1"/>
  <c r="Q24" i="1"/>
  <c r="J30" i="1"/>
  <c r="E30" i="1"/>
  <c r="I30" i="1"/>
  <c r="M30" i="1"/>
  <c r="F30" i="1"/>
  <c r="N30" i="1"/>
  <c r="D30" i="1"/>
  <c r="Z41" i="5"/>
  <c r="AB41" i="5"/>
  <c r="Z47" i="3"/>
  <c r="AB47" i="3"/>
  <c r="Y40" i="5" l="1"/>
  <c r="I31" i="1"/>
  <c r="Q28" i="1"/>
  <c r="Q30" i="1"/>
  <c r="P30" i="1"/>
  <c r="I20" i="1"/>
  <c r="I33" i="1" s="1"/>
  <c r="M33" i="1"/>
  <c r="J33" i="1"/>
  <c r="H33" i="1"/>
  <c r="O33" i="1"/>
  <c r="N33" i="1"/>
  <c r="P13" i="1"/>
  <c r="D21" i="1"/>
  <c r="L33" i="1"/>
  <c r="Y41" i="5"/>
  <c r="I34" i="1" l="1"/>
  <c r="Q34" i="1" s="1"/>
  <c r="Q31" i="1"/>
  <c r="P21" i="1"/>
  <c r="P34" i="1"/>
  <c r="C20" i="1" l="1"/>
  <c r="C33" i="1" s="1"/>
  <c r="F20" i="1"/>
  <c r="F33" i="1" s="1"/>
  <c r="G20" i="1"/>
  <c r="G33" i="1" s="1"/>
  <c r="P12" i="1"/>
  <c r="Y39" i="5" l="1"/>
  <c r="L48" i="3" l="1"/>
  <c r="Z48" i="3" s="1"/>
  <c r="Z45" i="3"/>
  <c r="B16" i="1"/>
  <c r="B20" i="1" s="1"/>
  <c r="B33" i="1" s="1"/>
  <c r="E19" i="1"/>
  <c r="E23" i="1" s="1"/>
  <c r="E35" i="1" s="1"/>
  <c r="E16" i="1"/>
  <c r="E20" i="1" s="1"/>
  <c r="E33" i="1" s="1"/>
  <c r="T45" i="3"/>
  <c r="Y45" i="3" l="1"/>
  <c r="AB45" i="3"/>
  <c r="T48" i="3"/>
  <c r="Y48" i="3" s="1"/>
  <c r="K19" i="1"/>
  <c r="M48" i="3"/>
  <c r="AB48" i="3" s="1"/>
  <c r="D16" i="1"/>
  <c r="D19" i="1"/>
  <c r="K16" i="1"/>
  <c r="Q19" i="1" l="1"/>
  <c r="K23" i="1"/>
  <c r="P16" i="1"/>
  <c r="D20" i="1"/>
  <c r="Q16" i="1"/>
  <c r="K20" i="1"/>
  <c r="P19" i="1"/>
  <c r="D23" i="1"/>
  <c r="D35" i="1" l="1"/>
  <c r="P35" i="1" s="1"/>
  <c r="P23" i="1"/>
  <c r="D33" i="1"/>
  <c r="P33" i="1" s="1"/>
  <c r="P20" i="1"/>
  <c r="K33" i="1"/>
  <c r="Q33" i="1" s="1"/>
  <c r="Q20" i="1"/>
  <c r="K35" i="1"/>
  <c r="Q35" i="1" s="1"/>
  <c r="Q23" i="1"/>
</calcChain>
</file>

<file path=xl/sharedStrings.xml><?xml version="1.0" encoding="utf-8"?>
<sst xmlns="http://schemas.openxmlformats.org/spreadsheetml/2006/main" count="762" uniqueCount="319">
  <si>
    <t>Podsumowanie naboru:</t>
  </si>
  <si>
    <t>Kategoria drogi - rodzaj listy</t>
  </si>
  <si>
    <t>powiatowe - lista rezerwowa</t>
  </si>
  <si>
    <t>gminne - lista rezerwowa</t>
  </si>
  <si>
    <t>L.p.</t>
  </si>
  <si>
    <t>Nr ewid.</t>
  </si>
  <si>
    <t>Jednostka Samorządu Terytorialnego</t>
  </si>
  <si>
    <t>Nazwa zadania</t>
  </si>
  <si>
    <t>Ogółem wartość projektu  (w zł)</t>
  </si>
  <si>
    <t>Wnioskowana kwota dofinansowania (w zł)</t>
  </si>
  <si>
    <t>% dofinansowania</t>
  </si>
  <si>
    <t>Kwota dofinansowania w podziale na lata</t>
  </si>
  <si>
    <t>Deklarowana kwota środków własnych (w zł)</t>
  </si>
  <si>
    <t>x</t>
  </si>
  <si>
    <t>Powiat</t>
  </si>
  <si>
    <t>Wnioskowana kwota dofinansowania
(w zł)</t>
  </si>
  <si>
    <t>Wnioskowana kwota dofinansowania
 (w zł)</t>
  </si>
  <si>
    <t>ZATWIERDZAM</t>
  </si>
  <si>
    <t>………………………………………………………………………………….</t>
  </si>
  <si>
    <t>Wartość zadań ogółem</t>
  </si>
  <si>
    <t>Deklarowana kwota środków własnych</t>
  </si>
  <si>
    <t>Kwota dofinasowania ogółem</t>
  </si>
  <si>
    <t>RAZEM listy rezerwowe</t>
  </si>
  <si>
    <t>Okres realizacji zadania</t>
  </si>
  <si>
    <t>B - budowa (rozbudowa), P - przebudowa, R - remont</t>
  </si>
  <si>
    <t>kolorem czerwonym oznaczono zadania wieloletnie</t>
  </si>
  <si>
    <t>Rodzaj zadania</t>
  </si>
  <si>
    <t>* Kwota dofinansowania zmniejszona do limitu dostępnych środków Funduszu Dróg Samorządowych; zwiększenie dofinansowania możliwe w przypadku wystąpienia oszczędności. W przypadku braku oszczędności w Funduszu, realizacja zadania będzie wymagała zabezpieczenia wkładu własnego wnioskodawcy w większej wysokości.</t>
  </si>
  <si>
    <t>spr-lata</t>
  </si>
  <si>
    <t>spr-procent</t>
  </si>
  <si>
    <t>spr-dof</t>
  </si>
  <si>
    <t>spr-montaż</t>
  </si>
  <si>
    <t>TERC</t>
  </si>
  <si>
    <t>Zadanie wieloletnie [N/W]</t>
  </si>
  <si>
    <t>RAZEM listy</t>
  </si>
  <si>
    <t>Liczba zadań</t>
  </si>
  <si>
    <t>N - zadanie nowe, W - nowe zadanie wieloletnie</t>
  </si>
  <si>
    <t>powiatowe - lista podstawowa, z tego:</t>
  </si>
  <si>
    <t>kontynuowane zadania wieloletnie</t>
  </si>
  <si>
    <t>nowe zadania jednoroczne</t>
  </si>
  <si>
    <t>nowe zadania wieloletnie</t>
  </si>
  <si>
    <t>gminne - lista podstawowa, z tego:</t>
  </si>
  <si>
    <t>RAZEM listy podstawowe, z tego:</t>
  </si>
  <si>
    <t>N - nowe zadanie jednoroczne, K - kontynuowane zadanie wieloletnie z wcześniejszego naboru, W - nowe zadanie wieloletnie</t>
  </si>
  <si>
    <t>Zadanie nowe/kontynuowane/wieloletnie [N/K/W]</t>
  </si>
  <si>
    <t>RAZEM, z tego:</t>
  </si>
  <si>
    <t>Powiat Nyski</t>
  </si>
  <si>
    <t>P</t>
  </si>
  <si>
    <t>K</t>
  </si>
  <si>
    <t>Powiat Brzeski</t>
  </si>
  <si>
    <t>Powiat Prudnicki</t>
  </si>
  <si>
    <t>Gmina Nysa</t>
  </si>
  <si>
    <t>Gmina Grodków</t>
  </si>
  <si>
    <t>N</t>
  </si>
  <si>
    <t>Gmina Brzeg</t>
  </si>
  <si>
    <t>Gmina Łubniany</t>
  </si>
  <si>
    <t>Powiat Opolski</t>
  </si>
  <si>
    <t>Powiat Oleski</t>
  </si>
  <si>
    <t>Powiat Strzelecki</t>
  </si>
  <si>
    <t>Powiat Namysłowski</t>
  </si>
  <si>
    <t>Powiat Krapkowicki</t>
  </si>
  <si>
    <t>Powiat Kędzierzyńsko - Kozielski</t>
  </si>
  <si>
    <t>Gmina Prudnik</t>
  </si>
  <si>
    <t>Gmina Dobrzeń Wielki</t>
  </si>
  <si>
    <t>Gmina Reńska Wieś</t>
  </si>
  <si>
    <t>Gmina Korfantów</t>
  </si>
  <si>
    <t>Gmina Krapkowice</t>
  </si>
  <si>
    <t>Gmina Skoroszyce</t>
  </si>
  <si>
    <t>Gmina Namysłów</t>
  </si>
  <si>
    <t>Gmina Pawłowiczki</t>
  </si>
  <si>
    <t>Gmina Kluczbork</t>
  </si>
  <si>
    <t>Powiat Głubczycki</t>
  </si>
  <si>
    <t>Powiat Kluczborski</t>
  </si>
  <si>
    <t>Powiat Kędzierzyńsko-Kozielski</t>
  </si>
  <si>
    <t>W</t>
  </si>
  <si>
    <t>Województwo: OPOLSKIE</t>
  </si>
  <si>
    <t>Gmina Dąbrowa</t>
  </si>
  <si>
    <t>FDS/2020/G/13</t>
  </si>
  <si>
    <t>Gmina Olesno</t>
  </si>
  <si>
    <t>Gmina Biała</t>
  </si>
  <si>
    <t>Gmina Zdzieszowice</t>
  </si>
  <si>
    <t>Gmina Jemielnica</t>
  </si>
  <si>
    <t>Budowa dróg w rejonie ulic Azalii i Prudnickiej w Krapkowicach</t>
  </si>
  <si>
    <t>Długość odcinka (w km)</t>
  </si>
  <si>
    <t>B</t>
  </si>
  <si>
    <t>R</t>
  </si>
  <si>
    <t>okres realizacji zadania</t>
  </si>
  <si>
    <t xml:space="preserve">Lista zadań rekomendowanych do dofinansowania w ramach Rządowego Funduszu Rozwoju Dróg </t>
  </si>
  <si>
    <t>RFRD/2021/P/13</t>
  </si>
  <si>
    <t>Przebudowa drogi powiatowej nr 1934 O (DW 487 - Kol. Biskupska - Radłów - Wichrów - gr. woj. śląskiego/Krzepice) w miejscowości Wichrów</t>
  </si>
  <si>
    <t>RFRD/2021/G/63</t>
  </si>
  <si>
    <t>RFRD/2021/G/107</t>
  </si>
  <si>
    <t>Gmina Kędzierzyn - Koźle</t>
  </si>
  <si>
    <t>Budowa drogi na terenie po byłym poligonie przy ul. Orląt Lwowskich</t>
  </si>
  <si>
    <t>Budowa dróg gminnych - ulicy Klonowej, Sosnowej i Kasztanowej w Namysłowie wraz z kanalizacją deszczową i oświetleniem</t>
  </si>
  <si>
    <t>lipiec 2022
lipiec 2023</t>
  </si>
  <si>
    <t>RFRD/2021/G/38</t>
  </si>
  <si>
    <t>Gmina Głuchołazy</t>
  </si>
  <si>
    <t>Rozbudowa drogi gminnej w Bodzanowie</t>
  </si>
  <si>
    <t>Remont ul. Reymonta w Brzegu</t>
  </si>
  <si>
    <t>czerwiec 2022
wrzesień 2023</t>
  </si>
  <si>
    <t>Przebudowa drogi wewnętrznej w miejscowości Kuźnica Ligocka</t>
  </si>
  <si>
    <t>Budowa ul. Kościelnej w Głuszynie</t>
  </si>
  <si>
    <t>Przebudowa drogi gminnej ul. Krótkiej w m. Jemielnica</t>
  </si>
  <si>
    <t>Przebudowa ul. Krótkiej - droga gminna nr 102607 O m. Kępa, Gmina Łubniany</t>
  </si>
  <si>
    <t>Przebudowa dróg - ul. Dębowej i Lipowej w miejscowości Jemielnica wraz z budową odwodnienia</t>
  </si>
  <si>
    <t>Gmina Murów</t>
  </si>
  <si>
    <t>Przebudowa drogi w miejscowości Giełczyce</t>
  </si>
  <si>
    <t>Budowa drogi gminnej - ul. Pogodna w Większycach</t>
  </si>
  <si>
    <t>Remont drogi gminnej nr 106028 O, ul. Młyńska w Krępnej</t>
  </si>
  <si>
    <t>Remont nawierzchni asfaltowej ul. Ogińskiego w Głuchołazach</t>
  </si>
  <si>
    <t>Remont nawierzchni asfaltowej ul. Kolejowa w Głuchołazach</t>
  </si>
  <si>
    <t>Remont nawierzchni bitumicznej ul. Wyspiańskiego w Głuchołazach</t>
  </si>
  <si>
    <t>Remont nawierzchni asfaltowej na ul. Parkowej w Głuchołazach</t>
  </si>
  <si>
    <t>Remont nawierzchni asfaltowej ul. Mickiewicza w Głuchołazach</t>
  </si>
  <si>
    <t>czerwiec 2021  październik 2023</t>
  </si>
  <si>
    <t>Gmina Kolonowskie</t>
  </si>
  <si>
    <t>Gmina Zawadzkie</t>
  </si>
  <si>
    <t>RFRD/2022/P/4</t>
  </si>
  <si>
    <t>Rozbudowa drogi powiatowej nr 1721 O ul. Wiejskiej w m. Grabczok</t>
  </si>
  <si>
    <t>RFRD/2022/P/3</t>
  </si>
  <si>
    <t>Przebudowa drogi powiatowej 1754 O w zakresie budowy chodnika w miejscowości Domecko</t>
  </si>
  <si>
    <t>RFRD/2022/P/10</t>
  </si>
  <si>
    <t>Przebudowa drogi powiatowej nr 1216 O relacji Głubczyce-Opawica w miejscowości Gołuszowice - etap III</t>
  </si>
  <si>
    <t>RFRD/2022/P/2</t>
  </si>
  <si>
    <t>Przebudowa drogi powiatowej nr 1705 O (Zawada – Turawa – Zębowice – Szemrowice – Dobrodzień) w miejscowości Zębowice</t>
  </si>
  <si>
    <t>kwiecień 2023
listopad 2023</t>
  </si>
  <si>
    <t>RFRD/2022/P/6</t>
  </si>
  <si>
    <t>Remont odcinka drogi powiatowej nr 1311 O zlokalizowanego w miejscowości Łowkowice na długości 0,6 km</t>
  </si>
  <si>
    <t>RFRD/2022/P/1</t>
  </si>
  <si>
    <t>Przebudowa drogi powiatowej nr 1957 O (Myślina - Ligota Dobrodzieńska - Dobrodzień) w miejscowości Makowczyce</t>
  </si>
  <si>
    <t>RFRD/2022/P/8</t>
  </si>
  <si>
    <t>Remont drogi powiatowej nr 2066 O ul. Piotra Skargi w Kędzierzynie - Koźlu</t>
  </si>
  <si>
    <t>RFRD/2022/P/9</t>
  </si>
  <si>
    <t>Przebudowa drogi powiatowej 1401 O Zdzieszowice-Leśnica-Zalesie Śląskie na odcinku Leśnica-Lichynia wraz z budową ścieżki rowerowej oraz przebudową drogowych obiektów inżynierskich - Etap 1</t>
  </si>
  <si>
    <t>czerwiec 2023 listopad 2023</t>
  </si>
  <si>
    <t>RFRD/2022/P/7</t>
  </si>
  <si>
    <t xml:space="preserve">Powiat Krapkowicki </t>
  </si>
  <si>
    <t>Przebudowa drogi powiatowej nr 1445 O w zakresie budowy chodnika w miejscowości Ćwiercie</t>
  </si>
  <si>
    <t>kwiecień 2023
sierpień 2023</t>
  </si>
  <si>
    <t>maj 2022
czerwiec 2023</t>
  </si>
  <si>
    <t>RFRD/2022/G/69</t>
  </si>
  <si>
    <t>Rozbudowa i przebudowa drogi gminnej w ulicy Franciszkańskiej wraz z rozbudową i przebudową skrzyżowania drogi gminnej ulicy Franciszkańskiej z drogą wojewódzką ulicą Grodkowska w Nysie</t>
  </si>
  <si>
    <t>RFRD/2022/G/60</t>
  </si>
  <si>
    <t>Gmina Ozimek</t>
  </si>
  <si>
    <t>Rozbudowa drogi gminnej ul. Powstańców Śląskich w miejscowości Schodnia</t>
  </si>
  <si>
    <t>maj 2023 kwiecień 2024</t>
  </si>
  <si>
    <t>RFRD/2022/G/52</t>
  </si>
  <si>
    <t>Przebudowa z rozbudową ul. Pawłowickiej i ul. Kozielskiej w Reńskiej Wsi</t>
  </si>
  <si>
    <t>RFRD/2022/G/24</t>
  </si>
  <si>
    <t>Poprawa atrakcyjności i dostępności terenów inwestycyjnych poprzez przebudowę skrzyżowania ul. Szkolnej z ul. Zwycięstwa w Kędzierzynie - Koźlu</t>
  </si>
  <si>
    <t>RFRD/2022/G/30</t>
  </si>
  <si>
    <t>Przebudowa ul. Wiejskiej w Mechnicach</t>
  </si>
  <si>
    <t>RFRD/2022/G/15</t>
  </si>
  <si>
    <t>Przebudowa ul. Paulinki w Oleśnie</t>
  </si>
  <si>
    <t>RFRD/2022/G/31</t>
  </si>
  <si>
    <t>Gmina Niemodlin</t>
  </si>
  <si>
    <t>Przebudowa i rozbudowa ul. Spacerowej i Gazowej w Niemodlinie</t>
  </si>
  <si>
    <t>RFRD/2022/G/68</t>
  </si>
  <si>
    <t>Budowa drogi relacji Kępnica Wierzbięcice</t>
  </si>
  <si>
    <t>RFRD/2022/G/39</t>
  </si>
  <si>
    <t>Rozbudowa drogi gminnej w miejscowości Jarnołtówek</t>
  </si>
  <si>
    <t>RFRD/2022/G/22</t>
  </si>
  <si>
    <t>Remont ulicy Złotniczej 
w Kędzierzynie - Koźlu</t>
  </si>
  <si>
    <t xml:space="preserve">Przebudowa i rozbudowa drogi gminnej - ul. Wałowej w Kędzierzynie-Koźlu </t>
  </si>
  <si>
    <t>lipiec 2022 
czerwiec 2023</t>
  </si>
  <si>
    <t>RFRD/2022/G/14</t>
  </si>
  <si>
    <t>Przebudowa drogi gminnej ul. Prusa w Oleśnie</t>
  </si>
  <si>
    <t>RFRD/2022/G/81</t>
  </si>
  <si>
    <t>Przebudowa drogi gminnej ulicy Korfantego w Pawłowiczkach</t>
  </si>
  <si>
    <t>RFRD/2022/G/21</t>
  </si>
  <si>
    <t>Remont odcinka drogi gminnej 
ul. Odrzańskiej w m. Dobrzeń Mały</t>
  </si>
  <si>
    <t>RFRD/2022/G/83</t>
  </si>
  <si>
    <t>Gmina Ujazd</t>
  </si>
  <si>
    <t>Budowa dróg na osiedlu Piaski w Ujeździe</t>
  </si>
  <si>
    <t>RFRD/2022/G/20</t>
  </si>
  <si>
    <t>Budowa drogi gminnej bocznej 
ul. Kościelnej w Dobrzeniu Wielkim - etrap II</t>
  </si>
  <si>
    <t>RFRD/2022/G/70</t>
  </si>
  <si>
    <t>Budowa dróg w miejscowości Minkowskie</t>
  </si>
  <si>
    <t>lipiec 2023 grudzień 2023</t>
  </si>
  <si>
    <t>RFRD/2022/G/90</t>
  </si>
  <si>
    <t>Przebudowa odcinka ul. Sienkiewicza w Grodkowie</t>
  </si>
  <si>
    <t>RFRD/2022/G/11</t>
  </si>
  <si>
    <t>"Przebudowa i rozbudowa dróg w Skoroszycach - ulice: Słoneczna, Ogrodowa, Działkowa" - Etap 3. ulice Działkowa i dr 5 (dz. 674)</t>
  </si>
  <si>
    <t>kwiecień 2023  listopad 2023</t>
  </si>
  <si>
    <t>RFRD/2022/G/64</t>
  </si>
  <si>
    <t>Gmina Głogówek</t>
  </si>
  <si>
    <t>RFRD/2022/G/27</t>
  </si>
  <si>
    <t>Budowa ul. Wiśniowej w Brzegu</t>
  </si>
  <si>
    <t>RFRD/2022/G/1</t>
  </si>
  <si>
    <t>Przebudowa drogi gminnej ulicy Asnyka w Prudniku</t>
  </si>
  <si>
    <t>maj 2023  listopad 2023</t>
  </si>
  <si>
    <t>RFRD/2022/G/59</t>
  </si>
  <si>
    <t>Przebudowa dróg gminnych ul. Tulipanowej i części ul. Leśnej w miejscowości Jemielnica</t>
  </si>
  <si>
    <t>RFRD/2022/G/18</t>
  </si>
  <si>
    <t>Przebudowa drogi gminnej w miejscowości Ogiernicze</t>
  </si>
  <si>
    <t>Rozbudowa ul. Aroniowej w Kędzierzynie - Koźlu</t>
  </si>
  <si>
    <t>RFRD/2022/G/29</t>
  </si>
  <si>
    <t>Przebudowa ul. Polnej i ul. Stawowej w Siedliskach</t>
  </si>
  <si>
    <t>Budowa drogi gminnej w miejscowości Biskupów</t>
  </si>
  <si>
    <t>RFRD/2022/G/86</t>
  </si>
  <si>
    <t>Budowa drogi gminnej w rejonie ulic Pluderska - Słoneczna - Dębowa</t>
  </si>
  <si>
    <t>kwiecień 2023 sierpień 2023</t>
  </si>
  <si>
    <t>Gmina Rudniki</t>
  </si>
  <si>
    <t>Przebudowa drogi gminnej nr 101036 O Nowy Bugaj - granica województwa śląskiego</t>
  </si>
  <si>
    <t>sierpień 2023 
sierpień 2024</t>
  </si>
  <si>
    <t>Gmina Gorzów Śląski</t>
  </si>
  <si>
    <t>Przebudowa drogi gminnej nr 100823 O i wewnętrznej w Skrońsku</t>
  </si>
  <si>
    <t>kwiecień 2023 grudzień 2023</t>
  </si>
  <si>
    <t>RFRD/2022/G/93</t>
  </si>
  <si>
    <t>Remont mostu drogowego w ciągu ul. Szkolnej w bezpośrednim sąsiedztwie strefy przemysłowej miasta Kędzierzyn-Koźle</t>
  </si>
  <si>
    <t>Remont układu komunikacyjnego na zapleczu rynku w Grodkowie</t>
  </si>
  <si>
    <t xml:space="preserve">kwiecień 2023 październik 2024 </t>
  </si>
  <si>
    <t>Budowa ulicy Klonowej w miejscowości Kolonowskie</t>
  </si>
  <si>
    <t>Budowa drogi dojazdowej ul. Królowej Jadwigi w Głuchołazach</t>
  </si>
  <si>
    <t>maj 2023 
sierpień 2024</t>
  </si>
  <si>
    <t>RFRD/2022/G/12</t>
  </si>
  <si>
    <t>"Przebudowa i rozbudowa dróg w Skoroszycach - ulice: Słoneczna, Ogrodowa, Działkowa" - Etap 1. ulica Słoneczna</t>
  </si>
  <si>
    <t>Przebudowa i rozbudowa ul. Krótkiej i ul. Sportowej w Sidzinie</t>
  </si>
  <si>
    <t>Remont drogi ul. Mickiewicza - ul. Ściegiennego- ul.Sybiraków w Kluczborku</t>
  </si>
  <si>
    <t>lipeic 2023 listopad 2023</t>
  </si>
  <si>
    <t>czerwiec 2023 
listopad 2023</t>
  </si>
  <si>
    <t>czerwiec 2023 wrzesień 2023</t>
  </si>
  <si>
    <t>RFRD/2022/G/45</t>
  </si>
  <si>
    <t xml:space="preserve">Remont nawierzchni asfaltowej ul. Miarki w Głuchołazach </t>
  </si>
  <si>
    <t>RFRD/2022/G/13</t>
  </si>
  <si>
    <t>"Przebudowa i rozbudowa dróg w Skoroszycach - ulice: Słoneczna, Ogrodowa, Działkowa" - Etap 2. ulice Słoneczna i Ogrodowa</t>
  </si>
  <si>
    <t>RFRD/2022/G/38</t>
  </si>
  <si>
    <t>Remont nawierzchni asfaltowej ul. Koszyka w Głuchołazach</t>
  </si>
  <si>
    <t>RFRD/2022/G/10</t>
  </si>
  <si>
    <t>Rozbudowa dróg w Chróścinie etap 2 - ul. Słoneczna, Leśna, Cicha i części ul. Kasztanowej</t>
  </si>
  <si>
    <t>RFRD/2022/G/75</t>
  </si>
  <si>
    <t xml:space="preserve">Remont drogi nr 101 502 O ulicy Wolności w miejscowości Radomierowice </t>
  </si>
  <si>
    <t>RFRD/2022/G/89</t>
  </si>
  <si>
    <t>RFRD/2022/G/71</t>
  </si>
  <si>
    <t>RFRD/2022/G/56</t>
  </si>
  <si>
    <t>RFRD/2022/G/46</t>
  </si>
  <si>
    <t>Remont nawierzchni asfaltowej ul. Elsnera w Głuchołazach</t>
  </si>
  <si>
    <t>RFRD/2022/G/84</t>
  </si>
  <si>
    <t>Remont ulicy Mickiewicza w Zawadzkiem</t>
  </si>
  <si>
    <t>RFRD/2022/G/74</t>
  </si>
  <si>
    <t>Remont drogi nr 101 515 O ulicy Lipowej w miejscowości Nowe Budkowice</t>
  </si>
  <si>
    <t>RFRD/2022/G/57</t>
  </si>
  <si>
    <t>sierpień 2023 sierpień 2024</t>
  </si>
  <si>
    <t>RFRD/2022/G/8</t>
  </si>
  <si>
    <t>RFRD/2022/G/53</t>
  </si>
  <si>
    <t>RFRD/2022/G/36</t>
  </si>
  <si>
    <t>RFRD/2022/G/37</t>
  </si>
  <si>
    <t>RFRD/2022/G/16</t>
  </si>
  <si>
    <t>marzec 2023 październik 2023</t>
  </si>
  <si>
    <t>RFRD/2022/G/40</t>
  </si>
  <si>
    <t>Remont nawierzchni asfaltowej ul. Kopernika</t>
  </si>
  <si>
    <t>RFRD/2022/G/35</t>
  </si>
  <si>
    <t>RFRD/2022/G/42</t>
  </si>
  <si>
    <t xml:space="preserve"> Remont nawierzchni asfaltowej ul. Poprzeczna w Głuchołazach</t>
  </si>
  <si>
    <t>RFRD/2022/G/44</t>
  </si>
  <si>
    <t>RFRD/2022/G/41</t>
  </si>
  <si>
    <t>RFRD/2022/G/4</t>
  </si>
  <si>
    <t>Budowa wraz z przebudową części drogi w miejscowości Dębowiec</t>
  </si>
  <si>
    <t>RFRD/2021/G/26</t>
  </si>
  <si>
    <t>RFRD/2022/G/47</t>
  </si>
  <si>
    <t>Remont nawierzchni asfaltowej ul. Okulickiego w Głuchołazach</t>
  </si>
  <si>
    <t>kwiecień 2022
czerwiec 2023</t>
  </si>
  <si>
    <r>
      <t>Dofinansowanie przyznane w naborze</t>
    </r>
    <r>
      <rPr>
        <b/>
        <sz val="10"/>
        <color theme="1"/>
        <rFont val="Times New Roman"/>
        <family val="1"/>
        <charset val="238"/>
      </rPr>
      <t>:</t>
    </r>
    <r>
      <rPr>
        <sz val="10"/>
        <color theme="1"/>
        <rFont val="Times New Roman"/>
        <family val="1"/>
        <charset val="238"/>
      </rPr>
      <t xml:space="preserve"> 27 LIPCA-26 SIERPNIA 2022 R. </t>
    </r>
  </si>
  <si>
    <t>RFRD/2022/G/48 przeniesiono z listy rezerwowej</t>
  </si>
  <si>
    <t>RFRD/2022/G/63 przeniesiono z listy rezerwowej</t>
  </si>
  <si>
    <t>REZYGNACJA</t>
  </si>
  <si>
    <t>RFRD/2022/G/48 zadanie przeniesione na listę podstawową</t>
  </si>
  <si>
    <t>RFRD/2022/G/63 zadanie przeniesione na listę podstawową</t>
  </si>
  <si>
    <t>luty 2023 grudzień 2023</t>
  </si>
  <si>
    <t>marzec 2023 wrzesień 2023</t>
  </si>
  <si>
    <t>kwiecień 2023  sierpień 2023</t>
  </si>
  <si>
    <t>marzec 2023 listopad 2023</t>
  </si>
  <si>
    <t>kwiecień 2023 wrzesień 2023</t>
  </si>
  <si>
    <t>marzec 2023  lipiec 2023</t>
  </si>
  <si>
    <t>lipiec 2022 
kwiecień 2023</t>
  </si>
  <si>
    <t>maj 2023 
listopad 2023</t>
  </si>
  <si>
    <t>maj 2023 
styczeń 2024</t>
  </si>
  <si>
    <t>RFRD/2022/G/92 przeniesiono z listy rezerwowej</t>
  </si>
  <si>
    <t>RFRD/2022/G/87 przeniesiono z listy rezerwowej</t>
  </si>
  <si>
    <t>RFRD/2022/G/34 przeniesiono z listy rezerwowej</t>
  </si>
  <si>
    <t>RFRD/2022/G/43 zadanie przeniesione na listę podstawową</t>
  </si>
  <si>
    <t>RFRD/2022/G/92 zadanie przeniesione na listę podstawową</t>
  </si>
  <si>
    <t>RFRD/2022/G/87 zadanie przeniesione na listę podstawową</t>
  </si>
  <si>
    <t>RFRD/2022/G/34 zadanie przeniesione na listę podstawową</t>
  </si>
  <si>
    <t>maj 2023 maj 2024</t>
  </si>
  <si>
    <t>czerwiec 2023 czerwiec 2024</t>
  </si>
  <si>
    <t>czerwiec 2023 lipiec 2024</t>
  </si>
  <si>
    <t>listopad 2022 
grudzień 2023</t>
  </si>
  <si>
    <t>czerwiec 2023
grudzień 2023</t>
  </si>
  <si>
    <t>lipiec 2022
sierpień 2023</t>
  </si>
  <si>
    <t>wrzesień 2023 
sierpień 2024</t>
  </si>
  <si>
    <t>czerwiec 2023  grudzień 2023</t>
  </si>
  <si>
    <t>kwiecień 2023  wrzesień 2023</t>
  </si>
  <si>
    <t>kwiecień 2023 
sierpień 2024</t>
  </si>
  <si>
    <t>czerwiec 2023  kwiecień 2024</t>
  </si>
  <si>
    <t>lipiec 2023 wrzesień 2023</t>
  </si>
  <si>
    <t>wrzesień 2023 październik 2024</t>
  </si>
  <si>
    <t>RFRD/2022/G/23 przeniesiono z listy rezerwowej</t>
  </si>
  <si>
    <t>RFRD/2022/G/23 zadanie przeniesione na listę podstawową</t>
  </si>
  <si>
    <t>42*</t>
  </si>
  <si>
    <t>RFRD/2022/G/26 zadanie przeniesione na listę podstawową</t>
  </si>
  <si>
    <t>RFRD/2022/G/91 zadanie przeniesione na listę podstawową</t>
  </si>
  <si>
    <t>RFRD/2022/G/7 zadanie przeniesione na listę podstawową</t>
  </si>
  <si>
    <t>Lista zmieniona nr 4</t>
  </si>
  <si>
    <t>41*</t>
  </si>
  <si>
    <t>RFRD/2022/G/9 zadanie przeniesione na listę podstawową</t>
  </si>
  <si>
    <t>maj 2023                    kwiecień 2024</t>
  </si>
  <si>
    <t>maj 2023      listopad 2023</t>
  </si>
  <si>
    <t>Budowa drogi do nowopowstającego osiedla przy ul. Cybisa w Głogówku</t>
  </si>
  <si>
    <t>wrzesień 2023 grudzień 2023</t>
  </si>
  <si>
    <t>marzec 2023 
grudzień 2024</t>
  </si>
  <si>
    <t>lipiec 2023 
grudzień 2023</t>
  </si>
  <si>
    <t>kwiecień 2023 
maj 2023</t>
  </si>
  <si>
    <t>maj 2023 
wrzesień 2023</t>
  </si>
  <si>
    <t>RFRD/2022/G/26
przeniesiono z listy rezerwowej</t>
  </si>
  <si>
    <t>RFRD/2022/G/91
przeniesiono z listy rezerwowej</t>
  </si>
  <si>
    <t>RFRD/2022/G/9
przeniesiono z listy rezerwowej</t>
  </si>
  <si>
    <t>RFRD/2022/G/7
przeniesiono z listy rezerwowej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</si>
</sst>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43" formatCode="_-* #,##0.00\ _z_ł_-;\-* #,##0.00\ _z_ł_-;_-* &quot;-&quot;??\ _z_ł_-;_-@_-"/>
    <numFmt numFmtId="164" formatCode="#,##0.00\ &quot;zł&quot;"/>
    <numFmt numFmtId="165" formatCode="#,##0.000"/>
    <numFmt numFmtId="166" formatCode="#,##0.00_ ;\-#,##0.00\ "/>
    <numFmt numFmtId="167" formatCode="0.000"/>
    <numFmt numFmtId="168" formatCode="0.0000"/>
  </numFmts>
  <fonts count="44" x14ac:knownFonts="1">
    <font>
      <sz val="11"/>
      <color theme="1"/>
      <name val="Calibri"/>
      <family val="2"/>
      <charset val="238"/>
      <scheme val="minor"/>
    </font>
    <font>
      <b/>
      <sz val="11"/>
      <color theme="1"/>
      <name val="Calibri"/>
      <family val="2"/>
      <charset val="238"/>
      <scheme val="minor"/>
    </font>
    <font>
      <b/>
      <sz val="8"/>
      <color rgb="FF000000"/>
      <name val="Arial"/>
      <family val="2"/>
      <charset val="238"/>
    </font>
    <font>
      <sz val="8"/>
      <name val="Arial"/>
      <family val="2"/>
      <charset val="238"/>
    </font>
    <font>
      <sz val="11"/>
      <color theme="1"/>
      <name val="Calibri"/>
      <family val="2"/>
      <charset val="238"/>
      <scheme val="minor"/>
    </font>
    <font>
      <sz val="11"/>
      <color theme="1"/>
      <name val="Calibri"/>
      <family val="2"/>
      <scheme val="minor"/>
    </font>
    <font>
      <b/>
      <sz val="14"/>
      <name val="Times New Roman"/>
      <family val="1"/>
      <charset val="238"/>
    </font>
    <font>
      <sz val="14"/>
      <color theme="1"/>
      <name val="Calibri"/>
      <family val="2"/>
      <charset val="238"/>
      <scheme val="minor"/>
    </font>
    <font>
      <sz val="9"/>
      <name val="Times New Roman"/>
      <family val="1"/>
      <charset val="238"/>
    </font>
    <font>
      <b/>
      <sz val="9"/>
      <name val="Times New Roman"/>
      <family val="1"/>
      <charset val="238"/>
    </font>
    <font>
      <sz val="10"/>
      <name val="Times New Roman"/>
      <family val="1"/>
      <charset val="238"/>
    </font>
    <font>
      <b/>
      <sz val="10"/>
      <name val="Times New Roman"/>
      <family val="1"/>
      <charset val="238"/>
    </font>
    <font>
      <b/>
      <sz val="10"/>
      <color theme="1"/>
      <name val="Times New Roman"/>
      <family val="1"/>
      <charset val="238"/>
    </font>
    <font>
      <sz val="10"/>
      <color rgb="FFFF0000"/>
      <name val="Arial"/>
      <family val="2"/>
      <charset val="238"/>
    </font>
    <font>
      <sz val="10"/>
      <name val="Arial"/>
      <family val="2"/>
      <charset val="238"/>
    </font>
    <font>
      <sz val="8"/>
      <color theme="5"/>
      <name val="Arial"/>
      <family val="2"/>
      <charset val="238"/>
    </font>
    <font>
      <sz val="11"/>
      <name val="Calibri"/>
      <family val="2"/>
      <charset val="238"/>
      <scheme val="minor"/>
    </font>
    <font>
      <b/>
      <sz val="10"/>
      <color rgb="FFFF0000"/>
      <name val="Times New Roman"/>
      <family val="1"/>
      <charset val="238"/>
    </font>
    <font>
      <b/>
      <sz val="10"/>
      <color theme="9"/>
      <name val="Times New Roman"/>
      <family val="1"/>
      <charset val="238"/>
    </font>
    <font>
      <b/>
      <sz val="10"/>
      <color rgb="FF000000"/>
      <name val="Arial"/>
      <family val="2"/>
      <charset val="238"/>
    </font>
    <font>
      <b/>
      <sz val="10"/>
      <color rgb="FFFF0000"/>
      <name val="Arial"/>
      <family val="2"/>
      <charset val="238"/>
    </font>
    <font>
      <sz val="11"/>
      <color rgb="FFFF0000"/>
      <name val="Calibri"/>
      <family val="2"/>
      <charset val="238"/>
      <scheme val="minor"/>
    </font>
    <font>
      <sz val="10"/>
      <name val="Times New Roman CE"/>
      <charset val="238"/>
    </font>
    <font>
      <sz val="10"/>
      <name val="MS Sans Serif"/>
      <family val="2"/>
      <charset val="238"/>
    </font>
    <font>
      <sz val="10"/>
      <name val="Arial CE"/>
      <charset val="238"/>
    </font>
    <font>
      <sz val="11"/>
      <name val="Calibri"/>
      <family val="2"/>
      <charset val="238"/>
    </font>
    <font>
      <sz val="8"/>
      <color rgb="FF0000FF"/>
      <name val="Arial"/>
      <family val="2"/>
      <charset val="238"/>
    </font>
    <font>
      <sz val="10"/>
      <name val="MS Sans Serif"/>
      <family val="2"/>
      <charset val="238"/>
    </font>
    <font>
      <sz val="10"/>
      <name val="Arial"/>
      <family val="2"/>
      <charset val="238"/>
    </font>
    <font>
      <b/>
      <sz val="14"/>
      <color rgb="FFFF0000"/>
      <name val="Times New Roman"/>
      <family val="1"/>
      <charset val="238"/>
    </font>
    <font>
      <b/>
      <sz val="8"/>
      <name val="Arial"/>
      <family val="2"/>
      <charset val="238"/>
    </font>
    <font>
      <sz val="8"/>
      <color rgb="FFFF0000"/>
      <name val="Arial"/>
      <family val="2"/>
      <charset val="238"/>
    </font>
    <font>
      <b/>
      <sz val="8"/>
      <color rgb="FFFF0000"/>
      <name val="Arial"/>
      <family val="2"/>
      <charset val="238"/>
    </font>
    <font>
      <sz val="8"/>
      <color theme="1"/>
      <name val="Arial"/>
      <family val="2"/>
      <charset val="238"/>
    </font>
    <font>
      <b/>
      <sz val="8"/>
      <color theme="1"/>
      <name val="Arial"/>
      <family val="2"/>
      <charset val="238"/>
    </font>
    <font>
      <sz val="8"/>
      <color rgb="FF000000"/>
      <name val="Arial"/>
      <family val="2"/>
      <charset val="238"/>
    </font>
    <font>
      <sz val="8"/>
      <color theme="1"/>
      <name val="Calibri"/>
      <family val="2"/>
      <charset val="238"/>
      <scheme val="minor"/>
    </font>
    <font>
      <sz val="8"/>
      <name val="Calibri"/>
      <family val="2"/>
      <scheme val="minor"/>
    </font>
    <font>
      <sz val="10"/>
      <name val="Calibri"/>
      <family val="2"/>
      <charset val="238"/>
      <scheme val="minor"/>
    </font>
    <font>
      <sz val="10"/>
      <color theme="1"/>
      <name val="Calibri"/>
      <family val="2"/>
      <charset val="238"/>
      <scheme val="minor"/>
    </font>
    <font>
      <sz val="8"/>
      <color rgb="FFFFC000"/>
      <name val="Arial"/>
      <family val="2"/>
      <charset val="238"/>
    </font>
    <font>
      <sz val="9"/>
      <color theme="1"/>
      <name val="Times New Roman"/>
      <family val="1"/>
      <charset val="238"/>
    </font>
    <font>
      <sz val="10"/>
      <color theme="1"/>
      <name val="Times New Roman"/>
      <family val="1"/>
      <charset val="238"/>
    </font>
    <font>
      <sz val="8"/>
      <name val="Arial"/>
      <family val="2"/>
      <charset val="23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35">
    <xf numFmtId="0" fontId="0" fillId="0" borderId="0"/>
    <xf numFmtId="0" fontId="5"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4" fillId="0" borderId="0"/>
    <xf numFmtId="0" fontId="4" fillId="0" borderId="0"/>
    <xf numFmtId="0" fontId="22" fillId="0" borderId="0"/>
    <xf numFmtId="0" fontId="4" fillId="0" borderId="0"/>
    <xf numFmtId="0" fontId="23" fillId="0" borderId="0"/>
    <xf numFmtId="0" fontId="14" fillId="0" borderId="0"/>
    <xf numFmtId="0" fontId="4" fillId="0" borderId="0"/>
    <xf numFmtId="0" fontId="4" fillId="0" borderId="0"/>
    <xf numFmtId="0" fontId="24" fillId="0" borderId="0"/>
    <xf numFmtId="0" fontId="25" fillId="0" borderId="0"/>
    <xf numFmtId="44" fontId="4" fillId="0" borderId="0" applyFont="0" applyFill="0" applyBorder="0" applyAlignment="0" applyProtection="0"/>
    <xf numFmtId="0" fontId="27" fillId="0" borderId="0"/>
    <xf numFmtId="0" fontId="28" fillId="0" borderId="0"/>
    <xf numFmtId="0" fontId="23" fillId="0" borderId="0"/>
    <xf numFmtId="0" fontId="14" fillId="0" borderId="0"/>
    <xf numFmtId="0" fontId="4" fillId="0" borderId="0"/>
    <xf numFmtId="0" fontId="5" fillId="0" borderId="0"/>
    <xf numFmtId="0" fontId="4" fillId="0" borderId="0"/>
    <xf numFmtId="9" fontId="4"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44" fontId="4" fillId="0" borderId="0" applyFont="0" applyFill="0" applyBorder="0" applyAlignment="0" applyProtection="0"/>
    <xf numFmtId="0" fontId="5" fillId="0" borderId="0"/>
    <xf numFmtId="43" fontId="5" fillId="0" borderId="0" applyFont="0" applyFill="0" applyBorder="0" applyAlignment="0" applyProtection="0"/>
  </cellStyleXfs>
  <cellXfs count="392">
    <xf numFmtId="0" fontId="0" fillId="0" borderId="0" xfId="0"/>
    <xf numFmtId="0" fontId="0" fillId="0" borderId="0" xfId="0" applyAlignment="1">
      <alignment horizontal="center" vertical="center"/>
    </xf>
    <xf numFmtId="0" fontId="0" fillId="0" borderId="0" xfId="0" applyBorder="1"/>
    <xf numFmtId="0" fontId="0" fillId="0" borderId="0" xfId="0"/>
    <xf numFmtId="0" fontId="0" fillId="0" borderId="0" xfId="0" applyFill="1"/>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wrapText="1"/>
    </xf>
    <xf numFmtId="0" fontId="7" fillId="0" borderId="0" xfId="0" applyFont="1"/>
    <xf numFmtId="0" fontId="8" fillId="0" borderId="0" xfId="0" applyFont="1" applyAlignment="1">
      <alignment vertical="center"/>
    </xf>
    <xf numFmtId="0" fontId="8" fillId="0" borderId="0" xfId="0" applyFont="1"/>
    <xf numFmtId="0" fontId="9" fillId="0" borderId="0" xfId="0" applyFont="1" applyAlignment="1">
      <alignment vertical="center"/>
    </xf>
    <xf numFmtId="0" fontId="0" fillId="0" borderId="0" xfId="0" applyAlignment="1">
      <alignmen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Alignment="1"/>
    <xf numFmtId="0" fontId="8" fillId="0" borderId="0" xfId="0" applyFont="1" applyBorder="1" applyAlignment="1">
      <alignment horizontal="center" vertical="center"/>
    </xf>
    <xf numFmtId="0" fontId="8" fillId="0" borderId="0" xfId="0" applyFont="1" applyAlignment="1">
      <alignment horizontal="center" vertical="center"/>
    </xf>
    <xf numFmtId="4" fontId="0" fillId="0" borderId="0" xfId="0" applyNumberFormat="1" applyFill="1" applyBorder="1" applyAlignment="1">
      <alignment vertical="center"/>
    </xf>
    <xf numFmtId="4" fontId="8" fillId="0" borderId="0" xfId="0" applyNumberFormat="1" applyFont="1" applyFill="1" applyBorder="1" applyAlignment="1"/>
    <xf numFmtId="4" fontId="8" fillId="0" borderId="0" xfId="0" applyNumberFormat="1" applyFont="1" applyBorder="1" applyAlignment="1"/>
    <xf numFmtId="0" fontId="8" fillId="0" borderId="0" xfId="0" applyFont="1" applyBorder="1"/>
    <xf numFmtId="4" fontId="9" fillId="0" borderId="0" xfId="0" applyNumberFormat="1" applyFont="1" applyFill="1" applyBorder="1" applyAlignment="1"/>
    <xf numFmtId="4" fontId="9" fillId="0" borderId="0" xfId="0" applyNumberFormat="1" applyFont="1" applyBorder="1" applyAlignment="1"/>
    <xf numFmtId="0" fontId="1" fillId="0" borderId="0" xfId="0" applyFont="1"/>
    <xf numFmtId="4" fontId="9" fillId="0" borderId="0" xfId="0" applyNumberFormat="1" applyFont="1" applyFill="1" applyBorder="1" applyAlignment="1">
      <alignment vertical="top"/>
    </xf>
    <xf numFmtId="4" fontId="9" fillId="0" borderId="0" xfId="0" applyNumberFormat="1" applyFont="1" applyBorder="1" applyAlignment="1">
      <alignment vertical="top"/>
    </xf>
    <xf numFmtId="0" fontId="0" fillId="0" borderId="0" xfId="0" applyFill="1" applyBorder="1"/>
    <xf numFmtId="0" fontId="0" fillId="0" borderId="0" xfId="0" applyFill="1" applyBorder="1" applyAlignment="1">
      <alignment vertical="center"/>
    </xf>
    <xf numFmtId="0" fontId="0" fillId="0" borderId="0" xfId="0" applyBorder="1" applyAlignment="1">
      <alignment vertical="center"/>
    </xf>
    <xf numFmtId="0" fontId="0" fillId="0" borderId="0" xfId="0" applyFill="1" applyAlignment="1">
      <alignment wrapText="1" shrinkToFit="1"/>
    </xf>
    <xf numFmtId="0" fontId="14" fillId="0" borderId="0" xfId="1" applyFont="1" applyFill="1" applyAlignment="1">
      <alignment vertical="center"/>
    </xf>
    <xf numFmtId="0" fontId="13" fillId="0" borderId="0" xfId="1" applyFont="1" applyFill="1" applyAlignment="1">
      <alignment vertical="center"/>
    </xf>
    <xf numFmtId="0" fontId="3" fillId="0" borderId="0" xfId="0" applyFont="1"/>
    <xf numFmtId="0" fontId="15" fillId="0" borderId="0" xfId="0" applyFont="1"/>
    <xf numFmtId="4" fontId="0" fillId="0" borderId="0" xfId="0" applyNumberFormat="1" applyAlignment="1">
      <alignment vertical="center"/>
    </xf>
    <xf numFmtId="0" fontId="2" fillId="0" borderId="1" xfId="0" applyFont="1" applyBorder="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shrinkToFit="1"/>
    </xf>
    <xf numFmtId="0" fontId="15" fillId="0" borderId="0" xfId="0" applyFont="1" applyAlignment="1">
      <alignment vertical="center"/>
    </xf>
    <xf numFmtId="4" fontId="8" fillId="0" borderId="0" xfId="0" applyNumberFormat="1" applyFont="1" applyFill="1" applyBorder="1" applyAlignment="1">
      <alignment vertical="center"/>
    </xf>
    <xf numFmtId="0" fontId="0" fillId="0" borderId="0" xfId="0" applyFill="1" applyBorder="1" applyAlignment="1">
      <alignment horizontal="center" vertical="center"/>
    </xf>
    <xf numFmtId="9" fontId="0" fillId="0" borderId="0" xfId="2" applyFont="1" applyAlignment="1">
      <alignment horizontal="center" vertical="center"/>
    </xf>
    <xf numFmtId="4" fontId="0" fillId="0" borderId="0" xfId="0" applyNumberFormat="1" applyAlignment="1">
      <alignment horizontal="center" vertical="center"/>
    </xf>
    <xf numFmtId="164" fontId="11" fillId="5" borderId="23" xfId="0" applyNumberFormat="1" applyFont="1" applyFill="1" applyBorder="1" applyAlignment="1">
      <alignment vertical="center"/>
    </xf>
    <xf numFmtId="164" fontId="17" fillId="5" borderId="23" xfId="0" applyNumberFormat="1" applyFont="1" applyFill="1" applyBorder="1" applyAlignment="1">
      <alignment vertical="center"/>
    </xf>
    <xf numFmtId="164" fontId="17" fillId="3" borderId="1" xfId="0" applyNumberFormat="1" applyFont="1" applyFill="1" applyBorder="1" applyAlignment="1">
      <alignment vertical="center"/>
    </xf>
    <xf numFmtId="164" fontId="11" fillId="4" borderId="1" xfId="0" applyNumberFormat="1" applyFont="1" applyFill="1" applyBorder="1" applyAlignment="1">
      <alignment vertical="center"/>
    </xf>
    <xf numFmtId="164" fontId="11" fillId="3" borderId="1" xfId="0" applyNumberFormat="1"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lignment horizontal="center" vertical="center"/>
    </xf>
    <xf numFmtId="0" fontId="1" fillId="0" borderId="24" xfId="0" applyFont="1" applyBorder="1" applyAlignment="1">
      <alignment vertical="center"/>
    </xf>
    <xf numFmtId="164" fontId="11" fillId="4" borderId="22" xfId="0" applyNumberFormat="1" applyFont="1" applyFill="1" applyBorder="1" applyAlignment="1">
      <alignment vertical="center"/>
    </xf>
    <xf numFmtId="0" fontId="17" fillId="3" borderId="3" xfId="0" applyNumberFormat="1" applyFont="1" applyFill="1" applyBorder="1" applyAlignment="1">
      <alignment vertical="center"/>
    </xf>
    <xf numFmtId="0" fontId="11" fillId="3" borderId="3" xfId="0" applyNumberFormat="1" applyFont="1" applyFill="1" applyBorder="1" applyAlignment="1">
      <alignment vertical="center"/>
    </xf>
    <xf numFmtId="0" fontId="11" fillId="4" borderId="3" xfId="0" applyNumberFormat="1" applyFont="1" applyFill="1" applyBorder="1" applyAlignment="1">
      <alignment vertical="center"/>
    </xf>
    <xf numFmtId="0" fontId="12" fillId="6" borderId="3" xfId="0" applyNumberFormat="1" applyFont="1" applyFill="1" applyBorder="1" applyAlignment="1">
      <alignment vertical="center"/>
    </xf>
    <xf numFmtId="0" fontId="11" fillId="4" borderId="23" xfId="0" applyFont="1" applyFill="1" applyBorder="1" applyAlignment="1">
      <alignment horizontal="left" vertical="center" indent="2"/>
    </xf>
    <xf numFmtId="164" fontId="17" fillId="3" borderId="2" xfId="0" applyNumberFormat="1" applyFont="1" applyFill="1" applyBorder="1" applyAlignment="1">
      <alignment vertical="center"/>
    </xf>
    <xf numFmtId="164" fontId="11" fillId="3" borderId="2" xfId="0" applyNumberFormat="1" applyFont="1" applyFill="1" applyBorder="1" applyAlignment="1">
      <alignment vertical="center"/>
    </xf>
    <xf numFmtId="164" fontId="11" fillId="4" borderId="2" xfId="0" applyNumberFormat="1" applyFont="1" applyFill="1" applyBorder="1" applyAlignment="1">
      <alignment vertical="center"/>
    </xf>
    <xf numFmtId="0" fontId="9" fillId="0" borderId="21" xfId="0" applyFont="1" applyFill="1" applyBorder="1" applyAlignment="1">
      <alignment vertical="center"/>
    </xf>
    <xf numFmtId="164" fontId="17" fillId="3" borderId="3" xfId="0" applyNumberFormat="1" applyFont="1" applyFill="1" applyBorder="1" applyAlignment="1">
      <alignment vertical="center"/>
    </xf>
    <xf numFmtId="164" fontId="11" fillId="3" borderId="3" xfId="0" applyNumberFormat="1" applyFont="1" applyFill="1" applyBorder="1" applyAlignment="1">
      <alignment vertical="center"/>
    </xf>
    <xf numFmtId="164" fontId="11" fillId="4" borderId="3" xfId="0" applyNumberFormat="1" applyFont="1" applyFill="1" applyBorder="1" applyAlignment="1">
      <alignment vertical="center"/>
    </xf>
    <xf numFmtId="164" fontId="12" fillId="6" borderId="3" xfId="0" applyNumberFormat="1" applyFont="1" applyFill="1" applyBorder="1" applyAlignment="1">
      <alignment vertical="center"/>
    </xf>
    <xf numFmtId="164" fontId="12" fillId="5" borderId="23" xfId="0" applyNumberFormat="1" applyFont="1" applyFill="1" applyBorder="1" applyAlignment="1">
      <alignment vertical="center"/>
    </xf>
    <xf numFmtId="0" fontId="9" fillId="0" borderId="2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7" xfId="0" applyFont="1" applyBorder="1" applyAlignment="1">
      <alignment horizontal="center" vertical="center"/>
    </xf>
    <xf numFmtId="164" fontId="11" fillId="5" borderId="28" xfId="0" applyNumberFormat="1" applyFont="1" applyFill="1" applyBorder="1" applyAlignment="1">
      <alignment vertical="center"/>
    </xf>
    <xf numFmtId="0" fontId="11" fillId="0" borderId="31" xfId="0" applyFont="1" applyFill="1" applyBorder="1" applyAlignment="1">
      <alignment vertical="center"/>
    </xf>
    <xf numFmtId="0" fontId="11" fillId="0" borderId="32" xfId="0" applyNumberFormat="1" applyFont="1" applyFill="1" applyBorder="1" applyAlignment="1">
      <alignment vertical="center"/>
    </xf>
    <xf numFmtId="164" fontId="11" fillId="0" borderId="33" xfId="0" applyNumberFormat="1" applyFont="1" applyFill="1" applyBorder="1" applyAlignment="1">
      <alignment vertical="center"/>
    </xf>
    <xf numFmtId="164" fontId="11" fillId="0" borderId="34" xfId="0" applyNumberFormat="1" applyFont="1" applyFill="1" applyBorder="1" applyAlignment="1">
      <alignment vertical="center"/>
    </xf>
    <xf numFmtId="164" fontId="11" fillId="5" borderId="35" xfId="0" applyNumberFormat="1" applyFont="1" applyFill="1" applyBorder="1" applyAlignment="1">
      <alignment vertical="center"/>
    </xf>
    <xf numFmtId="164" fontId="11" fillId="0" borderId="32" xfId="0" applyNumberFormat="1" applyFont="1" applyFill="1" applyBorder="1" applyAlignment="1">
      <alignment vertical="center"/>
    </xf>
    <xf numFmtId="0" fontId="17" fillId="0" borderId="37" xfId="0" applyFont="1" applyFill="1" applyBorder="1" applyAlignment="1">
      <alignment horizontal="left" vertical="center" wrapText="1" indent="2"/>
    </xf>
    <xf numFmtId="0" fontId="11" fillId="0" borderId="37" xfId="0" applyFont="1" applyFill="1" applyBorder="1" applyAlignment="1">
      <alignment horizontal="left" vertical="center" indent="2"/>
    </xf>
    <xf numFmtId="0" fontId="17" fillId="0" borderId="38" xfId="0" applyFont="1" applyFill="1" applyBorder="1" applyAlignment="1">
      <alignment horizontal="left" vertical="center" indent="2"/>
    </xf>
    <xf numFmtId="164" fontId="17" fillId="5" borderId="42" xfId="0" applyNumberFormat="1" applyFont="1" applyFill="1" applyBorder="1" applyAlignment="1">
      <alignment vertical="center"/>
    </xf>
    <xf numFmtId="0" fontId="18" fillId="3" borderId="31" xfId="0" applyFont="1" applyFill="1" applyBorder="1" applyAlignment="1">
      <alignment vertical="center"/>
    </xf>
    <xf numFmtId="0" fontId="18" fillId="3" borderId="32" xfId="0" applyNumberFormat="1" applyFont="1" applyFill="1" applyBorder="1" applyAlignment="1">
      <alignment vertical="center"/>
    </xf>
    <xf numFmtId="164" fontId="18" fillId="3" borderId="33" xfId="0" applyNumberFormat="1" applyFont="1" applyFill="1" applyBorder="1" applyAlignment="1">
      <alignment vertical="center"/>
    </xf>
    <xf numFmtId="164" fontId="18" fillId="3" borderId="34" xfId="0" applyNumberFormat="1" applyFont="1" applyFill="1" applyBorder="1" applyAlignment="1">
      <alignment vertical="center"/>
    </xf>
    <xf numFmtId="164" fontId="18" fillId="5" borderId="35" xfId="0" applyNumberFormat="1" applyFont="1" applyFill="1" applyBorder="1" applyAlignment="1">
      <alignment vertical="center"/>
    </xf>
    <xf numFmtId="164" fontId="18" fillId="3" borderId="32" xfId="0" applyNumberFormat="1" applyFont="1" applyFill="1" applyBorder="1" applyAlignment="1">
      <alignment vertical="center"/>
    </xf>
    <xf numFmtId="0" fontId="17" fillId="3" borderId="37" xfId="0" applyFont="1" applyFill="1" applyBorder="1" applyAlignment="1">
      <alignment horizontal="left" vertical="center" wrapText="1" indent="2"/>
    </xf>
    <xf numFmtId="0" fontId="11" fillId="3" borderId="37" xfId="0" applyFont="1" applyFill="1" applyBorder="1" applyAlignment="1">
      <alignment horizontal="left" vertical="center" indent="2"/>
    </xf>
    <xf numFmtId="0" fontId="17" fillId="3" borderId="38" xfId="0" applyFont="1" applyFill="1" applyBorder="1" applyAlignment="1">
      <alignment horizontal="left" vertical="center" indent="2"/>
    </xf>
    <xf numFmtId="0" fontId="17" fillId="3" borderId="39" xfId="0" applyNumberFormat="1" applyFont="1" applyFill="1" applyBorder="1" applyAlignment="1">
      <alignment vertical="center"/>
    </xf>
    <xf numFmtId="164" fontId="17" fillId="3" borderId="40" xfId="0" applyNumberFormat="1" applyFont="1" applyFill="1" applyBorder="1" applyAlignment="1">
      <alignment vertical="center"/>
    </xf>
    <xf numFmtId="164" fontId="17" fillId="3" borderId="41" xfId="0" applyNumberFormat="1" applyFont="1" applyFill="1" applyBorder="1" applyAlignment="1">
      <alignment vertical="center"/>
    </xf>
    <xf numFmtId="164" fontId="17" fillId="3" borderId="39" xfId="0" applyNumberFormat="1" applyFont="1" applyFill="1" applyBorder="1" applyAlignment="1">
      <alignment vertical="center"/>
    </xf>
    <xf numFmtId="0" fontId="11" fillId="4" borderId="28" xfId="0" applyFont="1" applyFill="1" applyBorder="1" applyAlignment="1">
      <alignment vertical="center"/>
    </xf>
    <xf numFmtId="0" fontId="11" fillId="4" borderId="29" xfId="0" applyNumberFormat="1" applyFont="1" applyFill="1" applyBorder="1" applyAlignment="1">
      <alignment vertical="center"/>
    </xf>
    <xf numFmtId="164" fontId="11" fillId="4" borderId="5" xfId="0" applyNumberFormat="1" applyFont="1" applyFill="1" applyBorder="1" applyAlignment="1">
      <alignment vertical="center"/>
    </xf>
    <xf numFmtId="164" fontId="11" fillId="4" borderId="8" xfId="0" applyNumberFormat="1" applyFont="1" applyFill="1" applyBorder="1" applyAlignment="1">
      <alignment vertical="center"/>
    </xf>
    <xf numFmtId="164" fontId="11" fillId="4" borderId="29" xfId="0" applyNumberFormat="1" applyFont="1" applyFill="1" applyBorder="1" applyAlignment="1">
      <alignment vertical="center"/>
    </xf>
    <xf numFmtId="164" fontId="11" fillId="4" borderId="30" xfId="0" applyNumberFormat="1" applyFont="1" applyFill="1" applyBorder="1" applyAlignment="1">
      <alignment vertical="center"/>
    </xf>
    <xf numFmtId="0" fontId="17" fillId="4" borderId="25" xfId="0" applyFont="1" applyFill="1" applyBorder="1" applyAlignment="1">
      <alignment horizontal="left" vertical="center" indent="2"/>
    </xf>
    <xf numFmtId="0" fontId="17" fillId="4" borderId="26" xfId="0" applyNumberFormat="1" applyFont="1" applyFill="1" applyBorder="1" applyAlignment="1">
      <alignment vertical="center"/>
    </xf>
    <xf numFmtId="164" fontId="17" fillId="4" borderId="4" xfId="0" applyNumberFormat="1" applyFont="1" applyFill="1" applyBorder="1" applyAlignment="1">
      <alignment vertical="center"/>
    </xf>
    <xf numFmtId="164" fontId="17" fillId="4" borderId="7" xfId="0" applyNumberFormat="1" applyFont="1" applyFill="1" applyBorder="1" applyAlignment="1">
      <alignment vertical="center"/>
    </xf>
    <xf numFmtId="164" fontId="17" fillId="5" borderId="25" xfId="0" applyNumberFormat="1" applyFont="1" applyFill="1" applyBorder="1" applyAlignment="1">
      <alignment vertical="center"/>
    </xf>
    <xf numFmtId="164" fontId="17" fillId="4" borderId="26" xfId="0" applyNumberFormat="1" applyFont="1" applyFill="1" applyBorder="1" applyAlignment="1">
      <alignment vertical="center"/>
    </xf>
    <xf numFmtId="164" fontId="17" fillId="4" borderId="27" xfId="0" applyNumberFormat="1" applyFont="1" applyFill="1" applyBorder="1" applyAlignment="1">
      <alignment vertical="center"/>
    </xf>
    <xf numFmtId="0" fontId="11" fillId="6" borderId="31" xfId="0" applyFont="1" applyFill="1" applyBorder="1" applyAlignment="1">
      <alignment vertical="center"/>
    </xf>
    <xf numFmtId="0" fontId="12" fillId="6" borderId="32" xfId="0" applyNumberFormat="1" applyFont="1" applyFill="1" applyBorder="1" applyAlignment="1">
      <alignment vertical="center"/>
    </xf>
    <xf numFmtId="164" fontId="12" fillId="6" borderId="33" xfId="0" applyNumberFormat="1" applyFont="1" applyFill="1" applyBorder="1" applyAlignment="1">
      <alignment vertical="center"/>
    </xf>
    <xf numFmtId="164" fontId="12" fillId="6" borderId="34" xfId="0" applyNumberFormat="1" applyFont="1" applyFill="1" applyBorder="1" applyAlignment="1">
      <alignment vertical="center"/>
    </xf>
    <xf numFmtId="164" fontId="12" fillId="5" borderId="35" xfId="0" applyNumberFormat="1" applyFont="1" applyFill="1" applyBorder="1" applyAlignment="1">
      <alignment vertical="center"/>
    </xf>
    <xf numFmtId="164" fontId="12" fillId="6" borderId="32" xfId="0" applyNumberFormat="1" applyFont="1" applyFill="1" applyBorder="1" applyAlignment="1">
      <alignment vertical="center"/>
    </xf>
    <xf numFmtId="164" fontId="12" fillId="6" borderId="36" xfId="0" applyNumberFormat="1" applyFont="1" applyFill="1" applyBorder="1" applyAlignment="1">
      <alignment vertical="center"/>
    </xf>
    <xf numFmtId="0" fontId="11" fillId="6" borderId="37" xfId="0" applyFont="1" applyFill="1" applyBorder="1" applyAlignment="1">
      <alignment horizontal="left" vertical="center" indent="2"/>
    </xf>
    <xf numFmtId="0" fontId="17" fillId="6" borderId="38" xfId="0" applyFont="1" applyFill="1" applyBorder="1" applyAlignment="1">
      <alignment horizontal="left" vertical="center" indent="2"/>
    </xf>
    <xf numFmtId="0" fontId="17" fillId="6" borderId="39" xfId="0" applyNumberFormat="1" applyFont="1" applyFill="1" applyBorder="1" applyAlignment="1">
      <alignment vertical="center"/>
    </xf>
    <xf numFmtId="164" fontId="17" fillId="6" borderId="39" xfId="0" applyNumberFormat="1" applyFont="1" applyFill="1" applyBorder="1" applyAlignment="1">
      <alignment vertical="center"/>
    </xf>
    <xf numFmtId="0" fontId="17" fillId="2" borderId="3" xfId="0" applyNumberFormat="1" applyFont="1" applyFill="1" applyBorder="1" applyAlignment="1">
      <alignment vertical="center"/>
    </xf>
    <xf numFmtId="164" fontId="17" fillId="2" borderId="1" xfId="0" applyNumberFormat="1" applyFont="1" applyFill="1" applyBorder="1" applyAlignment="1">
      <alignment vertical="center"/>
    </xf>
    <xf numFmtId="164" fontId="17" fillId="2" borderId="2" xfId="0" applyNumberFormat="1" applyFont="1" applyFill="1" applyBorder="1" applyAlignment="1">
      <alignment vertical="center"/>
    </xf>
    <xf numFmtId="0" fontId="11" fillId="2" borderId="3" xfId="0" applyNumberFormat="1" applyFont="1" applyFill="1" applyBorder="1" applyAlignment="1">
      <alignment vertical="center"/>
    </xf>
    <xf numFmtId="164" fontId="11" fillId="2" borderId="1" xfId="0" applyNumberFormat="1" applyFont="1" applyFill="1" applyBorder="1" applyAlignment="1">
      <alignment vertical="center"/>
    </xf>
    <xf numFmtId="164" fontId="11" fillId="2" borderId="2" xfId="0" applyNumberFormat="1" applyFont="1" applyFill="1" applyBorder="1" applyAlignment="1">
      <alignment vertical="center"/>
    </xf>
    <xf numFmtId="0" fontId="17" fillId="2" borderId="39" xfId="0" applyNumberFormat="1" applyFont="1" applyFill="1" applyBorder="1" applyAlignment="1">
      <alignment vertical="center"/>
    </xf>
    <xf numFmtId="164" fontId="17" fillId="2" borderId="40" xfId="0" applyNumberFormat="1" applyFont="1" applyFill="1" applyBorder="1" applyAlignment="1">
      <alignment vertical="center"/>
    </xf>
    <xf numFmtId="164" fontId="17" fillId="2" borderId="41" xfId="0" applyNumberFormat="1" applyFont="1" applyFill="1" applyBorder="1" applyAlignment="1">
      <alignment vertical="center"/>
    </xf>
    <xf numFmtId="164" fontId="17" fillId="2" borderId="3" xfId="0" applyNumberFormat="1" applyFont="1" applyFill="1" applyBorder="1" applyAlignment="1">
      <alignment vertical="center"/>
    </xf>
    <xf numFmtId="164" fontId="11" fillId="2" borderId="3" xfId="0" applyNumberFormat="1" applyFont="1" applyFill="1" applyBorder="1" applyAlignment="1">
      <alignment vertical="center"/>
    </xf>
    <xf numFmtId="164" fontId="17" fillId="2" borderId="39" xfId="0" applyNumberFormat="1" applyFont="1" applyFill="1" applyBorder="1" applyAlignment="1">
      <alignment vertical="center"/>
    </xf>
    <xf numFmtId="164" fontId="11" fillId="2" borderId="32" xfId="0" applyNumberFormat="1" applyFont="1" applyFill="1" applyBorder="1" applyAlignment="1">
      <alignment vertical="center"/>
    </xf>
    <xf numFmtId="164" fontId="11" fillId="2" borderId="33" xfId="0" applyNumberFormat="1" applyFont="1" applyFill="1" applyBorder="1" applyAlignment="1">
      <alignment vertical="center"/>
    </xf>
    <xf numFmtId="9" fontId="0" fillId="0" borderId="0" xfId="2" applyFont="1" applyFill="1" applyAlignment="1">
      <alignment horizontal="center" vertical="center"/>
    </xf>
    <xf numFmtId="4" fontId="0" fillId="0" borderId="0" xfId="0" applyNumberFormat="1" applyFill="1" applyAlignment="1">
      <alignment horizontal="center" vertical="center"/>
    </xf>
    <xf numFmtId="0" fontId="0" fillId="0" borderId="0" xfId="0" applyFill="1" applyAlignment="1">
      <alignment horizontal="center"/>
    </xf>
    <xf numFmtId="4" fontId="0" fillId="0" borderId="0" xfId="0" applyNumberFormat="1"/>
    <xf numFmtId="0" fontId="21" fillId="0" borderId="0" xfId="0" applyFont="1" applyFill="1" applyAlignment="1">
      <alignment horizontal="center"/>
    </xf>
    <xf numFmtId="0" fontId="0" fillId="0" borderId="0" xfId="0" applyFill="1" applyBorder="1" applyAlignment="1">
      <alignment horizontal="center"/>
    </xf>
    <xf numFmtId="164" fontId="12" fillId="6" borderId="3" xfId="0" applyNumberFormat="1" applyFont="1" applyFill="1" applyBorder="1" applyAlignment="1">
      <alignment vertical="center"/>
    </xf>
    <xf numFmtId="164" fontId="12" fillId="6" borderId="32" xfId="0" applyNumberFormat="1" applyFont="1" applyFill="1" applyBorder="1" applyAlignment="1">
      <alignment vertical="center"/>
    </xf>
    <xf numFmtId="164" fontId="17" fillId="6" borderId="39" xfId="0" applyNumberFormat="1" applyFont="1" applyFill="1" applyBorder="1" applyAlignment="1">
      <alignment vertical="center"/>
    </xf>
    <xf numFmtId="0" fontId="2"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9" fontId="0" fillId="0" borderId="0" xfId="0" applyNumberFormat="1" applyAlignment="1">
      <alignment vertical="center"/>
    </xf>
    <xf numFmtId="9" fontId="3" fillId="0" borderId="1" xfId="0" applyNumberFormat="1" applyFont="1" applyFill="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9" fontId="31" fillId="0" borderId="1" xfId="0" applyNumberFormat="1" applyFont="1" applyFill="1" applyBorder="1" applyAlignment="1">
      <alignment horizontal="center" vertical="center"/>
    </xf>
    <xf numFmtId="0" fontId="33" fillId="0" borderId="0" xfId="0" applyFont="1" applyAlignment="1">
      <alignment horizontal="center" vertical="center"/>
    </xf>
    <xf numFmtId="0" fontId="34" fillId="0" borderId="1" xfId="0" applyFont="1" applyBorder="1" applyAlignment="1">
      <alignment horizontal="center" vertical="center" wrapText="1"/>
    </xf>
    <xf numFmtId="4" fontId="2" fillId="0" borderId="1" xfId="0" applyNumberFormat="1" applyFont="1" applyFill="1" applyBorder="1" applyAlignment="1">
      <alignment horizontal="right" vertical="center" wrapText="1"/>
    </xf>
    <xf numFmtId="4" fontId="2" fillId="0" borderId="1" xfId="0" applyNumberFormat="1" applyFont="1" applyBorder="1" applyAlignment="1">
      <alignment horizontal="right" vertical="center" wrapText="1"/>
    </xf>
    <xf numFmtId="9" fontId="30" fillId="2" borderId="1" xfId="0" applyNumberFormat="1" applyFont="1" applyFill="1" applyBorder="1" applyAlignment="1">
      <alignment horizontal="center" vertical="center"/>
    </xf>
    <xf numFmtId="0" fontId="2" fillId="0" borderId="4" xfId="0" applyFont="1" applyBorder="1" applyAlignment="1">
      <alignment vertical="center" wrapText="1"/>
    </xf>
    <xf numFmtId="4" fontId="30" fillId="0" borderId="2" xfId="0" applyNumberFormat="1" applyFont="1" applyFill="1" applyBorder="1" applyAlignment="1">
      <alignment horizontal="center" vertical="center"/>
    </xf>
    <xf numFmtId="4" fontId="30" fillId="0" borderId="4" xfId="0" applyNumberFormat="1" applyFont="1" applyBorder="1" applyAlignment="1">
      <alignment horizontal="center" vertical="center"/>
    </xf>
    <xf numFmtId="4" fontId="3" fillId="0" borderId="1" xfId="3" applyNumberFormat="1" applyFont="1" applyBorder="1" applyAlignment="1">
      <alignment horizontal="center" vertical="center"/>
    </xf>
    <xf numFmtId="4" fontId="31" fillId="0" borderId="1" xfId="3" applyNumberFormat="1" applyFont="1" applyBorder="1" applyAlignment="1">
      <alignment horizontal="center" vertical="center"/>
    </xf>
    <xf numFmtId="4" fontId="3" fillId="0" borderId="2" xfId="0" applyNumberFormat="1" applyFont="1" applyFill="1" applyBorder="1" applyAlignment="1">
      <alignment horizontal="center" vertical="center"/>
    </xf>
    <xf numFmtId="4" fontId="31" fillId="0" borderId="2"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165" fontId="30" fillId="2" borderId="1" xfId="0" applyNumberFormat="1" applyFont="1" applyFill="1" applyBorder="1" applyAlignment="1">
      <alignment horizontal="center" vertical="center"/>
    </xf>
    <xf numFmtId="4" fontId="31" fillId="0" borderId="1" xfId="0" applyNumberFormat="1" applyFont="1" applyFill="1" applyBorder="1" applyAlignment="1">
      <alignment horizontal="center" vertical="center"/>
    </xf>
    <xf numFmtId="4" fontId="31" fillId="0" borderId="1" xfId="0" applyNumberFormat="1" applyFont="1" applyFill="1" applyBorder="1" applyAlignment="1">
      <alignment horizontal="center" vertical="center" wrapText="1"/>
    </xf>
    <xf numFmtId="0" fontId="33" fillId="0" borderId="0" xfId="0" applyFont="1"/>
    <xf numFmtId="0" fontId="33" fillId="0" borderId="0" xfId="0" applyFont="1" applyFill="1"/>
    <xf numFmtId="165" fontId="32" fillId="2" borderId="1" xfId="0" applyNumberFormat="1" applyFont="1" applyFill="1" applyBorder="1" applyAlignment="1">
      <alignment horizontal="center" vertical="center"/>
    </xf>
    <xf numFmtId="4" fontId="32" fillId="0" borderId="1" xfId="0" applyNumberFormat="1" applyFont="1" applyFill="1" applyBorder="1" applyAlignment="1">
      <alignment horizontal="right" vertical="center" wrapText="1"/>
    </xf>
    <xf numFmtId="9" fontId="32" fillId="2" borderId="1" xfId="0" applyNumberFormat="1" applyFont="1" applyFill="1" applyBorder="1" applyAlignment="1">
      <alignment horizontal="center" vertical="center"/>
    </xf>
    <xf numFmtId="4" fontId="32" fillId="0" borderId="1" xfId="0" applyNumberFormat="1" applyFont="1" applyBorder="1" applyAlignment="1">
      <alignment horizontal="right" vertical="center" wrapText="1"/>
    </xf>
    <xf numFmtId="0" fontId="3" fillId="0" borderId="0" xfId="1" applyFont="1" applyFill="1" applyAlignment="1">
      <alignment vertical="center"/>
    </xf>
    <xf numFmtId="0" fontId="3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vertical="center"/>
    </xf>
    <xf numFmtId="0" fontId="2" fillId="0" borderId="9" xfId="0" applyFont="1" applyBorder="1" applyAlignment="1">
      <alignment vertical="center" wrapText="1"/>
    </xf>
    <xf numFmtId="0" fontId="2" fillId="0" borderId="3" xfId="0" applyFont="1" applyBorder="1" applyAlignment="1">
      <alignment vertical="center" wrapText="1"/>
    </xf>
    <xf numFmtId="0" fontId="16" fillId="0" borderId="0" xfId="0" applyFont="1" applyAlignment="1">
      <alignment vertical="center"/>
    </xf>
    <xf numFmtId="0" fontId="30" fillId="0" borderId="1" xfId="0" applyFont="1" applyBorder="1" applyAlignment="1">
      <alignment horizontal="center" vertical="center" wrapText="1"/>
    </xf>
    <xf numFmtId="9" fontId="3" fillId="0" borderId="1" xfId="5" applyFont="1" applyFill="1" applyBorder="1" applyAlignment="1">
      <alignment horizontal="center" vertical="center"/>
    </xf>
    <xf numFmtId="0" fontId="2"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4" fontId="35" fillId="0" borderId="1" xfId="0" applyNumberFormat="1" applyFont="1" applyFill="1" applyBorder="1" applyAlignment="1">
      <alignment horizontal="center" vertical="center" wrapText="1"/>
    </xf>
    <xf numFmtId="0" fontId="0" fillId="0" borderId="0" xfId="0" applyFill="1" applyAlignment="1">
      <alignment horizontal="center" vertical="center"/>
    </xf>
    <xf numFmtId="9" fontId="0" fillId="0" borderId="16" xfId="2" applyFont="1" applyFill="1" applyBorder="1" applyAlignment="1">
      <alignment horizontal="center" vertical="center"/>
    </xf>
    <xf numFmtId="4" fontId="0" fillId="0" borderId="16" xfId="0" applyNumberFormat="1" applyFill="1" applyBorder="1" applyAlignment="1">
      <alignment horizontal="center" vertical="center"/>
    </xf>
    <xf numFmtId="0" fontId="0" fillId="0" borderId="16" xfId="0" applyFill="1" applyBorder="1" applyAlignment="1">
      <alignment horizontal="center"/>
    </xf>
    <xf numFmtId="167" fontId="30" fillId="0" borderId="1" xfId="0" applyNumberFormat="1" applyFont="1" applyFill="1" applyBorder="1" applyAlignment="1">
      <alignment horizontal="center" vertical="center"/>
    </xf>
    <xf numFmtId="0" fontId="30" fillId="0" borderId="1" xfId="1" applyFont="1" applyBorder="1" applyAlignment="1">
      <alignment horizontal="center" vertical="center" wrapText="1"/>
    </xf>
    <xf numFmtId="4" fontId="34" fillId="0" borderId="1" xfId="3" applyNumberFormat="1" applyFont="1" applyFill="1" applyBorder="1" applyAlignment="1">
      <alignment horizontal="right" vertical="center"/>
    </xf>
    <xf numFmtId="9" fontId="30" fillId="0" borderId="1" xfId="5" applyFont="1" applyFill="1" applyBorder="1" applyAlignment="1">
      <alignment horizontal="right" vertical="center"/>
    </xf>
    <xf numFmtId="4" fontId="30" fillId="0" borderId="1" xfId="0" applyNumberFormat="1" applyFont="1" applyFill="1" applyBorder="1" applyAlignment="1">
      <alignment horizontal="right" vertical="center"/>
    </xf>
    <xf numFmtId="0" fontId="32"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4" fontId="33" fillId="0" borderId="1"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21" fillId="0" borderId="0" xfId="0" applyFont="1" applyAlignment="1">
      <alignment horizontal="center" vertical="center"/>
    </xf>
    <xf numFmtId="9" fontId="21" fillId="0" borderId="0" xfId="2" applyFont="1" applyAlignment="1">
      <alignment horizontal="center" vertical="center"/>
    </xf>
    <xf numFmtId="4" fontId="21" fillId="0" borderId="0" xfId="0" applyNumberFormat="1" applyFont="1" applyAlignment="1">
      <alignment horizontal="center" vertical="center"/>
    </xf>
    <xf numFmtId="0" fontId="21" fillId="0" borderId="0" xfId="0" applyFont="1"/>
    <xf numFmtId="0" fontId="37" fillId="0" borderId="1" xfId="0" applyFont="1" applyFill="1" applyBorder="1" applyAlignment="1">
      <alignment horizontal="center" vertical="center" wrapText="1"/>
    </xf>
    <xf numFmtId="4" fontId="32" fillId="0" borderId="2" xfId="0" applyNumberFormat="1" applyFont="1" applyFill="1" applyBorder="1" applyAlignment="1">
      <alignment horizontal="center" vertical="center"/>
    </xf>
    <xf numFmtId="4" fontId="32" fillId="0" borderId="4" xfId="0" applyNumberFormat="1" applyFont="1" applyBorder="1" applyAlignment="1">
      <alignment horizontal="center" vertical="center"/>
    </xf>
    <xf numFmtId="168" fontId="3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NumberFormat="1" applyFont="1" applyFill="1" applyBorder="1" applyAlignment="1">
      <alignment horizontal="center" vertical="center" wrapText="1"/>
    </xf>
    <xf numFmtId="4" fontId="3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167" fontId="3" fillId="2"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3" fillId="0" borderId="0" xfId="0" applyFont="1" applyFill="1"/>
    <xf numFmtId="0" fontId="15" fillId="0" borderId="0" xfId="0" applyFont="1" applyFill="1"/>
    <xf numFmtId="0" fontId="21" fillId="0" borderId="0" xfId="0" applyFont="1" applyAlignment="1">
      <alignment horizontal="center"/>
    </xf>
    <xf numFmtId="0" fontId="16" fillId="0" borderId="0" xfId="0" applyFont="1" applyAlignment="1">
      <alignment horizontal="center"/>
    </xf>
    <xf numFmtId="0" fontId="16" fillId="0" borderId="0" xfId="0" applyFont="1" applyFill="1" applyAlignment="1">
      <alignment horizontal="center"/>
    </xf>
    <xf numFmtId="0" fontId="16" fillId="0" borderId="0" xfId="0" applyFont="1" applyAlignment="1">
      <alignment horizontal="center" vertical="center"/>
    </xf>
    <xf numFmtId="9" fontId="16" fillId="0" borderId="0" xfId="2" applyFont="1" applyAlignment="1">
      <alignment horizontal="center" vertical="center"/>
    </xf>
    <xf numFmtId="4" fontId="16" fillId="0" borderId="0" xfId="0" applyNumberFormat="1" applyFont="1" applyAlignment="1">
      <alignment horizontal="center" vertical="center"/>
    </xf>
    <xf numFmtId="0" fontId="3" fillId="2" borderId="1" xfId="0" applyNumberFormat="1" applyFont="1" applyFill="1" applyBorder="1" applyAlignment="1">
      <alignment horizontal="center" vertical="center" wrapText="1"/>
    </xf>
    <xf numFmtId="167" fontId="31" fillId="2" borderId="1" xfId="0" applyNumberFormat="1" applyFont="1" applyFill="1" applyBorder="1" applyAlignment="1">
      <alignment horizontal="center" vertical="center" wrapText="1"/>
    </xf>
    <xf numFmtId="166" fontId="31" fillId="0" borderId="1" xfId="18" applyNumberFormat="1" applyFont="1" applyFill="1" applyBorder="1" applyAlignment="1">
      <alignment horizontal="center" vertical="center"/>
    </xf>
    <xf numFmtId="0" fontId="30" fillId="0" borderId="1" xfId="0" applyFont="1" applyBorder="1" applyAlignment="1">
      <alignment horizontal="center" vertical="center" wrapText="1"/>
    </xf>
    <xf numFmtId="0" fontId="39" fillId="0" borderId="1" xfId="0" applyFont="1" applyFill="1" applyBorder="1" applyAlignment="1">
      <alignment horizontal="center" vertical="center" wrapText="1"/>
    </xf>
    <xf numFmtId="4" fontId="39" fillId="0" borderId="1" xfId="0" applyNumberFormat="1" applyFont="1" applyFill="1" applyBorder="1" applyAlignment="1">
      <alignment horizontal="center" vertical="center"/>
    </xf>
    <xf numFmtId="4" fontId="32" fillId="0" borderId="4" xfId="0" applyNumberFormat="1" applyFont="1" applyFill="1" applyBorder="1" applyAlignment="1">
      <alignment horizontal="center" vertical="center"/>
    </xf>
    <xf numFmtId="4" fontId="31" fillId="0" borderId="1" xfId="3" applyNumberFormat="1" applyFont="1" applyFill="1" applyBorder="1" applyAlignment="1">
      <alignment horizontal="center" vertical="center"/>
    </xf>
    <xf numFmtId="0" fontId="21" fillId="0" borderId="0" xfId="0" applyFont="1" applyFill="1" applyAlignment="1">
      <alignment horizontal="center" vertical="center"/>
    </xf>
    <xf numFmtId="9" fontId="21" fillId="0" borderId="0" xfId="2" applyFont="1" applyFill="1" applyAlignment="1">
      <alignment horizontal="center" vertical="center"/>
    </xf>
    <xf numFmtId="4" fontId="21"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wrapText="1"/>
    </xf>
    <xf numFmtId="4" fontId="30" fillId="0" borderId="4" xfId="0" applyNumberFormat="1" applyFont="1" applyFill="1" applyBorder="1" applyAlignment="1">
      <alignment horizontal="center" vertical="center"/>
    </xf>
    <xf numFmtId="4" fontId="3" fillId="0" borderId="1" xfId="3" applyNumberFormat="1" applyFont="1" applyFill="1" applyBorder="1" applyAlignment="1">
      <alignment horizontal="center" vertical="center"/>
    </xf>
    <xf numFmtId="0" fontId="16" fillId="0" borderId="0" xfId="0" applyFont="1" applyFill="1" applyAlignment="1">
      <alignment horizontal="center" vertical="center"/>
    </xf>
    <xf numFmtId="9" fontId="16" fillId="0" borderId="0" xfId="2" applyFont="1" applyFill="1" applyAlignment="1">
      <alignment horizontal="center" vertical="center"/>
    </xf>
    <xf numFmtId="4" fontId="16" fillId="0" borderId="0" xfId="0" applyNumberFormat="1" applyFont="1" applyFill="1" applyAlignment="1">
      <alignment horizontal="center" vertical="center"/>
    </xf>
    <xf numFmtId="9" fontId="0" fillId="0" borderId="0" xfId="2" applyFont="1" applyFill="1" applyBorder="1" applyAlignment="1">
      <alignment horizontal="center" vertical="center"/>
    </xf>
    <xf numFmtId="4" fontId="0" fillId="0" borderId="0" xfId="0" applyNumberFormat="1" applyFill="1" applyBorder="1" applyAlignment="1">
      <alignment horizontal="center" vertical="center"/>
    </xf>
    <xf numFmtId="0" fontId="39" fillId="0" borderId="1" xfId="0" applyFont="1" applyFill="1" applyBorder="1" applyAlignment="1">
      <alignment horizontal="center" vertical="center"/>
    </xf>
    <xf numFmtId="167" fontId="0" fillId="0" borderId="0" xfId="0" applyNumberFormat="1"/>
    <xf numFmtId="0" fontId="33"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0" borderId="1" xfId="0" applyFont="1" applyFill="1" applyBorder="1" applyAlignment="1">
      <alignment horizontal="center" vertical="center"/>
    </xf>
    <xf numFmtId="0" fontId="26" fillId="0" borderId="1" xfId="0" applyFont="1" applyFill="1" applyBorder="1" applyAlignment="1">
      <alignment horizontal="center"/>
    </xf>
    <xf numFmtId="167"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9" fontId="3" fillId="0" borderId="1" xfId="2" applyFont="1" applyBorder="1" applyAlignment="1">
      <alignment horizontal="center" vertical="center"/>
    </xf>
    <xf numFmtId="0" fontId="3" fillId="0" borderId="1" xfId="0" applyFont="1" applyBorder="1"/>
    <xf numFmtId="9" fontId="3" fillId="0" borderId="1" xfId="2" applyFont="1" applyFill="1" applyBorder="1" applyAlignment="1">
      <alignment horizontal="center" vertical="center"/>
    </xf>
    <xf numFmtId="0" fontId="3" fillId="0" borderId="1" xfId="0" applyFont="1" applyFill="1" applyBorder="1" applyAlignment="1">
      <alignment horizontal="center"/>
    </xf>
    <xf numFmtId="9" fontId="33" fillId="0" borderId="1" xfId="2" applyFont="1" applyFill="1" applyBorder="1" applyAlignment="1">
      <alignment horizontal="center" vertical="center"/>
    </xf>
    <xf numFmtId="0" fontId="33" fillId="0" borderId="1" xfId="0" applyFont="1" applyFill="1" applyBorder="1" applyAlignment="1">
      <alignment horizontal="center"/>
    </xf>
    <xf numFmtId="0" fontId="33" fillId="0" borderId="0" xfId="0" applyFont="1" applyFill="1" applyBorder="1" applyAlignment="1">
      <alignment horizontal="center"/>
    </xf>
    <xf numFmtId="9" fontId="33" fillId="0" borderId="0" xfId="2" applyFont="1" applyAlignment="1">
      <alignment horizontal="center" vertical="center"/>
    </xf>
    <xf numFmtId="4" fontId="33" fillId="0" borderId="0" xfId="0" applyNumberFormat="1" applyFont="1" applyAlignment="1">
      <alignment horizontal="center" vertical="center"/>
    </xf>
    <xf numFmtId="0" fontId="33" fillId="0" borderId="0" xfId="0" applyFont="1" applyAlignment="1">
      <alignment horizontal="center"/>
    </xf>
    <xf numFmtId="0" fontId="31" fillId="0" borderId="0" xfId="1" applyFont="1" applyFill="1" applyAlignment="1">
      <alignment vertical="center"/>
    </xf>
    <xf numFmtId="0" fontId="33" fillId="0" borderId="0" xfId="0" applyFont="1" applyFill="1" applyBorder="1" applyAlignment="1">
      <alignment vertical="center"/>
    </xf>
    <xf numFmtId="0" fontId="33" fillId="0" borderId="0" xfId="0" applyFont="1" applyFill="1" applyBorder="1"/>
    <xf numFmtId="167" fontId="31" fillId="0" borderId="1" xfId="0" applyNumberFormat="1" applyFont="1" applyFill="1" applyBorder="1" applyAlignment="1">
      <alignment horizontal="center" vertical="center" wrapText="1"/>
    </xf>
    <xf numFmtId="167" fontId="39" fillId="0" borderId="1" xfId="0" applyNumberFormat="1" applyFont="1" applyFill="1" applyBorder="1" applyAlignment="1">
      <alignment horizontal="center" vertical="center" wrapText="1"/>
    </xf>
    <xf numFmtId="167" fontId="30" fillId="2" borderId="1" xfId="0" applyNumberFormat="1" applyFont="1" applyFill="1" applyBorder="1" applyAlignment="1">
      <alignment horizontal="center" vertical="center"/>
    </xf>
    <xf numFmtId="167" fontId="32" fillId="2" borderId="1"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1" fillId="0" borderId="1" xfId="0" applyFont="1" applyFill="1" applyBorder="1" applyAlignment="1">
      <alignment horizontal="center" vertical="center"/>
    </xf>
    <xf numFmtId="10" fontId="31" fillId="0" borderId="1" xfId="0" applyNumberFormat="1" applyFont="1" applyFill="1" applyBorder="1" applyAlignment="1">
      <alignment horizontal="center" vertical="center"/>
    </xf>
    <xf numFmtId="0" fontId="31" fillId="0" borderId="3" xfId="0" applyFont="1" applyBorder="1" applyAlignment="1">
      <alignment horizontal="center" vertical="center" wrapText="1"/>
    </xf>
    <xf numFmtId="0" fontId="31" fillId="0" borderId="1" xfId="1" applyFont="1" applyFill="1" applyBorder="1" applyAlignment="1">
      <alignment horizontal="center" vertical="center"/>
    </xf>
    <xf numFmtId="0" fontId="31" fillId="0" borderId="1" xfId="1" applyFont="1" applyFill="1" applyBorder="1" applyAlignment="1">
      <alignment horizontal="center" vertical="center" wrapText="1"/>
    </xf>
    <xf numFmtId="167" fontId="31" fillId="0" borderId="1" xfId="0" applyNumberFormat="1" applyFont="1" applyFill="1" applyBorder="1" applyAlignment="1">
      <alignment horizontal="center" vertical="center"/>
    </xf>
    <xf numFmtId="4" fontId="31" fillId="0" borderId="1" xfId="18" applyNumberFormat="1" applyFont="1" applyFill="1" applyBorder="1" applyAlignment="1">
      <alignment horizontal="center" vertical="center"/>
    </xf>
    <xf numFmtId="4" fontId="21" fillId="0" borderId="0" xfId="0" applyNumberFormat="1" applyFont="1" applyAlignment="1">
      <alignment horizontal="center"/>
    </xf>
    <xf numFmtId="4" fontId="31" fillId="0" borderId="2" xfId="0" applyNumberFormat="1" applyFont="1" applyFill="1" applyBorder="1" applyAlignment="1">
      <alignment horizontal="center" vertical="center" wrapText="1"/>
    </xf>
    <xf numFmtId="10" fontId="21" fillId="0" borderId="0" xfId="2" applyNumberFormat="1" applyFont="1" applyFill="1" applyAlignment="1">
      <alignment horizontal="center" vertical="center"/>
    </xf>
    <xf numFmtId="0" fontId="31" fillId="0" borderId="1" xfId="0" applyNumberFormat="1" applyFont="1" applyFill="1" applyBorder="1" applyAlignment="1">
      <alignment horizontal="center" vertical="center" wrapText="1"/>
    </xf>
    <xf numFmtId="0" fontId="31" fillId="0" borderId="4" xfId="0" applyFont="1" applyFill="1" applyBorder="1" applyAlignment="1">
      <alignment horizontal="center" vertical="center" wrapText="1"/>
    </xf>
    <xf numFmtId="0" fontId="41" fillId="0" borderId="0" xfId="0" applyFont="1" applyFill="1" applyBorder="1" applyAlignment="1">
      <alignment vertical="center"/>
    </xf>
    <xf numFmtId="0" fontId="42" fillId="0" borderId="0" xfId="0" applyFont="1" applyFill="1" applyBorder="1" applyAlignment="1">
      <alignment vertical="center"/>
    </xf>
    <xf numFmtId="0" fontId="33" fillId="7" borderId="1" xfId="0" applyFont="1" applyFill="1" applyBorder="1" applyAlignment="1">
      <alignment horizontal="center" vertical="center"/>
    </xf>
    <xf numFmtId="9" fontId="33" fillId="7" borderId="1" xfId="2" applyFont="1" applyFill="1" applyBorder="1" applyAlignment="1">
      <alignment horizontal="center" vertical="center"/>
    </xf>
    <xf numFmtId="4" fontId="33" fillId="7" borderId="1" xfId="0" applyNumberFormat="1" applyFont="1" applyFill="1" applyBorder="1" applyAlignment="1">
      <alignment horizontal="center" vertical="center"/>
    </xf>
    <xf numFmtId="0" fontId="33" fillId="7" borderId="0" xfId="0" applyFont="1" applyFill="1" applyBorder="1" applyAlignment="1">
      <alignment horizontal="center"/>
    </xf>
    <xf numFmtId="0" fontId="2" fillId="0" borderId="1" xfId="0" applyFont="1" applyFill="1" applyBorder="1" applyAlignment="1">
      <alignment horizontal="center" vertical="center" wrapText="1"/>
    </xf>
    <xf numFmtId="2" fontId="31"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43" xfId="0" applyFont="1" applyFill="1" applyBorder="1" applyAlignment="1">
      <alignment horizontal="center" vertical="center"/>
    </xf>
    <xf numFmtId="0" fontId="3" fillId="0" borderId="43" xfId="0" applyFont="1" applyFill="1" applyBorder="1" applyAlignment="1">
      <alignment horizontal="center" vertical="center" wrapText="1"/>
    </xf>
    <xf numFmtId="167" fontId="30" fillId="0" borderId="3"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xf>
    <xf numFmtId="4" fontId="34" fillId="0" borderId="1" xfId="0" applyNumberFormat="1" applyFont="1" applyFill="1" applyBorder="1" applyAlignment="1">
      <alignment horizontal="right" vertical="center"/>
    </xf>
    <xf numFmtId="167" fontId="32" fillId="0" borderId="3" xfId="0" applyNumberFormat="1" applyFont="1" applyFill="1" applyBorder="1" applyAlignment="1">
      <alignment horizontal="center" vertical="center"/>
    </xf>
    <xf numFmtId="0" fontId="32" fillId="0"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xf>
    <xf numFmtId="2" fontId="32" fillId="0" borderId="1" xfId="0" applyNumberFormat="1" applyFont="1" applyFill="1" applyBorder="1" applyAlignment="1">
      <alignment horizontal="center" vertical="center"/>
    </xf>
    <xf numFmtId="4" fontId="32" fillId="0" borderId="1" xfId="0" applyNumberFormat="1" applyFont="1" applyFill="1" applyBorder="1" applyAlignment="1">
      <alignment horizontal="right" vertical="center"/>
    </xf>
    <xf numFmtId="167" fontId="33" fillId="0" borderId="0" xfId="0" applyNumberFormat="1" applyFont="1" applyFill="1"/>
    <xf numFmtId="0" fontId="33" fillId="0" borderId="0" xfId="0" applyFont="1" applyFill="1" applyAlignment="1">
      <alignment horizontal="center" vertical="center"/>
    </xf>
    <xf numFmtId="4" fontId="33" fillId="0" borderId="0" xfId="0" applyNumberFormat="1" applyFont="1" applyFill="1"/>
    <xf numFmtId="167" fontId="33" fillId="0" borderId="0" xfId="0" applyNumberFormat="1" applyFont="1" applyFill="1" applyAlignment="1">
      <alignment vertical="center"/>
    </xf>
    <xf numFmtId="0" fontId="33" fillId="0" borderId="0" xfId="0" applyFont="1" applyFill="1" applyAlignment="1">
      <alignment vertical="center"/>
    </xf>
    <xf numFmtId="4" fontId="33" fillId="0" borderId="0" xfId="0" applyNumberFormat="1" applyFont="1" applyFill="1" applyAlignment="1">
      <alignment vertical="center"/>
    </xf>
    <xf numFmtId="4" fontId="33" fillId="0" borderId="0" xfId="0" applyNumberFormat="1" applyFont="1" applyFill="1" applyAlignment="1">
      <alignment horizontal="center" vertical="center"/>
    </xf>
    <xf numFmtId="4" fontId="32" fillId="0" borderId="1" xfId="0" applyNumberFormat="1" applyFont="1" applyFill="1" applyBorder="1" applyAlignment="1">
      <alignment horizontal="center" vertical="center" wrapText="1"/>
    </xf>
    <xf numFmtId="166" fontId="3" fillId="0" borderId="1" xfId="18" applyNumberFormat="1" applyFont="1" applyFill="1" applyBorder="1" applyAlignment="1">
      <alignment horizontal="center" vertical="center"/>
    </xf>
    <xf numFmtId="0" fontId="43" fillId="0" borderId="0" xfId="0" applyFont="1" applyFill="1" applyAlignment="1">
      <alignment horizontal="center" vertical="top"/>
    </xf>
    <xf numFmtId="0" fontId="43" fillId="0" borderId="0" xfId="0" applyFont="1" applyFill="1" applyAlignment="1">
      <alignment horizontal="center" vertical="center"/>
    </xf>
    <xf numFmtId="0" fontId="3" fillId="0" borderId="0" xfId="0" applyFont="1" applyFill="1" applyAlignment="1">
      <alignment horizontal="center"/>
    </xf>
    <xf numFmtId="0" fontId="3" fillId="0" borderId="0" xfId="1" applyFont="1" applyFill="1" applyAlignment="1">
      <alignment horizontal="center" vertical="center"/>
    </xf>
    <xf numFmtId="166" fontId="0" fillId="0" borderId="0" xfId="0" applyNumberFormat="1"/>
    <xf numFmtId="4" fontId="31" fillId="0" borderId="26" xfId="0" applyNumberFormat="1" applyFont="1" applyFill="1" applyBorder="1" applyAlignment="1">
      <alignment horizontal="center" vertical="center"/>
    </xf>
    <xf numFmtId="4" fontId="31" fillId="0" borderId="4" xfId="0" applyNumberFormat="1" applyFont="1" applyBorder="1" applyAlignment="1">
      <alignment horizontal="center" vertical="center"/>
    </xf>
    <xf numFmtId="4" fontId="3" fillId="0" borderId="4" xfId="0" applyNumberFormat="1" applyFont="1" applyFill="1" applyBorder="1" applyAlignment="1">
      <alignment horizontal="center" vertical="center"/>
    </xf>
    <xf numFmtId="4" fontId="31" fillId="0" borderId="4" xfId="0" applyNumberFormat="1" applyFont="1" applyFill="1" applyBorder="1" applyAlignment="1">
      <alignment horizontal="center" vertical="center"/>
    </xf>
    <xf numFmtId="4" fontId="3" fillId="0" borderId="4" xfId="0" applyNumberFormat="1" applyFont="1" applyBorder="1" applyAlignment="1">
      <alignment horizontal="center" vertical="center"/>
    </xf>
    <xf numFmtId="4" fontId="36" fillId="0" borderId="1" xfId="0" applyNumberFormat="1" applyFont="1" applyFill="1" applyBorder="1" applyAlignment="1">
      <alignment horizontal="center" vertical="center" wrapText="1"/>
    </xf>
    <xf numFmtId="4" fontId="36" fillId="0" borderId="1" xfId="0" applyNumberFormat="1" applyFont="1" applyFill="1" applyBorder="1" applyAlignment="1">
      <alignment horizontal="center" vertical="center"/>
    </xf>
    <xf numFmtId="4" fontId="3" fillId="0" borderId="7" xfId="0" applyNumberFormat="1" applyFont="1" applyFill="1" applyBorder="1" applyAlignment="1">
      <alignment horizontal="center" vertical="center"/>
    </xf>
    <xf numFmtId="4" fontId="3" fillId="0" borderId="4"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0" fontId="31" fillId="0" borderId="3" xfId="0" applyFont="1" applyFill="1" applyBorder="1" applyAlignment="1">
      <alignment horizontal="center" vertical="center" wrapText="1"/>
    </xf>
    <xf numFmtId="0" fontId="29" fillId="0" borderId="16"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1" fillId="0" borderId="2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1"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2" fillId="0" borderId="1" xfId="0" applyFont="1" applyFill="1" applyBorder="1" applyAlignment="1">
      <alignment horizontal="center" vertical="center" wrapText="1" shrinkToFit="1"/>
    </xf>
    <xf numFmtId="0" fontId="34"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167"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5"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cellXfs>
  <cellStyles count="35">
    <cellStyle name="Dziesiętny 2" xfId="4" xr:uid="{00000000-0005-0000-0000-000000000000}"/>
    <cellStyle name="Dziesiętny 2 2" xfId="34" xr:uid="{00000000-0005-0000-0000-000001000000}"/>
    <cellStyle name="Dziesiętny 3" xfId="6" xr:uid="{00000000-0005-0000-0000-000002000000}"/>
    <cellStyle name="Normalny" xfId="0" builtinId="0"/>
    <cellStyle name="Normalny 2" xfId="3" xr:uid="{00000000-0005-0000-0000-000004000000}"/>
    <cellStyle name="Normalny 2 2" xfId="9" xr:uid="{00000000-0005-0000-0000-000005000000}"/>
    <cellStyle name="Normalny 2 2 2" xfId="11" xr:uid="{00000000-0005-0000-0000-000006000000}"/>
    <cellStyle name="Normalny 2 2 2 2" xfId="28" xr:uid="{00000000-0005-0000-0000-000007000000}"/>
    <cellStyle name="Normalny 2 2 3" xfId="15" xr:uid="{00000000-0005-0000-0000-000008000000}"/>
    <cellStyle name="Normalny 2 2 3 2" xfId="31" xr:uid="{00000000-0005-0000-0000-000009000000}"/>
    <cellStyle name="Normalny 2 2 4" xfId="27" xr:uid="{00000000-0005-0000-0000-00000A000000}"/>
    <cellStyle name="Normalny 2 3" xfId="14" xr:uid="{00000000-0005-0000-0000-00000B000000}"/>
    <cellStyle name="Normalny 2 3 2" xfId="30" xr:uid="{00000000-0005-0000-0000-00000C000000}"/>
    <cellStyle name="Normalny 2 4" xfId="8" xr:uid="{00000000-0005-0000-0000-00000D000000}"/>
    <cellStyle name="Normalny 2 5" xfId="25" xr:uid="{00000000-0005-0000-0000-00000E000000}"/>
    <cellStyle name="Normalny 2 6" xfId="33" xr:uid="{00000000-0005-0000-0000-00000F000000}"/>
    <cellStyle name="Normalny 3" xfId="1" xr:uid="{00000000-0005-0000-0000-000010000000}"/>
    <cellStyle name="Normalny 3 2" xfId="10" xr:uid="{00000000-0005-0000-0000-000011000000}"/>
    <cellStyle name="Normalny 3 3" xfId="24" xr:uid="{00000000-0005-0000-0000-000012000000}"/>
    <cellStyle name="Normalny 4" xfId="12" xr:uid="{00000000-0005-0000-0000-000013000000}"/>
    <cellStyle name="Normalny 4 2" xfId="19" xr:uid="{00000000-0005-0000-0000-000014000000}"/>
    <cellStyle name="Normalny 4 2 2" xfId="21" xr:uid="{00000000-0005-0000-0000-000015000000}"/>
    <cellStyle name="Normalny 5" xfId="13" xr:uid="{00000000-0005-0000-0000-000016000000}"/>
    <cellStyle name="Normalny 5 2" xfId="20" xr:uid="{00000000-0005-0000-0000-000017000000}"/>
    <cellStyle name="Normalny 5 2 2" xfId="22" xr:uid="{00000000-0005-0000-0000-000018000000}"/>
    <cellStyle name="Normalny 5 3" xfId="29" xr:uid="{00000000-0005-0000-0000-000019000000}"/>
    <cellStyle name="Normalny 6" xfId="16" xr:uid="{00000000-0005-0000-0000-00001A000000}"/>
    <cellStyle name="Normalny 7" xfId="17" xr:uid="{00000000-0005-0000-0000-00001B000000}"/>
    <cellStyle name="Normalny 8" xfId="23" xr:uid="{00000000-0005-0000-0000-00001C000000}"/>
    <cellStyle name="Procentowy" xfId="5" builtinId="5"/>
    <cellStyle name="Procentowy 2" xfId="2" xr:uid="{00000000-0005-0000-0000-00001E000000}"/>
    <cellStyle name="Procentowy 3" xfId="26" xr:uid="{00000000-0005-0000-0000-00001F000000}"/>
    <cellStyle name="Walutowy" xfId="18" builtinId="4"/>
    <cellStyle name="Walutowy 2" xfId="7" xr:uid="{00000000-0005-0000-0000-000021000000}"/>
    <cellStyle name="Walutowy 3" xfId="32" xr:uid="{00000000-0005-0000-0000-000022000000}"/>
  </cellStyles>
  <dxfs count="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0000FF"/>
      <color rgb="FF008000"/>
      <color rgb="FFDCE6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21" Type="http://schemas.openxmlformats.org/officeDocument/2006/relationships/revisionLog" Target="revisionLog21.xml"/><Relationship Id="rId42" Type="http://schemas.openxmlformats.org/officeDocument/2006/relationships/revisionLog" Target="revisionLog10.xml"/><Relationship Id="rId47" Type="http://schemas.openxmlformats.org/officeDocument/2006/relationships/revisionLog" Target="revisionLog15.xml"/><Relationship Id="rId63" Type="http://schemas.openxmlformats.org/officeDocument/2006/relationships/revisionLog" Target="revisionLog48.xml"/><Relationship Id="rId68" Type="http://schemas.openxmlformats.org/officeDocument/2006/relationships/revisionLog" Target="revisionLog53.xml"/><Relationship Id="rId84" Type="http://schemas.openxmlformats.org/officeDocument/2006/relationships/revisionLog" Target="revisionLog69.xml"/><Relationship Id="rId89" Type="http://schemas.openxmlformats.org/officeDocument/2006/relationships/revisionLog" Target="revisionLog74.xml"/><Relationship Id="rId16" Type="http://schemas.openxmlformats.org/officeDocument/2006/relationships/revisionLog" Target="revisionLog16.xml"/><Relationship Id="rId32" Type="http://schemas.openxmlformats.org/officeDocument/2006/relationships/revisionLog" Target="revisionLog5.xml"/><Relationship Id="rId37" Type="http://schemas.openxmlformats.org/officeDocument/2006/relationships/revisionLog" Target="revisionLog8.xml"/><Relationship Id="rId53" Type="http://schemas.openxmlformats.org/officeDocument/2006/relationships/revisionLog" Target="revisionLog38.xml"/><Relationship Id="rId58" Type="http://schemas.openxmlformats.org/officeDocument/2006/relationships/revisionLog" Target="revisionLog43.xml"/><Relationship Id="rId74" Type="http://schemas.openxmlformats.org/officeDocument/2006/relationships/revisionLog" Target="revisionLog59.xml"/><Relationship Id="rId79" Type="http://schemas.openxmlformats.org/officeDocument/2006/relationships/revisionLog" Target="revisionLog64.xml"/><Relationship Id="rId61" Type="http://schemas.openxmlformats.org/officeDocument/2006/relationships/revisionLog" Target="revisionLog46.xml"/><Relationship Id="rId82" Type="http://schemas.openxmlformats.org/officeDocument/2006/relationships/revisionLog" Target="revisionLog67.xml"/><Relationship Id="rId90" Type="http://schemas.openxmlformats.org/officeDocument/2006/relationships/revisionLog" Target="revisionLog75.xml"/><Relationship Id="rId95" Type="http://schemas.openxmlformats.org/officeDocument/2006/relationships/revisionLog" Target="revisionLog80.xml"/><Relationship Id="rId19" Type="http://schemas.openxmlformats.org/officeDocument/2006/relationships/revisionLog" Target="revisionLog19.xml"/><Relationship Id="rId30" Type="http://schemas.openxmlformats.org/officeDocument/2006/relationships/revisionLog" Target="revisionLog27.xml"/><Relationship Id="rId35" Type="http://schemas.openxmlformats.org/officeDocument/2006/relationships/revisionLog" Target="revisionLog29.xml"/><Relationship Id="rId43" Type="http://schemas.openxmlformats.org/officeDocument/2006/relationships/revisionLog" Target="revisionLog11.xml"/><Relationship Id="rId22" Type="http://schemas.openxmlformats.org/officeDocument/2006/relationships/revisionLog" Target="revisionLog22.xml"/><Relationship Id="rId27" Type="http://schemas.openxmlformats.org/officeDocument/2006/relationships/revisionLog" Target="revisionLog1.xml"/><Relationship Id="rId48" Type="http://schemas.openxmlformats.org/officeDocument/2006/relationships/revisionLog" Target="revisionLog33.xml"/><Relationship Id="rId56" Type="http://schemas.openxmlformats.org/officeDocument/2006/relationships/revisionLog" Target="revisionLog41.xml"/><Relationship Id="rId64" Type="http://schemas.openxmlformats.org/officeDocument/2006/relationships/revisionLog" Target="revisionLog49.xml"/><Relationship Id="rId69" Type="http://schemas.openxmlformats.org/officeDocument/2006/relationships/revisionLog" Target="revisionLog54.xml"/><Relationship Id="rId77" Type="http://schemas.openxmlformats.org/officeDocument/2006/relationships/revisionLog" Target="revisionLog62.xml"/><Relationship Id="rId51" Type="http://schemas.openxmlformats.org/officeDocument/2006/relationships/revisionLog" Target="revisionLog36.xml"/><Relationship Id="rId72" Type="http://schemas.openxmlformats.org/officeDocument/2006/relationships/revisionLog" Target="revisionLog57.xml"/><Relationship Id="rId80" Type="http://schemas.openxmlformats.org/officeDocument/2006/relationships/revisionLog" Target="revisionLog65.xml"/><Relationship Id="rId85" Type="http://schemas.openxmlformats.org/officeDocument/2006/relationships/revisionLog" Target="revisionLog70.xml"/><Relationship Id="rId93" Type="http://schemas.openxmlformats.org/officeDocument/2006/relationships/revisionLog" Target="revisionLog78.xml"/><Relationship Id="rId98" Type="http://schemas.openxmlformats.org/officeDocument/2006/relationships/revisionLog" Target="revisionLog83.xml"/><Relationship Id="rId33" Type="http://schemas.openxmlformats.org/officeDocument/2006/relationships/revisionLog" Target="revisionLog6.xml"/><Relationship Id="rId38" Type="http://schemas.openxmlformats.org/officeDocument/2006/relationships/revisionLog" Target="revisionLog9.xml"/><Relationship Id="rId17" Type="http://schemas.openxmlformats.org/officeDocument/2006/relationships/revisionLog" Target="revisionLog17.xml"/><Relationship Id="rId25" Type="http://schemas.openxmlformats.org/officeDocument/2006/relationships/revisionLog" Target="revisionLog25.xml"/><Relationship Id="rId46" Type="http://schemas.openxmlformats.org/officeDocument/2006/relationships/revisionLog" Target="revisionLog14.xml"/><Relationship Id="rId59" Type="http://schemas.openxmlformats.org/officeDocument/2006/relationships/revisionLog" Target="revisionLog44.xml"/><Relationship Id="rId67" Type="http://schemas.openxmlformats.org/officeDocument/2006/relationships/revisionLog" Target="revisionLog52.xml"/><Relationship Id="rId20" Type="http://schemas.openxmlformats.org/officeDocument/2006/relationships/revisionLog" Target="revisionLog20.xml"/><Relationship Id="rId41" Type="http://schemas.openxmlformats.org/officeDocument/2006/relationships/revisionLog" Target="revisionLog32.xml"/><Relationship Id="rId54" Type="http://schemas.openxmlformats.org/officeDocument/2006/relationships/revisionLog" Target="revisionLog39.xml"/><Relationship Id="rId62" Type="http://schemas.openxmlformats.org/officeDocument/2006/relationships/revisionLog" Target="revisionLog47.xml"/><Relationship Id="rId70" Type="http://schemas.openxmlformats.org/officeDocument/2006/relationships/revisionLog" Target="revisionLog55.xml"/><Relationship Id="rId75" Type="http://schemas.openxmlformats.org/officeDocument/2006/relationships/revisionLog" Target="revisionLog60.xml"/><Relationship Id="rId83" Type="http://schemas.openxmlformats.org/officeDocument/2006/relationships/revisionLog" Target="revisionLog68.xml"/><Relationship Id="rId88" Type="http://schemas.openxmlformats.org/officeDocument/2006/relationships/revisionLog" Target="revisionLog73.xml"/><Relationship Id="rId91" Type="http://schemas.openxmlformats.org/officeDocument/2006/relationships/revisionLog" Target="revisionLog76.xml"/><Relationship Id="rId96" Type="http://schemas.openxmlformats.org/officeDocument/2006/relationships/revisionLog" Target="revisionLog81.xml"/><Relationship Id="rId28" Type="http://schemas.openxmlformats.org/officeDocument/2006/relationships/revisionLog" Target="revisionLog2.xml"/><Relationship Id="rId36" Type="http://schemas.openxmlformats.org/officeDocument/2006/relationships/revisionLog" Target="revisionLog7.xml"/><Relationship Id="rId23" Type="http://schemas.openxmlformats.org/officeDocument/2006/relationships/revisionLog" Target="revisionLog23.xml"/><Relationship Id="rId49" Type="http://schemas.openxmlformats.org/officeDocument/2006/relationships/revisionLog" Target="revisionLog34.xml"/><Relationship Id="rId57" Type="http://schemas.openxmlformats.org/officeDocument/2006/relationships/revisionLog" Target="revisionLog42.xml"/><Relationship Id="rId31" Type="http://schemas.openxmlformats.org/officeDocument/2006/relationships/revisionLog" Target="revisionLog4.xml"/><Relationship Id="rId44" Type="http://schemas.openxmlformats.org/officeDocument/2006/relationships/revisionLog" Target="revisionLog12.xml"/><Relationship Id="rId52" Type="http://schemas.openxmlformats.org/officeDocument/2006/relationships/revisionLog" Target="revisionLog37.xml"/><Relationship Id="rId60" Type="http://schemas.openxmlformats.org/officeDocument/2006/relationships/revisionLog" Target="revisionLog45.xml"/><Relationship Id="rId65" Type="http://schemas.openxmlformats.org/officeDocument/2006/relationships/revisionLog" Target="revisionLog50.xml"/><Relationship Id="rId73" Type="http://schemas.openxmlformats.org/officeDocument/2006/relationships/revisionLog" Target="revisionLog58.xml"/><Relationship Id="rId78" Type="http://schemas.openxmlformats.org/officeDocument/2006/relationships/revisionLog" Target="revisionLog63.xml"/><Relationship Id="rId81" Type="http://schemas.openxmlformats.org/officeDocument/2006/relationships/revisionLog" Target="revisionLog66.xml"/><Relationship Id="rId86" Type="http://schemas.openxmlformats.org/officeDocument/2006/relationships/revisionLog" Target="revisionLog71.xml"/><Relationship Id="rId94" Type="http://schemas.openxmlformats.org/officeDocument/2006/relationships/revisionLog" Target="revisionLog79.xml"/><Relationship Id="rId99" Type="http://schemas.openxmlformats.org/officeDocument/2006/relationships/revisionLog" Target="revisionLog84.xml"/><Relationship Id="rId39" Type="http://schemas.openxmlformats.org/officeDocument/2006/relationships/revisionLog" Target="revisionLog30.xml"/><Relationship Id="rId18" Type="http://schemas.openxmlformats.org/officeDocument/2006/relationships/revisionLog" Target="revisionLog18.xml"/><Relationship Id="rId34" Type="http://schemas.openxmlformats.org/officeDocument/2006/relationships/revisionLog" Target="revisionLog28.xml"/><Relationship Id="rId50" Type="http://schemas.openxmlformats.org/officeDocument/2006/relationships/revisionLog" Target="revisionLog35.xml"/><Relationship Id="rId55" Type="http://schemas.openxmlformats.org/officeDocument/2006/relationships/revisionLog" Target="revisionLog40.xml"/><Relationship Id="rId76" Type="http://schemas.openxmlformats.org/officeDocument/2006/relationships/revisionLog" Target="revisionLog61.xml"/><Relationship Id="rId97" Type="http://schemas.openxmlformats.org/officeDocument/2006/relationships/revisionLog" Target="revisionLog82.xml"/><Relationship Id="rId71" Type="http://schemas.openxmlformats.org/officeDocument/2006/relationships/revisionLog" Target="revisionLog56.xml"/><Relationship Id="rId92" Type="http://schemas.openxmlformats.org/officeDocument/2006/relationships/revisionLog" Target="revisionLog77.xml"/><Relationship Id="rId29" Type="http://schemas.openxmlformats.org/officeDocument/2006/relationships/revisionLog" Target="revisionLog3.xml"/><Relationship Id="rId24" Type="http://schemas.openxmlformats.org/officeDocument/2006/relationships/revisionLog" Target="revisionLog24.xml"/><Relationship Id="rId40" Type="http://schemas.openxmlformats.org/officeDocument/2006/relationships/revisionLog" Target="revisionLog31.xml"/><Relationship Id="rId45" Type="http://schemas.openxmlformats.org/officeDocument/2006/relationships/revisionLog" Target="revisionLog13.xml"/><Relationship Id="rId66" Type="http://schemas.openxmlformats.org/officeDocument/2006/relationships/revisionLog" Target="revisionLog51.xml"/><Relationship Id="rId87" Type="http://schemas.openxmlformats.org/officeDocument/2006/relationships/revisionLog" Target="revisionLog7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A1ED247-06B2-4F14-ACE2-E37074F43D22}" diskRevisions="1" revisionId="1325" version="99">
  <header guid="{97692509-4F65-4A7C-AB74-C86679D4FA2D}" dateTime="2023-05-30T15:01:25" maxSheetId="6" userName="Kinga Kucharska" r:id="rId16" minRId="106" maxRId="277">
    <sheetIdMap count="5">
      <sheetId val="1"/>
      <sheetId val="2"/>
      <sheetId val="3"/>
      <sheetId val="4"/>
      <sheetId val="5"/>
    </sheetIdMap>
  </header>
  <header guid="{4E2D10B7-DE21-4558-B94F-DE8C62D22F0C}" dateTime="2023-06-01T12:49:13" maxSheetId="6" userName="Kinga Kucharska" r:id="rId17">
    <sheetIdMap count="5">
      <sheetId val="1"/>
      <sheetId val="2"/>
      <sheetId val="3"/>
      <sheetId val="4"/>
      <sheetId val="5"/>
    </sheetIdMap>
  </header>
  <header guid="{51ED2274-4E99-44D3-9EB1-8118B46FBE02}" dateTime="2023-06-06T10:13:37" maxSheetId="6" userName="Kinga Kucharska" r:id="rId18" minRId="291" maxRId="292">
    <sheetIdMap count="5">
      <sheetId val="1"/>
      <sheetId val="2"/>
      <sheetId val="3"/>
      <sheetId val="4"/>
      <sheetId val="5"/>
    </sheetIdMap>
  </header>
  <header guid="{4E78E3BE-4724-48C9-A546-2028C5FFC50C}" dateTime="2023-06-06T13:05:01" maxSheetId="6" userName="Katarzyna Juszczak" r:id="rId19" minRId="293">
    <sheetIdMap count="5">
      <sheetId val="1"/>
      <sheetId val="2"/>
      <sheetId val="3"/>
      <sheetId val="4"/>
      <sheetId val="5"/>
    </sheetIdMap>
  </header>
  <header guid="{CDCC2C66-F362-4D6C-BC1B-6CC7155DA539}" dateTime="2023-06-09T07:48:40" maxSheetId="6" userName="Agnieszka Wagner" r:id="rId20" minRId="307">
    <sheetIdMap count="5">
      <sheetId val="1"/>
      <sheetId val="2"/>
      <sheetId val="3"/>
      <sheetId val="4"/>
      <sheetId val="5"/>
    </sheetIdMap>
  </header>
  <header guid="{09F8ED1E-3369-4FD2-8EE6-960970E1283B}" dateTime="2023-06-12T13:40:34" maxSheetId="6" userName="Kinga Kucharska" r:id="rId21" minRId="321">
    <sheetIdMap count="5">
      <sheetId val="1"/>
      <sheetId val="2"/>
      <sheetId val="3"/>
      <sheetId val="4"/>
      <sheetId val="5"/>
    </sheetIdMap>
  </header>
  <header guid="{F8E011B1-69B0-4A4D-B4EB-A69C66ED69E3}" dateTime="2023-06-16T11:35:20" maxSheetId="6" userName="Katarzyna Juszczak" r:id="rId22">
    <sheetIdMap count="5">
      <sheetId val="1"/>
      <sheetId val="2"/>
      <sheetId val="3"/>
      <sheetId val="4"/>
      <sheetId val="5"/>
    </sheetIdMap>
  </header>
  <header guid="{748A1131-A920-488D-B635-B813A67E6063}" dateTime="2023-06-16T12:41:26" maxSheetId="6" userName="Katarzyna Juszczak" r:id="rId23" minRId="335" maxRId="357">
    <sheetIdMap count="5">
      <sheetId val="1"/>
      <sheetId val="2"/>
      <sheetId val="3"/>
      <sheetId val="4"/>
      <sheetId val="5"/>
    </sheetIdMap>
  </header>
  <header guid="{92E40FAF-93E2-48AD-95D6-E8D001DFAD20}" dateTime="2023-06-16T13:23:17" maxSheetId="6" userName="Agnieszka Wagner" r:id="rId24" minRId="371">
    <sheetIdMap count="5">
      <sheetId val="1"/>
      <sheetId val="2"/>
      <sheetId val="3"/>
      <sheetId val="4"/>
      <sheetId val="5"/>
    </sheetIdMap>
  </header>
  <header guid="{BB5059EA-2DFC-47C7-B8A2-4E9E0D36A222}" dateTime="2023-06-16T13:23:52" maxSheetId="6" userName="Agnieszka Wagner" r:id="rId25">
    <sheetIdMap count="5">
      <sheetId val="1"/>
      <sheetId val="2"/>
      <sheetId val="3"/>
      <sheetId val="4"/>
      <sheetId val="5"/>
    </sheetIdMap>
  </header>
  <header guid="{29B86EC3-DC78-4573-A931-C9BBC8DE60AA}" dateTime="2023-06-16T13:24:26" maxSheetId="6" userName="Agnieszka Wagner" r:id="rId26" minRId="385">
    <sheetIdMap count="5">
      <sheetId val="1"/>
      <sheetId val="2"/>
      <sheetId val="3"/>
      <sheetId val="4"/>
      <sheetId val="5"/>
    </sheetIdMap>
  </header>
  <header guid="{8A6C815C-7C7A-4C79-9617-C06C68F1562C}" dateTime="2023-06-19T12:53:01" maxSheetId="6" userName="Zofia Malik" r:id="rId27" minRId="386" maxRId="387">
    <sheetIdMap count="5">
      <sheetId val="1"/>
      <sheetId val="2"/>
      <sheetId val="3"/>
      <sheetId val="4"/>
      <sheetId val="5"/>
    </sheetIdMap>
  </header>
  <header guid="{C0FF7DAB-CC69-47B3-A42B-593D6DDB4060}" dateTime="2023-06-20T08:11:43" maxSheetId="6" userName="Agnieszka Wagner" r:id="rId28">
    <sheetIdMap count="5">
      <sheetId val="1"/>
      <sheetId val="2"/>
      <sheetId val="3"/>
      <sheetId val="4"/>
      <sheetId val="5"/>
    </sheetIdMap>
  </header>
  <header guid="{A03E9C14-969D-4A6C-B1D3-A2D9BC99A9C3}" dateTime="2023-06-20T08:12:18" maxSheetId="6" userName="Agnieszka Wagner" r:id="rId29">
    <sheetIdMap count="5">
      <sheetId val="1"/>
      <sheetId val="2"/>
      <sheetId val="3"/>
      <sheetId val="4"/>
      <sheetId val="5"/>
    </sheetIdMap>
  </header>
  <header guid="{D4228DC6-921C-4B7E-83DF-1D82D700EB2C}" dateTime="2023-06-21T08:35:04" maxSheetId="6" userName="Agnieszka Wagner" r:id="rId30">
    <sheetIdMap count="5">
      <sheetId val="1"/>
      <sheetId val="2"/>
      <sheetId val="3"/>
      <sheetId val="4"/>
      <sheetId val="5"/>
    </sheetIdMap>
  </header>
  <header guid="{2ABDC576-8152-48F3-B853-A2EC43B409F3}" dateTime="2023-06-21T10:03:44" maxSheetId="6" userName="Agnieszka Wagner" r:id="rId31" minRId="414">
    <sheetIdMap count="5">
      <sheetId val="1"/>
      <sheetId val="2"/>
      <sheetId val="3"/>
      <sheetId val="4"/>
      <sheetId val="5"/>
    </sheetIdMap>
  </header>
  <header guid="{747AFB82-F85C-4466-8196-187EBDC3ECF5}" dateTime="2023-06-21T12:36:56" maxSheetId="6" userName="Agnieszka Wagner" r:id="rId32" minRId="415">
    <sheetIdMap count="5">
      <sheetId val="1"/>
      <sheetId val="2"/>
      <sheetId val="3"/>
      <sheetId val="4"/>
      <sheetId val="5"/>
    </sheetIdMap>
  </header>
  <header guid="{103E79EF-5E71-4041-8E2E-1CA39748EE95}" dateTime="2023-06-21T12:37:44" maxSheetId="6" userName="Agnieszka Wagner" r:id="rId33" minRId="429">
    <sheetIdMap count="5">
      <sheetId val="1"/>
      <sheetId val="2"/>
      <sheetId val="3"/>
      <sheetId val="4"/>
      <sheetId val="5"/>
    </sheetIdMap>
  </header>
  <header guid="{BF6D63C8-893E-43BD-A52F-FF3E598C0865}" dateTime="2023-06-21T12:44:13" maxSheetId="6" userName="Agnieszka Wagner" r:id="rId34">
    <sheetIdMap count="5">
      <sheetId val="1"/>
      <sheetId val="2"/>
      <sheetId val="3"/>
      <sheetId val="4"/>
      <sheetId val="5"/>
    </sheetIdMap>
  </header>
  <header guid="{5A1BC1FD-487D-4F1D-81F5-53B309F212D0}" dateTime="2023-06-21T14:25:39" maxSheetId="6" userName="Katarzyna Juszczak" r:id="rId35">
    <sheetIdMap count="5">
      <sheetId val="1"/>
      <sheetId val="2"/>
      <sheetId val="3"/>
      <sheetId val="4"/>
      <sheetId val="5"/>
    </sheetIdMap>
  </header>
  <header guid="{8823A2BE-82F7-42A1-B44B-7B9449E2787F}" dateTime="2023-06-22T10:32:52" maxSheetId="6" userName="Zofia Malik" r:id="rId36" minRId="456" maxRId="457">
    <sheetIdMap count="5">
      <sheetId val="1"/>
      <sheetId val="2"/>
      <sheetId val="3"/>
      <sheetId val="4"/>
      <sheetId val="5"/>
    </sheetIdMap>
  </header>
  <header guid="{167297BD-DFE9-4DBE-A430-20756EBB4E91}" dateTime="2023-06-23T07:42:59" maxSheetId="6" userName="Agnieszka Wagner" r:id="rId37">
    <sheetIdMap count="5">
      <sheetId val="1"/>
      <sheetId val="2"/>
      <sheetId val="3"/>
      <sheetId val="4"/>
      <sheetId val="5"/>
    </sheetIdMap>
  </header>
  <header guid="{77C702DA-62AA-41FC-A4F4-64E144E31880}" dateTime="2023-06-23T07:53:39" maxSheetId="6" userName="Agnieszka Wagner" r:id="rId38">
    <sheetIdMap count="5">
      <sheetId val="1"/>
      <sheetId val="2"/>
      <sheetId val="3"/>
      <sheetId val="4"/>
      <sheetId val="5"/>
    </sheetIdMap>
  </header>
  <header guid="{C7DA5948-8604-4080-BA1F-597B11726967}" dateTime="2023-06-23T10:40:53" maxSheetId="6" userName="Agnieszka Wagner" r:id="rId39" minRId="497">
    <sheetIdMap count="5">
      <sheetId val="1"/>
      <sheetId val="2"/>
      <sheetId val="3"/>
      <sheetId val="4"/>
      <sheetId val="5"/>
    </sheetIdMap>
  </header>
  <header guid="{224DE3AD-E84A-4520-9DDD-C384E82DE8CB}" dateTime="2023-06-23T14:55:26" maxSheetId="6" userName="Zofia Malik" r:id="rId40" minRId="498" maxRId="501">
    <sheetIdMap count="5">
      <sheetId val="1"/>
      <sheetId val="2"/>
      <sheetId val="3"/>
      <sheetId val="4"/>
      <sheetId val="5"/>
    </sheetIdMap>
  </header>
  <header guid="{0CDBD568-5356-4CF5-B5EC-5184D822D1B7}" dateTime="2023-06-26T13:12:58" maxSheetId="6" userName="Agnieszka Wagner" r:id="rId41" minRId="502">
    <sheetIdMap count="5">
      <sheetId val="1"/>
      <sheetId val="2"/>
      <sheetId val="3"/>
      <sheetId val="4"/>
      <sheetId val="5"/>
    </sheetIdMap>
  </header>
  <header guid="{CB48F609-1891-4A9A-B423-FBF9A01F57C7}" dateTime="2023-06-27T13:36:17" maxSheetId="6" userName="Agnieszka Wagner" r:id="rId42" minRId="503" maxRId="504">
    <sheetIdMap count="5">
      <sheetId val="1"/>
      <sheetId val="2"/>
      <sheetId val="3"/>
      <sheetId val="4"/>
      <sheetId val="5"/>
    </sheetIdMap>
  </header>
  <header guid="{A6504CE4-6249-4D9C-9761-FA246BB88A27}" dateTime="2023-06-27T13:36:27" maxSheetId="6" userName="Agnieszka Wagner" r:id="rId43">
    <sheetIdMap count="5">
      <sheetId val="1"/>
      <sheetId val="2"/>
      <sheetId val="3"/>
      <sheetId val="4"/>
      <sheetId val="5"/>
    </sheetIdMap>
  </header>
  <header guid="{8DD8095C-5BFF-424B-9F9C-392D5363AD67}" dateTime="2023-06-29T13:47:59" maxSheetId="6" userName="Kinga Kucharska" r:id="rId44" minRId="531" maxRId="533">
    <sheetIdMap count="5">
      <sheetId val="1"/>
      <sheetId val="2"/>
      <sheetId val="3"/>
      <sheetId val="4"/>
      <sheetId val="5"/>
    </sheetIdMap>
  </header>
  <header guid="{0FB64794-E7C6-4A30-A152-C410EB6DE35F}" dateTime="2023-06-29T14:52:42" maxSheetId="6" userName="Zofia Malik" r:id="rId45" minRId="534" maxRId="535">
    <sheetIdMap count="5">
      <sheetId val="1"/>
      <sheetId val="2"/>
      <sheetId val="3"/>
      <sheetId val="4"/>
      <sheetId val="5"/>
    </sheetIdMap>
  </header>
  <header guid="{5B993909-8433-46EA-AF14-2682C1EC832F}" dateTime="2023-07-04T11:22:41" maxSheetId="6" userName="Kinga Kucharska" r:id="rId46" minRId="549" maxRId="550">
    <sheetIdMap count="5">
      <sheetId val="1"/>
      <sheetId val="2"/>
      <sheetId val="3"/>
      <sheetId val="4"/>
      <sheetId val="5"/>
    </sheetIdMap>
  </header>
  <header guid="{D4BACE37-5A34-4CCF-962F-8B0605C5F9CE}" dateTime="2023-07-04T11:28:26" maxSheetId="6" userName="Kinga Kucharska" r:id="rId47" minRId="551">
    <sheetIdMap count="5">
      <sheetId val="1"/>
      <sheetId val="2"/>
      <sheetId val="3"/>
      <sheetId val="4"/>
      <sheetId val="5"/>
    </sheetIdMap>
  </header>
  <header guid="{398AA654-E3FC-4AAB-82C2-1FB088561997}" dateTime="2023-07-06T09:30:04" maxSheetId="6" userName="Agnieszka Wagner" r:id="rId48" minRId="552">
    <sheetIdMap count="5">
      <sheetId val="1"/>
      <sheetId val="2"/>
      <sheetId val="3"/>
      <sheetId val="4"/>
      <sheetId val="5"/>
    </sheetIdMap>
  </header>
  <header guid="{50175233-7F40-4216-988D-738C6F688E62}" dateTime="2023-07-06T09:33:34" maxSheetId="6" userName="Agnieszka Wagner" r:id="rId49" minRId="566">
    <sheetIdMap count="5">
      <sheetId val="1"/>
      <sheetId val="2"/>
      <sheetId val="3"/>
      <sheetId val="4"/>
      <sheetId val="5"/>
    </sheetIdMap>
  </header>
  <header guid="{EB8546A0-3BDB-4078-A0D3-049F0D74D91B}" dateTime="2023-07-06T15:01:05" maxSheetId="6" userName="Agnieszka Wagner" r:id="rId50">
    <sheetIdMap count="5">
      <sheetId val="1"/>
      <sheetId val="2"/>
      <sheetId val="3"/>
      <sheetId val="4"/>
      <sheetId val="5"/>
    </sheetIdMap>
  </header>
  <header guid="{640DE6BA-8384-4CCD-9989-FA8EA0E89301}" dateTime="2023-07-06T15:06:26" maxSheetId="6" userName="Kinga Kucharska" r:id="rId51">
    <sheetIdMap count="5">
      <sheetId val="1"/>
      <sheetId val="2"/>
      <sheetId val="3"/>
      <sheetId val="4"/>
      <sheetId val="5"/>
    </sheetIdMap>
  </header>
  <header guid="{A3E21CFC-F98E-4B2C-8F61-E834BE8D867C}" dateTime="2023-07-07T09:59:21" maxSheetId="6" userName="Kinga Kucharska" r:id="rId52" minRId="580" maxRId="586">
    <sheetIdMap count="5">
      <sheetId val="1"/>
      <sheetId val="2"/>
      <sheetId val="3"/>
      <sheetId val="4"/>
      <sheetId val="5"/>
    </sheetIdMap>
  </header>
  <header guid="{1550196E-BCCA-453F-B186-D11F69B667A3}" dateTime="2023-07-07T10:00:08" maxSheetId="6" userName="Agnieszka Wagner" r:id="rId53" minRId="587">
    <sheetIdMap count="5">
      <sheetId val="1"/>
      <sheetId val="2"/>
      <sheetId val="3"/>
      <sheetId val="4"/>
      <sheetId val="5"/>
    </sheetIdMap>
  </header>
  <header guid="{85F65F62-2EC2-4D40-BF9F-8D94DD66C941}" dateTime="2023-07-07T10:00:55" maxSheetId="6" userName="Agnieszka Wagner" r:id="rId54">
    <sheetIdMap count="5">
      <sheetId val="1"/>
      <sheetId val="2"/>
      <sheetId val="3"/>
      <sheetId val="4"/>
      <sheetId val="5"/>
    </sheetIdMap>
  </header>
  <header guid="{5AB55188-D5D6-4C37-866B-7E0335BE3DBC}" dateTime="2023-07-07T10:35:27" maxSheetId="6" userName="Kinga Kucharska" r:id="rId55" minRId="601">
    <sheetIdMap count="5">
      <sheetId val="1"/>
      <sheetId val="2"/>
      <sheetId val="3"/>
      <sheetId val="4"/>
      <sheetId val="5"/>
    </sheetIdMap>
  </header>
  <header guid="{F97F56BE-984C-48C1-87F9-BFD48B3DA36B}" dateTime="2023-07-07T11:06:19" maxSheetId="6" userName="Kinga Kucharska" r:id="rId56">
    <sheetIdMap count="5">
      <sheetId val="1"/>
      <sheetId val="2"/>
      <sheetId val="3"/>
      <sheetId val="4"/>
      <sheetId val="5"/>
    </sheetIdMap>
  </header>
  <header guid="{0FC7A2D5-BA11-47EC-AB4F-6F1415C2EC33}" dateTime="2023-07-07T12:29:16" maxSheetId="6" userName="Kinga Kucharska" r:id="rId57">
    <sheetIdMap count="5">
      <sheetId val="1"/>
      <sheetId val="2"/>
      <sheetId val="3"/>
      <sheetId val="4"/>
      <sheetId val="5"/>
    </sheetIdMap>
  </header>
  <header guid="{7BAFC2A2-1525-4F73-ABEA-7187AE8CC786}" dateTime="2023-07-07T12:32:13" maxSheetId="6" userName="Kinga Kucharska" r:id="rId58">
    <sheetIdMap count="5">
      <sheetId val="1"/>
      <sheetId val="2"/>
      <sheetId val="3"/>
      <sheetId val="4"/>
      <sheetId val="5"/>
    </sheetIdMap>
  </header>
  <header guid="{A052BD08-95E2-4402-B29A-F9317873C6CE}" dateTime="2023-07-07T12:34:04" maxSheetId="6" userName="Kinga Kucharska" r:id="rId59">
    <sheetIdMap count="5">
      <sheetId val="1"/>
      <sheetId val="2"/>
      <sheetId val="3"/>
      <sheetId val="4"/>
      <sheetId val="5"/>
    </sheetIdMap>
  </header>
  <header guid="{363315AC-9FC4-4987-B597-581ED7F701DE}" dateTime="2023-07-07T12:40:50" maxSheetId="6" userName="Kinga Kucharska" r:id="rId60">
    <sheetIdMap count="5">
      <sheetId val="1"/>
      <sheetId val="2"/>
      <sheetId val="3"/>
      <sheetId val="4"/>
      <sheetId val="5"/>
    </sheetIdMap>
  </header>
  <header guid="{69BF90A6-A890-416D-B9FB-82DCA152D27B}" dateTime="2023-07-07T14:26:30" maxSheetId="6" userName="Agnieszka Wagner" r:id="rId61" minRId="602">
    <sheetIdMap count="5">
      <sheetId val="1"/>
      <sheetId val="2"/>
      <sheetId val="3"/>
      <sheetId val="4"/>
      <sheetId val="5"/>
    </sheetIdMap>
  </header>
  <header guid="{6D9BCCF9-0E1C-4369-86AC-57A085A66505}" dateTime="2023-07-07T14:51:11" maxSheetId="6" userName="Agnieszka Wagner" r:id="rId62">
    <sheetIdMap count="5">
      <sheetId val="1"/>
      <sheetId val="2"/>
      <sheetId val="3"/>
      <sheetId val="4"/>
      <sheetId val="5"/>
    </sheetIdMap>
  </header>
  <header guid="{17144A16-92BF-49D1-80D5-B8B64D086F2B}" dateTime="2023-07-10T10:06:32" maxSheetId="6" userName="Małgorzata Poznańska" r:id="rId63" minRId="616">
    <sheetIdMap count="5">
      <sheetId val="1"/>
      <sheetId val="2"/>
      <sheetId val="3"/>
      <sheetId val="4"/>
      <sheetId val="5"/>
    </sheetIdMap>
  </header>
  <header guid="{B401A7BD-D76F-4D41-8B1E-7BF390C8204B}" dateTime="2023-07-11T12:27:24" maxSheetId="6" userName="Kinga Kucharska" r:id="rId64" minRId="630">
    <sheetIdMap count="5">
      <sheetId val="1"/>
      <sheetId val="2"/>
      <sheetId val="3"/>
      <sheetId val="4"/>
      <sheetId val="5"/>
    </sheetIdMap>
  </header>
  <header guid="{CCDF9E3B-50B9-4472-9CB5-5F4F7B0FB14E}" dateTime="2023-07-12T15:27:43" maxSheetId="6" userName="Justyna Sperczyńska" r:id="rId65">
    <sheetIdMap count="5">
      <sheetId val="1"/>
      <sheetId val="2"/>
      <sheetId val="3"/>
      <sheetId val="4"/>
      <sheetId val="5"/>
    </sheetIdMap>
  </header>
  <header guid="{E6CD86EA-9426-4B30-BF89-02D7D23AB503}" dateTime="2023-07-17T12:51:09" maxSheetId="6" userName="Zofia Malik" r:id="rId66" minRId="644">
    <sheetIdMap count="5">
      <sheetId val="1"/>
      <sheetId val="2"/>
      <sheetId val="3"/>
      <sheetId val="4"/>
      <sheetId val="5"/>
    </sheetIdMap>
  </header>
  <header guid="{A95EC959-2159-48B0-9044-046C4B665E90}" dateTime="2023-07-17T14:54:11" maxSheetId="6" userName="Kinga Kucharska" r:id="rId67" minRId="658" maxRId="659">
    <sheetIdMap count="5">
      <sheetId val="1"/>
      <sheetId val="2"/>
      <sheetId val="3"/>
      <sheetId val="4"/>
      <sheetId val="5"/>
    </sheetIdMap>
  </header>
  <header guid="{70A58BF7-D75D-4588-BC1E-1A2241B8F688}" dateTime="2023-07-20T07:46:57" maxSheetId="6" userName="Agnieszka Wagner" r:id="rId68">
    <sheetIdMap count="5">
      <sheetId val="1"/>
      <sheetId val="2"/>
      <sheetId val="3"/>
      <sheetId val="4"/>
      <sheetId val="5"/>
    </sheetIdMap>
  </header>
  <header guid="{CE51BE7F-A1C3-44B4-ADA2-3DFE4B99399E}" dateTime="2023-07-25T07:44:02" maxSheetId="6" userName="Agnieszka Wagner" r:id="rId69">
    <sheetIdMap count="5">
      <sheetId val="1"/>
      <sheetId val="2"/>
      <sheetId val="3"/>
      <sheetId val="4"/>
      <sheetId val="5"/>
    </sheetIdMap>
  </header>
  <header guid="{BE35DCC4-0C99-4694-AE6A-CE1B879FDD8E}" dateTime="2023-07-28T12:03:06" maxSheetId="6" userName="Kinga Kucharska" r:id="rId70" minRId="686">
    <sheetIdMap count="5">
      <sheetId val="1"/>
      <sheetId val="2"/>
      <sheetId val="3"/>
      <sheetId val="4"/>
      <sheetId val="5"/>
    </sheetIdMap>
  </header>
  <header guid="{B8866211-4028-42B0-8D72-FFDF97903EA9}" dateTime="2023-07-31T15:23:06" maxSheetId="6" userName="Agnieszka Wagner" r:id="rId71">
    <sheetIdMap count="5">
      <sheetId val="1"/>
      <sheetId val="2"/>
      <sheetId val="3"/>
      <sheetId val="4"/>
      <sheetId val="5"/>
    </sheetIdMap>
  </header>
  <header guid="{ADB4F141-582E-4CAF-A460-62CEF93D19D9}" dateTime="2023-07-31T15:23:58" maxSheetId="6" userName="Agnieszka Wagner" r:id="rId72">
    <sheetIdMap count="5">
      <sheetId val="1"/>
      <sheetId val="2"/>
      <sheetId val="3"/>
      <sheetId val="4"/>
      <sheetId val="5"/>
    </sheetIdMap>
  </header>
  <header guid="{8D63F7A9-CC62-4181-B603-2718A7D8E388}" dateTime="2023-08-03T13:43:39" maxSheetId="6" userName="Kinga Kucharska" r:id="rId73" minRId="713" maxRId="714">
    <sheetIdMap count="5">
      <sheetId val="1"/>
      <sheetId val="2"/>
      <sheetId val="3"/>
      <sheetId val="4"/>
      <sheetId val="5"/>
    </sheetIdMap>
  </header>
  <header guid="{522BC2F3-B89C-4948-9AEA-4FC6E0F23A67}" dateTime="2023-08-07T14:38:17" maxSheetId="6" userName="Agnieszka Wagner" r:id="rId74" minRId="715">
    <sheetIdMap count="5">
      <sheetId val="1"/>
      <sheetId val="2"/>
      <sheetId val="3"/>
      <sheetId val="4"/>
      <sheetId val="5"/>
    </sheetIdMap>
  </header>
  <header guid="{D33FDA8C-53F9-44AB-81C3-F91F3A9F78A2}" dateTime="2023-08-07T14:38:39" maxSheetId="6" userName="Agnieszka Wagner" r:id="rId75">
    <sheetIdMap count="5">
      <sheetId val="1"/>
      <sheetId val="2"/>
      <sheetId val="3"/>
      <sheetId val="4"/>
      <sheetId val="5"/>
    </sheetIdMap>
  </header>
  <header guid="{A4EB4580-D092-4983-AB57-4CF17579C53C}" dateTime="2023-08-07T15:20:23" maxSheetId="6" userName="Agnieszka Wagner" r:id="rId76">
    <sheetIdMap count="5">
      <sheetId val="1"/>
      <sheetId val="2"/>
      <sheetId val="3"/>
      <sheetId val="4"/>
      <sheetId val="5"/>
    </sheetIdMap>
  </header>
  <header guid="{DEE51B04-EC4F-4ABE-A62E-BE6941E4D85F}" dateTime="2023-08-08T12:58:02" maxSheetId="6" userName="Agnieszka Wagner" r:id="rId77" minRId="729">
    <sheetIdMap count="5">
      <sheetId val="1"/>
      <sheetId val="2"/>
      <sheetId val="3"/>
      <sheetId val="4"/>
      <sheetId val="5"/>
    </sheetIdMap>
  </header>
  <header guid="{0F0C6ECA-EEFB-48A3-AFCA-6B4253089956}" dateTime="2023-08-08T12:58:13" maxSheetId="6" userName="Agnieszka Wagner" r:id="rId78">
    <sheetIdMap count="5">
      <sheetId val="1"/>
      <sheetId val="2"/>
      <sheetId val="3"/>
      <sheetId val="4"/>
      <sheetId val="5"/>
    </sheetIdMap>
  </header>
  <header guid="{6C91FD8C-D491-4983-89C2-7B83882F4972}" dateTime="2023-08-16T15:18:07" maxSheetId="6" userName="Katarzyna Juszczak" r:id="rId79" minRId="730" maxRId="731">
    <sheetIdMap count="5">
      <sheetId val="1"/>
      <sheetId val="2"/>
      <sheetId val="3"/>
      <sheetId val="4"/>
      <sheetId val="5"/>
    </sheetIdMap>
  </header>
  <header guid="{21388A53-8E7B-4831-BD3F-5AB3E9F7F08C}" dateTime="2023-08-22T11:26:54" maxSheetId="6" userName="Zofia Malik" r:id="rId80" minRId="732" maxRId="735">
    <sheetIdMap count="5">
      <sheetId val="1"/>
      <sheetId val="2"/>
      <sheetId val="3"/>
      <sheetId val="4"/>
      <sheetId val="5"/>
    </sheetIdMap>
  </header>
  <header guid="{4E2999BF-A1A3-437C-983C-294528D82E33}" dateTime="2023-08-29T12:03:01" maxSheetId="6" userName="Katarzyna Juszczak" r:id="rId81" minRId="736" maxRId="737">
    <sheetIdMap count="5">
      <sheetId val="1"/>
      <sheetId val="2"/>
      <sheetId val="3"/>
      <sheetId val="4"/>
      <sheetId val="5"/>
    </sheetIdMap>
  </header>
  <header guid="{70041F44-2235-480C-9488-BEA031CC2C3F}" dateTime="2023-08-30T14:12:19" maxSheetId="6" userName="Kinga Kucharska" r:id="rId82" minRId="738">
    <sheetIdMap count="5">
      <sheetId val="1"/>
      <sheetId val="2"/>
      <sheetId val="3"/>
      <sheetId val="4"/>
      <sheetId val="5"/>
    </sheetIdMap>
  </header>
  <header guid="{68C51E00-B787-4D4F-AFBE-3D9E7D00A689}" dateTime="2023-08-30T15:28:44" maxSheetId="6" userName="Kinga Kucharska" r:id="rId83" minRId="739">
    <sheetIdMap count="5">
      <sheetId val="1"/>
      <sheetId val="2"/>
      <sheetId val="3"/>
      <sheetId val="4"/>
      <sheetId val="5"/>
    </sheetIdMap>
  </header>
  <header guid="{4DCC5493-3BEF-48B8-A15C-4C9BBB569626}" dateTime="2023-08-31T13:05:50" maxSheetId="6" userName="Kinga Kucharska" r:id="rId84" minRId="740" maxRId="741">
    <sheetIdMap count="5">
      <sheetId val="1"/>
      <sheetId val="2"/>
      <sheetId val="3"/>
      <sheetId val="4"/>
      <sheetId val="5"/>
    </sheetIdMap>
  </header>
  <header guid="{5BCFD69F-86EB-4808-A918-D139C162FBDF}" dateTime="2023-08-31T13:21:34" maxSheetId="6" userName="Kinga Kucharska" r:id="rId85" minRId="742" maxRId="743">
    <sheetIdMap count="5">
      <sheetId val="1"/>
      <sheetId val="2"/>
      <sheetId val="3"/>
      <sheetId val="4"/>
      <sheetId val="5"/>
    </sheetIdMap>
  </header>
  <header guid="{E1E54BEE-CBB7-4F57-878E-44D30B748DC2}" dateTime="2023-08-31T13:45:32" maxSheetId="6" userName="Kinga Kucharska" r:id="rId86" minRId="744" maxRId="747">
    <sheetIdMap count="5">
      <sheetId val="1"/>
      <sheetId val="2"/>
      <sheetId val="3"/>
      <sheetId val="4"/>
      <sheetId val="5"/>
    </sheetIdMap>
  </header>
  <header guid="{6B025BD2-6840-44AF-BCE7-EA399C6F433F}" dateTime="2023-08-31T14:03:36" maxSheetId="6" userName="Kinga Kucharska" r:id="rId87" minRId="761" maxRId="965">
    <sheetIdMap count="5">
      <sheetId val="1"/>
      <sheetId val="2"/>
      <sheetId val="3"/>
      <sheetId val="4"/>
      <sheetId val="5"/>
    </sheetIdMap>
  </header>
  <header guid="{641484F1-D581-4B3E-9BD7-0FCB5F0111F2}" dateTime="2023-08-31T14:20:18" maxSheetId="6" userName="Kinga Kucharska" r:id="rId88" minRId="979" maxRId="1036">
    <sheetIdMap count="5">
      <sheetId val="1"/>
      <sheetId val="2"/>
      <sheetId val="3"/>
      <sheetId val="4"/>
      <sheetId val="5"/>
    </sheetIdMap>
  </header>
  <header guid="{4768C11C-2F28-43CD-8FFC-113DB2DF09F2}" dateTime="2023-08-31T14:22:52" maxSheetId="6" userName="Kinga Kucharska" r:id="rId89" minRId="1037" maxRId="1054">
    <sheetIdMap count="5">
      <sheetId val="1"/>
      <sheetId val="2"/>
      <sheetId val="3"/>
      <sheetId val="4"/>
      <sheetId val="5"/>
    </sheetIdMap>
  </header>
  <header guid="{7869A5DF-BAFE-49DB-8C11-EE99B43F7340}" dateTime="2023-08-31T14:43:32" maxSheetId="6" userName="Kinga Kucharska" r:id="rId90" minRId="1068">
    <sheetIdMap count="5">
      <sheetId val="1"/>
      <sheetId val="2"/>
      <sheetId val="3"/>
      <sheetId val="4"/>
      <sheetId val="5"/>
    </sheetIdMap>
  </header>
  <header guid="{04CCDDF8-EF25-4FFF-A819-DC27FC57049B}" dateTime="2023-08-31T15:24:36" maxSheetId="6" userName="Kinga Kucharska" r:id="rId91" minRId="1069" maxRId="1098">
    <sheetIdMap count="5">
      <sheetId val="1"/>
      <sheetId val="2"/>
      <sheetId val="3"/>
      <sheetId val="4"/>
      <sheetId val="5"/>
    </sheetIdMap>
  </header>
  <header guid="{95A7215B-9605-4E00-9C8C-3903D5A4EDF9}" dateTime="2023-09-01T09:58:37" maxSheetId="6" userName="Kinga Kucharska" r:id="rId92">
    <sheetIdMap count="5">
      <sheetId val="1"/>
      <sheetId val="2"/>
      <sheetId val="3"/>
      <sheetId val="4"/>
      <sheetId val="5"/>
    </sheetIdMap>
  </header>
  <header guid="{4C4C49C4-D27E-4B79-9199-DC7B8013F375}" dateTime="2023-09-01T10:16:12" maxSheetId="6" userName="Kinga Kucharska" r:id="rId93" minRId="1125" maxRId="1129">
    <sheetIdMap count="5">
      <sheetId val="1"/>
      <sheetId val="2"/>
      <sheetId val="3"/>
      <sheetId val="4"/>
      <sheetId val="5"/>
    </sheetIdMap>
  </header>
  <header guid="{A4FEA61F-3E92-4FBC-9F3D-159EDD1CACA5}" dateTime="2023-09-01T10:35:39" maxSheetId="6" userName="Kinga Kucharska" r:id="rId94" minRId="1130">
    <sheetIdMap count="5">
      <sheetId val="1"/>
      <sheetId val="2"/>
      <sheetId val="3"/>
      <sheetId val="4"/>
      <sheetId val="5"/>
    </sheetIdMap>
  </header>
  <header guid="{0BF36813-7A68-4D08-9D64-1C4ADBA3740A}" dateTime="2023-09-01T10:46:06" maxSheetId="6" userName="Kinga Kucharska" r:id="rId95" minRId="1131" maxRId="1241">
    <sheetIdMap count="5">
      <sheetId val="1"/>
      <sheetId val="2"/>
      <sheetId val="3"/>
      <sheetId val="4"/>
      <sheetId val="5"/>
    </sheetIdMap>
  </header>
  <header guid="{8A3033F5-ADE5-4530-91A7-9BA9EB8A5FBA}" dateTime="2023-09-01T11:04:44" maxSheetId="6" userName="Kinga Kucharska" r:id="rId96" minRId="1242" maxRId="1287">
    <sheetIdMap count="5">
      <sheetId val="1"/>
      <sheetId val="2"/>
      <sheetId val="3"/>
      <sheetId val="4"/>
      <sheetId val="5"/>
    </sheetIdMap>
  </header>
  <header guid="{4B03762B-65CE-41F3-B77B-45B9AAB21088}" dateTime="2023-09-01T11:10:45" maxSheetId="6" userName="Kinga Kucharska" r:id="rId97">
    <sheetIdMap count="5">
      <sheetId val="1"/>
      <sheetId val="2"/>
      <sheetId val="3"/>
      <sheetId val="4"/>
      <sheetId val="5"/>
    </sheetIdMap>
  </header>
  <header guid="{FDE5A11B-0594-4650-B5BD-C9B47861DC13}" dateTime="2023-09-05T15:38:07" maxSheetId="6" userName="Justyna Sperczyńska" r:id="rId98" minRId="1301" maxRId="1313">
    <sheetIdMap count="5">
      <sheetId val="1"/>
      <sheetId val="2"/>
      <sheetId val="3"/>
      <sheetId val="4"/>
      <sheetId val="5"/>
    </sheetIdMap>
  </header>
  <header guid="{5A1ED247-06B2-4F14-ACE2-E37074F43D22}" dateTime="2023-09-06T08:39:01" maxSheetId="6" userName="Justyna Sperczyńska" r:id="rId99" minRId="1314" maxRId="1325">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6" sId="3">
    <oc r="J17" t="inlineStr">
      <is>
        <t>maj 2023  listopad 2023</t>
      </is>
    </oc>
    <nc r="J17" t="inlineStr">
      <is>
        <t>maj 2023 kwiecień 2024</t>
      </is>
    </nc>
  </rcc>
  <rfmt sheetId="3" sqref="J17:N17">
    <dxf>
      <fill>
        <patternFill patternType="solid">
          <bgColor rgb="FFFFFF00"/>
        </patternFill>
      </fill>
    </dxf>
  </rfmt>
  <rcc rId="387" sId="3" numFmtId="4">
    <oc r="K17">
      <v>1590392.52</v>
    </oc>
    <nc r="K17">
      <v>1441041.9</v>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3" sId="3" numFmtId="4">
    <oc r="K18">
      <v>729764.8</v>
    </oc>
    <nc r="K18">
      <v>521171.79</v>
    </nc>
  </rcc>
  <rfmt sheetId="3" sqref="K18">
    <dxf>
      <fill>
        <patternFill patternType="solid">
          <bgColor rgb="FFFFFF00"/>
        </patternFill>
      </fill>
    </dxf>
  </rfmt>
  <rfmt sheetId="3" sqref="L18">
    <dxf>
      <fill>
        <patternFill patternType="solid">
          <bgColor rgb="FFFFFF00"/>
        </patternFill>
      </fill>
    </dxf>
  </rfmt>
  <rfmt sheetId="3" sqref="M18">
    <dxf>
      <fill>
        <patternFill patternType="solid">
          <bgColor rgb="FFFFFF00"/>
        </patternFill>
      </fill>
    </dxf>
  </rfmt>
  <rcc rId="504" sId="3">
    <oc r="J18" t="inlineStr">
      <is>
        <t>kwiecień 2023  lipiec 2023</t>
      </is>
    </oc>
    <nc r="J18" t="inlineStr">
      <is>
        <t>czerwiec 2023-wrzesień 2023</t>
      </is>
    </nc>
  </rcc>
  <rfmt sheetId="3" sqref="J18">
    <dxf>
      <fill>
        <patternFill patternType="solid">
          <bgColor rgb="FFFFFF00"/>
        </patternFill>
      </fill>
    </dxf>
  </rfmt>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32">
    <dxf>
      <fill>
        <patternFill patternType="solid">
          <bgColor rgb="FFFFFF00"/>
        </patternFill>
      </fill>
    </dxf>
  </rfmt>
  <rcc rId="531" sId="3">
    <oc r="J32" t="inlineStr">
      <is>
        <t>listopad 2022 
lipiec 2023</t>
      </is>
    </oc>
    <nc r="J32" t="inlineStr">
      <is>
        <t>listopad 2022 
grudzień 2023</t>
      </is>
    </nc>
  </rcc>
  <rcc rId="532" sId="3" numFmtId="4">
    <oc r="K32">
      <v>2547500</v>
    </oc>
    <nc r="K32">
      <v>3215500</v>
    </nc>
  </rcc>
  <rcc rId="533" sId="3" numFmtId="14">
    <oc r="N32">
      <v>0.37659999999999999</v>
    </oc>
    <nc r="N32">
      <v>0.2984</v>
    </nc>
  </rcc>
  <rfmt sheetId="3" sqref="K32">
    <dxf>
      <fill>
        <patternFill patternType="solid">
          <bgColor rgb="FFFFFF00"/>
        </patternFill>
      </fill>
    </dxf>
  </rfmt>
  <rfmt sheetId="3" sqref="M32:N32">
    <dxf>
      <fill>
        <patternFill patternType="solid">
          <bgColor rgb="FFFFFF00"/>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4" sId="3">
    <oc r="J29" t="inlineStr">
      <is>
        <t>maj 2023  listopad 2023</t>
      </is>
    </oc>
    <nc r="J29" t="inlineStr">
      <is>
        <t>czerwiec 2023  lkwiecień 2024</t>
      </is>
    </nc>
  </rcc>
  <rcc rId="535" sId="3" numFmtId="4">
    <oc r="K29">
      <v>1325813.96</v>
    </oc>
    <nc r="K29">
      <v>1170411.1499999999</v>
    </nc>
  </rcc>
  <rfmt sheetId="3" sqref="J29:N29">
    <dxf>
      <fill>
        <patternFill patternType="solid">
          <bgColor rgb="FFFFFF00"/>
        </patternFill>
      </fill>
    </dxf>
  </rfmt>
  <rcv guid="{3973A40E-5FBB-48CA-82B2-E78527605440}" action="delete"/>
  <rdn rId="0" localSheetId="1" customView="1" name="Z_3973A40E_5FBB_48CA_82B2_E78527605440_.wvu.PrintArea" hidden="1" oldHidden="1">
    <formula>'TERC - "nazwa woj"'!$A$1:$O$35</formula>
    <oldFormula>'TERC - "nazwa woj"'!$A$1:$O$35</oldFormula>
  </rdn>
  <rdn rId="0" localSheetId="2" customView="1" name="Z_3973A40E_5FBB_48CA_82B2_E78527605440_.wvu.PrintArea" hidden="1" oldHidden="1">
    <formula>'pow podst'!$A$1:$W$23</formula>
    <oldFormula>'pow podst'!$A$1:$W$23</oldFormula>
  </rdn>
  <rdn rId="0" localSheetId="2" customView="1" name="Z_3973A40E_5FBB_48CA_82B2_E78527605440_.wvu.PrintTitles" hidden="1" oldHidden="1">
    <formula>'pow podst'!$1:$2</formula>
    <oldFormula>'pow podst'!$1:$2</oldFormula>
  </rdn>
  <rdn rId="0" localSheetId="2" customView="1" name="Z_3973A40E_5FBB_48CA_82B2_E78527605440_.wvu.FilterData" hidden="1" oldHidden="1">
    <formula>'pow podst'!$A$2:$AY$16</formula>
    <oldFormula>'pow podst'!$A$2:$AY$16</oldFormula>
  </rdn>
  <rdn rId="0" localSheetId="3" customView="1" name="Z_3973A40E_5FBB_48CA_82B2_E78527605440_.wvu.PrintArea" hidden="1" oldHidden="1">
    <formula>'gm podst'!$A$1:$X$49</formula>
    <oldFormula>'gm podst'!$A$1:$X$49</oldFormula>
  </rdn>
  <rdn rId="0" localSheetId="3" customView="1" name="Z_3973A40E_5FBB_48CA_82B2_E78527605440_.wvu.PrintTitles" hidden="1" oldHidden="1">
    <formula>'gm podst'!$1:$2</formula>
    <oldFormula>'gm podst'!$1:$2</oldFormula>
  </rdn>
  <rdn rId="0" localSheetId="3" customView="1" name="Z_3973A40E_5FBB_48CA_82B2_E78527605440_.wvu.FilterData" hidden="1" oldHidden="1">
    <formula>'gm podst'!$A$2:$AC$44</formula>
    <oldFormula>'gm podst'!$A$2:$AC$44</oldFormula>
  </rdn>
  <rdn rId="0" localSheetId="4" customView="1" name="Z_3973A40E_5FBB_48CA_82B2_E78527605440_.wvu.PrintArea" hidden="1" oldHidden="1">
    <formula>'pow rez'!$A$1:$W$14</formula>
    <oldFormula>'pow rez'!$A$1:$W$14</oldFormula>
  </rdn>
  <rdn rId="0" localSheetId="4" customView="1" name="Z_3973A40E_5FBB_48CA_82B2_E78527605440_.wvu.PrintTitles" hidden="1" oldHidden="1">
    <formula>'pow rez'!$1:$2</formula>
    <oldFormula>'pow rez'!$1:$2</oldFormula>
  </rdn>
  <rdn rId="0" localSheetId="4" customView="1" name="Z_3973A40E_5FBB_48CA_82B2_E78527605440_.wvu.FilterData" hidden="1" oldHidden="1">
    <formula>'pow rez'!$A$2:$AD$3</formula>
    <oldFormula>'pow rez'!$A$2:$AD$3</oldFormula>
  </rdn>
  <rdn rId="0" localSheetId="5" customView="1" name="Z_3973A40E_5FBB_48CA_82B2_E78527605440_.wvu.PrintArea" hidden="1" oldHidden="1">
    <formula>'gm rez'!$A$1:$X$46</formula>
    <oldFormula>'gm rez'!$A$1:$X$46</oldFormula>
  </rdn>
  <rdn rId="0" localSheetId="5" customView="1" name="Z_3973A40E_5FBB_48CA_82B2_E78527605440_.wvu.PrintTitles" hidden="1" oldHidden="1">
    <formula>'gm rez'!$1:$2</formula>
    <oldFormula>'gm rez'!$1:$2</oldFormula>
  </rdn>
  <rdn rId="0" localSheetId="5" customView="1" name="Z_3973A40E_5FBB_48CA_82B2_E78527605440_.wvu.FilterData" hidden="1" oldHidden="1">
    <formula>'gm rez'!$A$2:$AB$41</formula>
    <oldFormula>'gm rez'!$A$2:$AB$41</oldFormula>
  </rdn>
  <rcv guid="{3973A40E-5FBB-48CA-82B2-E78527605440}"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9:M9">
    <dxf>
      <fill>
        <patternFill patternType="solid">
          <bgColor rgb="FFFFFF00"/>
        </patternFill>
      </fill>
    </dxf>
  </rfmt>
  <rcc rId="549" sId="3">
    <oc r="J9" t="inlineStr">
      <is>
        <t>maj 2023 kwiecień 2024</t>
      </is>
    </oc>
    <nc r="J9" t="inlineStr">
      <is>
        <t>czerwiec 2023 lipiec 2024</t>
      </is>
    </nc>
  </rcc>
  <rcc rId="550" sId="3" numFmtId="4">
    <oc r="K9">
      <v>9562022.6400000006</v>
    </oc>
    <nc r="K9">
      <v>8627898.6099999994</v>
    </nc>
  </rcc>
  <rfmt sheetId="3" sqref="S9">
    <dxf>
      <fill>
        <patternFill patternType="solid">
          <bgColor rgb="FFFFFF00"/>
        </patternFill>
      </fill>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1" sId="3">
    <oc r="J9" t="inlineStr">
      <is>
        <t>czerwiec 2023 lipiec 2024</t>
      </is>
    </oc>
    <nc r="J9" t="inlineStr">
      <is>
        <t>czerwiec 2023 czerwiec 2024</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 sId="3" numFmtId="4">
    <oc r="K16">
      <v>3276226</v>
    </oc>
    <nc r="K16">
      <v>1568775.01</v>
    </nc>
  </rcc>
  <rfmt sheetId="3" sqref="K16:M16">
    <dxf>
      <fill>
        <patternFill>
          <bgColor rgb="FFFFFF00"/>
        </patternFill>
      </fill>
    </dxf>
  </rfmt>
  <rcc rId="107" sId="3">
    <oc r="S16">
      <f>ROUND(N16*2001400,2)</f>
    </oc>
    <nc r="S16">
      <f>L16</f>
    </nc>
  </rcc>
  <rfmt sheetId="3" sqref="S16">
    <dxf>
      <fill>
        <patternFill patternType="solid">
          <bgColor rgb="FFFFFF00"/>
        </patternFill>
      </fill>
    </dxf>
  </rfmt>
  <rcc rId="108" sId="3" numFmtId="4">
    <oc r="T16">
      <f>L16-S16</f>
    </oc>
    <nc r="T16">
      <v>0</v>
    </nc>
  </rcc>
  <rcc rId="109" sId="3">
    <oc r="J16" t="inlineStr">
      <is>
        <t>maj 2023 
lipiec 2024</t>
      </is>
    </oc>
    <nc r="J16" t="inlineStr">
      <is>
        <t>maj 2023 
styczeń 2024</t>
      </is>
    </nc>
  </rcc>
  <rfmt sheetId="3" sqref="J16">
    <dxf>
      <fill>
        <patternFill patternType="solid">
          <bgColor rgb="FFFFFF00"/>
        </patternFill>
      </fill>
    </dxf>
  </rfmt>
  <rcc rId="110" sId="3">
    <oc r="A36" t="inlineStr">
      <is>
        <t>34*</t>
      </is>
    </oc>
    <nc r="A36">
      <v>34</v>
    </nc>
  </rcc>
  <rcc rId="111" sId="3" numFmtId="4">
    <oc r="L35">
      <v>945829.38</v>
    </oc>
    <nc r="L35">
      <f>ROUND(K35*N35,2)</f>
    </nc>
  </rcc>
  <rcc rId="112" sId="3" numFmtId="4">
    <oc r="L36">
      <v>2650777.13</v>
    </oc>
    <nc r="L36">
      <f>ROUND(K36*N36,2)</f>
    </nc>
  </rcc>
  <rcc rId="113" sId="3">
    <oc r="B37" t="inlineStr">
      <is>
        <t>RFRD/2022/G/63 przeniesiono z listy rezerwowej</t>
      </is>
    </oc>
    <nc r="B37" t="inlineStr">
      <is>
        <t>RFRD/2022/G/43 przeniesiono z listy rezerwowej</t>
      </is>
    </nc>
  </rcc>
  <rfmt sheetId="3" sqref="D37" start="0" length="0">
    <dxf>
      <font>
        <sz val="8"/>
        <color rgb="FFFF0000"/>
        <name val="Arial"/>
        <scheme val="none"/>
      </font>
      <fill>
        <patternFill patternType="none">
          <bgColor indexed="65"/>
        </patternFill>
      </fill>
    </dxf>
  </rfmt>
  <rfmt sheetId="3" sqref="E37" start="0" length="0">
    <dxf>
      <font>
        <sz val="8"/>
        <color rgb="FFFF0000"/>
        <name val="Arial"/>
        <scheme val="none"/>
      </font>
      <fill>
        <patternFill patternType="none">
          <bgColor indexed="65"/>
        </patternFill>
      </fill>
    </dxf>
  </rfmt>
  <rfmt sheetId="3" sqref="F37" start="0" length="0">
    <dxf>
      <font>
        <sz val="8"/>
        <color rgb="FFFF0000"/>
        <name val="Arial"/>
        <scheme val="none"/>
      </font>
      <fill>
        <patternFill patternType="none">
          <bgColor indexed="65"/>
        </patternFill>
      </fill>
    </dxf>
  </rfmt>
  <rfmt sheetId="3" sqref="G37" start="0" length="0">
    <dxf>
      <font>
        <sz val="8"/>
        <color rgb="FFFF0000"/>
        <name val="Arial"/>
        <scheme val="none"/>
      </font>
      <fill>
        <patternFill patternType="none">
          <bgColor indexed="65"/>
        </patternFill>
      </fill>
    </dxf>
  </rfmt>
  <rfmt sheetId="3" sqref="H37" start="0" length="0">
    <dxf>
      <font>
        <sz val="8"/>
        <color rgb="FFFF0000"/>
        <name val="Arial"/>
        <scheme val="none"/>
      </font>
    </dxf>
  </rfmt>
  <rfmt sheetId="3" sqref="I37" start="0" length="0">
    <dxf>
      <font>
        <sz val="8"/>
        <color rgb="FFFF0000"/>
        <name val="Arial"/>
        <scheme val="none"/>
      </font>
      <fill>
        <patternFill patternType="none">
          <bgColor indexed="65"/>
        </patternFill>
      </fill>
    </dxf>
  </rfmt>
  <rfmt sheetId="3" sqref="J37" start="0" length="0">
    <dxf>
      <font>
        <sz val="8"/>
        <color rgb="FFFF0000"/>
        <name val="Arial"/>
        <scheme val="none"/>
      </font>
    </dxf>
  </rfmt>
  <rfmt sheetId="3" sqref="K37" start="0" length="0">
    <dxf>
      <font>
        <sz val="8"/>
        <color rgb="FFFF0000"/>
        <name val="Arial"/>
        <scheme val="none"/>
      </font>
      <fill>
        <patternFill patternType="none">
          <bgColor indexed="65"/>
        </patternFill>
      </fill>
    </dxf>
  </rfmt>
  <rfmt sheetId="3" sqref="L37" start="0" length="0">
    <dxf>
      <font>
        <sz val="8"/>
        <color rgb="FFFF0000"/>
        <name val="Arial"/>
        <scheme val="none"/>
      </font>
    </dxf>
  </rfmt>
  <rfmt sheetId="3" sqref="M37" start="0" length="0">
    <dxf>
      <font>
        <sz val="8"/>
        <color rgb="FFFF0000"/>
        <name val="Arial"/>
        <scheme val="none"/>
      </font>
    </dxf>
  </rfmt>
  <rfmt sheetId="3" sqref="N37" start="0" length="0">
    <dxf>
      <font>
        <sz val="8"/>
        <color rgb="FFFF0000"/>
        <name val="Arial"/>
        <scheme val="none"/>
      </font>
    </dxf>
  </rfmt>
  <rfmt sheetId="3" s="1" sqref="S37" start="0" length="0">
    <dxf>
      <font>
        <sz val="8"/>
        <color rgb="FFFF0000"/>
        <name val="Arial"/>
        <scheme val="none"/>
      </font>
      <numFmt numFmtId="166" formatCode="#,##0.00_ ;\-#,##0.00\ "/>
      <border outline="0">
        <right style="thin">
          <color indexed="64"/>
        </right>
      </border>
    </dxf>
  </rfmt>
  <rfmt sheetId="3" sqref="T37" start="0" length="0">
    <dxf>
      <font>
        <sz val="8"/>
        <color rgb="FFFF0000"/>
        <name val="Arial"/>
        <scheme val="none"/>
      </font>
    </dxf>
  </rfmt>
  <rfmt sheetId="3" sqref="O37:X37" start="0" length="2147483647">
    <dxf>
      <font>
        <color rgb="FFFF0000"/>
      </font>
    </dxf>
  </rfmt>
  <rfmt sheetId="3" sqref="A37:XFD37" start="0" length="2147483647">
    <dxf>
      <font>
        <color rgb="FFFF0000"/>
      </font>
    </dxf>
  </rfmt>
  <rfmt sheetId="3" sqref="A37" start="0" length="2147483647">
    <dxf>
      <font>
        <color rgb="FFFFC000"/>
      </font>
    </dxf>
  </rfmt>
  <rfmt sheetId="3" sqref="M45" start="0" length="0">
    <dxf>
      <numFmt numFmtId="4" formatCode="#,##0.00"/>
    </dxf>
  </rfmt>
  <rcc rId="114" sId="3" numFmtId="4">
    <nc r="M44">
      <v>55485905.75</v>
    </nc>
  </rcc>
  <rrc rId="115" sId="3" ref="A37:XFD37" action="insertRow"/>
  <rrc rId="116" sId="3" ref="A37:XFD37" action="insertRow"/>
  <rcc rId="117" sId="3" odxf="1" dxf="1">
    <nc r="B37" t="inlineStr">
      <is>
        <t>RFRD/2022/G/43 przeniesiono z listy rezerwowej</t>
      </is>
    </nc>
    <odxf>
      <font>
        <sz val="8"/>
        <color auto="1"/>
        <name val="Arial"/>
        <scheme val="none"/>
      </font>
    </odxf>
    <ndxf>
      <font>
        <sz val="8"/>
        <color rgb="FFFF0000"/>
        <name val="Arial"/>
        <scheme val="none"/>
      </font>
    </ndxf>
  </rcc>
  <rcc rId="118" sId="3" odxf="1" dxf="1">
    <nc r="C37" t="inlineStr">
      <is>
        <t>W</t>
      </is>
    </nc>
    <odxf>
      <font>
        <sz val="8"/>
        <color auto="1"/>
        <name val="Arial"/>
        <scheme val="none"/>
      </font>
      <border outline="0">
        <right/>
      </border>
    </odxf>
    <ndxf>
      <font>
        <sz val="8"/>
        <color rgb="FFFF0000"/>
        <name val="Arial"/>
        <scheme val="none"/>
      </font>
      <border outline="0">
        <right style="thin">
          <color indexed="64"/>
        </right>
      </border>
    </ndxf>
  </rcc>
  <rcc rId="119" sId="3" odxf="1" dxf="1">
    <nc r="D37" t="inlineStr">
      <is>
        <t>Gmina Głuchołazy</t>
      </is>
    </nc>
    <odxf>
      <font>
        <sz val="8"/>
        <color auto="1"/>
        <name val="Arial"/>
        <scheme val="none"/>
      </font>
      <fill>
        <patternFill patternType="solid">
          <bgColor theme="0"/>
        </patternFill>
      </fill>
    </odxf>
    <ndxf>
      <font>
        <sz val="8"/>
        <color rgb="FFFF0000"/>
        <name val="Arial"/>
        <scheme val="none"/>
      </font>
      <fill>
        <patternFill patternType="none">
          <bgColor indexed="65"/>
        </patternFill>
      </fill>
    </ndxf>
  </rcc>
  <rcc rId="120" sId="3" odxf="1" dxf="1">
    <nc r="E37">
      <v>1607013</v>
    </nc>
    <odxf>
      <font>
        <sz val="8"/>
        <color auto="1"/>
        <name val="Arial"/>
        <scheme val="none"/>
      </font>
      <fill>
        <patternFill patternType="solid">
          <bgColor theme="0"/>
        </patternFill>
      </fill>
    </odxf>
    <ndxf>
      <font>
        <sz val="8"/>
        <color rgb="FFFF0000"/>
        <name val="Arial"/>
        <scheme val="none"/>
      </font>
      <fill>
        <patternFill patternType="none">
          <bgColor indexed="65"/>
        </patternFill>
      </fill>
    </ndxf>
  </rcc>
  <rcc rId="121" sId="3" odxf="1" dxf="1">
    <nc r="F37" t="inlineStr">
      <is>
        <t>Powiat Nyski</t>
      </is>
    </nc>
    <odxf>
      <font>
        <sz val="8"/>
        <color auto="1"/>
        <name val="Arial"/>
        <scheme val="none"/>
      </font>
      <fill>
        <patternFill patternType="solid">
          <bgColor theme="0"/>
        </patternFill>
      </fill>
    </odxf>
    <ndxf>
      <font>
        <sz val="8"/>
        <color rgb="FFFF0000"/>
        <name val="Arial"/>
        <scheme val="none"/>
      </font>
      <fill>
        <patternFill patternType="none">
          <bgColor indexed="65"/>
        </patternFill>
      </fill>
    </ndxf>
  </rcc>
  <rcc rId="122" sId="3" odxf="1" dxf="1">
    <nc r="G37" t="inlineStr">
      <is>
        <t>Budowa drogi gminnej w miejscowości Biskupów</t>
      </is>
    </nc>
    <odxf>
      <font>
        <sz val="8"/>
        <color auto="1"/>
        <name val="Arial"/>
        <scheme val="none"/>
      </font>
      <fill>
        <patternFill patternType="solid">
          <bgColor theme="0"/>
        </patternFill>
      </fill>
    </odxf>
    <ndxf>
      <font>
        <sz val="8"/>
        <color rgb="FFFF0000"/>
        <name val="Arial"/>
        <scheme val="none"/>
      </font>
      <fill>
        <patternFill patternType="none">
          <bgColor indexed="65"/>
        </patternFill>
      </fill>
    </ndxf>
  </rcc>
  <rcc rId="123" sId="3" odxf="1" dxf="1">
    <nc r="H37" t="inlineStr">
      <is>
        <t>B</t>
      </is>
    </nc>
    <odxf>
      <font>
        <sz val="8"/>
        <color auto="1"/>
        <name val="Arial"/>
        <scheme val="none"/>
      </font>
    </odxf>
    <ndxf>
      <font>
        <sz val="8"/>
        <color rgb="FFFF0000"/>
        <name val="Arial"/>
        <scheme val="none"/>
      </font>
    </ndxf>
  </rcc>
  <rcc rId="124" sId="3" odxf="1" dxf="1">
    <nc r="I37">
      <v>0.23513999999999999</v>
    </nc>
    <odxf>
      <font>
        <sz val="8"/>
        <color auto="1"/>
        <name val="Arial"/>
        <scheme val="none"/>
      </font>
      <fill>
        <patternFill patternType="solid">
          <bgColor theme="0"/>
        </patternFill>
      </fill>
    </odxf>
    <ndxf>
      <font>
        <sz val="8"/>
        <color rgb="FFFF0000"/>
        <name val="Arial"/>
        <scheme val="none"/>
      </font>
      <fill>
        <patternFill patternType="none">
          <bgColor indexed="65"/>
        </patternFill>
      </fill>
    </ndxf>
  </rcc>
  <rcc rId="125" sId="3" odxf="1" dxf="1">
    <nc r="J37" t="inlineStr">
      <is>
        <t>luty 2023 
luty 2024</t>
      </is>
    </nc>
    <odxf>
      <font>
        <sz val="8"/>
        <color auto="1"/>
        <name val="Arial"/>
        <scheme val="none"/>
      </font>
    </odxf>
    <ndxf>
      <font>
        <sz val="8"/>
        <color rgb="FFFF0000"/>
        <name val="Arial"/>
        <scheme val="none"/>
      </font>
    </ndxf>
  </rcc>
  <rcc rId="126" sId="3" odxf="1" dxf="1" numFmtId="4">
    <nc r="K37">
      <v>1507242.68</v>
    </nc>
    <odxf>
      <font>
        <sz val="8"/>
        <color auto="1"/>
        <name val="Arial"/>
        <scheme val="none"/>
      </font>
    </odxf>
    <ndxf>
      <font>
        <sz val="8"/>
        <color rgb="FFFF0000"/>
        <name val="Arial"/>
        <scheme val="none"/>
      </font>
    </ndxf>
  </rcc>
  <rcc rId="127" sId="3" odxf="1" dxf="1">
    <nc r="L37">
      <f>ROUND(K37*N37,2)</f>
    </nc>
    <odxf>
      <font>
        <sz val="8"/>
        <color auto="1"/>
        <name val="Arial"/>
        <scheme val="none"/>
      </font>
    </odxf>
    <ndxf>
      <font>
        <sz val="8"/>
        <color rgb="FFFF0000"/>
        <name val="Arial"/>
        <scheme val="none"/>
      </font>
    </ndxf>
  </rcc>
  <rcc rId="128" sId="3" odxf="1" dxf="1">
    <nc r="M37">
      <f>K37-L37</f>
    </nc>
    <odxf>
      <font>
        <sz val="8"/>
        <color auto="1"/>
        <name val="Arial"/>
        <scheme val="none"/>
      </font>
    </odxf>
    <ndxf>
      <font>
        <sz val="8"/>
        <color rgb="FFFF0000"/>
        <name val="Arial"/>
        <scheme val="none"/>
      </font>
    </ndxf>
  </rcc>
  <rcc rId="129" sId="3" odxf="1" dxf="1" numFmtId="13">
    <nc r="N37">
      <v>0.8</v>
    </nc>
    <odxf>
      <font>
        <sz val="8"/>
        <color auto="1"/>
        <name val="Arial"/>
        <scheme val="none"/>
      </font>
    </odxf>
    <ndxf>
      <font>
        <sz val="8"/>
        <color rgb="FFFF0000"/>
        <name val="Arial"/>
        <scheme val="none"/>
      </font>
    </ndxf>
  </rcc>
  <rcc rId="130" sId="3" odxf="1" dxf="1" numFmtId="4">
    <nc r="O37">
      <v>0</v>
    </nc>
    <odxf>
      <font>
        <sz val="8"/>
        <color auto="1"/>
        <name val="Arial"/>
        <scheme val="none"/>
      </font>
    </odxf>
    <ndxf>
      <font>
        <sz val="8"/>
        <color rgb="FFFF0000"/>
        <name val="Arial"/>
        <scheme val="none"/>
      </font>
    </ndxf>
  </rcc>
  <rcc rId="131" sId="3" odxf="1" dxf="1" numFmtId="4">
    <nc r="P37">
      <v>0</v>
    </nc>
    <odxf>
      <font>
        <sz val="8"/>
        <color auto="1"/>
        <name val="Arial"/>
        <scheme val="none"/>
      </font>
    </odxf>
    <ndxf>
      <font>
        <sz val="8"/>
        <color rgb="FFFF0000"/>
        <name val="Arial"/>
        <scheme val="none"/>
      </font>
    </ndxf>
  </rcc>
  <rcc rId="132" sId="3" odxf="1" dxf="1" numFmtId="4">
    <nc r="Q37">
      <v>0</v>
    </nc>
    <odxf>
      <font>
        <sz val="8"/>
        <color auto="1"/>
        <name val="Arial"/>
        <scheme val="none"/>
      </font>
    </odxf>
    <ndxf>
      <font>
        <sz val="8"/>
        <color rgb="FFFF0000"/>
        <name val="Arial"/>
        <scheme val="none"/>
      </font>
    </ndxf>
  </rcc>
  <rcc rId="133" sId="3" odxf="1" dxf="1" numFmtId="4">
    <nc r="R37">
      <v>0</v>
    </nc>
    <odxf>
      <font>
        <sz val="8"/>
        <color auto="1"/>
        <name val="Arial"/>
        <scheme val="none"/>
      </font>
    </odxf>
    <ndxf>
      <font>
        <sz val="8"/>
        <color rgb="FFFF0000"/>
        <name val="Arial"/>
        <scheme val="none"/>
      </font>
    </ndxf>
  </rcc>
  <rcc rId="134" sId="3" odxf="1" s="1" dxf="1">
    <nc r="S37">
      <f>ROUND(N37*1011242.68,2)</f>
    </nc>
    <o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odxf>
    <ndxf>
      <font>
        <sz val="8"/>
        <color rgb="FFFF0000"/>
        <name val="Arial"/>
        <scheme val="none"/>
      </font>
      <numFmt numFmtId="166" formatCode="#,##0.00_ ;\-#,##0.00\ "/>
      <border outline="0">
        <right style="thin">
          <color indexed="64"/>
        </right>
      </border>
    </ndxf>
  </rcc>
  <rcc rId="135" sId="3" odxf="1" dxf="1">
    <nc r="T37">
      <f>L37-S37</f>
    </nc>
    <odxf>
      <font>
        <sz val="8"/>
        <color auto="1"/>
        <name val="Arial"/>
        <scheme val="none"/>
      </font>
    </odxf>
    <ndxf>
      <font>
        <sz val="8"/>
        <color rgb="FFFF0000"/>
        <name val="Arial"/>
        <scheme val="none"/>
      </font>
    </ndxf>
  </rcc>
  <rcc rId="136" sId="3" odxf="1" dxf="1">
    <nc r="C38" t="inlineStr">
      <is>
        <t>W</t>
      </is>
    </nc>
    <odxf>
      <font>
        <sz val="8"/>
        <color auto="1"/>
        <name val="Arial"/>
        <scheme val="none"/>
      </font>
      <border outline="0">
        <right/>
      </border>
    </odxf>
    <ndxf>
      <font>
        <sz val="8"/>
        <color rgb="FFFF0000"/>
        <name val="Arial"/>
        <scheme val="none"/>
      </font>
      <border outline="0">
        <right style="thin">
          <color indexed="64"/>
        </right>
      </border>
    </ndxf>
  </rcc>
  <rcc rId="137" sId="3" odxf="1" dxf="1">
    <nc r="D38" t="inlineStr">
      <is>
        <t>Gmina Grodków</t>
      </is>
    </nc>
    <odxf>
      <font>
        <sz val="8"/>
        <color auto="1"/>
        <name val="Arial"/>
        <scheme val="none"/>
      </font>
    </odxf>
    <ndxf>
      <font>
        <sz val="8"/>
        <color rgb="FFFF0000"/>
        <name val="Arial"/>
        <scheme val="none"/>
      </font>
    </ndxf>
  </rcc>
  <rcc rId="138" sId="3" odxf="1" dxf="1">
    <nc r="E38">
      <v>1601033</v>
    </nc>
    <odxf>
      <font>
        <sz val="8"/>
        <color auto="1"/>
        <name val="Arial"/>
        <scheme val="none"/>
      </font>
    </odxf>
    <ndxf>
      <font>
        <sz val="8"/>
        <color rgb="FFFF0000"/>
        <name val="Arial"/>
        <scheme val="none"/>
      </font>
    </ndxf>
  </rcc>
  <rcc rId="139" sId="3" odxf="1" dxf="1">
    <nc r="F38" t="inlineStr">
      <is>
        <t>Powiat Brzeski</t>
      </is>
    </nc>
    <odxf>
      <font>
        <sz val="8"/>
        <color auto="1"/>
        <name val="Arial"/>
        <scheme val="none"/>
      </font>
    </odxf>
    <ndxf>
      <font>
        <sz val="8"/>
        <color rgb="FFFF0000"/>
        <name val="Arial"/>
        <scheme val="none"/>
      </font>
    </ndxf>
  </rcc>
  <rcc rId="140" sId="3" odxf="1" dxf="1">
    <nc r="G38" t="inlineStr">
      <is>
        <t>Remont układu komunikacyjnego na zapleczu rynku w Grodkowie</t>
      </is>
    </nc>
    <odxf>
      <font>
        <sz val="8"/>
        <color auto="1"/>
        <name val="Arial"/>
        <scheme val="none"/>
      </font>
    </odxf>
    <ndxf>
      <font>
        <sz val="8"/>
        <color rgb="FFFF0000"/>
        <name val="Arial"/>
        <scheme val="none"/>
      </font>
    </ndxf>
  </rcc>
  <rcc rId="141" sId="3" odxf="1" dxf="1">
    <nc r="H38" t="inlineStr">
      <is>
        <t>R</t>
      </is>
    </nc>
    <odxf>
      <font>
        <sz val="8"/>
        <color auto="1"/>
        <name val="Arial"/>
        <scheme val="none"/>
      </font>
    </odxf>
    <ndxf>
      <font>
        <sz val="8"/>
        <color rgb="FFFF0000"/>
        <name val="Arial"/>
        <scheme val="none"/>
      </font>
    </ndxf>
  </rcc>
  <rcc rId="142" sId="3" odxf="1" dxf="1">
    <nc r="I38">
      <v>0.47799999999999998</v>
    </nc>
    <odxf>
      <font>
        <sz val="8"/>
        <color auto="1"/>
        <name val="Arial"/>
        <scheme val="none"/>
      </font>
    </odxf>
    <ndxf>
      <font>
        <sz val="8"/>
        <color rgb="FFFF0000"/>
        <name val="Arial"/>
        <scheme val="none"/>
      </font>
    </ndxf>
  </rcc>
  <rcc rId="143" sId="3" odxf="1" dxf="1">
    <nc r="J38" t="inlineStr">
      <is>
        <t xml:space="preserve">kwiecień 2023 październik 2024 </t>
      </is>
    </nc>
    <odxf>
      <font>
        <sz val="8"/>
        <color auto="1"/>
        <name val="Arial"/>
        <scheme val="none"/>
      </font>
    </odxf>
    <ndxf>
      <font>
        <sz val="8"/>
        <color rgb="FFFF0000"/>
        <name val="Arial"/>
        <scheme val="none"/>
      </font>
    </ndxf>
  </rcc>
  <rcc rId="144" sId="3" odxf="1" dxf="1" numFmtId="4">
    <nc r="K38">
      <v>2223070.79</v>
    </nc>
    <odxf>
      <font>
        <sz val="8"/>
        <color auto="1"/>
        <name val="Arial"/>
        <scheme val="none"/>
      </font>
      <fill>
        <patternFill patternType="none">
          <bgColor indexed="65"/>
        </patternFill>
      </fill>
    </odxf>
    <ndxf>
      <font>
        <sz val="8"/>
        <color rgb="FFFF0000"/>
        <name val="Arial"/>
        <scheme val="none"/>
      </font>
      <fill>
        <patternFill patternType="solid">
          <bgColor theme="0"/>
        </patternFill>
      </fill>
    </ndxf>
  </rcc>
  <rcc rId="145" sId="3" odxf="1" dxf="1">
    <nc r="L38">
      <f>ROUND(K38*N38,2)</f>
    </nc>
    <odxf>
      <font>
        <sz val="8"/>
        <color auto="1"/>
        <name val="Arial"/>
        <scheme val="none"/>
      </font>
    </odxf>
    <ndxf>
      <font>
        <sz val="8"/>
        <color rgb="FFFF0000"/>
        <name val="Arial"/>
        <scheme val="none"/>
      </font>
    </ndxf>
  </rcc>
  <rcc rId="146" sId="3" odxf="1" dxf="1">
    <nc r="M38">
      <f>K38-L38</f>
    </nc>
    <odxf>
      <font>
        <sz val="8"/>
        <color auto="1"/>
        <name val="Arial"/>
        <scheme val="none"/>
      </font>
    </odxf>
    <ndxf>
      <font>
        <sz val="8"/>
        <color rgb="FFFF0000"/>
        <name val="Arial"/>
        <scheme val="none"/>
      </font>
    </ndxf>
  </rcc>
  <rcc rId="147" sId="3" odxf="1" dxf="1" numFmtId="13">
    <nc r="N38">
      <v>0.6</v>
    </nc>
    <odxf>
      <font>
        <sz val="8"/>
        <color auto="1"/>
        <name val="Arial"/>
        <scheme val="none"/>
      </font>
    </odxf>
    <ndxf>
      <font>
        <sz val="8"/>
        <color rgb="FFFF0000"/>
        <name val="Arial"/>
        <scheme val="none"/>
      </font>
    </ndxf>
  </rcc>
  <rcc rId="148" sId="3" odxf="1" dxf="1" numFmtId="4">
    <nc r="O38">
      <v>0</v>
    </nc>
    <odxf>
      <font>
        <sz val="8"/>
        <color auto="1"/>
        <name val="Arial"/>
        <scheme val="none"/>
      </font>
    </odxf>
    <ndxf>
      <font>
        <sz val="8"/>
        <color rgb="FFFF0000"/>
        <name val="Arial"/>
        <scheme val="none"/>
      </font>
    </ndxf>
  </rcc>
  <rcc rId="149" sId="3" odxf="1" dxf="1" numFmtId="4">
    <nc r="P38">
      <v>0</v>
    </nc>
    <odxf>
      <font>
        <sz val="8"/>
        <color auto="1"/>
        <name val="Arial"/>
        <scheme val="none"/>
      </font>
    </odxf>
    <ndxf>
      <font>
        <sz val="8"/>
        <color rgb="FFFF0000"/>
        <name val="Arial"/>
        <scheme val="none"/>
      </font>
    </ndxf>
  </rcc>
  <rcc rId="150" sId="3" odxf="1" dxf="1" numFmtId="4">
    <nc r="Q38">
      <v>0</v>
    </nc>
    <odxf>
      <font>
        <sz val="8"/>
        <color auto="1"/>
        <name val="Arial"/>
        <scheme val="none"/>
      </font>
    </odxf>
    <ndxf>
      <font>
        <sz val="8"/>
        <color rgb="FFFF0000"/>
        <name val="Arial"/>
        <scheme val="none"/>
      </font>
    </ndxf>
  </rcc>
  <rcc rId="151" sId="3" odxf="1" dxf="1" numFmtId="4">
    <nc r="R38">
      <v>0</v>
    </nc>
    <odxf>
      <font>
        <sz val="8"/>
        <color auto="1"/>
        <name val="Arial"/>
        <scheme val="none"/>
      </font>
    </odxf>
    <ndxf>
      <font>
        <sz val="8"/>
        <color rgb="FFFF0000"/>
        <name val="Arial"/>
        <scheme val="none"/>
      </font>
    </ndxf>
  </rcc>
  <rcc rId="152" sId="3" odxf="1" s="1" dxf="1">
    <nc r="S38">
      <f>ROUND(N38*784539.82,2)</f>
    </nc>
    <o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odxf>
    <ndxf>
      <font>
        <sz val="8"/>
        <color rgb="FFFF0000"/>
        <name val="Arial"/>
        <scheme val="none"/>
      </font>
      <numFmt numFmtId="166" formatCode="#,##0.00_ ;\-#,##0.00\ "/>
      <border outline="0">
        <right style="thin">
          <color indexed="64"/>
        </right>
      </border>
    </ndxf>
  </rcc>
  <rcc rId="153" sId="3" odxf="1" dxf="1">
    <nc r="T38">
      <f>L38-S38</f>
    </nc>
    <odxf>
      <font>
        <sz val="8"/>
        <color auto="1"/>
        <name val="Arial"/>
        <scheme val="none"/>
      </font>
    </odxf>
    <ndxf>
      <font>
        <sz val="8"/>
        <color rgb="FFFF0000"/>
        <name val="Arial"/>
        <scheme val="none"/>
      </font>
    </ndxf>
  </rcc>
  <rfmt sheetId="3" sqref="C39" start="0" length="0">
    <dxf>
      <font>
        <sz val="8"/>
        <color auto="1"/>
        <name val="Arial"/>
        <scheme val="none"/>
      </font>
    </dxf>
  </rfmt>
  <rfmt sheetId="3" sqref="D39" start="0" length="0">
    <dxf>
      <font>
        <sz val="8"/>
        <color auto="1"/>
        <name val="Arial"/>
        <scheme val="none"/>
      </font>
      <fill>
        <patternFill patternType="solid">
          <bgColor theme="0"/>
        </patternFill>
      </fill>
    </dxf>
  </rfmt>
  <rfmt sheetId="3" sqref="E39" start="0" length="0">
    <dxf>
      <font>
        <sz val="8"/>
        <color auto="1"/>
        <name val="Arial"/>
        <scheme val="none"/>
      </font>
      <fill>
        <patternFill patternType="solid">
          <bgColor theme="0"/>
        </patternFill>
      </fill>
    </dxf>
  </rfmt>
  <rfmt sheetId="3" sqref="F39" start="0" length="0">
    <dxf>
      <font>
        <sz val="8"/>
        <color auto="1"/>
        <name val="Arial"/>
        <scheme val="none"/>
      </font>
      <fill>
        <patternFill patternType="solid">
          <bgColor theme="0"/>
        </patternFill>
      </fill>
    </dxf>
  </rfmt>
  <rfmt sheetId="3" sqref="G39" start="0" length="0">
    <dxf>
      <font>
        <sz val="8"/>
        <color auto="1"/>
        <name val="Arial"/>
        <scheme val="none"/>
      </font>
      <fill>
        <patternFill patternType="solid">
          <bgColor theme="0"/>
        </patternFill>
      </fill>
    </dxf>
  </rfmt>
  <rfmt sheetId="3" sqref="H39" start="0" length="0">
    <dxf>
      <font>
        <sz val="8"/>
        <color auto="1"/>
        <name val="Arial"/>
        <scheme val="none"/>
      </font>
    </dxf>
  </rfmt>
  <rfmt sheetId="3" sqref="I39" start="0" length="0">
    <dxf>
      <font>
        <sz val="8"/>
        <color auto="1"/>
        <name val="Arial"/>
        <scheme val="none"/>
      </font>
      <fill>
        <patternFill patternType="solid">
          <bgColor theme="0"/>
        </patternFill>
      </fill>
    </dxf>
  </rfmt>
  <rfmt sheetId="3" sqref="J39" start="0" length="0">
    <dxf>
      <font>
        <sz val="8"/>
        <color auto="1"/>
        <name val="Arial"/>
        <scheme val="none"/>
      </font>
    </dxf>
  </rfmt>
  <rfmt sheetId="3" sqref="K39" start="0" length="0">
    <dxf>
      <font>
        <sz val="8"/>
        <color auto="1"/>
        <name val="Arial"/>
        <scheme val="none"/>
      </font>
      <fill>
        <patternFill patternType="solid">
          <bgColor theme="0"/>
        </patternFill>
      </fill>
    </dxf>
  </rfmt>
  <rfmt sheetId="3" sqref="L39" start="0" length="0">
    <dxf>
      <font>
        <sz val="8"/>
        <color auto="1"/>
        <name val="Arial"/>
        <scheme val="none"/>
      </font>
    </dxf>
  </rfmt>
  <rfmt sheetId="3" sqref="M39" start="0" length="0">
    <dxf>
      <font>
        <sz val="8"/>
        <color auto="1"/>
        <name val="Arial"/>
        <scheme val="none"/>
      </font>
    </dxf>
  </rfmt>
  <rfmt sheetId="3" sqref="N39" start="0" length="0">
    <dxf>
      <font>
        <sz val="8"/>
        <color auto="1"/>
        <name val="Arial"/>
        <scheme val="none"/>
      </font>
    </dxf>
  </rfmt>
  <rfmt sheetId="3" sqref="O39" start="0" length="0">
    <dxf>
      <font>
        <sz val="8"/>
        <color auto="1"/>
        <name val="Arial"/>
        <scheme val="none"/>
      </font>
    </dxf>
  </rfmt>
  <rfmt sheetId="3" sqref="P39" start="0" length="0">
    <dxf>
      <font>
        <sz val="8"/>
        <color auto="1"/>
        <name val="Arial"/>
        <scheme val="none"/>
      </font>
    </dxf>
  </rfmt>
  <rfmt sheetId="3" sqref="Q39" start="0" length="0">
    <dxf>
      <font>
        <sz val="8"/>
        <color auto="1"/>
        <name val="Arial"/>
        <scheme val="none"/>
      </font>
    </dxf>
  </rfmt>
  <rfmt sheetId="3" sqref="R39" start="0" length="0">
    <dxf>
      <font>
        <sz val="8"/>
        <color auto="1"/>
        <name val="Arial"/>
        <scheme val="none"/>
      </font>
    </dxf>
  </rfmt>
  <rfmt sheetId="3" s="1" sqref="S39" start="0" length="0">
    <dxf>
      <font>
        <sz val="8"/>
        <color auto="1"/>
        <name val="Arial"/>
        <scheme val="none"/>
      </font>
      <numFmt numFmtId="4" formatCode="#,##0.00"/>
      <border outline="0">
        <right/>
      </border>
    </dxf>
  </rfmt>
  <rfmt sheetId="3" sqref="B39" start="0" length="2147483647">
    <dxf>
      <font>
        <color auto="1"/>
      </font>
    </dxf>
  </rfmt>
  <rrc rId="154" sId="3" ref="A39:XFD39" action="insertRow"/>
  <rcc rId="155" sId="3" odxf="1" dxf="1">
    <nc r="C39" t="inlineStr">
      <is>
        <t>N</t>
      </is>
    </nc>
    <odxf>
      <font>
        <sz val="8"/>
        <color rgb="FFFF0000"/>
        <name val="Arial"/>
        <scheme val="none"/>
      </font>
    </odxf>
    <ndxf>
      <font>
        <sz val="8"/>
        <color auto="1"/>
        <name val="Arial"/>
        <scheme val="none"/>
      </font>
    </ndxf>
  </rcc>
  <rcc rId="156" sId="3" odxf="1" dxf="1">
    <nc r="D39" t="inlineStr">
      <is>
        <t>Gmina Kolonowskie</t>
      </is>
    </nc>
    <odxf>
      <font>
        <sz val="8"/>
        <color rgb="FFFF0000"/>
        <name val="Arial"/>
        <scheme val="none"/>
      </font>
    </odxf>
    <ndxf>
      <font>
        <sz val="8"/>
        <color auto="1"/>
        <name val="Arial"/>
        <scheme val="none"/>
      </font>
    </ndxf>
  </rcc>
  <rcc rId="157" sId="3" odxf="1" dxf="1">
    <nc r="E39">
      <v>1611033</v>
    </nc>
    <odxf>
      <font>
        <sz val="8"/>
        <color rgb="FFFF0000"/>
        <name val="Arial"/>
        <scheme val="none"/>
      </font>
    </odxf>
    <ndxf>
      <font>
        <sz val="8"/>
        <color auto="1"/>
        <name val="Arial"/>
        <scheme val="none"/>
      </font>
    </ndxf>
  </rcc>
  <rcc rId="158" sId="3" odxf="1" dxf="1">
    <nc r="F39" t="inlineStr">
      <is>
        <t>Powiat Strzelecki</t>
      </is>
    </nc>
    <odxf>
      <font>
        <sz val="8"/>
        <color rgb="FFFF0000"/>
        <name val="Arial"/>
        <scheme val="none"/>
      </font>
    </odxf>
    <ndxf>
      <font>
        <sz val="8"/>
        <color auto="1"/>
        <name val="Arial"/>
        <scheme val="none"/>
      </font>
    </ndxf>
  </rcc>
  <rcc rId="159" sId="3" odxf="1" dxf="1">
    <nc r="G39" t="inlineStr">
      <is>
        <t>Budowa ulicy Klonowej w miejscowości Kolonowskie</t>
      </is>
    </nc>
    <odxf>
      <font>
        <sz val="8"/>
        <color rgb="FFFF0000"/>
        <name val="Arial"/>
        <scheme val="none"/>
      </font>
    </odxf>
    <ndxf>
      <font>
        <sz val="8"/>
        <color auto="1"/>
        <name val="Arial"/>
        <scheme val="none"/>
      </font>
    </ndxf>
  </rcc>
  <rcc rId="160" sId="3" odxf="1" dxf="1">
    <nc r="H39" t="inlineStr">
      <is>
        <t>B</t>
      </is>
    </nc>
    <odxf>
      <font>
        <sz val="8"/>
        <color rgb="FFFF0000"/>
        <name val="Arial"/>
        <scheme val="none"/>
      </font>
    </odxf>
    <ndxf>
      <font>
        <sz val="8"/>
        <color auto="1"/>
        <name val="Arial"/>
        <scheme val="none"/>
      </font>
    </ndxf>
  </rcc>
  <rcc rId="161" sId="3" odxf="1" dxf="1">
    <nc r="I39">
      <v>0.6</v>
    </nc>
    <odxf>
      <font>
        <sz val="8"/>
        <color rgb="FFFF0000"/>
        <name val="Arial"/>
        <scheme val="none"/>
      </font>
    </odxf>
    <ndxf>
      <font>
        <sz val="8"/>
        <color auto="1"/>
        <name val="Arial"/>
        <scheme val="none"/>
      </font>
    </ndxf>
  </rcc>
  <rcc rId="162" sId="3" odxf="1" dxf="1">
    <nc r="J39" t="inlineStr">
      <is>
        <t>kwiecień 2023 sierpień 2023</t>
      </is>
    </nc>
    <odxf>
      <font>
        <sz val="8"/>
        <color rgb="FFFF0000"/>
        <name val="Arial"/>
        <scheme val="none"/>
      </font>
    </odxf>
    <ndxf>
      <font>
        <sz val="8"/>
        <color auto="1"/>
        <name val="Arial"/>
        <scheme val="none"/>
      </font>
    </ndxf>
  </rcc>
  <rcc rId="163" sId="3" odxf="1" dxf="1" numFmtId="4">
    <nc r="K39">
      <v>1816505.49</v>
    </nc>
    <odxf>
      <font>
        <sz val="8"/>
        <color rgb="FFFF0000"/>
        <name val="Arial"/>
        <scheme val="none"/>
      </font>
    </odxf>
    <ndxf>
      <font>
        <sz val="8"/>
        <color auto="1"/>
        <name val="Arial"/>
        <scheme val="none"/>
      </font>
    </ndxf>
  </rcc>
  <rcc rId="164" sId="3" odxf="1" dxf="1">
    <nc r="L39">
      <f>ROUND(K39*N39,2)</f>
    </nc>
    <odxf>
      <font>
        <sz val="8"/>
        <color rgb="FFFF0000"/>
        <name val="Arial"/>
        <scheme val="none"/>
      </font>
    </odxf>
    <ndxf>
      <font>
        <sz val="8"/>
        <color auto="1"/>
        <name val="Arial"/>
        <scheme val="none"/>
      </font>
    </ndxf>
  </rcc>
  <rcc rId="165" sId="3" odxf="1" dxf="1">
    <nc r="M39">
      <f>K39-L39</f>
    </nc>
    <odxf>
      <font>
        <sz val="8"/>
        <color rgb="FFFF0000"/>
        <name val="Arial"/>
        <scheme val="none"/>
      </font>
    </odxf>
    <ndxf>
      <font>
        <sz val="8"/>
        <color auto="1"/>
        <name val="Arial"/>
        <scheme val="none"/>
      </font>
    </ndxf>
  </rcc>
  <rcc rId="166" sId="3" odxf="1" dxf="1" numFmtId="13">
    <nc r="N39">
      <v>0.7</v>
    </nc>
    <odxf>
      <font>
        <sz val="8"/>
        <color rgb="FFFF0000"/>
        <name val="Arial"/>
        <scheme val="none"/>
      </font>
    </odxf>
    <ndxf>
      <font>
        <sz val="8"/>
        <color auto="1"/>
        <name val="Arial"/>
        <scheme val="none"/>
      </font>
    </ndxf>
  </rcc>
  <rcc rId="167" sId="3" odxf="1" dxf="1" numFmtId="4">
    <nc r="O39">
      <v>0</v>
    </nc>
    <odxf>
      <font>
        <sz val="8"/>
        <color rgb="FFFF0000"/>
        <name val="Arial"/>
        <scheme val="none"/>
      </font>
    </odxf>
    <ndxf>
      <font>
        <sz val="8"/>
        <color auto="1"/>
        <name val="Arial"/>
        <scheme val="none"/>
      </font>
    </ndxf>
  </rcc>
  <rcc rId="168" sId="3" odxf="1" dxf="1" numFmtId="4">
    <nc r="P39">
      <v>0</v>
    </nc>
    <odxf>
      <font>
        <sz val="8"/>
        <color rgb="FFFF0000"/>
        <name val="Arial"/>
        <scheme val="none"/>
      </font>
    </odxf>
    <ndxf>
      <font>
        <sz val="8"/>
        <color auto="1"/>
        <name val="Arial"/>
        <scheme val="none"/>
      </font>
    </ndxf>
  </rcc>
  <rcc rId="169" sId="3" odxf="1" dxf="1" numFmtId="4">
    <nc r="Q39">
      <v>0</v>
    </nc>
    <odxf>
      <font>
        <sz val="8"/>
        <color rgb="FFFF0000"/>
        <name val="Arial"/>
        <scheme val="none"/>
      </font>
    </odxf>
    <ndxf>
      <font>
        <sz val="8"/>
        <color auto="1"/>
        <name val="Arial"/>
        <scheme val="none"/>
      </font>
    </ndxf>
  </rcc>
  <rcc rId="170" sId="3" odxf="1" dxf="1" numFmtId="4">
    <nc r="R39">
      <v>0</v>
    </nc>
    <odxf>
      <font>
        <sz val="8"/>
        <color rgb="FFFF0000"/>
        <name val="Arial"/>
        <scheme val="none"/>
      </font>
    </odxf>
    <ndxf>
      <font>
        <sz val="8"/>
        <color auto="1"/>
        <name val="Arial"/>
        <scheme val="none"/>
      </font>
    </ndxf>
  </rcc>
  <rcc rId="171" sId="3" odxf="1" s="1" dxf="1">
    <nc r="S39">
      <f>L39</f>
    </nc>
    <odxf>
      <font>
        <b val="0"/>
        <i val="0"/>
        <strike val="0"/>
        <condense val="0"/>
        <extend val="0"/>
        <outline val="0"/>
        <shadow val="0"/>
        <u val="none"/>
        <vertAlign val="baseline"/>
        <sz val="8"/>
        <color rgb="FFFF0000"/>
        <name val="Arial"/>
        <scheme val="none"/>
      </font>
      <numFmt numFmtId="166" formatCode="#,##0.00_ ;\-#,##0.00\ "/>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odxf>
    <ndxf>
      <font>
        <sz val="8"/>
        <color auto="1"/>
        <name val="Arial"/>
        <scheme val="none"/>
      </font>
      <numFmt numFmtId="4" formatCode="#,##0.00"/>
    </ndxf>
  </rcc>
  <rfmt sheetId="3" sqref="C40" start="0" length="0">
    <dxf>
      <font>
        <sz val="8"/>
        <color rgb="FFFF0000"/>
        <name val="Arial"/>
        <scheme val="none"/>
      </font>
    </dxf>
  </rfmt>
  <rfmt sheetId="3" sqref="D40" start="0" length="0">
    <dxf>
      <font>
        <sz val="8"/>
        <color rgb="FFFF0000"/>
        <name val="Arial"/>
        <scheme val="none"/>
      </font>
    </dxf>
  </rfmt>
  <rfmt sheetId="3" sqref="E40" start="0" length="0">
    <dxf>
      <font>
        <sz val="8"/>
        <color rgb="FFFF0000"/>
        <name val="Arial"/>
        <scheme val="none"/>
      </font>
    </dxf>
  </rfmt>
  <rfmt sheetId="3" sqref="F40" start="0" length="0">
    <dxf>
      <font>
        <sz val="8"/>
        <color rgb="FFFF0000"/>
        <name val="Arial"/>
        <scheme val="none"/>
      </font>
    </dxf>
  </rfmt>
  <rfmt sheetId="3" sqref="G40" start="0" length="0">
    <dxf>
      <font>
        <sz val="8"/>
        <color rgb="FFFF0000"/>
        <name val="Arial"/>
        <scheme val="none"/>
      </font>
    </dxf>
  </rfmt>
  <rfmt sheetId="3" sqref="H40" start="0" length="0">
    <dxf>
      <font>
        <sz val="8"/>
        <color rgb="FFFF0000"/>
        <name val="Arial"/>
        <scheme val="none"/>
      </font>
    </dxf>
  </rfmt>
  <rfmt sheetId="3" sqref="I40" start="0" length="0">
    <dxf>
      <font>
        <sz val="8"/>
        <color rgb="FFFF0000"/>
        <name val="Arial"/>
        <scheme val="none"/>
      </font>
    </dxf>
  </rfmt>
  <rfmt sheetId="3" sqref="J40" start="0" length="0">
    <dxf>
      <font>
        <sz val="8"/>
        <color rgb="FFFF0000"/>
        <name val="Arial"/>
        <scheme val="none"/>
      </font>
    </dxf>
  </rfmt>
  <rfmt sheetId="3" sqref="K40" start="0" length="0">
    <dxf>
      <font>
        <sz val="8"/>
        <color rgb="FFFF0000"/>
        <name val="Arial"/>
        <scheme val="none"/>
      </font>
    </dxf>
  </rfmt>
  <rfmt sheetId="3" sqref="L40" start="0" length="0">
    <dxf>
      <font>
        <sz val="8"/>
        <color rgb="FFFF0000"/>
        <name val="Arial"/>
        <scheme val="none"/>
      </font>
    </dxf>
  </rfmt>
  <rfmt sheetId="3" sqref="M40" start="0" length="0">
    <dxf>
      <font>
        <sz val="8"/>
        <color rgb="FFFF0000"/>
        <name val="Arial"/>
        <scheme val="none"/>
      </font>
    </dxf>
  </rfmt>
  <rfmt sheetId="3" sqref="N40" start="0" length="0">
    <dxf>
      <font>
        <sz val="8"/>
        <color rgb="FFFF0000"/>
        <name val="Arial"/>
        <scheme val="none"/>
      </font>
    </dxf>
  </rfmt>
  <rfmt sheetId="3" sqref="O40" start="0" length="0">
    <dxf>
      <font>
        <sz val="8"/>
        <color rgb="FFFF0000"/>
        <name val="Arial"/>
        <scheme val="none"/>
      </font>
    </dxf>
  </rfmt>
  <rfmt sheetId="3" sqref="P40" start="0" length="0">
    <dxf>
      <font>
        <sz val="8"/>
        <color rgb="FFFF0000"/>
        <name val="Arial"/>
        <scheme val="none"/>
      </font>
    </dxf>
  </rfmt>
  <rfmt sheetId="3" sqref="Q40" start="0" length="0">
    <dxf>
      <font>
        <sz val="8"/>
        <color rgb="FFFF0000"/>
        <name val="Arial"/>
        <scheme val="none"/>
      </font>
    </dxf>
  </rfmt>
  <rfmt sheetId="3" sqref="R40" start="0" length="0">
    <dxf>
      <font>
        <sz val="8"/>
        <color rgb="FFFF0000"/>
        <name val="Arial"/>
        <scheme val="none"/>
      </font>
    </dxf>
  </rfmt>
  <rfmt sheetId="3" s="1" sqref="S40" start="0" length="0">
    <dxf>
      <font>
        <sz val="8"/>
        <color rgb="FFFF0000"/>
        <name val="Arial"/>
        <scheme val="none"/>
      </font>
      <numFmt numFmtId="166" formatCode="#,##0.00_ ;\-#,##0.00\ "/>
      <border outline="0">
        <right style="thin">
          <color indexed="64"/>
        </right>
      </border>
    </dxf>
  </rfmt>
  <rfmt sheetId="3" sqref="B40" start="0" length="2147483647">
    <dxf>
      <font>
        <color rgb="FFFF0000"/>
      </font>
    </dxf>
  </rfmt>
  <rrc rId="172" sId="3" ref="A40:XFD40" action="insertRow"/>
  <rcc rId="173" sId="3" odxf="1" dxf="1">
    <nc r="C40" t="inlineStr">
      <is>
        <t>W</t>
      </is>
    </nc>
    <odxf>
      <font>
        <sz val="8"/>
        <color auto="1"/>
        <name val="Arial"/>
        <scheme val="none"/>
      </font>
    </odxf>
    <ndxf>
      <font>
        <sz val="8"/>
        <color rgb="FFFF0000"/>
        <name val="Arial"/>
        <scheme val="none"/>
      </font>
    </ndxf>
  </rcc>
  <rcc rId="174" sId="3" odxf="1" dxf="1">
    <nc r="D40" t="inlineStr">
      <is>
        <t>Gmina Głuchołazy</t>
      </is>
    </nc>
    <odxf>
      <font>
        <sz val="8"/>
        <color auto="1"/>
        <name val="Arial"/>
        <scheme val="none"/>
      </font>
    </odxf>
    <ndxf>
      <font>
        <sz val="8"/>
        <color rgb="FFFF0000"/>
        <name val="Arial"/>
        <scheme val="none"/>
      </font>
    </ndxf>
  </rcc>
  <rcc rId="175" sId="3" odxf="1" dxf="1">
    <nc r="E40">
      <v>1607013</v>
    </nc>
    <odxf>
      <font>
        <sz val="8"/>
        <color auto="1"/>
        <name val="Arial"/>
        <scheme val="none"/>
      </font>
    </odxf>
    <ndxf>
      <font>
        <sz val="8"/>
        <color rgb="FFFF0000"/>
        <name val="Arial"/>
        <scheme val="none"/>
      </font>
    </ndxf>
  </rcc>
  <rcc rId="176" sId="3" odxf="1" dxf="1">
    <nc r="F40" t="inlineStr">
      <is>
        <t>Powiat Nyski</t>
      </is>
    </nc>
    <odxf>
      <font>
        <sz val="8"/>
        <color auto="1"/>
        <name val="Arial"/>
        <scheme val="none"/>
      </font>
    </odxf>
    <ndxf>
      <font>
        <sz val="8"/>
        <color rgb="FFFF0000"/>
        <name val="Arial"/>
        <scheme val="none"/>
      </font>
    </ndxf>
  </rcc>
  <rcc rId="177" sId="3" odxf="1" dxf="1">
    <nc r="G40" t="inlineStr">
      <is>
        <t>Budowa drogi dojazdowej ul. Królowej Jadwigi w Głuchołazach</t>
      </is>
    </nc>
    <odxf>
      <font>
        <sz val="8"/>
        <color auto="1"/>
        <name val="Arial"/>
        <scheme val="none"/>
      </font>
    </odxf>
    <ndxf>
      <font>
        <sz val="8"/>
        <color rgb="FFFF0000"/>
        <name val="Arial"/>
        <scheme val="none"/>
      </font>
    </ndxf>
  </rcc>
  <rcc rId="178" sId="3" odxf="1" dxf="1">
    <nc r="H40" t="inlineStr">
      <is>
        <t>B</t>
      </is>
    </nc>
    <odxf>
      <font>
        <sz val="8"/>
        <color auto="1"/>
        <name val="Arial"/>
        <scheme val="none"/>
      </font>
    </odxf>
    <ndxf>
      <font>
        <sz val="8"/>
        <color rgb="FFFF0000"/>
        <name val="Arial"/>
        <scheme val="none"/>
      </font>
    </ndxf>
  </rcc>
  <rcc rId="179" sId="3" odxf="1" dxf="1">
    <nc r="I40">
      <v>1.0629999999999999</v>
    </nc>
    <odxf>
      <font>
        <sz val="8"/>
        <color auto="1"/>
        <name val="Arial"/>
        <scheme val="none"/>
      </font>
    </odxf>
    <ndxf>
      <font>
        <sz val="8"/>
        <color rgb="FFFF0000"/>
        <name val="Arial"/>
        <scheme val="none"/>
      </font>
    </ndxf>
  </rcc>
  <rcc rId="180" sId="3" odxf="1" dxf="1">
    <nc r="J40" t="inlineStr">
      <is>
        <t>maj 2023 
sierpień 2024</t>
      </is>
    </nc>
    <odxf>
      <font>
        <sz val="8"/>
        <color auto="1"/>
        <name val="Arial"/>
        <scheme val="none"/>
      </font>
    </odxf>
    <ndxf>
      <font>
        <sz val="8"/>
        <color rgb="FFFF0000"/>
        <name val="Arial"/>
        <scheme val="none"/>
      </font>
    </ndxf>
  </rcc>
  <rcc rId="181" sId="3" odxf="1" dxf="1" numFmtId="4">
    <nc r="K40">
      <v>1945497.28</v>
    </nc>
    <odxf>
      <font>
        <sz val="8"/>
        <color auto="1"/>
        <name val="Arial"/>
        <scheme val="none"/>
      </font>
    </odxf>
    <ndxf>
      <font>
        <sz val="8"/>
        <color rgb="FFFF0000"/>
        <name val="Arial"/>
        <scheme val="none"/>
      </font>
    </ndxf>
  </rcc>
  <rfmt sheetId="3" sqref="L40" start="0" length="0">
    <dxf>
      <font>
        <sz val="8"/>
        <color rgb="FFFF0000"/>
        <name val="Arial"/>
        <scheme val="none"/>
      </font>
    </dxf>
  </rfmt>
  <rcc rId="182" sId="3" odxf="1" dxf="1">
    <nc r="M40">
      <f>K40-L40</f>
    </nc>
    <odxf>
      <font>
        <sz val="8"/>
        <color auto="1"/>
        <name val="Arial"/>
        <scheme val="none"/>
      </font>
    </odxf>
    <ndxf>
      <font>
        <sz val="8"/>
        <color rgb="FFFF0000"/>
        <name val="Arial"/>
        <scheme val="none"/>
      </font>
    </ndxf>
  </rcc>
  <rfmt sheetId="3" sqref="N40" start="0" length="0">
    <dxf>
      <font>
        <sz val="8"/>
        <color rgb="FFFF0000"/>
        <name val="Arial"/>
        <scheme val="none"/>
      </font>
    </dxf>
  </rfmt>
  <rcc rId="183" sId="3" odxf="1" dxf="1" numFmtId="4">
    <nc r="O40">
      <v>0</v>
    </nc>
    <odxf>
      <font>
        <sz val="8"/>
        <color auto="1"/>
        <name val="Arial"/>
        <scheme val="none"/>
      </font>
    </odxf>
    <ndxf>
      <font>
        <sz val="8"/>
        <color rgb="FFFF0000"/>
        <name val="Arial"/>
        <scheme val="none"/>
      </font>
    </ndxf>
  </rcc>
  <rcc rId="184" sId="3" odxf="1" dxf="1" numFmtId="4">
    <nc r="P40">
      <v>0</v>
    </nc>
    <odxf>
      <font>
        <sz val="8"/>
        <color auto="1"/>
        <name val="Arial"/>
        <scheme val="none"/>
      </font>
    </odxf>
    <ndxf>
      <font>
        <sz val="8"/>
        <color rgb="FFFF0000"/>
        <name val="Arial"/>
        <scheme val="none"/>
      </font>
    </ndxf>
  </rcc>
  <rcc rId="185" sId="3" odxf="1" dxf="1" numFmtId="4">
    <nc r="Q40">
      <v>0</v>
    </nc>
    <odxf>
      <font>
        <sz val="8"/>
        <color auto="1"/>
        <name val="Arial"/>
        <scheme val="none"/>
      </font>
    </odxf>
    <ndxf>
      <font>
        <sz val="8"/>
        <color rgb="FFFF0000"/>
        <name val="Arial"/>
        <scheme val="none"/>
      </font>
    </ndxf>
  </rcc>
  <rcc rId="186" sId="3" odxf="1" dxf="1" numFmtId="4">
    <nc r="R40">
      <v>0</v>
    </nc>
    <odxf>
      <font>
        <sz val="8"/>
        <color auto="1"/>
        <name val="Arial"/>
        <scheme val="none"/>
      </font>
    </odxf>
    <ndxf>
      <font>
        <sz val="8"/>
        <color rgb="FFFF0000"/>
        <name val="Arial"/>
        <scheme val="none"/>
      </font>
    </ndxf>
  </rcc>
  <rfmt sheetId="3" s="1" sqref="S40" start="0" length="0">
    <dxf>
      <font>
        <sz val="8"/>
        <color rgb="FFFF0000"/>
        <name val="Arial"/>
        <scheme val="none"/>
      </font>
      <numFmt numFmtId="166" formatCode="#,##0.00_ ;\-#,##0.00\ "/>
      <border outline="0">
        <right style="thin">
          <color indexed="64"/>
        </right>
      </border>
    </dxf>
  </rfmt>
  <rcc rId="187" sId="3" odxf="1" dxf="1">
    <oc r="C41" t="inlineStr">
      <is>
        <t>N</t>
      </is>
    </oc>
    <nc r="C41" t="inlineStr">
      <is>
        <t>W</t>
      </is>
    </nc>
    <ndxf>
      <border outline="0">
        <right/>
      </border>
    </ndxf>
  </rcc>
  <rcc rId="188" sId="3" odxf="1" dxf="1">
    <oc r="D41" t="inlineStr">
      <is>
        <t>Gmina Gorzów Śląski</t>
      </is>
    </oc>
    <nc r="D41" t="inlineStr">
      <is>
        <t>Gmina Kędzierzyn - Koźle</t>
      </is>
    </nc>
    <ndxf>
      <fill>
        <patternFill patternType="none">
          <bgColor indexed="65"/>
        </patternFill>
      </fill>
    </ndxf>
  </rcc>
  <rcc rId="189" sId="3" odxf="1" dxf="1">
    <oc r="E41">
      <v>1608023</v>
    </oc>
    <nc r="E41">
      <v>1603011</v>
    </nc>
    <ndxf>
      <fill>
        <patternFill patternType="none">
          <bgColor indexed="65"/>
        </patternFill>
      </fill>
    </ndxf>
  </rcc>
  <rcc rId="190" sId="3" odxf="1" dxf="1">
    <oc r="F41" t="inlineStr">
      <is>
        <t>Powiat Oleski</t>
      </is>
    </oc>
    <nc r="F41" t="inlineStr">
      <is>
        <t>Powiat Kędzierzyńsko - Kozielski</t>
      </is>
    </nc>
    <ndxf>
      <fill>
        <patternFill patternType="none">
          <bgColor indexed="65"/>
        </patternFill>
      </fill>
    </ndxf>
  </rcc>
  <rcc rId="191" sId="3" odxf="1" dxf="1">
    <oc r="G41" t="inlineStr">
      <is>
        <t>Przebudowa drogi gminnej nr 100823 O i wewnętrznej w Skrońsku</t>
      </is>
    </oc>
    <nc r="G41" t="inlineStr">
      <is>
        <t>Rozbudowa ul. Aroniowej w Kędzierzynie - Koźlu</t>
      </is>
    </nc>
    <ndxf>
      <fill>
        <patternFill patternType="none">
          <bgColor indexed="65"/>
        </patternFill>
      </fill>
    </ndxf>
  </rcc>
  <rcc rId="192" sId="3">
    <oc r="H41" t="inlineStr">
      <is>
        <t>P</t>
      </is>
    </oc>
    <nc r="H41" t="inlineStr">
      <is>
        <t>B</t>
      </is>
    </nc>
  </rcc>
  <rcc rId="193" sId="3" odxf="1" dxf="1">
    <oc r="I41">
      <v>2.4792800000000002</v>
    </oc>
    <nc r="I41">
      <v>0.745</v>
    </nc>
    <ndxf>
      <fill>
        <patternFill patternType="none">
          <bgColor indexed="65"/>
        </patternFill>
      </fill>
    </ndxf>
  </rcc>
  <rcc rId="194" sId="3">
    <oc r="J41" t="inlineStr">
      <is>
        <t>kwiecień 2023 grudzień 2023</t>
      </is>
    </oc>
    <nc r="J41" t="inlineStr">
      <is>
        <t>marzec 2023 
grudzień 2024</t>
      </is>
    </nc>
  </rcc>
  <rcc rId="195" sId="3" odxf="1" dxf="1" numFmtId="4">
    <oc r="K41">
      <v>4895515.0599999996</v>
    </oc>
    <nc r="K41">
      <v>7401581.4900000002</v>
    </nc>
    <ndxf>
      <fill>
        <patternFill patternType="none">
          <bgColor indexed="65"/>
        </patternFill>
      </fill>
    </ndxf>
  </rcc>
  <rcc rId="196" sId="3" odxf="1" dxf="1">
    <oc r="M41">
      <f>K37-L37</f>
    </oc>
    <nc r="M41">
      <f>K41-L41</f>
    </nc>
    <ndxf/>
  </rcc>
  <rcc rId="197" sId="3" numFmtId="13">
    <oc r="N41">
      <v>0.7</v>
    </oc>
    <nc r="N41">
      <v>0.5</v>
    </nc>
  </rcc>
  <rfmt sheetId="3" sqref="Q41" start="0" length="0">
    <dxf/>
  </rfmt>
  <rcc rId="198" sId="3" odxf="1" dxf="1">
    <nc r="N49">
      <f>M48-M49</f>
    </nc>
    <odxf>
      <numFmt numFmtId="0" formatCode="General"/>
    </odxf>
    <ndxf>
      <numFmt numFmtId="4" formatCode="#,##0.00"/>
    </ndxf>
  </rcc>
  <rcc rId="199" sId="3" numFmtId="4">
    <oc r="T41">
      <v>0</v>
    </oc>
    <nc r="T41">
      <v>2219994.4500000002</v>
    </nc>
  </rcc>
  <rcc rId="200" sId="3">
    <oc r="L41">
      <v>2650777.13</v>
    </oc>
    <nc r="L41">
      <f>S41+T41</f>
    </nc>
  </rcc>
  <rcc rId="201" sId="3">
    <nc r="A37">
      <v>35</v>
    </nc>
  </rcc>
  <rcc rId="202" sId="3">
    <nc r="A38">
      <v>36</v>
    </nc>
  </rcc>
  <rcc rId="203" sId="3">
    <nc r="A39">
      <v>37</v>
    </nc>
  </rcc>
  <rfmt sheetId="3" sqref="A41" start="0" length="0">
    <dxf>
      <font>
        <sz val="8"/>
        <color auto="1"/>
        <name val="Arial"/>
        <scheme val="none"/>
      </font>
    </dxf>
  </rfmt>
  <rcc rId="204" sId="3">
    <oc r="A41" t="inlineStr">
      <is>
        <t>34*</t>
      </is>
    </oc>
    <nc r="A41" t="inlineStr">
      <is>
        <t>39*</t>
      </is>
    </nc>
  </rcc>
  <rfmt sheetId="3" sqref="A41" start="0" length="2147483647">
    <dxf>
      <font>
        <color rgb="FFFFC000"/>
      </font>
    </dxf>
  </rfmt>
  <rfmt sheetId="3" sqref="A38:XFD38" start="0" length="2147483647">
    <dxf>
      <font>
        <color rgb="FFFF0000"/>
      </font>
    </dxf>
  </rfmt>
  <rfmt sheetId="3" sqref="A40:XFD40" start="0" length="2147483647">
    <dxf>
      <font>
        <color rgb="FFFF0000"/>
      </font>
    </dxf>
  </rfmt>
  <rcc rId="205" sId="3" numFmtId="4">
    <nc r="T39">
      <v>0</v>
    </nc>
  </rcc>
  <rfmt sheetId="3" sqref="A39:XFD39" start="0" length="2147483647">
    <dxf>
      <font>
        <color auto="1"/>
      </font>
    </dxf>
  </rfmt>
  <rfmt sheetId="3" sqref="U38" start="0" length="0">
    <dxf>
      <font>
        <sz val="8"/>
        <color auto="1"/>
        <name val="Arial"/>
        <scheme val="none"/>
      </font>
    </dxf>
  </rfmt>
  <rfmt sheetId="3" sqref="V38" start="0" length="0">
    <dxf>
      <font>
        <sz val="8"/>
        <color auto="1"/>
        <name val="Arial"/>
        <scheme val="none"/>
      </font>
    </dxf>
  </rfmt>
  <rfmt sheetId="3" sqref="W38" start="0" length="0">
    <dxf>
      <font>
        <sz val="8"/>
        <color auto="1"/>
        <name val="Arial"/>
        <scheme val="none"/>
      </font>
    </dxf>
  </rfmt>
  <rfmt sheetId="3" sqref="X38" start="0" length="0">
    <dxf>
      <font>
        <sz val="8"/>
        <color auto="1"/>
        <name val="Arial"/>
        <scheme val="none"/>
      </font>
    </dxf>
  </rfmt>
  <rfmt sheetId="3" sqref="Y38" start="0" length="0">
    <dxf>
      <font>
        <color auto="1"/>
      </font>
    </dxf>
  </rfmt>
  <rfmt sheetId="3" sqref="Z38" start="0" length="0">
    <dxf>
      <font>
        <color auto="1"/>
      </font>
    </dxf>
  </rfmt>
  <rfmt sheetId="3" sqref="AA38" start="0" length="0">
    <dxf>
      <font>
        <color auto="1"/>
      </font>
    </dxf>
  </rfmt>
  <rfmt sheetId="3" sqref="AB38" start="0" length="0">
    <dxf>
      <font>
        <color auto="1"/>
      </font>
    </dxf>
  </rfmt>
  <rfmt sheetId="3" sqref="U40" start="0" length="0">
    <dxf>
      <font>
        <sz val="8"/>
        <color auto="1"/>
        <name val="Arial"/>
        <scheme val="none"/>
      </font>
    </dxf>
  </rfmt>
  <rfmt sheetId="3" sqref="V40" start="0" length="0">
    <dxf>
      <font>
        <sz val="8"/>
        <color auto="1"/>
        <name val="Arial"/>
        <scheme val="none"/>
      </font>
    </dxf>
  </rfmt>
  <rfmt sheetId="3" sqref="W40" start="0" length="0">
    <dxf>
      <font>
        <sz val="8"/>
        <color auto="1"/>
        <name val="Arial"/>
        <scheme val="none"/>
      </font>
    </dxf>
  </rfmt>
  <rfmt sheetId="3" sqref="X40" start="0" length="0">
    <dxf>
      <font>
        <sz val="8"/>
        <color auto="1"/>
        <name val="Arial"/>
        <scheme val="none"/>
      </font>
    </dxf>
  </rfmt>
  <rfmt sheetId="3" sqref="Y40" start="0" length="0">
    <dxf>
      <font>
        <color auto="1"/>
      </font>
    </dxf>
  </rfmt>
  <rfmt sheetId="3" sqref="Z40" start="0" length="0">
    <dxf>
      <font>
        <color auto="1"/>
      </font>
    </dxf>
  </rfmt>
  <rfmt sheetId="3" sqref="AA40" start="0" length="0">
    <dxf>
      <font>
        <color auto="1"/>
      </font>
    </dxf>
  </rfmt>
  <rfmt sheetId="3" sqref="AB40" start="0" length="0">
    <dxf>
      <font>
        <color auto="1"/>
      </font>
    </dxf>
  </rfmt>
  <rcc rId="206" sId="3">
    <oc r="Y35" t="b">
      <v>1</v>
    </oc>
    <nc r="Y35">
      <f>L35=SUM(P35:X35)</f>
    </nc>
  </rcc>
  <rcc rId="207" sId="3" numFmtId="13">
    <oc r="Z35">
      <v>0.38879999999999998</v>
    </oc>
    <nc r="Z35">
      <f>ROUND(L35/K35,4)</f>
    </nc>
  </rcc>
  <rcc rId="208" sId="3">
    <oc r="AA35" t="b">
      <v>0</v>
    </oc>
    <nc r="AA35">
      <f>Z35=N35</f>
    </nc>
  </rcc>
  <rcc rId="209" sId="3">
    <oc r="AB35" t="b">
      <v>1</v>
    </oc>
    <nc r="AB35">
      <f>K35=L35+M35</f>
    </nc>
  </rcc>
  <rcc rId="210" sId="3">
    <oc r="Y36" t="b">
      <v>1</v>
    </oc>
    <nc r="Y36">
      <f>L36=SUM(P36:X36)</f>
    </nc>
  </rcc>
  <rcc rId="211" sId="3" numFmtId="13">
    <oc r="Z36">
      <v>0.54149999999999998</v>
    </oc>
    <nc r="Z36">
      <f>ROUND(L36/K36,4)</f>
    </nc>
  </rcc>
  <rcc rId="212" sId="3">
    <oc r="AA36" t="b">
      <v>0</v>
    </oc>
    <nc r="AA36">
      <f>Z36=N36</f>
    </nc>
  </rcc>
  <rcc rId="213" sId="3">
    <oc r="AB36" t="b">
      <v>1</v>
    </oc>
    <nc r="AB36">
      <f>K36=L36+M36</f>
    </nc>
  </rcc>
  <rcc rId="214" sId="3" numFmtId="4">
    <nc r="U37">
      <v>0</v>
    </nc>
  </rcc>
  <rcc rId="215" sId="3" numFmtId="4">
    <nc r="V37">
      <v>0</v>
    </nc>
  </rcc>
  <rcc rId="216" sId="3" numFmtId="4">
    <nc r="W37">
      <v>0</v>
    </nc>
  </rcc>
  <rcc rId="217" sId="3" numFmtId="4">
    <nc r="X37">
      <v>0</v>
    </nc>
  </rcc>
  <rcc rId="218" sId="3">
    <nc r="Y37">
      <f>L37=SUM(P37:X37)</f>
    </nc>
  </rcc>
  <rcc rId="219" sId="3" numFmtId="13">
    <nc r="Z37">
      <f>ROUND(L37/K37,4)</f>
    </nc>
  </rcc>
  <rcc rId="220" sId="3">
    <nc r="AA37">
      <f>Z37=N37</f>
    </nc>
  </rcc>
  <rcc rId="221" sId="3">
    <nc r="AB37">
      <f>K37=L37+M37</f>
    </nc>
  </rcc>
  <rcc rId="222" sId="3" numFmtId="4">
    <nc r="U38">
      <v>0</v>
    </nc>
  </rcc>
  <rcc rId="223" sId="3" numFmtId="4">
    <nc r="V38">
      <v>0</v>
    </nc>
  </rcc>
  <rcc rId="224" sId="3" numFmtId="4">
    <nc r="W38">
      <v>0</v>
    </nc>
  </rcc>
  <rcc rId="225" sId="3" numFmtId="4">
    <nc r="X38">
      <v>0</v>
    </nc>
  </rcc>
  <rcc rId="226" sId="3">
    <nc r="Y38">
      <f>L38=SUM(P38:X38)</f>
    </nc>
  </rcc>
  <rcc rId="227" sId="3" numFmtId="13">
    <nc r="Z38">
      <f>ROUND(L38/K38,4)</f>
    </nc>
  </rcc>
  <rcc rId="228" sId="3">
    <nc r="AA38">
      <f>Z38=N38</f>
    </nc>
  </rcc>
  <rcc rId="229" sId="3">
    <nc r="AB38">
      <f>K38=L38+M38</f>
    </nc>
  </rcc>
  <rcc rId="230" sId="3" numFmtId="4">
    <nc r="U39">
      <v>0</v>
    </nc>
  </rcc>
  <rcc rId="231" sId="3" numFmtId="4">
    <nc r="V39">
      <v>0</v>
    </nc>
  </rcc>
  <rcc rId="232" sId="3" numFmtId="4">
    <nc r="W39">
      <v>0</v>
    </nc>
  </rcc>
  <rcc rId="233" sId="3" numFmtId="4">
    <nc r="X39">
      <v>0</v>
    </nc>
  </rcc>
  <rcc rId="234" sId="3">
    <nc r="Y39">
      <f>L39=SUM(P39:X39)</f>
    </nc>
  </rcc>
  <rcc rId="235" sId="3" numFmtId="13">
    <nc r="Z39">
      <f>ROUND(L39/K39,4)</f>
    </nc>
  </rcc>
  <rcc rId="236" sId="3">
    <nc r="AA39">
      <f>Z39=N39</f>
    </nc>
  </rcc>
  <rcc rId="237" sId="3">
    <nc r="AB39">
      <f>K39=L39+M39</f>
    </nc>
  </rcc>
  <rcc rId="238" sId="3" numFmtId="4">
    <nc r="U40">
      <v>0</v>
    </nc>
  </rcc>
  <rcc rId="239" sId="3" numFmtId="4">
    <nc r="V40">
      <v>0</v>
    </nc>
  </rcc>
  <rcc rId="240" sId="3" numFmtId="4">
    <nc r="W40">
      <v>0</v>
    </nc>
  </rcc>
  <rcc rId="241" sId="3" numFmtId="4">
    <nc r="X40">
      <v>0</v>
    </nc>
  </rcc>
  <rcc rId="242" sId="3">
    <nc r="Y40">
      <f>L40=SUM(P40:X40)</f>
    </nc>
  </rcc>
  <rcc rId="243" sId="3" numFmtId="13">
    <nc r="Z40">
      <f>ROUND(L40/K40,4)</f>
    </nc>
  </rcc>
  <rcc rId="244" sId="3">
    <nc r="AA40">
      <f>Z40=N40</f>
    </nc>
  </rcc>
  <rcc rId="245" sId="3">
    <nc r="AB40">
      <f>K40=L40+M40</f>
    </nc>
  </rcc>
  <rcc rId="246" sId="3" numFmtId="4">
    <oc r="S36">
      <v>2650777.13</v>
    </oc>
    <nc r="S36">
      <f>L36</f>
    </nc>
  </rcc>
  <rcc rId="247" sId="3" numFmtId="4">
    <oc r="S41">
      <f>L37</f>
    </oc>
    <nc r="S41"/>
  </rcc>
  <rcc rId="248" sId="3" numFmtId="4">
    <nc r="M49">
      <v>55288273.520000011</v>
    </nc>
  </rcc>
  <rcc rId="249" sId="3" numFmtId="4">
    <nc r="T40">
      <v>777158.91</v>
    </nc>
  </rcc>
  <rcc rId="250" sId="3" numFmtId="4">
    <nc r="S40">
      <v>197632.22999998927</v>
    </nc>
  </rcc>
  <rcc rId="251" sId="3">
    <nc r="L40">
      <f>S40+T40</f>
    </nc>
  </rcc>
  <rrc rId="252" sId="3" ref="A41:XFD41" action="deleteRow">
    <undo index="2" exp="area" ref3D="1" dr="X3:X41" r="O19" sId="1"/>
    <undo index="0" exp="area" ref3D="1" dr="C3:C41" r="O19" sId="1"/>
    <undo index="2" exp="area" ref3D="1" dr="W3:W41" r="N19" sId="1"/>
    <undo index="0" exp="area" ref3D="1" dr="C3:C41" r="N19" sId="1"/>
    <undo index="2" exp="area" ref3D="1" dr="V3:V41" r="M19" sId="1"/>
    <undo index="0" exp="area" ref3D="1" dr="C3:C41" r="M19" sId="1"/>
    <undo index="2" exp="area" ref3D="1" dr="U3:U41" r="L19" sId="1"/>
    <undo index="0" exp="area" ref3D="1" dr="C3:C41" r="L19" sId="1"/>
    <undo index="2" exp="area" ref3D="1" dr="T3:T41" r="K19" sId="1"/>
    <undo index="0" exp="area" ref3D="1" dr="C3:C41" r="K19" sId="1"/>
    <undo index="2" exp="area" ref3D="1" dr="S3:S41" r="J19" sId="1"/>
    <undo index="0" exp="area" ref3D="1" dr="C3:C41" r="J19" sId="1"/>
    <undo index="2" exp="area" ref3D="1" dr="R3:R41" r="I19" sId="1"/>
    <undo index="0" exp="area" ref3D="1" dr="C3:C41" r="I19" sId="1"/>
    <undo index="2" exp="area" ref3D="1" dr="Q3:Q41" r="H19" sId="1"/>
    <undo index="0" exp="area" ref3D="1" dr="C3:C41" r="H19" sId="1"/>
    <undo index="2" exp="area" ref3D="1" dr="P3:P41" r="G19" sId="1"/>
    <undo index="0" exp="area" ref3D="1" dr="C3:C41" r="G19" sId="1"/>
    <undo index="2" exp="area" ref3D="1" dr="O3:O41" r="F19" sId="1"/>
    <undo index="0" exp="area" ref3D="1" dr="C3:C41" r="F19" sId="1"/>
    <undo index="2" exp="area" ref3D="1" dr="L3:L41" r="E19" sId="1"/>
    <undo index="0" exp="area" ref3D="1" dr="C3:C41" r="E19" sId="1"/>
    <undo index="2" exp="area" ref3D="1" dr="M3:M41" r="D19" sId="1"/>
    <undo index="0" exp="area" ref3D="1" dr="C3:C41" r="D19" sId="1"/>
    <undo index="2" exp="area" ref3D="1" dr="K3:K41" r="C19" sId="1"/>
    <undo index="0" exp="area" ref3D="1" dr="C3:C41" r="C19" sId="1"/>
    <undo index="0" exp="area" ref3D="1" dr="C3:C41" r="B19" sId="1"/>
    <undo index="2" exp="area" ref3D="1" dr="X3:X41" r="O18" sId="1"/>
    <undo index="0" exp="area" ref3D="1" dr="C3:C41" r="O18" sId="1"/>
    <undo index="2" exp="area" ref3D="1" dr="W3:W41" r="N18" sId="1"/>
    <undo index="0" exp="area" ref3D="1" dr="C3:C41" r="N18" sId="1"/>
    <undo index="2" exp="area" ref3D="1" dr="V3:V41" r="M18" sId="1"/>
    <undo index="0" exp="area" ref3D="1" dr="C3:C41" r="M18" sId="1"/>
    <undo index="2" exp="area" ref3D="1" dr="U3:U41" r="L18" sId="1"/>
    <undo index="0" exp="area" ref3D="1" dr="C3:C41" r="L18" sId="1"/>
    <undo index="2" exp="area" ref3D="1" dr="T3:T41" r="K18" sId="1"/>
    <undo index="0" exp="area" ref3D="1" dr="C3:C41" r="K18" sId="1"/>
    <undo index="2" exp="area" ref3D="1" dr="S3:S41" r="J18" sId="1"/>
    <undo index="0" exp="area" ref3D="1" dr="C3:C41" r="J18" sId="1"/>
    <undo index="2" exp="area" ref3D="1" dr="R3:R41" r="I18" sId="1"/>
    <undo index="0" exp="area" ref3D="1" dr="C3:C41" r="I18" sId="1"/>
    <undo index="2" exp="area" ref3D="1" dr="Q3:Q41" r="H18" sId="1"/>
    <undo index="0" exp="area" ref3D="1" dr="C3:C41" r="H18" sId="1"/>
    <undo index="2" exp="area" ref3D="1" dr="P3:P41" r="G18" sId="1"/>
    <undo index="0" exp="area" ref3D="1" dr="C3:C41" r="G18" sId="1"/>
    <undo index="2" exp="area" ref3D="1" dr="O3:O41" r="F18" sId="1"/>
    <undo index="0" exp="area" ref3D="1" dr="C3:C41" r="F18" sId="1"/>
    <undo index="2" exp="area" ref3D="1" dr="L3:L41" r="E18" sId="1"/>
    <undo index="0" exp="area" ref3D="1" dr="C3:C41" r="E18" sId="1"/>
    <undo index="2" exp="area" ref3D="1" dr="M3:M41" r="D18" sId="1"/>
    <undo index="0" exp="area" ref3D="1" dr="C3:C41" r="D18" sId="1"/>
    <undo index="2" exp="area" ref3D="1" dr="K3:K41" r="C18" sId="1"/>
    <undo index="0" exp="area" ref3D="1" dr="C3:C41" r="C18" sId="1"/>
    <undo index="0" exp="area" ref3D="1" dr="C3:C41" r="B18" sId="1"/>
    <undo index="2" exp="area" ref3D="1" dr="X3:X41" r="O17" sId="1"/>
    <undo index="0" exp="area" ref3D="1" dr="C3:C41" r="O17" sId="1"/>
    <undo index="2" exp="area" ref3D="1" dr="W3:W41" r="N17" sId="1"/>
    <undo index="0" exp="area" ref3D="1" dr="C3:C41" r="N17" sId="1"/>
    <undo index="2" exp="area" ref3D="1" dr="V3:V41" r="M17" sId="1"/>
    <undo index="0" exp="area" ref3D="1" dr="G3:G41" r="M17" sId="1"/>
    <undo index="2" exp="area" ref3D="1" dr="U3:U41" r="L17" sId="1"/>
    <undo index="0" exp="area" ref3D="1" dr="C3:C41" r="L17" sId="1"/>
    <undo index="2" exp="area" ref3D="1" dr="T3:T41" r="K17" sId="1"/>
    <undo index="0" exp="area" ref3D="1" dr="C3:C41" r="K17" sId="1"/>
    <undo index="2" exp="area" ref3D="1" dr="S3:S41" r="J17" sId="1"/>
    <undo index="0" exp="area" ref3D="1" dr="C3:C41" r="J17" sId="1"/>
    <undo index="2" exp="area" ref3D="1" dr="R3:R41" r="I17" sId="1"/>
    <undo index="0" exp="area" ref3D="1" dr="C3:C41" r="I17" sId="1"/>
    <undo index="2" exp="area" ref3D="1" dr="Q3:Q41" r="H17" sId="1"/>
    <undo index="0" exp="area" ref3D="1" dr="C3:C41" r="H17" sId="1"/>
    <undo index="2" exp="area" ref3D="1" dr="P3:P41" r="G17" sId="1"/>
    <undo index="0" exp="area" ref3D="1" dr="C3:C41" r="G17" sId="1"/>
    <undo index="2" exp="area" ref3D="1" dr="O3:O41" r="F17" sId="1"/>
    <undo index="0" exp="area" ref3D="1" dr="C3:C41" r="F17" sId="1"/>
    <undo index="2" exp="area" ref3D="1" dr="L3:L41" r="E17" sId="1"/>
    <undo index="0" exp="area" ref3D="1" dr="C3:C41" r="E17" sId="1"/>
    <undo index="2" exp="area" ref3D="1" dr="M3:M41" r="D17" sId="1"/>
    <undo index="0" exp="area" ref3D="1" dr="C3:C41" r="D17" sId="1"/>
    <undo index="2" exp="area" ref3D="1" dr="K3:K41" r="C17" sId="1"/>
    <undo index="0" exp="area" ref3D="1" dr="C3:C41" r="C17" sId="1"/>
    <undo index="0" exp="area" ref3D="1" dr="C3:C41" r="B17" sId="1"/>
    <undo index="0" exp="area" ref3D="1" dr="X3:X41" r="O16" sId="1"/>
    <undo index="0" exp="area" ref3D="1" dr="W3:W41" r="N16" sId="1"/>
    <undo index="0" exp="area" ref3D="1" dr="V3:V41" r="M16" sId="1"/>
    <undo index="0" exp="area" ref3D="1" dr="U3:U41" r="L16" sId="1"/>
    <undo index="0" exp="area" ref3D="1" dr="T3:T41" r="K16" sId="1"/>
    <undo index="0" exp="area" ref3D="1" dr="S3:S41" r="J16" sId="1"/>
    <undo index="0" exp="area" ref3D="1" dr="R3:R41" r="I16" sId="1"/>
    <undo index="0" exp="area" ref3D="1" dr="Q3:Q41" r="H16" sId="1"/>
    <undo index="0" exp="area" ref3D="1" dr="P3:P41" r="G16" sId="1"/>
    <undo index="0" exp="area" ref3D="1" dr="O3:O41" r="F16" sId="1"/>
    <undo index="0" exp="area" ref3D="1" dr="L3:L41" r="E16" sId="1"/>
    <undo index="0" exp="area" ref3D="1" dr="M3:M41" r="D16" sId="1"/>
    <undo index="0" exp="area" ref3D="1" dr="K3:K41" r="C16" sId="1"/>
    <undo index="0" exp="area" ref3D="1" dr="L3:L41" r="B16" sId="1"/>
    <undo index="2" exp="area" dr="X3:X41" r="X45" sId="3"/>
    <undo index="0" exp="area" dr="$C$3:$C$41" r="X45" sId="3"/>
    <undo index="2" exp="area" dr="W3:W41" r="W45" sId="3"/>
    <undo index="0" exp="area" dr="$C$3:$C$41" r="W45" sId="3"/>
    <undo index="2" exp="area" dr="V3:V41" r="V45" sId="3"/>
    <undo index="0" exp="area" dr="$C$3:$C$41" r="V45" sId="3"/>
    <undo index="2" exp="area" dr="U3:U41" r="U45" sId="3"/>
    <undo index="0" exp="area" dr="$C$3:$C$41" r="U45" sId="3"/>
    <undo index="2" exp="area" dr="T3:T41" r="T45" sId="3"/>
    <undo index="0" exp="area" dr="$C$3:$C$41" r="T45" sId="3"/>
    <undo index="2" exp="area" dr="S3:S41" r="S45" sId="3"/>
    <undo index="0" exp="area" dr="$C$3:$C$41" r="S45" sId="3"/>
    <undo index="2" exp="area" dr="R3:R41" r="R45" sId="3"/>
    <undo index="0" exp="area" dr="$C$3:$C$41" r="R45" sId="3"/>
    <undo index="2" exp="area" dr="Q3:Q41" r="Q45" sId="3"/>
    <undo index="0" exp="area" dr="$C$3:$C$41" r="Q45" sId="3"/>
    <undo index="2" exp="area" dr="P3:P41" r="P45" sId="3"/>
    <undo index="0" exp="area" dr="$C$3:$C$41" r="P45" sId="3"/>
    <undo index="2" exp="area" dr="O3:O41" r="O45" sId="3"/>
    <undo index="0" exp="area" dr="$C$3:$C$41" r="O45" sId="3"/>
    <undo index="2" exp="area" dr="M3:M41" r="M45" sId="3"/>
    <undo index="0" exp="area" dr="$C$3:$C$41" r="M45" sId="3"/>
    <undo index="2" exp="area" dr="L3:L41" r="L45" sId="3"/>
    <undo index="0" exp="area" dr="$C$3:$C$41" r="L45" sId="3"/>
    <undo index="2" exp="area" dr="K3:K41" r="K45" sId="3"/>
    <undo index="0" exp="area" dr="$C$3:$C$41" r="K45" sId="3"/>
    <undo index="2" exp="area" dr="I3:I41" r="I45" sId="3"/>
    <undo index="0" exp="area" dr="$C$3:$C$41" r="I45" sId="3"/>
    <undo index="2" exp="area" dr="X3:X41" r="X44" sId="3"/>
    <undo index="0" exp="area" dr="$C$3:$C$41" r="X44" sId="3"/>
    <undo index="2" exp="area" dr="W3:W41" r="W44" sId="3"/>
    <undo index="0" exp="area" dr="$C$3:$C$41" r="W44" sId="3"/>
    <undo index="2" exp="area" dr="V3:V41" r="V44" sId="3"/>
    <undo index="0" exp="area" dr="$C$3:$C$41" r="V44" sId="3"/>
    <undo index="2" exp="area" dr="U3:U41" r="U44" sId="3"/>
    <undo index="0" exp="area" dr="$C$3:$C$41" r="U44" sId="3"/>
    <undo index="2" exp="area" dr="T3:T41" r="T44" sId="3"/>
    <undo index="0" exp="area" dr="$C$3:$C$41" r="T44" sId="3"/>
    <undo index="2" exp="area" dr="S3:S41" r="S44" sId="3"/>
    <undo index="0" exp="area" dr="$C$3:$C$41" r="S44" sId="3"/>
    <undo index="2" exp="area" dr="R3:R41" r="R44" sId="3"/>
    <undo index="0" exp="area" dr="$C$3:$C$41" r="R44" sId="3"/>
    <undo index="2" exp="area" dr="Q3:Q41" r="Q44" sId="3"/>
    <undo index="0" exp="area" dr="$C$3:$C$41" r="Q44" sId="3"/>
    <undo index="2" exp="area" dr="P3:P41" r="P44" sId="3"/>
    <undo index="0" exp="area" dr="$C$3:$C$41" r="P44" sId="3"/>
    <undo index="2" exp="area" dr="O3:O41" r="O44" sId="3"/>
    <undo index="0" exp="area" dr="$C$3:$C$41" r="O44" sId="3"/>
    <undo index="2" exp="area" dr="M3:M41" r="M44" sId="3"/>
    <undo index="0" exp="area" dr="$C$3:$C$41" r="M44" sId="3"/>
    <undo index="2" exp="area" dr="L3:L41" r="L44" sId="3"/>
    <undo index="0" exp="area" dr="$C$3:$C$41" r="L44" sId="3"/>
    <undo index="2" exp="area" dr="K3:K41" r="K44" sId="3"/>
    <undo index="0" exp="area" dr="$C$3:$C$41" r="K44" sId="3"/>
    <undo index="2" exp="area" dr="I3:I41" r="I44" sId="3"/>
    <undo index="0" exp="area" dr="$C$3:$C$41" r="I44" sId="3"/>
    <undo index="2" exp="area" dr="X3:X41" r="X43" sId="3"/>
    <undo index="0" exp="area" dr="$C$3:$C$41" r="X43" sId="3"/>
    <undo index="2" exp="area" dr="W3:W41" r="W43" sId="3"/>
    <undo index="0" exp="area" dr="$C$3:$C$41" r="W43" sId="3"/>
    <undo index="2" exp="area" dr="V3:V41" r="V43" sId="3"/>
    <undo index="0" exp="area" dr="$C$3:$C$41" r="V43" sId="3"/>
    <undo index="2" exp="area" dr="U3:U41" r="U43" sId="3"/>
    <undo index="0" exp="area" dr="$C$3:$C$41" r="U43" sId="3"/>
    <undo index="2" exp="area" dr="T3:T41" r="T43" sId="3"/>
    <undo index="0" exp="area" dr="$C$3:$C$41" r="T43" sId="3"/>
    <undo index="2" exp="area" dr="S3:S41" r="S43" sId="3"/>
    <undo index="0" exp="area" dr="$C$3:$C$41" r="S43" sId="3"/>
    <undo index="2" exp="area" dr="R3:R41" r="R43" sId="3"/>
    <undo index="0" exp="area" dr="$C$3:$C$41" r="R43" sId="3"/>
    <undo index="2" exp="area" dr="Q3:Q41" r="Q43" sId="3"/>
    <undo index="0" exp="area" dr="$C$3:$C$41" r="Q43" sId="3"/>
    <undo index="2" exp="area" dr="P3:P41" r="P43" sId="3"/>
    <undo index="0" exp="area" dr="$C$3:$C$41" r="P43" sId="3"/>
    <undo index="2" exp="area" dr="O3:O41" r="O43" sId="3"/>
    <undo index="0" exp="area" dr="$C$3:$C$41" r="O43" sId="3"/>
    <undo index="2" exp="area" dr="M3:M41" r="M43" sId="3"/>
    <undo index="0" exp="area" dr="$C$3:$C$41" r="M43" sId="3"/>
    <undo index="2" exp="area" dr="L3:L41" r="L43" sId="3"/>
    <undo index="0" exp="area" dr="$C$3:$C$41" r="L43" sId="3"/>
    <undo index="2" exp="area" dr="K3:K41" r="K43" sId="3"/>
    <undo index="0" exp="area" dr="$C$3:$C$41" r="K43" sId="3"/>
    <undo index="2" exp="area" dr="I3:I41" r="I43" sId="3"/>
    <undo index="0" exp="area" dr="$C$3:$C$41" r="I43" sId="3"/>
    <undo index="0" exp="area" dr="X3:X41" r="X42" sId="3"/>
    <undo index="0" exp="area" dr="W3:W41" r="W42" sId="3"/>
    <undo index="0" exp="area" dr="V3:V41" r="V42" sId="3"/>
    <undo index="0" exp="area" dr="U3:U41" r="U42" sId="3"/>
    <undo index="0" exp="area" dr="T3:T41" r="T42" sId="3"/>
    <undo index="0" exp="area" dr="S3:S41" r="S42" sId="3"/>
    <undo index="0" exp="area" dr="R3:R41" r="R42" sId="3"/>
    <undo index="0" exp="area" dr="Q3:Q41" r="Q42" sId="3"/>
    <undo index="0" exp="area" dr="P3:P41" r="P42" sId="3"/>
    <undo index="0" exp="area" dr="O3:O41" r="O42" sId="3"/>
    <undo index="0" exp="area" dr="M3:M41" r="M42" sId="3"/>
    <undo index="0" exp="area" dr="L3:L41" r="L42" sId="3"/>
    <undo index="0" exp="area" dr="K3:K41" r="K42" sId="3"/>
    <undo index="0" exp="area" dr="I3:I41" r="I42" sId="3"/>
    <rfmt sheetId="3" xfDxf="1" sqref="A41:XFD41" start="0" length="0">
      <dxf>
        <font>
          <color rgb="FFFF0000"/>
        </font>
        <alignment horizontal="center" readingOrder="0"/>
      </dxf>
    </rfmt>
    <rcc rId="0" sId="3" dxf="1">
      <nc r="A41" t="inlineStr">
        <is>
          <t>39*</t>
        </is>
      </nc>
      <ndxf>
        <font>
          <sz val="8"/>
          <color rgb="FFFFC000"/>
          <name val="Arial"/>
          <scheme val="none"/>
        </font>
        <alignment vertical="center" wrapText="1" readingOrder="0"/>
        <border outline="0">
          <right style="thin">
            <color indexed="64"/>
          </right>
          <top style="thin">
            <color indexed="64"/>
          </top>
          <bottom style="thin">
            <color indexed="64"/>
          </bottom>
        </border>
      </ndxf>
    </rcc>
    <rcc rId="0" sId="3" dxf="1">
      <nc r="B41" t="inlineStr">
        <is>
          <t>RFRD/2022/G/43 przeniesiono z listy rezerwowej</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C41" t="inlineStr">
        <is>
          <t>W</t>
        </is>
      </nc>
      <ndxf>
        <font>
          <sz val="8"/>
          <color rgb="FFFF0000"/>
          <name val="Arial"/>
          <scheme val="none"/>
        </font>
        <alignment vertical="center" wrapText="1" readingOrder="0"/>
        <border outline="0">
          <left style="thin">
            <color indexed="64"/>
          </left>
          <top style="thin">
            <color indexed="64"/>
          </top>
          <bottom style="thin">
            <color indexed="64"/>
          </bottom>
        </border>
      </ndxf>
    </rcc>
    <rcc rId="0" sId="3" dxf="1">
      <nc r="D41" t="inlineStr">
        <is>
          <t>Gmina Kędzierzyn - Koźle</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E41">
        <v>1603011</v>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F41" t="inlineStr">
        <is>
          <t>Powiat Kędzierzyńsko - Kozielski</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G41" t="inlineStr">
        <is>
          <t>Rozbudowa ul. Aroniowej w Kędzierzynie - Koźlu</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H41" t="inlineStr">
        <is>
          <t>B</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I41">
        <v>0.745</v>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J41" t="inlineStr">
        <is>
          <t>marzec 2023 
grudzień 2024</t>
        </is>
      </nc>
      <ndxf>
        <font>
          <sz val="8"/>
          <color rgb="FFFF0000"/>
          <name val="Arial"/>
          <scheme val="none"/>
        </font>
        <numFmt numFmtId="4" formatCode="#,##0.00"/>
        <alignment vertical="center" wrapText="1" readingOrder="0"/>
        <border outline="0">
          <left style="thin">
            <color indexed="64"/>
          </left>
          <right style="thin">
            <color indexed="64"/>
          </right>
          <top style="thin">
            <color indexed="64"/>
          </top>
          <bottom style="thin">
            <color indexed="64"/>
          </bottom>
        </border>
      </ndxf>
    </rcc>
    <rcc rId="0" sId="3" dxf="1" numFmtId="4">
      <nc r="K41">
        <v>7401581.4900000002</v>
      </nc>
      <n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3" dxf="1">
      <nc r="L41">
        <f>S41+T41</f>
      </nc>
      <ndxf>
        <font>
          <b/>
          <sz val="8"/>
          <color rgb="FFFF0000"/>
          <name val="Arial"/>
          <scheme val="none"/>
        </font>
        <numFmt numFmtId="4" formatCode="#,##0.00"/>
        <alignment vertical="center" readingOrder="0"/>
        <border outline="0">
          <left style="thin">
            <color indexed="64"/>
          </left>
          <top style="thin">
            <color indexed="64"/>
          </top>
          <bottom style="thin">
            <color indexed="64"/>
          </bottom>
        </border>
      </ndxf>
    </rcc>
    <rcc rId="0" sId="3" dxf="1">
      <nc r="M41">
        <f>K41-L41</f>
      </nc>
      <ndxf>
        <font>
          <b/>
          <sz val="8"/>
          <color rgb="FFFF0000"/>
          <name val="Arial"/>
          <scheme val="none"/>
        </font>
        <numFmt numFmtId="4" formatCode="#,##0.00"/>
        <alignment vertical="center" readingOrder="0"/>
        <border outline="0">
          <left style="thin">
            <color indexed="64"/>
          </left>
          <right style="thin">
            <color indexed="64"/>
          </right>
          <top style="thin">
            <color indexed="64"/>
          </top>
        </border>
      </ndxf>
    </rcc>
    <rcc rId="0" sId="3" dxf="1" numFmtId="13">
      <nc r="N41">
        <v>0.5</v>
      </nc>
      <ndxf>
        <font>
          <sz val="8"/>
          <color rgb="FFFF0000"/>
          <name val="Arial"/>
          <scheme val="none"/>
        </font>
        <numFmt numFmtId="13" formatCode="0%"/>
        <alignment vertical="center" readingOrder="0"/>
        <border outline="0">
          <left style="thin">
            <color indexed="64"/>
          </left>
          <right style="thin">
            <color indexed="64"/>
          </right>
          <top style="thin">
            <color indexed="64"/>
          </top>
          <bottom style="thin">
            <color indexed="64"/>
          </bottom>
        </border>
      </ndxf>
    </rcc>
    <rcc rId="0" sId="3" dxf="1" numFmtId="4">
      <nc r="O41">
        <v>0</v>
      </nc>
      <ndxf>
        <font>
          <sz val="8"/>
          <color rgb="FFFF0000"/>
          <name val="Arial"/>
          <scheme val="none"/>
        </font>
        <numFmt numFmtId="4" formatCode="#,##0.00"/>
        <alignment vertical="center" readingOrder="0"/>
        <border outline="0">
          <left style="thin">
            <color indexed="64"/>
          </left>
          <top style="thin">
            <color indexed="64"/>
          </top>
          <bottom style="thin">
            <color indexed="64"/>
          </bottom>
        </border>
      </ndxf>
    </rcc>
    <rcc rId="0" sId="3" dxf="1" numFmtId="4">
      <nc r="P41">
        <v>0</v>
      </nc>
      <n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3" s="1" dxf="1" numFmtId="4">
      <nc r="Q41">
        <v>0</v>
      </nc>
      <n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3" dxf="1" numFmtId="4">
      <nc r="R41">
        <v>0</v>
      </nc>
      <ndxf>
        <font>
          <sz val="8"/>
          <color rgb="FFFF0000"/>
          <name val="Arial"/>
          <scheme val="none"/>
        </font>
        <numFmt numFmtId="4" formatCode="#,##0.00"/>
        <alignment vertical="center" readingOrder="0"/>
        <border outline="0">
          <left style="thin">
            <color indexed="64"/>
          </left>
          <top style="thin">
            <color indexed="64"/>
          </top>
          <bottom style="thin">
            <color indexed="64"/>
          </bottom>
        </border>
      </ndxf>
    </rcc>
    <rfmt sheetId="3" s="1" sqref="S41" start="0" length="0">
      <dxf>
        <font>
          <sz val="8"/>
          <color rgb="FFFF0000"/>
          <name val="Arial"/>
          <scheme val="none"/>
        </font>
        <numFmt numFmtId="166" formatCode="#,##0.00_ ;\-#,##0.00\ "/>
        <alignment vertical="center" readingOrder="0"/>
        <border outline="0">
          <left style="thin">
            <color indexed="64"/>
          </left>
          <right style="thin">
            <color indexed="64"/>
          </right>
          <top style="thin">
            <color indexed="64"/>
          </top>
          <bottom style="thin">
            <color indexed="64"/>
          </bottom>
        </border>
      </dxf>
    </rfmt>
    <rcc rId="0" sId="3" dxf="1" numFmtId="4">
      <nc r="T41">
        <v>2219994.4500000002</v>
      </nc>
      <ndxf>
        <font>
          <sz val="8"/>
          <color rgb="FFFF0000"/>
          <name val="Arial"/>
          <scheme val="none"/>
        </font>
        <numFmt numFmtId="4" formatCode="#,##0.00"/>
        <alignment vertical="center" readingOrder="0"/>
        <border outline="0">
          <left style="thin">
            <color indexed="64"/>
          </left>
          <top style="thin">
            <color indexed="64"/>
          </top>
          <bottom style="thin">
            <color indexed="64"/>
          </bottom>
        </border>
      </ndxf>
    </rcc>
    <rcc rId="0" sId="3" dxf="1" numFmtId="4">
      <nc r="U41">
        <v>0</v>
      </nc>
      <ndxf>
        <font>
          <sz val="8"/>
          <color rgb="FFFF0000"/>
          <name val="Arial"/>
          <scheme val="none"/>
        </font>
        <numFmt numFmtId="4" formatCode="#,##0.00"/>
        <alignment vertical="center" readingOrder="0"/>
        <border outline="0">
          <left style="thin">
            <color indexed="64"/>
          </left>
          <top style="thin">
            <color indexed="64"/>
          </top>
          <bottom style="thin">
            <color indexed="64"/>
          </bottom>
        </border>
      </ndxf>
    </rcc>
    <rcc rId="0" sId="3" dxf="1" numFmtId="4">
      <nc r="V41">
        <v>0</v>
      </nc>
      <ndxf>
        <font>
          <sz val="8"/>
          <color rgb="FFFF0000"/>
          <name val="Arial"/>
          <scheme val="none"/>
        </font>
        <numFmt numFmtId="4" formatCode="#,##0.00"/>
        <alignment vertical="center" readingOrder="0"/>
        <border outline="0">
          <left style="thin">
            <color indexed="64"/>
          </left>
          <top style="thin">
            <color indexed="64"/>
          </top>
          <bottom style="thin">
            <color indexed="64"/>
          </bottom>
        </border>
      </ndxf>
    </rcc>
    <rcc rId="0" sId="3" dxf="1" numFmtId="4">
      <nc r="W41">
        <v>0</v>
      </nc>
      <n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3" dxf="1" numFmtId="4">
      <nc r="X41">
        <v>0</v>
      </nc>
      <n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3" dxf="1">
      <nc r="Y41">
        <f>L41=SUM(P41:X41)</f>
      </nc>
      <ndxf>
        <alignment vertical="center" readingOrder="0"/>
      </ndxf>
    </rcc>
    <rcc rId="0" sId="3" s="1" dxf="1">
      <nc r="Z41">
        <f>ROUND(L41/K41,4)</f>
      </nc>
      <ndxf>
        <numFmt numFmtId="13" formatCode="0%"/>
        <alignment vertical="center" readingOrder="0"/>
      </ndxf>
    </rcc>
    <rcc rId="0" sId="3" dxf="1">
      <nc r="AA41">
        <f>Z41=N41</f>
      </nc>
      <ndxf>
        <numFmt numFmtId="4" formatCode="#,##0.00"/>
        <alignment vertical="center" readingOrder="0"/>
      </ndxf>
    </rcc>
    <rcc rId="0" sId="3" dxf="1">
      <nc r="AB41">
        <f>K41=L41+M41</f>
      </nc>
      <ndxf>
        <numFmt numFmtId="4" formatCode="#,##0.00"/>
        <alignment vertical="center" readingOrder="0"/>
      </ndxf>
    </rcc>
  </rrc>
  <rcc rId="253" sId="3" odxf="1" dxf="1" numFmtId="4">
    <oc r="M36">
      <v>2244737.9299999997</v>
    </oc>
    <nc r="M36">
      <f>K36-L36</f>
    </nc>
    <odxf/>
    <ndxf/>
  </rcc>
  <rfmt sheetId="3" sqref="N40">
    <dxf>
      <numFmt numFmtId="14" formatCode="0.00%"/>
    </dxf>
  </rfmt>
  <rcc rId="254" sId="3" numFmtId="14">
    <nc r="N40">
      <v>0.501</v>
    </nc>
  </rcc>
  <rfmt sheetId="3" sqref="A40" start="0" length="2147483647">
    <dxf>
      <font>
        <color rgb="FFFFC000"/>
      </font>
    </dxf>
  </rfmt>
  <rcc rId="255" sId="3">
    <nc r="A40" t="inlineStr">
      <is>
        <t>38*</t>
      </is>
    </nc>
  </rcc>
  <rcc rId="256" sId="3">
    <nc r="B38" t="inlineStr">
      <is>
        <t>RFRD/2022/G/92 przeniesiono z listy rezerwowej</t>
      </is>
    </nc>
  </rcc>
  <rcc rId="257" sId="3">
    <nc r="B39" t="inlineStr">
      <is>
        <t>RFRD/2022/G/87 przeniesiono z listy rezerwowej</t>
      </is>
    </nc>
  </rcc>
  <rcc rId="258" sId="3">
    <nc r="B40" t="inlineStr">
      <is>
        <t>RFRD/2022/G/34 przeniesiono z listy rezerwowej</t>
      </is>
    </nc>
  </rcc>
  <rcc rId="259" sId="5">
    <oc r="B5" t="inlineStr">
      <is>
        <t>RFRD/2022/G/43</t>
      </is>
    </oc>
    <nc r="B5" t="inlineStr">
      <is>
        <t>RFRD/2022/G/43 zadanie przeniesione na listę podstawową</t>
      </is>
    </nc>
  </rcc>
  <rcc rId="260" sId="5">
    <oc r="B6" t="inlineStr">
      <is>
        <t>RFRD/2022/G/92</t>
      </is>
    </oc>
    <nc r="B6" t="inlineStr">
      <is>
        <t>RFRD/2022/G/92 zadanie przeniesione na listę podstawową</t>
      </is>
    </nc>
  </rcc>
  <rcc rId="261" sId="5">
    <oc r="B7" t="inlineStr">
      <is>
        <t>RFRD/2022/G/87</t>
      </is>
    </oc>
    <nc r="B7" t="inlineStr">
      <is>
        <t>RFRD/2022/G/87 zadanie przeniesione na listę podstawową</t>
      </is>
    </nc>
  </rcc>
  <rcc rId="262" sId="5">
    <oc r="B8" t="inlineStr">
      <is>
        <t>RFRD/2022/G/34</t>
      </is>
    </oc>
    <nc r="B8" t="inlineStr">
      <is>
        <t>RFRD/2022/G/34 zadanie przeniesione na listę podstawową</t>
      </is>
    </nc>
  </rcc>
  <rcc rId="263" sId="5">
    <oc r="C5" t="inlineStr">
      <is>
        <t>W</t>
      </is>
    </oc>
    <nc r="C5"/>
  </rcc>
  <rcc rId="264" sId="5">
    <oc r="C6" t="inlineStr">
      <is>
        <t>W</t>
      </is>
    </oc>
    <nc r="C6"/>
  </rcc>
  <rcc rId="265" sId="5">
    <oc r="C7" t="inlineStr">
      <is>
        <t>N</t>
      </is>
    </oc>
    <nc r="C7"/>
  </rcc>
  <rcc rId="266" sId="5">
    <oc r="C8" t="inlineStr">
      <is>
        <t>W</t>
      </is>
    </oc>
    <nc r="C8"/>
  </rcc>
  <rcc rId="267" sId="5">
    <oc r="I5">
      <v>0.23513999999999999</v>
    </oc>
    <nc r="I5"/>
  </rcc>
  <rcc rId="268" sId="5">
    <oc r="I6">
      <v>0.47799999999999998</v>
    </oc>
    <nc r="I6"/>
  </rcc>
  <rcc rId="269" sId="5">
    <oc r="I7">
      <v>0.6</v>
    </oc>
    <nc r="I7"/>
  </rcc>
  <rcc rId="270" sId="5">
    <oc r="I8">
      <v>1.0629999999999999</v>
    </oc>
    <nc r="I8"/>
  </rcc>
  <rcc rId="271" sId="5" numFmtId="4">
    <oc r="K5">
      <v>1507242.68</v>
    </oc>
    <nc r="K5">
      <v>0</v>
    </nc>
  </rcc>
  <rcc rId="272" sId="5" numFmtId="4">
    <oc r="K6">
      <v>2223070.79</v>
    </oc>
    <nc r="K6">
      <v>0</v>
    </nc>
  </rcc>
  <rcc rId="273" sId="5" numFmtId="4">
    <oc r="K7">
      <v>1816505.49</v>
    </oc>
    <nc r="K7">
      <v>0</v>
    </nc>
  </rcc>
  <rcc rId="274" sId="5" numFmtId="4">
    <oc r="K8">
      <v>1945497.28</v>
    </oc>
    <nc r="K8">
      <v>0</v>
    </nc>
  </rcc>
  <rcc rId="275" sId="5" numFmtId="4">
    <oc r="S5">
      <f>ROUND(N5*1011242.68,2)</f>
    </oc>
    <nc r="S5">
      <v>0</v>
    </nc>
  </rcc>
  <rcc rId="276" sId="5" numFmtId="4">
    <oc r="S6">
      <f>ROUND(N6*784539.82,2)</f>
    </oc>
    <nc r="S6">
      <v>0</v>
    </nc>
  </rcc>
  <rcc rId="277" sId="5" numFmtId="4">
    <oc r="S8">
      <f>ROUND(N8*974048.64,2)</f>
    </oc>
    <nc r="S8">
      <v>0</v>
    </nc>
  </rcc>
  <rcv guid="{8713D67E-80AD-4862-B39E-B3C8835229AA}" action="delete"/>
  <rdn rId="0" localSheetId="1" customView="1" name="Z_8713D67E_80AD_4862_B39E_B3C8835229AA_.wvu.PrintArea" hidden="1" oldHidden="1">
    <formula>'TERC - "nazwa woj"'!$A$1:$O$35</formula>
    <oldFormula>'TERC - "nazwa woj"'!$A$1:$O$35</oldFormula>
  </rdn>
  <rdn rId="0" localSheetId="2" customView="1" name="Z_8713D67E_80AD_4862_B39E_B3C8835229AA_.wvu.PrintArea" hidden="1" oldHidden="1">
    <formula>'pow podst'!$A$1:$W$23</formula>
    <oldFormula>'pow podst'!$A$1:$W$23</oldFormula>
  </rdn>
  <rdn rId="0" localSheetId="2" customView="1" name="Z_8713D67E_80AD_4862_B39E_B3C8835229AA_.wvu.PrintTitles" hidden="1" oldHidden="1">
    <formula>'pow podst'!$1:$2</formula>
    <oldFormula>'pow podst'!$1:$2</oldFormula>
  </rdn>
  <rdn rId="0" localSheetId="2" customView="1" name="Z_8713D67E_80AD_4862_B39E_B3C8835229AA_.wvu.FilterData" hidden="1" oldHidden="1">
    <formula>'pow podst'!$A$2:$AY$16</formula>
    <oldFormula>'pow podst'!$A$2:$AY$16</oldFormula>
  </rdn>
  <rdn rId="0" localSheetId="3" customView="1" name="Z_8713D67E_80AD_4862_B39E_B3C8835229AA_.wvu.PrintArea" hidden="1" oldHidden="1">
    <formula>'gm podst'!$A$1:$X$49</formula>
    <oldFormula>'gm podst'!$A$1:$X$49</oldFormula>
  </rdn>
  <rdn rId="0" localSheetId="3" customView="1" name="Z_8713D67E_80AD_4862_B39E_B3C8835229AA_.wvu.PrintTitles" hidden="1" oldHidden="1">
    <formula>'gm podst'!$1:$2</formula>
    <oldFormula>'gm podst'!$1:$2</oldFormula>
  </rdn>
  <rdn rId="0" localSheetId="3" customView="1" name="Z_8713D67E_80AD_4862_B39E_B3C8835229AA_.wvu.FilterData" hidden="1" oldHidden="1">
    <formula>'gm podst'!$A$2:$AC$44</formula>
    <oldFormula>'gm podst'!$A$2:$AC$44</oldFormula>
  </rdn>
  <rdn rId="0" localSheetId="4" customView="1" name="Z_8713D67E_80AD_4862_B39E_B3C8835229AA_.wvu.PrintArea" hidden="1" oldHidden="1">
    <formula>'pow rez'!$A$1:$W$14</formula>
    <oldFormula>'pow rez'!$A$1:$W$14</oldFormula>
  </rdn>
  <rdn rId="0" localSheetId="4" customView="1" name="Z_8713D67E_80AD_4862_B39E_B3C8835229AA_.wvu.PrintTitles" hidden="1" oldHidden="1">
    <formula>'pow rez'!$1:$2</formula>
    <oldFormula>'pow rez'!$1:$2</oldFormula>
  </rdn>
  <rdn rId="0" localSheetId="4" customView="1" name="Z_8713D67E_80AD_4862_B39E_B3C8835229AA_.wvu.FilterData" hidden="1" oldHidden="1">
    <formula>'pow rez'!$A$2:$AD$3</formula>
    <oldFormula>'pow rez'!$A$2:$AD$3</oldFormula>
  </rdn>
  <rdn rId="0" localSheetId="5" customView="1" name="Z_8713D67E_80AD_4862_B39E_B3C8835229AA_.wvu.PrintArea" hidden="1" oldHidden="1">
    <formula>'gm rez'!$A$1:$X$46</formula>
    <oldFormula>'gm rez'!$A$1:$X$46</oldFormula>
  </rdn>
  <rdn rId="0" localSheetId="5" customView="1" name="Z_8713D67E_80AD_4862_B39E_B3C8835229AA_.wvu.PrintTitles" hidden="1" oldHidden="1">
    <formula>'gm rez'!$1:$2</formula>
    <oldFormula>'gm rez'!$1:$2</oldFormula>
  </rdn>
  <rdn rId="0" localSheetId="5" customView="1" name="Z_8713D67E_80AD_4862_B39E_B3C8835229AA_.wvu.FilterData" hidden="1" oldHidden="1">
    <formula>'gm rez'!$A$2:$AB$41</formula>
    <oldFormula>'gm rez'!$A$2:$AB$41</oldFormula>
  </rdn>
  <rcv guid="{8713D67E-80AD-4862-B39E-B3C8835229AA}"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T16">
    <dxf>
      <fill>
        <patternFill patternType="solid">
          <bgColor rgb="FFFFFF00"/>
        </patternFill>
      </fill>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 sId="3">
    <oc r="J13" t="inlineStr">
      <is>
        <t>sierpień 2023 
wrzesień 2024</t>
      </is>
    </oc>
    <nc r="J13" t="inlineStr">
      <is>
        <t>sierpień 2024 
wrzesień 2024</t>
      </is>
    </nc>
  </rcc>
  <rcc rId="292" sId="3" numFmtId="4">
    <oc r="K13">
      <v>6437794.1799999997</v>
    </oc>
    <nc r="K13">
      <v>5593904.75</v>
    </nc>
  </rcc>
  <rfmt sheetId="3" sqref="J13:M13">
    <dxf>
      <fill>
        <patternFill>
          <bgColor rgb="FFFFFF00"/>
        </patternFill>
      </fill>
    </dxf>
  </rfmt>
  <rfmt sheetId="3" sqref="T13">
    <dxf>
      <fill>
        <patternFill patternType="solid">
          <bgColor rgb="FFFFFF00"/>
        </patternFill>
      </fill>
    </dxf>
  </rfmt>
  <rfmt sheetId="3" sqref="K4:N4">
    <dxf>
      <fill>
        <patternFill patternType="none">
          <bgColor auto="1"/>
        </patternFill>
      </fill>
    </dxf>
  </rfmt>
  <rfmt sheetId="3" sqref="J11:M11">
    <dxf>
      <fill>
        <patternFill patternType="none">
          <bgColor auto="1"/>
        </patternFill>
      </fill>
    </dxf>
  </rfmt>
  <rfmt sheetId="3" sqref="J33:M33">
    <dxf>
      <fill>
        <patternFill patternType="none">
          <bgColor auto="1"/>
        </patternFill>
      </fill>
    </dxf>
  </rfmt>
  <rfmt sheetId="3" sqref="J34:J35">
    <dxf>
      <fill>
        <patternFill patternType="none">
          <bgColor auto="1"/>
        </patternFill>
      </fill>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 sId="3">
    <oc r="J13" t="inlineStr">
      <is>
        <t>sierpień 2024 
wrzesień 2024</t>
      </is>
    </oc>
    <nc r="J13" t="inlineStr">
      <is>
        <t>kwiecień 2023 
sierpień 2024</t>
      </is>
    </nc>
  </rcc>
  <rdn rId="0" localSheetId="1" customView="1" name="Z_910E5BC9_C14F_44A3_BD6A_DB4FB1067C5C_.wvu.PrintArea" hidden="1" oldHidden="1">
    <formula>'TERC - "nazwa woj"'!$A$1:$O$35</formula>
  </rdn>
  <rdn rId="0" localSheetId="2" customView="1" name="Z_910E5BC9_C14F_44A3_BD6A_DB4FB1067C5C_.wvu.PrintArea" hidden="1" oldHidden="1">
    <formula>'pow podst'!$A$1:$W$23</formula>
  </rdn>
  <rdn rId="0" localSheetId="2" customView="1" name="Z_910E5BC9_C14F_44A3_BD6A_DB4FB1067C5C_.wvu.PrintTitles" hidden="1" oldHidden="1">
    <formula>'pow podst'!$1:$2</formula>
  </rdn>
  <rdn rId="0" localSheetId="2" customView="1" name="Z_910E5BC9_C14F_44A3_BD6A_DB4FB1067C5C_.wvu.FilterData" hidden="1" oldHidden="1">
    <formula>'pow podst'!$A$2:$AY$16</formula>
  </rdn>
  <rdn rId="0" localSheetId="3" customView="1" name="Z_910E5BC9_C14F_44A3_BD6A_DB4FB1067C5C_.wvu.PrintArea" hidden="1" oldHidden="1">
    <formula>'gm podst'!$A$1:$X$49</formula>
  </rdn>
  <rdn rId="0" localSheetId="3" customView="1" name="Z_910E5BC9_C14F_44A3_BD6A_DB4FB1067C5C_.wvu.PrintTitles" hidden="1" oldHidden="1">
    <formula>'gm podst'!$1:$2</formula>
  </rdn>
  <rdn rId="0" localSheetId="3" customView="1" name="Z_910E5BC9_C14F_44A3_BD6A_DB4FB1067C5C_.wvu.FilterData" hidden="1" oldHidden="1">
    <formula>'gm podst'!$A$2:$AC$44</formula>
  </rdn>
  <rdn rId="0" localSheetId="4" customView="1" name="Z_910E5BC9_C14F_44A3_BD6A_DB4FB1067C5C_.wvu.PrintArea" hidden="1" oldHidden="1">
    <formula>'pow rez'!$A$1:$W$14</formula>
  </rdn>
  <rdn rId="0" localSheetId="4" customView="1" name="Z_910E5BC9_C14F_44A3_BD6A_DB4FB1067C5C_.wvu.PrintTitles" hidden="1" oldHidden="1">
    <formula>'pow rez'!$1:$2</formula>
  </rdn>
  <rdn rId="0" localSheetId="4" customView="1" name="Z_910E5BC9_C14F_44A3_BD6A_DB4FB1067C5C_.wvu.FilterData" hidden="1" oldHidden="1">
    <formula>'pow rez'!$A$2:$AD$3</formula>
  </rdn>
  <rdn rId="0" localSheetId="5" customView="1" name="Z_910E5BC9_C14F_44A3_BD6A_DB4FB1067C5C_.wvu.PrintArea" hidden="1" oldHidden="1">
    <formula>'gm rez'!$A$1:$X$46</formula>
  </rdn>
  <rdn rId="0" localSheetId="5" customView="1" name="Z_910E5BC9_C14F_44A3_BD6A_DB4FB1067C5C_.wvu.PrintTitles" hidden="1" oldHidden="1">
    <formula>'gm rez'!$1:$2</formula>
  </rdn>
  <rdn rId="0" localSheetId="5" customView="1" name="Z_910E5BC9_C14F_44A3_BD6A_DB4FB1067C5C_.wvu.FilterData" hidden="1" oldHidden="1">
    <formula>'gm rez'!$A$2:$AB$41</formula>
  </rdn>
  <rcv guid="{910E5BC9-C14F-44A3-BD6A-DB4FB1067C5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22">
    <dxf>
      <fill>
        <patternFill patternType="solid">
          <bgColor rgb="FFFFFF00"/>
        </patternFill>
      </fill>
    </dxf>
  </rfmt>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 sId="2">
    <oc r="I10" t="inlineStr">
      <is>
        <t>maj 2023 wrzesoeń 2023</t>
      </is>
    </oc>
    <nc r="I10" t="inlineStr">
      <is>
        <t>maj 2023 wrzesień 2023</t>
      </is>
    </nc>
  </rc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1" sId="3">
    <oc r="J13" t="inlineStr">
      <is>
        <t>kwiecień 2023 
sierpień 2024</t>
      </is>
    </oc>
    <nc r="J13" t="inlineStr">
      <is>
        <t>kwiecień 2023 
październik 2024</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7:L11">
    <dxf>
      <fill>
        <patternFill patternType="none">
          <bgColor auto="1"/>
        </patternFill>
      </fill>
    </dxf>
  </rfmt>
  <rcv guid="{910E5BC9-C14F-44A3-BD6A-DB4FB1067C5C}" action="delete"/>
  <rdn rId="0" localSheetId="1" customView="1" name="Z_910E5BC9_C14F_44A3_BD6A_DB4FB1067C5C_.wvu.PrintArea" hidden="1" oldHidden="1">
    <formula>'TERC - "nazwa woj"'!$A$1:$O$35</formula>
    <oldFormula>'TERC - "nazwa woj"'!$A$1:$O$35</oldFormula>
  </rdn>
  <rdn rId="0" localSheetId="2" customView="1" name="Z_910E5BC9_C14F_44A3_BD6A_DB4FB1067C5C_.wvu.PrintArea" hidden="1" oldHidden="1">
    <formula>'pow podst'!$A$1:$W$23</formula>
    <oldFormula>'pow podst'!$A$1:$W$23</oldFormula>
  </rdn>
  <rdn rId="0" localSheetId="2" customView="1" name="Z_910E5BC9_C14F_44A3_BD6A_DB4FB1067C5C_.wvu.PrintTitles" hidden="1" oldHidden="1">
    <formula>'pow podst'!$1:$2</formula>
    <oldFormula>'pow podst'!$1:$2</oldFormula>
  </rdn>
  <rdn rId="0" localSheetId="2" customView="1" name="Z_910E5BC9_C14F_44A3_BD6A_DB4FB1067C5C_.wvu.FilterData" hidden="1" oldHidden="1">
    <formula>'pow podst'!$A$2:$AY$16</formula>
    <oldFormula>'pow podst'!$A$2:$AY$16</oldFormula>
  </rdn>
  <rdn rId="0" localSheetId="3" customView="1" name="Z_910E5BC9_C14F_44A3_BD6A_DB4FB1067C5C_.wvu.PrintArea" hidden="1" oldHidden="1">
    <formula>'gm podst'!$A$1:$X$49</formula>
    <oldFormula>'gm podst'!$A$1:$X$49</oldFormula>
  </rdn>
  <rdn rId="0" localSheetId="3" customView="1" name="Z_910E5BC9_C14F_44A3_BD6A_DB4FB1067C5C_.wvu.PrintTitles" hidden="1" oldHidden="1">
    <formula>'gm podst'!$1:$2</formula>
    <oldFormula>'gm podst'!$1:$2</oldFormula>
  </rdn>
  <rdn rId="0" localSheetId="3" customView="1" name="Z_910E5BC9_C14F_44A3_BD6A_DB4FB1067C5C_.wvu.FilterData" hidden="1" oldHidden="1">
    <formula>'gm podst'!$A$2:$AC$44</formula>
    <oldFormula>'gm podst'!$A$2:$AC$44</oldFormula>
  </rdn>
  <rdn rId="0" localSheetId="4" customView="1" name="Z_910E5BC9_C14F_44A3_BD6A_DB4FB1067C5C_.wvu.PrintArea" hidden="1" oldHidden="1">
    <formula>'pow rez'!$A$1:$W$14</formula>
    <oldFormula>'pow rez'!$A$1:$W$14</oldFormula>
  </rdn>
  <rdn rId="0" localSheetId="4" customView="1" name="Z_910E5BC9_C14F_44A3_BD6A_DB4FB1067C5C_.wvu.PrintTitles" hidden="1" oldHidden="1">
    <formula>'pow rez'!$1:$2</formula>
    <oldFormula>'pow rez'!$1:$2</oldFormula>
  </rdn>
  <rdn rId="0" localSheetId="4" customView="1" name="Z_910E5BC9_C14F_44A3_BD6A_DB4FB1067C5C_.wvu.FilterData" hidden="1" oldHidden="1">
    <formula>'pow rez'!$A$2:$AD$3</formula>
    <oldFormula>'pow rez'!$A$2:$AD$3</oldFormula>
  </rdn>
  <rdn rId="0" localSheetId="5" customView="1" name="Z_910E5BC9_C14F_44A3_BD6A_DB4FB1067C5C_.wvu.PrintArea" hidden="1" oldHidden="1">
    <formula>'gm rez'!$A$1:$X$46</formula>
    <oldFormula>'gm rez'!$A$1:$X$46</oldFormula>
  </rdn>
  <rdn rId="0" localSheetId="5" customView="1" name="Z_910E5BC9_C14F_44A3_BD6A_DB4FB1067C5C_.wvu.PrintTitles" hidden="1" oldHidden="1">
    <formula>'gm rez'!$1:$2</formula>
    <oldFormula>'gm rez'!$1:$2</oldFormula>
  </rdn>
  <rdn rId="0" localSheetId="5" customView="1" name="Z_910E5BC9_C14F_44A3_BD6A_DB4FB1067C5C_.wvu.FilterData" hidden="1" oldHidden="1">
    <formula>'gm rez'!$A$2:$AB$41</formula>
    <oldFormula>'gm rez'!$A$2:$AB$41</oldFormula>
  </rdn>
  <rcv guid="{910E5BC9-C14F-44A3-BD6A-DB4FB1067C5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13:M13">
    <dxf>
      <fill>
        <patternFill patternType="none">
          <bgColor auto="1"/>
        </patternFill>
      </fill>
    </dxf>
  </rfmt>
  <rfmt sheetId="3" sqref="J16:N16">
    <dxf>
      <fill>
        <patternFill patternType="none">
          <bgColor auto="1"/>
        </patternFill>
      </fill>
    </dxf>
  </rfmt>
  <rfmt sheetId="3" sqref="J20:M20">
    <dxf>
      <fill>
        <patternFill patternType="none">
          <bgColor auto="1"/>
        </patternFill>
      </fill>
    </dxf>
  </rfmt>
  <rfmt sheetId="3" sqref="J21:M21">
    <dxf>
      <fill>
        <patternFill patternType="none">
          <bgColor auto="1"/>
        </patternFill>
      </fill>
    </dxf>
  </rfmt>
  <rfmt sheetId="3" sqref="J22">
    <dxf>
      <fill>
        <patternFill patternType="none">
          <bgColor auto="1"/>
        </patternFill>
      </fill>
    </dxf>
  </rfmt>
  <rfmt sheetId="3" sqref="J23:M23">
    <dxf>
      <fill>
        <patternFill patternType="none">
          <bgColor auto="1"/>
        </patternFill>
      </fill>
    </dxf>
  </rfmt>
  <rcc rId="335" sId="3" numFmtId="4">
    <oc r="K24">
      <v>1131417.32</v>
    </oc>
    <nc r="K24">
      <v>931500.6</v>
    </nc>
  </rcc>
  <rfmt sheetId="3" sqref="J25:M25">
    <dxf>
      <fill>
        <patternFill patternType="none">
          <bgColor auto="1"/>
        </patternFill>
      </fill>
    </dxf>
  </rfmt>
  <rfmt sheetId="3" sqref="K26:M26">
    <dxf>
      <fill>
        <patternFill patternType="none">
          <bgColor auto="1"/>
        </patternFill>
      </fill>
    </dxf>
  </rfmt>
  <rfmt sheetId="3" sqref="J28:M28">
    <dxf>
      <fill>
        <patternFill patternType="none">
          <bgColor auto="1"/>
        </patternFill>
      </fill>
    </dxf>
  </rfmt>
  <rcc rId="336" sId="3" numFmtId="4">
    <oc r="K30">
      <v>1579264.66</v>
    </oc>
    <nc r="K30">
      <v>878260</v>
    </nc>
  </rcc>
  <rcc rId="337" sId="3" xfDxf="1" dxf="1">
    <oc r="J30" t="inlineStr">
      <is>
        <t>lipiec 2023 wrzesień 2024</t>
      </is>
    </oc>
    <nc r="J30" t="inlineStr">
      <is>
        <t>maj 2023 maj 2024</t>
      </is>
    </nc>
    <ndxf>
      <font>
        <sz val="8"/>
        <color rgb="FFFF0000"/>
        <name val="Arial"/>
        <scheme val="none"/>
      </font>
      <numFmt numFmtId="4" formatCode="#,##0.00"/>
      <alignment horizontal="center" vertical="center" wrapText="1"/>
      <border outline="0">
        <left style="thin">
          <color indexed="64"/>
        </left>
        <right style="thin">
          <color indexed="64"/>
        </right>
        <top style="thin">
          <color indexed="64"/>
        </top>
        <bottom style="thin">
          <color indexed="64"/>
        </bottom>
      </border>
    </ndxf>
  </rcc>
  <rcc rId="338" sId="3">
    <oc r="S30">
      <f>ROUND(N30*923870.73,2)</f>
    </oc>
    <nc r="S30">
      <f>L30</f>
    </nc>
  </rcc>
  <rfmt sheetId="3" sqref="J31:M31">
    <dxf>
      <fill>
        <patternFill patternType="none">
          <bgColor auto="1"/>
        </patternFill>
      </fill>
    </dxf>
  </rfmt>
  <rcc rId="339" sId="3">
    <oc r="J37" t="inlineStr">
      <is>
        <t>luty 2023 
luty 2024</t>
      </is>
    </oc>
    <nc r="J37" t="inlineStr">
      <is>
        <t>REZYGNACJA</t>
      </is>
    </nc>
  </rcc>
  <rcc rId="340" sId="3">
    <oc r="I37">
      <v>0.23513999999999999</v>
    </oc>
    <nc r="I37"/>
  </rcc>
  <rcc rId="341" sId="3">
    <oc r="C37" t="inlineStr">
      <is>
        <t>W</t>
      </is>
    </oc>
    <nc r="C37"/>
  </rcc>
  <rcc rId="342" sId="3" numFmtId="4">
    <oc r="K37">
      <v>1507242.68</v>
    </oc>
    <nc r="K37"/>
  </rcc>
  <rcc rId="343" sId="3">
    <oc r="L37">
      <f>ROUND(K37*N37,2)</f>
    </oc>
    <nc r="L37"/>
  </rcc>
  <rcc rId="344" sId="3">
    <oc r="M37">
      <f>K37-L37</f>
    </oc>
    <nc r="M37"/>
  </rcc>
  <rcc rId="345" sId="3" numFmtId="4">
    <oc r="O37">
      <v>0</v>
    </oc>
    <nc r="O37"/>
  </rcc>
  <rcc rId="346" sId="3" numFmtId="4">
    <oc r="P37">
      <v>0</v>
    </oc>
    <nc r="P37"/>
  </rcc>
  <rcc rId="347" sId="3" numFmtId="4">
    <oc r="Q37">
      <v>0</v>
    </oc>
    <nc r="Q37"/>
  </rcc>
  <rcc rId="348" sId="3" numFmtId="4">
    <oc r="R37">
      <v>0</v>
    </oc>
    <nc r="R37"/>
  </rcc>
  <rcc rId="349" sId="3">
    <oc r="S37">
      <f>ROUND(N37*1011242.68,2)</f>
    </oc>
    <nc r="S37"/>
  </rcc>
  <rcc rId="350" sId="3">
    <oc r="T37">
      <f>L37-S37</f>
    </oc>
    <nc r="T37"/>
  </rcc>
  <rcc rId="351" sId="3" numFmtId="4">
    <oc r="U37">
      <v>0</v>
    </oc>
    <nc r="U37"/>
  </rcc>
  <rcc rId="352" sId="3" numFmtId="4">
    <oc r="V37">
      <v>0</v>
    </oc>
    <nc r="V37"/>
  </rcc>
  <rcc rId="353" sId="3" numFmtId="4">
    <oc r="W37">
      <v>0</v>
    </oc>
    <nc r="W37"/>
  </rcc>
  <rcc rId="354" sId="3" numFmtId="4">
    <oc r="X37">
      <v>0</v>
    </oc>
    <nc r="X37"/>
  </rcc>
  <rfmt sheetId="3" sqref="J37" start="0" length="2147483647">
    <dxf>
      <font>
        <b/>
      </font>
    </dxf>
  </rfmt>
  <rcc rId="355" sId="3">
    <oc r="L40">
      <f>S40+T40</f>
    </oc>
    <nc r="L40">
      <f>ROUND(K40*N40,2)</f>
    </nc>
  </rcc>
  <rcc rId="356" sId="3" numFmtId="14">
    <oc r="N40">
      <v>0.501</v>
    </oc>
    <nc r="N40">
      <v>0.8</v>
    </nc>
  </rcc>
  <rfmt sheetId="3" sqref="N40">
    <dxf>
      <numFmt numFmtId="169" formatCode="0.000%"/>
    </dxf>
  </rfmt>
  <rfmt sheetId="3" sqref="N40">
    <dxf>
      <numFmt numFmtId="14" formatCode="0.00%"/>
    </dxf>
  </rfmt>
  <rfmt sheetId="3" sqref="N40">
    <dxf>
      <numFmt numFmtId="170" formatCode="0.0%"/>
    </dxf>
  </rfmt>
  <rfmt sheetId="3" sqref="N40">
    <dxf>
      <numFmt numFmtId="13" formatCode="0%"/>
    </dxf>
  </rfmt>
  <rcc rId="357" sId="3">
    <oc r="S40">
      <v>197632.22999998927</v>
    </oc>
    <nc r="S40">
      <f>ROUND(N40*974048.64,2)</f>
    </nc>
  </rcc>
  <rcv guid="{910E5BC9-C14F-44A3-BD6A-DB4FB1067C5C}" action="delete"/>
  <rdn rId="0" localSheetId="1" customView="1" name="Z_910E5BC9_C14F_44A3_BD6A_DB4FB1067C5C_.wvu.PrintArea" hidden="1" oldHidden="1">
    <formula>'TERC - "nazwa woj"'!$A$1:$O$35</formula>
    <oldFormula>'TERC - "nazwa woj"'!$A$1:$O$35</oldFormula>
  </rdn>
  <rdn rId="0" localSheetId="2" customView="1" name="Z_910E5BC9_C14F_44A3_BD6A_DB4FB1067C5C_.wvu.PrintArea" hidden="1" oldHidden="1">
    <formula>'pow podst'!$A$1:$W$23</formula>
    <oldFormula>'pow podst'!$A$1:$W$23</oldFormula>
  </rdn>
  <rdn rId="0" localSheetId="2" customView="1" name="Z_910E5BC9_C14F_44A3_BD6A_DB4FB1067C5C_.wvu.PrintTitles" hidden="1" oldHidden="1">
    <formula>'pow podst'!$1:$2</formula>
    <oldFormula>'pow podst'!$1:$2</oldFormula>
  </rdn>
  <rdn rId="0" localSheetId="2" customView="1" name="Z_910E5BC9_C14F_44A3_BD6A_DB4FB1067C5C_.wvu.FilterData" hidden="1" oldHidden="1">
    <formula>'pow podst'!$A$2:$AY$16</formula>
    <oldFormula>'pow podst'!$A$2:$AY$16</oldFormula>
  </rdn>
  <rdn rId="0" localSheetId="3" customView="1" name="Z_910E5BC9_C14F_44A3_BD6A_DB4FB1067C5C_.wvu.PrintArea" hidden="1" oldHidden="1">
    <formula>'gm podst'!$A$1:$X$49</formula>
    <oldFormula>'gm podst'!$A$1:$X$49</oldFormula>
  </rdn>
  <rdn rId="0" localSheetId="3" customView="1" name="Z_910E5BC9_C14F_44A3_BD6A_DB4FB1067C5C_.wvu.PrintTitles" hidden="1" oldHidden="1">
    <formula>'gm podst'!$1:$2</formula>
    <oldFormula>'gm podst'!$1:$2</oldFormula>
  </rdn>
  <rdn rId="0" localSheetId="3" customView="1" name="Z_910E5BC9_C14F_44A3_BD6A_DB4FB1067C5C_.wvu.FilterData" hidden="1" oldHidden="1">
    <formula>'gm podst'!$A$2:$AC$44</formula>
    <oldFormula>'gm podst'!$A$2:$AC$44</oldFormula>
  </rdn>
  <rdn rId="0" localSheetId="4" customView="1" name="Z_910E5BC9_C14F_44A3_BD6A_DB4FB1067C5C_.wvu.PrintArea" hidden="1" oldHidden="1">
    <formula>'pow rez'!$A$1:$W$14</formula>
    <oldFormula>'pow rez'!$A$1:$W$14</oldFormula>
  </rdn>
  <rdn rId="0" localSheetId="4" customView="1" name="Z_910E5BC9_C14F_44A3_BD6A_DB4FB1067C5C_.wvu.PrintTitles" hidden="1" oldHidden="1">
    <formula>'pow rez'!$1:$2</formula>
    <oldFormula>'pow rez'!$1:$2</oldFormula>
  </rdn>
  <rdn rId="0" localSheetId="4" customView="1" name="Z_910E5BC9_C14F_44A3_BD6A_DB4FB1067C5C_.wvu.FilterData" hidden="1" oldHidden="1">
    <formula>'pow rez'!$A$2:$AD$3</formula>
    <oldFormula>'pow rez'!$A$2:$AD$3</oldFormula>
  </rdn>
  <rdn rId="0" localSheetId="5" customView="1" name="Z_910E5BC9_C14F_44A3_BD6A_DB4FB1067C5C_.wvu.PrintArea" hidden="1" oldHidden="1">
    <formula>'gm rez'!$A$1:$X$46</formula>
    <oldFormula>'gm rez'!$A$1:$X$46</oldFormula>
  </rdn>
  <rdn rId="0" localSheetId="5" customView="1" name="Z_910E5BC9_C14F_44A3_BD6A_DB4FB1067C5C_.wvu.PrintTitles" hidden="1" oldHidden="1">
    <formula>'gm rez'!$1:$2</formula>
    <oldFormula>'gm rez'!$1:$2</oldFormula>
  </rdn>
  <rdn rId="0" localSheetId="5" customView="1" name="Z_910E5BC9_C14F_44A3_BD6A_DB4FB1067C5C_.wvu.FilterData" hidden="1" oldHidden="1">
    <formula>'gm rez'!$A$2:$AB$41</formula>
    <oldFormula>'gm rez'!$A$2:$AB$41</oldFormula>
  </rdn>
  <rcv guid="{910E5BC9-C14F-44A3-BD6A-DB4FB1067C5C}"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3" numFmtId="4">
    <oc r="K22">
      <v>2519210.42</v>
    </oc>
    <nc r="K22">
      <v>2232450</v>
    </nc>
  </rcc>
  <rfmt sheetId="3" sqref="K22">
    <dxf>
      <fill>
        <patternFill patternType="solid">
          <bgColor rgb="FFFFFF00"/>
        </patternFill>
      </fill>
    </dxf>
  </rfmt>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L22">
    <dxf>
      <fill>
        <patternFill patternType="solid">
          <bgColor rgb="FFFFFF00"/>
        </patternFill>
      </fill>
    </dxf>
  </rfmt>
  <rfmt sheetId="3" sqref="M22">
    <dxf>
      <fill>
        <patternFill patternType="solid">
          <bgColor rgb="FFFFFF00"/>
        </patternFill>
      </fill>
    </dxf>
  </rfmt>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5" sId="3">
    <oc r="J22" t="inlineStr">
      <is>
        <t>czerwiec 2023 czerwiec 2023</t>
      </is>
    </oc>
    <nc r="J22" t="inlineStr">
      <is>
        <t>czerwiec 2023 czerwiec 2024</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10E5BC9-C14F-44A3-BD6A-DB4FB1067C5C}" action="delete"/>
  <rdn rId="0" localSheetId="1" customView="1" name="Z_910E5BC9_C14F_44A3_BD6A_DB4FB1067C5C_.wvu.PrintArea" hidden="1" oldHidden="1">
    <formula>'TERC - "nazwa woj"'!$A$1:$O$35</formula>
    <oldFormula>'TERC - "nazwa woj"'!$A$1:$O$35</oldFormula>
  </rdn>
  <rdn rId="0" localSheetId="2" customView="1" name="Z_910E5BC9_C14F_44A3_BD6A_DB4FB1067C5C_.wvu.PrintArea" hidden="1" oldHidden="1">
    <formula>'pow podst'!$A$1:$W$23</formula>
    <oldFormula>'pow podst'!$A$1:$W$23</oldFormula>
  </rdn>
  <rdn rId="0" localSheetId="2" customView="1" name="Z_910E5BC9_C14F_44A3_BD6A_DB4FB1067C5C_.wvu.PrintTitles" hidden="1" oldHidden="1">
    <formula>'pow podst'!$1:$2</formula>
    <oldFormula>'pow podst'!$1:$2</oldFormula>
  </rdn>
  <rdn rId="0" localSheetId="2" customView="1" name="Z_910E5BC9_C14F_44A3_BD6A_DB4FB1067C5C_.wvu.FilterData" hidden="1" oldHidden="1">
    <formula>'pow podst'!$A$2:$AY$16</formula>
    <oldFormula>'pow podst'!$A$2:$AY$16</oldFormula>
  </rdn>
  <rdn rId="0" localSheetId="3" customView="1" name="Z_910E5BC9_C14F_44A3_BD6A_DB4FB1067C5C_.wvu.PrintArea" hidden="1" oldHidden="1">
    <formula>'gm podst'!$A$1:$X$49</formula>
    <oldFormula>'gm podst'!$A$1:$X$49</oldFormula>
  </rdn>
  <rdn rId="0" localSheetId="3" customView="1" name="Z_910E5BC9_C14F_44A3_BD6A_DB4FB1067C5C_.wvu.PrintTitles" hidden="1" oldHidden="1">
    <formula>'gm podst'!$1:$2</formula>
    <oldFormula>'gm podst'!$1:$2</oldFormula>
  </rdn>
  <rdn rId="0" localSheetId="3" customView="1" name="Z_910E5BC9_C14F_44A3_BD6A_DB4FB1067C5C_.wvu.FilterData" hidden="1" oldHidden="1">
    <formula>'gm podst'!$A$2:$AC$44</formula>
    <oldFormula>'gm podst'!$A$2:$AC$44</oldFormula>
  </rdn>
  <rdn rId="0" localSheetId="4" customView="1" name="Z_910E5BC9_C14F_44A3_BD6A_DB4FB1067C5C_.wvu.PrintArea" hidden="1" oldHidden="1">
    <formula>'pow rez'!$A$1:$W$14</formula>
    <oldFormula>'pow rez'!$A$1:$W$14</oldFormula>
  </rdn>
  <rdn rId="0" localSheetId="4" customView="1" name="Z_910E5BC9_C14F_44A3_BD6A_DB4FB1067C5C_.wvu.PrintTitles" hidden="1" oldHidden="1">
    <formula>'pow rez'!$1:$2</formula>
    <oldFormula>'pow rez'!$1:$2</oldFormula>
  </rdn>
  <rdn rId="0" localSheetId="4" customView="1" name="Z_910E5BC9_C14F_44A3_BD6A_DB4FB1067C5C_.wvu.FilterData" hidden="1" oldHidden="1">
    <formula>'pow rez'!$A$2:$AD$3</formula>
    <oldFormula>'pow rez'!$A$2:$AD$3</oldFormula>
  </rdn>
  <rdn rId="0" localSheetId="5" customView="1" name="Z_910E5BC9_C14F_44A3_BD6A_DB4FB1067C5C_.wvu.PrintArea" hidden="1" oldHidden="1">
    <formula>'gm rez'!$A$1:$X$46</formula>
    <oldFormula>'gm rez'!$A$1:$X$46</oldFormula>
  </rdn>
  <rdn rId="0" localSheetId="5" customView="1" name="Z_910E5BC9_C14F_44A3_BD6A_DB4FB1067C5C_.wvu.PrintTitles" hidden="1" oldHidden="1">
    <formula>'gm rez'!$1:$2</formula>
    <oldFormula>'gm rez'!$1:$2</oldFormula>
  </rdn>
  <rdn rId="0" localSheetId="5" customView="1" name="Z_910E5BC9_C14F_44A3_BD6A_DB4FB1067C5C_.wvu.FilterData" hidden="1" oldHidden="1">
    <formula>'gm rez'!$A$2:$AB$41</formula>
    <oldFormula>'gm rez'!$A$2:$AB$41</oldFormula>
  </rdn>
  <rcv guid="{910E5BC9-C14F-44A3-BD6A-DB4FB1067C5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T22">
    <dxf>
      <fill>
        <patternFill patternType="solid">
          <bgColor rgb="FFFFFF00"/>
        </patternFill>
      </fill>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7" sId="2">
    <oc r="A4">
      <v>2</v>
    </oc>
    <nc r="A4">
      <v>1</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8" sId="3" numFmtId="4">
    <oc r="K10">
      <v>11442027.24</v>
    </oc>
    <nc r="K10">
      <v>11772051.92</v>
    </nc>
  </rcc>
  <rfmt sheetId="3" sqref="N10">
    <dxf>
      <numFmt numFmtId="169" formatCode="0.0%"/>
    </dxf>
  </rfmt>
  <rfmt sheetId="3" sqref="N10">
    <dxf>
      <numFmt numFmtId="14" formatCode="0.00%"/>
    </dxf>
  </rfmt>
  <rcc rId="499" sId="3" numFmtId="4">
    <oc r="L10">
      <f>ROUND(K10*N10,2)</f>
    </oc>
    <nc r="L10">
      <v>8009419.0700000003</v>
    </nc>
  </rcc>
  <rcc rId="500" sId="3" numFmtId="14">
    <oc r="N10">
      <v>0.7</v>
    </oc>
    <nc r="N10">
      <v>0.6804</v>
    </nc>
  </rcc>
  <rfmt sheetId="3" sqref="N10">
    <dxf>
      <numFmt numFmtId="171" formatCode="0.00000%"/>
    </dxf>
  </rfmt>
  <rfmt sheetId="3" sqref="N10">
    <dxf>
      <numFmt numFmtId="14" formatCode="0.00%"/>
    </dxf>
  </rfmt>
  <rfmt sheetId="3" sqref="J10:M10">
    <dxf>
      <fill>
        <patternFill patternType="solid">
          <bgColor rgb="FFFFFF00"/>
        </patternFill>
      </fill>
    </dxf>
  </rfmt>
  <rcc rId="501" sId="3">
    <oc r="J10" t="inlineStr">
      <is>
        <t>czerwiec 2023 październik 2024</t>
      </is>
    </oc>
    <nc r="J10" t="inlineStr">
      <is>
        <t>czerwiec 2023 lipiec 2024</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2" sId="2">
    <oc r="I4" t="inlineStr">
      <is>
        <t>Lipiec 2023 do grudzień 2024</t>
      </is>
    </oc>
    <nc r="I4" t="inlineStr">
      <is>
        <t>Lipiec 2023 do grudzień 2023</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2" sId="2">
    <oc r="I5" t="inlineStr">
      <is>
        <t>kwiecień 2023
październik 2023</t>
      </is>
    </oc>
    <nc r="I5" t="inlineStr">
      <is>
        <t>czerwiec 2023
grudzień 2023</t>
      </is>
    </nc>
  </rcc>
  <rfmt sheetId="2" sqref="I5">
    <dxf>
      <fill>
        <patternFill patternType="solid">
          <bgColor rgb="FFFFFF00"/>
        </patternFill>
      </fill>
    </dxf>
  </rfmt>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6" sId="2" numFmtId="4">
    <oc r="J5">
      <v>970651.2</v>
    </oc>
    <nc r="J5">
      <v>783173.28</v>
    </nc>
  </rcc>
  <rfmt sheetId="2" sqref="J5">
    <dxf>
      <fill>
        <patternFill patternType="solid">
          <bgColor rgb="FFFFFF00"/>
        </patternFill>
      </fill>
    </dxf>
  </rfmt>
  <rfmt sheetId="2" sqref="K5">
    <dxf>
      <fill>
        <patternFill patternType="solid">
          <bgColor rgb="FFFFFF00"/>
        </patternFill>
      </fill>
    </dxf>
  </rfmt>
  <rfmt sheetId="2" sqref="L5">
    <dxf>
      <fill>
        <patternFill patternType="solid">
          <bgColor rgb="FFFFFF00"/>
        </patternFill>
      </fill>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18:M18">
    <dxf>
      <fill>
        <patternFill>
          <bgColor theme="0"/>
        </patternFill>
      </fill>
    </dxf>
  </rfmt>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5:L5">
    <dxf>
      <fill>
        <patternFill patternType="none">
          <bgColor auto="1"/>
        </patternFill>
      </fill>
    </dxf>
  </rfmt>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4:L4">
    <dxf>
      <fill>
        <patternFill>
          <bgColor theme="9" tint="0.59999389629810485"/>
        </patternFill>
      </fill>
    </dxf>
  </rfmt>
  <rfmt sheetId="2" sqref="I6:L6">
    <dxf>
      <fill>
        <patternFill>
          <bgColor theme="9" tint="0.59999389629810485"/>
        </patternFill>
      </fill>
    </dxf>
  </rfmt>
  <rfmt sheetId="3" sqref="K4:N4">
    <dxf>
      <fill>
        <patternFill patternType="solid">
          <bgColor rgb="FFFFFF00"/>
        </patternFill>
      </fill>
    </dxf>
  </rfmt>
  <rfmt sheetId="3" sqref="J4">
    <dxf>
      <fill>
        <patternFill patternType="solid">
          <bgColor rgb="FFFFFF00"/>
        </patternFill>
      </fill>
    </dxf>
  </rfmt>
  <rcc rId="580" sId="3">
    <oc r="J4" t="inlineStr">
      <is>
        <t>lipiec 2022
listopad 2023</t>
      </is>
    </oc>
    <nc r="J4" t="inlineStr">
      <is>
        <t>lipiec 2022
sierpień 2023</t>
      </is>
    </nc>
  </rcc>
  <rfmt sheetId="3" sqref="L4">
    <dxf>
      <fill>
        <patternFill patternType="none">
          <bgColor auto="1"/>
        </patternFill>
      </fill>
    </dxf>
  </rfmt>
  <rfmt sheetId="3" sqref="J4:N4">
    <dxf>
      <fill>
        <patternFill patternType="none">
          <bgColor auto="1"/>
        </patternFill>
      </fill>
    </dxf>
  </rfmt>
  <rfmt sheetId="2" sqref="F17">
    <dxf>
      <fill>
        <patternFill patternType="solid">
          <bgColor rgb="FFFFFF00"/>
        </patternFill>
      </fill>
    </dxf>
  </rfmt>
  <rfmt sheetId="2" sqref="F18">
    <dxf>
      <fill>
        <patternFill patternType="solid">
          <bgColor theme="4" tint="0.39997558519241921"/>
        </patternFill>
      </fill>
    </dxf>
  </rfmt>
  <rfmt sheetId="2" sqref="F19">
    <dxf>
      <fill>
        <patternFill patternType="solid">
          <bgColor theme="9" tint="0.59999389629810485"/>
        </patternFill>
      </fill>
    </dxf>
  </rfmt>
  <rfmt sheetId="2" sqref="F18">
    <dxf>
      <fill>
        <patternFill>
          <bgColor theme="8" tint="0.59999389629810485"/>
        </patternFill>
      </fill>
    </dxf>
  </rfmt>
  <rcc rId="581" sId="2">
    <nc r="F17" t="inlineStr">
      <is>
        <t>wpływ dokumentów, przygotowanie aneksu</t>
      </is>
    </nc>
  </rcc>
  <rcc rId="582" sId="2">
    <nc r="F18" t="inlineStr">
      <is>
        <t>po akceptacji prawnej</t>
      </is>
    </nc>
  </rcc>
  <rcc rId="583" sId="2">
    <nc r="F19" t="inlineStr">
      <is>
        <t>ujęty na liście zmienionej do MI</t>
      </is>
    </nc>
  </rcc>
  <rfmt sheetId="2" sqref="F17:F19" start="0" length="2147483647">
    <dxf>
      <font>
        <color auto="1"/>
      </font>
    </dxf>
  </rfmt>
  <rfmt sheetId="2" sqref="F17:F19">
    <dxf>
      <alignment horizontal="center" readingOrder="0"/>
    </dxf>
  </rfmt>
  <rcc rId="584" sId="3" odxf="1" dxf="1">
    <nc r="G45" t="inlineStr">
      <is>
        <t>wpływ dokumentów, przygotowanie aneksu</t>
      </is>
    </nc>
    <odxf>
      <font>
        <sz val="11"/>
        <color theme="1"/>
        <name val="Calibri"/>
        <scheme val="minor"/>
      </font>
      <fill>
        <patternFill patternType="none">
          <bgColor indexed="65"/>
        </patternFill>
      </fill>
      <alignment horizontal="general" vertical="bottom" readingOrder="0"/>
    </odxf>
    <ndxf>
      <font>
        <sz val="8"/>
        <color auto="1"/>
        <name val="Arial"/>
        <scheme val="none"/>
      </font>
      <fill>
        <patternFill patternType="solid">
          <bgColor rgb="FFFFFF00"/>
        </patternFill>
      </fill>
      <alignment horizontal="center" vertical="top" readingOrder="0"/>
    </ndxf>
  </rcc>
  <rcc rId="585" sId="3" odxf="1" s="1" dxf="1">
    <nc r="G46" t="inlineStr">
      <is>
        <t>po akceptacji prawnej</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sz val="8"/>
        <color auto="1"/>
        <name val="Arial"/>
        <scheme val="none"/>
      </font>
      <fill>
        <patternFill patternType="solid">
          <bgColor theme="8" tint="0.59999389629810485"/>
        </patternFill>
      </fill>
      <alignment horizontal="center" vertical="center" readingOrder="0"/>
    </ndxf>
  </rcc>
  <rcc rId="586" sId="3" odxf="1" s="1" dxf="1">
    <nc r="G47" t="inlineStr">
      <is>
        <t>ujęty na liście zmienionej do MI</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sz val="8"/>
        <color auto="1"/>
        <name val="Arial"/>
        <scheme val="none"/>
      </font>
      <fill>
        <patternFill patternType="solid">
          <bgColor theme="9" tint="0.59999389629810485"/>
        </patternFill>
      </fill>
      <alignment horizontal="center" vertical="center" readingOrder="0"/>
    </ndxf>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7" sId="3" numFmtId="4">
    <oc r="K18">
      <v>521171.79</v>
    </oc>
    <nc r="K18">
      <v>519814.29</v>
    </nc>
  </rcc>
  <rfmt sheetId="3" sqref="J18">
    <dxf>
      <fill>
        <patternFill>
          <bgColor rgb="FFFFFF00"/>
        </patternFill>
      </fill>
    </dxf>
  </rfmt>
  <rfmt sheetId="3" sqref="K18">
    <dxf>
      <fill>
        <patternFill>
          <bgColor rgb="FFFFFF00"/>
        </patternFill>
      </fill>
    </dxf>
  </rfmt>
  <rfmt sheetId="3" sqref="L18">
    <dxf>
      <fill>
        <patternFill>
          <bgColor rgb="FFFFFF00"/>
        </patternFill>
      </fill>
    </dxf>
  </rfmt>
  <rfmt sheetId="3" sqref="M18">
    <dxf>
      <fill>
        <patternFill>
          <bgColor rgb="FFFFFF00"/>
        </patternFill>
      </fill>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podst'!$A$2:$AY$21</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podst'!$A$2:$AC$49</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4" sId="3" numFmtId="4">
    <oc r="W22">
      <v>0</v>
    </oc>
    <nc r="W22">
      <v>485422.39</v>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17">
    <dxf>
      <fill>
        <patternFill patternType="none">
          <bgColor auto="1"/>
        </patternFill>
      </fill>
    </dxf>
  </rfmt>
  <rfmt sheetId="3" sqref="K6">
    <dxf>
      <fill>
        <patternFill patternType="solid">
          <bgColor rgb="FFFFFF00"/>
        </patternFill>
      </fill>
    </dxf>
  </rfmt>
  <rfmt sheetId="3" sqref="M6:N6">
    <dxf>
      <fill>
        <patternFill patternType="solid">
          <bgColor rgb="FFFFFF00"/>
        </patternFill>
      </fill>
    </dxf>
  </rfmt>
  <rcc rId="601" sId="3" numFmtId="4">
    <oc r="K6">
      <v>3369611.2</v>
    </oc>
    <nc r="K6">
      <v>3160587.05</v>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K6">
    <dxf>
      <fill>
        <patternFill>
          <bgColor theme="9" tint="0.59999389629810485"/>
        </patternFill>
      </fill>
    </dxf>
  </rfmt>
  <rfmt sheetId="3" sqref="M6:N6">
    <dxf>
      <fill>
        <patternFill>
          <bgColor theme="9" tint="0.59999389629810485"/>
        </patternFill>
      </fill>
    </dxf>
  </rfmt>
  <rfmt sheetId="3" sqref="J9:M9">
    <dxf>
      <fill>
        <patternFill>
          <bgColor theme="8" tint="0.59999389629810485"/>
        </patternFill>
      </fill>
    </dxf>
  </rfmt>
  <rfmt sheetId="3" sqref="J32:K32">
    <dxf>
      <fill>
        <patternFill>
          <bgColor theme="8" tint="0.59999389629810485"/>
        </patternFill>
      </fill>
    </dxf>
  </rfmt>
  <rfmt sheetId="3" sqref="M32:N32">
    <dxf>
      <fill>
        <patternFill>
          <bgColor theme="8" tint="0.59999389629810485"/>
        </patternFill>
      </fill>
    </dxf>
  </rfmt>
  <rfmt sheetId="3" sqref="J10:M10">
    <dxf>
      <fill>
        <patternFill>
          <bgColor theme="8" tint="0.59999389629810485"/>
        </patternFill>
      </fill>
    </dxf>
  </rfmt>
  <rfmt sheetId="3" sqref="T13">
    <dxf>
      <fill>
        <patternFill patternType="none">
          <bgColor auto="1"/>
        </patternFill>
      </fill>
    </dxf>
  </rfmt>
  <rfmt sheetId="3" sqref="J15:K15">
    <dxf>
      <fill>
        <patternFill>
          <bgColor theme="8" tint="0.59999389629810485"/>
        </patternFill>
      </fill>
    </dxf>
  </rfmt>
  <rfmt sheetId="3" sqref="M15:N15">
    <dxf>
      <fill>
        <patternFill>
          <bgColor theme="8" tint="0.59999389629810485"/>
        </patternFill>
      </fill>
    </dxf>
  </rfmt>
  <rfmt sheetId="3" sqref="K17:M17">
    <dxf>
      <fill>
        <patternFill>
          <bgColor theme="8" tint="0.59999389629810485"/>
        </patternFill>
      </fill>
    </dxf>
  </rfmt>
  <rfmt sheetId="3" sqref="N17">
    <dxf>
      <fill>
        <patternFill patternType="none">
          <bgColor auto="1"/>
        </patternFill>
      </fill>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29:N29">
    <dxf>
      <fill>
        <patternFill>
          <bgColor theme="8" tint="0.59999389629810485"/>
        </patternFill>
      </fill>
    </dxf>
  </rfmt>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5:L5">
    <dxf>
      <fill>
        <patternFill patternType="solid">
          <bgColor rgb="FFFFFF00"/>
        </patternFill>
      </fill>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N10">
    <dxf>
      <fill>
        <patternFill patternType="solid">
          <bgColor theme="8" tint="0.59999389629810485"/>
        </patternFill>
      </fill>
    </dxf>
  </rfmt>
  <rfmt sheetId="3" sqref="L10">
    <dxf>
      <fill>
        <patternFill patternType="none">
          <bgColor auto="1"/>
        </patternFill>
      </fill>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K17:M17">
    <dxf>
      <fill>
        <patternFill>
          <bgColor theme="9" tint="0.59999389629810485"/>
        </patternFill>
      </fill>
    </dxf>
  </rfmt>
  <rfmt sheetId="3" sqref="J15:K15">
    <dxf>
      <fill>
        <patternFill>
          <bgColor theme="9" tint="0.59999389629810485"/>
        </patternFill>
      </fill>
    </dxf>
  </rfmt>
  <rfmt sheetId="3" sqref="M15:N15">
    <dxf>
      <fill>
        <patternFill>
          <bgColor theme="9" tint="0.59999389629810485"/>
        </patternFill>
      </fill>
    </dxf>
  </rfmt>
  <rfmt sheetId="3" sqref="J9:M9">
    <dxf>
      <fill>
        <patternFill>
          <bgColor theme="9" tint="0.59999389629810485"/>
        </patternFill>
      </fill>
    </dxf>
  </rfmt>
  <rfmt sheetId="3" sqref="J10:K10">
    <dxf>
      <fill>
        <patternFill>
          <bgColor theme="9" tint="0.59999389629810485"/>
        </patternFill>
      </fill>
    </dxf>
  </rfmt>
  <rfmt sheetId="3" sqref="M10:N10">
    <dxf>
      <fill>
        <patternFill>
          <bgColor theme="9" tint="0.59999389629810485"/>
        </patternFill>
      </fill>
    </dxf>
  </rfmt>
  <rfmt sheetId="3" sqref="J29:M29">
    <dxf>
      <fill>
        <patternFill>
          <bgColor theme="9" tint="0.59999389629810485"/>
        </patternFill>
      </fill>
    </dxf>
  </rfmt>
  <rfmt sheetId="3" sqref="N29">
    <dxf>
      <fill>
        <patternFill patternType="none">
          <bgColor auto="1"/>
        </patternFill>
      </fill>
    </dxf>
  </rfmt>
  <rfmt sheetId="3" sqref="J32:K32">
    <dxf>
      <fill>
        <patternFill>
          <bgColor theme="9" tint="0.59999389629810485"/>
        </patternFill>
      </fill>
    </dxf>
  </rfmt>
  <rfmt sheetId="3" sqref="M32:N32">
    <dxf>
      <fill>
        <patternFill>
          <bgColor theme="9" tint="0.59999389629810485"/>
        </patternFill>
      </fill>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2" sId="3" numFmtId="4">
    <oc r="K18">
      <v>519814.29</v>
    </oc>
    <nc r="K18">
      <v>519502.06</v>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podst'!$A$2:$AY$21</formula>
    <oldFormula>'pow podst'!$A$2:$AY$21</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podst'!$A$2:$AC$49</formula>
    <oldFormula>'gm podst'!$A$2:$AC$49</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6" sId="3">
    <oc r="J40" t="inlineStr">
      <is>
        <t>maj 2023 
sierpień 2024</t>
      </is>
    </oc>
    <nc r="J40" t="inlineStr">
      <is>
        <t>wrzesień 2023 
sierpień 2024</t>
      </is>
    </nc>
  </rcc>
  <rfmt sheetId="3" sqref="J40">
    <dxf>
      <fill>
        <patternFill patternType="solid">
          <bgColor rgb="FF66FFFF"/>
        </patternFill>
      </fill>
    </dxf>
  </rfmt>
  <rdn rId="0" localSheetId="1" customView="1" name="Z_6ADAECCC_622B_41E1_8182_8DD3E35EF5F9_.wvu.PrintArea" hidden="1" oldHidden="1">
    <formula>'TERC - "nazwa woj"'!$A$1:$O$35</formula>
  </rdn>
  <rdn rId="0" localSheetId="2" customView="1" name="Z_6ADAECCC_622B_41E1_8182_8DD3E35EF5F9_.wvu.PrintArea" hidden="1" oldHidden="1">
    <formula>'pow podst'!$A$1:$W$23</formula>
  </rdn>
  <rdn rId="0" localSheetId="2" customView="1" name="Z_6ADAECCC_622B_41E1_8182_8DD3E35EF5F9_.wvu.PrintTitles" hidden="1" oldHidden="1">
    <formula>'pow podst'!$1:$2</formula>
  </rdn>
  <rdn rId="0" localSheetId="2" customView="1" name="Z_6ADAECCC_622B_41E1_8182_8DD3E35EF5F9_.wvu.FilterData" hidden="1" oldHidden="1">
    <formula>'pow podst'!$A$2:$AY$21</formula>
  </rdn>
  <rdn rId="0" localSheetId="3" customView="1" name="Z_6ADAECCC_622B_41E1_8182_8DD3E35EF5F9_.wvu.PrintArea" hidden="1" oldHidden="1">
    <formula>'gm podst'!$A$1:$X$49</formula>
  </rdn>
  <rdn rId="0" localSheetId="3" customView="1" name="Z_6ADAECCC_622B_41E1_8182_8DD3E35EF5F9_.wvu.PrintTitles" hidden="1" oldHidden="1">
    <formula>'gm podst'!$1:$2</formula>
  </rdn>
  <rdn rId="0" localSheetId="3" customView="1" name="Z_6ADAECCC_622B_41E1_8182_8DD3E35EF5F9_.wvu.FilterData" hidden="1" oldHidden="1">
    <formula>'gm podst'!$A$2:$AC$49</formula>
  </rdn>
  <rdn rId="0" localSheetId="4" customView="1" name="Z_6ADAECCC_622B_41E1_8182_8DD3E35EF5F9_.wvu.PrintArea" hidden="1" oldHidden="1">
    <formula>'pow rez'!$A$1:$W$14</formula>
  </rdn>
  <rdn rId="0" localSheetId="4" customView="1" name="Z_6ADAECCC_622B_41E1_8182_8DD3E35EF5F9_.wvu.PrintTitles" hidden="1" oldHidden="1">
    <formula>'pow rez'!$1:$2</formula>
  </rdn>
  <rdn rId="0" localSheetId="4" customView="1" name="Z_6ADAECCC_622B_41E1_8182_8DD3E35EF5F9_.wvu.FilterData" hidden="1" oldHidden="1">
    <formula>'pow rez'!$A$2:$AD$3</formula>
  </rdn>
  <rdn rId="0" localSheetId="5" customView="1" name="Z_6ADAECCC_622B_41E1_8182_8DD3E35EF5F9_.wvu.PrintArea" hidden="1" oldHidden="1">
    <formula>'gm rez'!$A$1:$X$46</formula>
  </rdn>
  <rdn rId="0" localSheetId="5" customView="1" name="Z_6ADAECCC_622B_41E1_8182_8DD3E35EF5F9_.wvu.PrintTitles" hidden="1" oldHidden="1">
    <formula>'gm rez'!$1:$2</formula>
  </rdn>
  <rdn rId="0" localSheetId="5" customView="1" name="Z_6ADAECCC_622B_41E1_8182_8DD3E35EF5F9_.wvu.FilterData" hidden="1" oldHidden="1">
    <formula>'gm rez'!$A$2:$AB$41</formula>
  </rdn>
  <rcv guid="{6ADAECCC-622B-41E1-8182-8DD3E35EF5F9}"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34">
    <dxf>
      <fill>
        <patternFill patternType="solid">
          <bgColor theme="9" tint="0.59999389629810485"/>
        </patternFill>
      </fill>
    </dxf>
  </rfmt>
  <rcc rId="630" sId="3">
    <oc r="J34" t="inlineStr">
      <is>
        <t>czerwiec 2023 wrzesień 2023</t>
      </is>
    </oc>
    <nc r="J34" t="inlineStr">
      <is>
        <t>wrzesień 2023 grudzień 2023</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5" sId="2">
    <oc r="I4" t="inlineStr">
      <is>
        <t>kwiecień 2023
październik 2023</t>
      </is>
    </oc>
    <nc r="I4" t="inlineStr">
      <is>
        <t>Lipiec 2023 do grudzień 2024</t>
      </is>
    </nc>
  </rc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970B3EFC_385A_45DE_908A_ABE05BA5D65C_.wvu.PrintArea" hidden="1" oldHidden="1">
    <formula>'TERC - "nazwa woj"'!$A$1:$O$35</formula>
  </rdn>
  <rdn rId="0" localSheetId="2" customView="1" name="Z_970B3EFC_385A_45DE_908A_ABE05BA5D65C_.wvu.PrintArea" hidden="1" oldHidden="1">
    <formula>'pow podst'!$A$1:$W$23</formula>
  </rdn>
  <rdn rId="0" localSheetId="2" customView="1" name="Z_970B3EFC_385A_45DE_908A_ABE05BA5D65C_.wvu.PrintTitles" hidden="1" oldHidden="1">
    <formula>'pow podst'!$1:$2</formula>
  </rdn>
  <rdn rId="0" localSheetId="2" customView="1" name="Z_970B3EFC_385A_45DE_908A_ABE05BA5D65C_.wvu.FilterData" hidden="1" oldHidden="1">
    <formula>'pow podst'!$A$2:$AY$21</formula>
  </rdn>
  <rdn rId="0" localSheetId="3" customView="1" name="Z_970B3EFC_385A_45DE_908A_ABE05BA5D65C_.wvu.PrintArea" hidden="1" oldHidden="1">
    <formula>'gm podst'!$A$1:$X$49</formula>
  </rdn>
  <rdn rId="0" localSheetId="3" customView="1" name="Z_970B3EFC_385A_45DE_908A_ABE05BA5D65C_.wvu.PrintTitles" hidden="1" oldHidden="1">
    <formula>'gm podst'!$1:$2</formula>
  </rdn>
  <rdn rId="0" localSheetId="3" customView="1" name="Z_970B3EFC_385A_45DE_908A_ABE05BA5D65C_.wvu.FilterData" hidden="1" oldHidden="1">
    <formula>'gm podst'!$A$2:$AC$49</formula>
  </rdn>
  <rdn rId="0" localSheetId="4" customView="1" name="Z_970B3EFC_385A_45DE_908A_ABE05BA5D65C_.wvu.PrintArea" hidden="1" oldHidden="1">
    <formula>'pow rez'!$A$1:$W$14</formula>
  </rdn>
  <rdn rId="0" localSheetId="4" customView="1" name="Z_970B3EFC_385A_45DE_908A_ABE05BA5D65C_.wvu.PrintTitles" hidden="1" oldHidden="1">
    <formula>'pow rez'!$1:$2</formula>
  </rdn>
  <rdn rId="0" localSheetId="4" customView="1" name="Z_970B3EFC_385A_45DE_908A_ABE05BA5D65C_.wvu.FilterData" hidden="1" oldHidden="1">
    <formula>'pow rez'!$A$2:$AD$3</formula>
  </rdn>
  <rdn rId="0" localSheetId="5" customView="1" name="Z_970B3EFC_385A_45DE_908A_ABE05BA5D65C_.wvu.PrintArea" hidden="1" oldHidden="1">
    <formula>'gm rez'!$A$1:$X$46</formula>
  </rdn>
  <rdn rId="0" localSheetId="5" customView="1" name="Z_970B3EFC_385A_45DE_908A_ABE05BA5D65C_.wvu.PrintTitles" hidden="1" oldHidden="1">
    <formula>'gm rez'!$1:$2</formula>
  </rdn>
  <rdn rId="0" localSheetId="5" customView="1" name="Z_970B3EFC_385A_45DE_908A_ABE05BA5D65C_.wvu.FilterData" hidden="1" oldHidden="1">
    <formula>'gm rez'!$A$2:$AB$41</formula>
  </rdn>
  <rcv guid="{970B3EFC-385A-45DE-908A-ABE05BA5D65C}"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4" sId="3">
    <oc r="J38" t="inlineStr">
      <is>
        <t xml:space="preserve">kwiecień 2023 październik 2024 </t>
      </is>
    </oc>
    <nc r="J38" t="inlineStr">
      <is>
        <t>wrzesień 2023 listopad 2024</t>
      </is>
    </nc>
  </rcc>
  <rfmt sheetId="3" sqref="J38:T38">
    <dxf>
      <fill>
        <patternFill>
          <bgColor rgb="FFFFFF00"/>
        </patternFill>
      </fill>
    </dxf>
  </rfmt>
  <rcv guid="{3973A40E-5FBB-48CA-82B2-E78527605440}" action="delete"/>
  <rdn rId="0" localSheetId="1" customView="1" name="Z_3973A40E_5FBB_48CA_82B2_E78527605440_.wvu.PrintArea" hidden="1" oldHidden="1">
    <formula>'TERC - "nazwa woj"'!$A$1:$O$35</formula>
    <oldFormula>'TERC - "nazwa woj"'!$A$1:$O$35</oldFormula>
  </rdn>
  <rdn rId="0" localSheetId="2" customView="1" name="Z_3973A40E_5FBB_48CA_82B2_E78527605440_.wvu.PrintArea" hidden="1" oldHidden="1">
    <formula>'pow podst'!$A$1:$W$23</formula>
    <oldFormula>'pow podst'!$A$1:$W$23</oldFormula>
  </rdn>
  <rdn rId="0" localSheetId="2" customView="1" name="Z_3973A40E_5FBB_48CA_82B2_E78527605440_.wvu.PrintTitles" hidden="1" oldHidden="1">
    <formula>'pow podst'!$1:$2</formula>
    <oldFormula>'pow podst'!$1:$2</oldFormula>
  </rdn>
  <rdn rId="0" localSheetId="2" customView="1" name="Z_3973A40E_5FBB_48CA_82B2_E78527605440_.wvu.FilterData" hidden="1" oldHidden="1">
    <formula>'pow podst'!$A$2:$AY$21</formula>
    <oldFormula>'pow podst'!$A$2:$AY$16</oldFormula>
  </rdn>
  <rdn rId="0" localSheetId="3" customView="1" name="Z_3973A40E_5FBB_48CA_82B2_E78527605440_.wvu.PrintArea" hidden="1" oldHidden="1">
    <formula>'gm podst'!$A$1:$X$49</formula>
    <oldFormula>'gm podst'!$A$1:$X$49</oldFormula>
  </rdn>
  <rdn rId="0" localSheetId="3" customView="1" name="Z_3973A40E_5FBB_48CA_82B2_E78527605440_.wvu.PrintTitles" hidden="1" oldHidden="1">
    <formula>'gm podst'!$1:$2</formula>
    <oldFormula>'gm podst'!$1:$2</oldFormula>
  </rdn>
  <rdn rId="0" localSheetId="3" customView="1" name="Z_3973A40E_5FBB_48CA_82B2_E78527605440_.wvu.FilterData" hidden="1" oldHidden="1">
    <formula>'gm podst'!$A$2:$AC$49</formula>
    <oldFormula>'gm podst'!$A$2:$AC$44</oldFormula>
  </rdn>
  <rdn rId="0" localSheetId="4" customView="1" name="Z_3973A40E_5FBB_48CA_82B2_E78527605440_.wvu.PrintArea" hidden="1" oldHidden="1">
    <formula>'pow rez'!$A$1:$W$14</formula>
    <oldFormula>'pow rez'!$A$1:$W$14</oldFormula>
  </rdn>
  <rdn rId="0" localSheetId="4" customView="1" name="Z_3973A40E_5FBB_48CA_82B2_E78527605440_.wvu.PrintTitles" hidden="1" oldHidden="1">
    <formula>'pow rez'!$1:$2</formula>
    <oldFormula>'pow rez'!$1:$2</oldFormula>
  </rdn>
  <rdn rId="0" localSheetId="4" customView="1" name="Z_3973A40E_5FBB_48CA_82B2_E78527605440_.wvu.FilterData" hidden="1" oldHidden="1">
    <formula>'pow rez'!$A$2:$AD$3</formula>
    <oldFormula>'pow rez'!$A$2:$AD$3</oldFormula>
  </rdn>
  <rdn rId="0" localSheetId="5" customView="1" name="Z_3973A40E_5FBB_48CA_82B2_E78527605440_.wvu.PrintArea" hidden="1" oldHidden="1">
    <formula>'gm rez'!$A$1:$X$46</formula>
    <oldFormula>'gm rez'!$A$1:$X$46</oldFormula>
  </rdn>
  <rdn rId="0" localSheetId="5" customView="1" name="Z_3973A40E_5FBB_48CA_82B2_E78527605440_.wvu.PrintTitles" hidden="1" oldHidden="1">
    <formula>'gm rez'!$1:$2</formula>
    <oldFormula>'gm rez'!$1:$2</oldFormula>
  </rdn>
  <rdn rId="0" localSheetId="5" customView="1" name="Z_3973A40E_5FBB_48CA_82B2_E78527605440_.wvu.FilterData" hidden="1" oldHidden="1">
    <formula>'gm rez'!$A$2:$AB$41</formula>
    <oldFormula>'gm rez'!$A$2:$AB$41</oldFormula>
  </rdn>
  <rcv guid="{3973A40E-5FBB-48CA-82B2-E78527605440}"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19:M19">
    <dxf>
      <fill>
        <patternFill patternType="solid">
          <bgColor rgb="FFFFFF00"/>
        </patternFill>
      </fill>
    </dxf>
  </rfmt>
  <rcc rId="658" sId="3">
    <oc r="J19" t="inlineStr">
      <is>
        <t>kwiecień 2023  listopad 2023</t>
      </is>
    </oc>
    <nc r="J19" t="inlineStr">
      <is>
        <t>czerwiec 2023  grudzień 2023</t>
      </is>
    </nc>
  </rcc>
  <rcc rId="659" sId="3" numFmtId="4">
    <oc r="K19">
      <v>6234639.7999999998</v>
    </oc>
    <nc r="K19">
      <v>3612074.81</v>
    </nc>
  </rcc>
  <rfmt sheetId="3" sqref="S19">
    <dxf>
      <fill>
        <patternFill patternType="solid">
          <bgColor rgb="FFFFFF00"/>
        </patternFill>
      </fill>
    </dxf>
  </rfmt>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5:L5">
    <dxf>
      <fill>
        <patternFill>
          <bgColor theme="4"/>
        </patternFill>
      </fill>
    </dxf>
  </rfmt>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podst'!$A$2:$AY$21</formula>
    <oldFormula>'pow podst'!$A$2:$AY$21</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podst'!$A$2:$AC$49</formula>
    <oldFormula>'gm podst'!$A$2:$AC$49</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18:M18">
    <dxf>
      <fill>
        <patternFill>
          <bgColor theme="4"/>
        </patternFill>
      </fill>
    </dxf>
  </rfmt>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podst'!$A$2:$AY$21</formula>
    <oldFormula>'pow podst'!$A$2:$AY$21</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podst'!$A$1:$AB$49</formula>
    <oldFormula>'gm podst'!$A$2:$AC$49</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6" sId="3" numFmtId="4">
    <oc r="L19">
      <f>ROUND(K19*N19,2)</f>
    </oc>
    <nc r="L19">
      <v>2528452.36</v>
    </nc>
  </rcc>
  <rfmt sheetId="3" sqref="L19" start="0" length="2147483647">
    <dxf>
      <font/>
    </dxf>
  </rfmt>
  <rcv guid="{8713D67E-80AD-4862-B39E-B3C8835229AA}" action="delete"/>
  <rdn rId="0" localSheetId="1" customView="1" name="Z_8713D67E_80AD_4862_B39E_B3C8835229AA_.wvu.PrintArea" hidden="1" oldHidden="1">
    <formula>'TERC - "nazwa woj"'!$A$1:$O$35</formula>
    <oldFormula>'TERC - "nazwa woj"'!$A$1:$O$35</oldFormula>
  </rdn>
  <rdn rId="0" localSheetId="2" customView="1" name="Z_8713D67E_80AD_4862_B39E_B3C8835229AA_.wvu.PrintArea" hidden="1" oldHidden="1">
    <formula>'pow podst'!$A$1:$W$23</formula>
    <oldFormula>'pow podst'!$A$1:$W$23</oldFormula>
  </rdn>
  <rdn rId="0" localSheetId="2" customView="1" name="Z_8713D67E_80AD_4862_B39E_B3C8835229AA_.wvu.PrintTitles" hidden="1" oldHidden="1">
    <formula>'pow podst'!$1:$2</formula>
    <oldFormula>'pow podst'!$1:$2</oldFormula>
  </rdn>
  <rdn rId="0" localSheetId="2" customView="1" name="Z_8713D67E_80AD_4862_B39E_B3C8835229AA_.wvu.FilterData" hidden="1" oldHidden="1">
    <formula>'pow podst'!$A$2:$AY$21</formula>
    <oldFormula>'pow podst'!$A$2:$AY$16</oldFormula>
  </rdn>
  <rdn rId="0" localSheetId="3" customView="1" name="Z_8713D67E_80AD_4862_B39E_B3C8835229AA_.wvu.PrintArea" hidden="1" oldHidden="1">
    <formula>'gm podst'!$A$1:$X$49</formula>
    <oldFormula>'gm podst'!$A$1:$X$49</oldFormula>
  </rdn>
  <rdn rId="0" localSheetId="3" customView="1" name="Z_8713D67E_80AD_4862_B39E_B3C8835229AA_.wvu.PrintTitles" hidden="1" oldHidden="1">
    <formula>'gm podst'!$1:$2</formula>
    <oldFormula>'gm podst'!$1:$2</oldFormula>
  </rdn>
  <rdn rId="0" localSheetId="3" customView="1" name="Z_8713D67E_80AD_4862_B39E_B3C8835229AA_.wvu.FilterData" hidden="1" oldHidden="1">
    <formula>'gm podst'!$A$2:$AC$49</formula>
    <oldFormula>'gm podst'!$A$2:$AC$44</oldFormula>
  </rdn>
  <rdn rId="0" localSheetId="4" customView="1" name="Z_8713D67E_80AD_4862_B39E_B3C8835229AA_.wvu.PrintArea" hidden="1" oldHidden="1">
    <formula>'pow rez'!$A$1:$W$14</formula>
    <oldFormula>'pow rez'!$A$1:$W$14</oldFormula>
  </rdn>
  <rdn rId="0" localSheetId="4" customView="1" name="Z_8713D67E_80AD_4862_B39E_B3C8835229AA_.wvu.PrintTitles" hidden="1" oldHidden="1">
    <formula>'pow rez'!$1:$2</formula>
    <oldFormula>'pow rez'!$1:$2</oldFormula>
  </rdn>
  <rdn rId="0" localSheetId="4" customView="1" name="Z_8713D67E_80AD_4862_B39E_B3C8835229AA_.wvu.FilterData" hidden="1" oldHidden="1">
    <formula>'pow rez'!$A$2:$AD$3</formula>
    <oldFormula>'pow rez'!$A$2:$AD$3</oldFormula>
  </rdn>
  <rdn rId="0" localSheetId="5" customView="1" name="Z_8713D67E_80AD_4862_B39E_B3C8835229AA_.wvu.PrintArea" hidden="1" oldHidden="1">
    <formula>'gm rez'!$A$1:$X$46</formula>
    <oldFormula>'gm rez'!$A$1:$X$46</oldFormula>
  </rdn>
  <rdn rId="0" localSheetId="5" customView="1" name="Z_8713D67E_80AD_4862_B39E_B3C8835229AA_.wvu.PrintTitles" hidden="1" oldHidden="1">
    <formula>'gm rez'!$1:$2</formula>
    <oldFormula>'gm rez'!$1:$2</oldFormula>
  </rdn>
  <rdn rId="0" localSheetId="5" customView="1" name="Z_8713D67E_80AD_4862_B39E_B3C8835229AA_.wvu.FilterData" hidden="1" oldHidden="1">
    <formula>'gm rez'!$A$2:$AB$41</formula>
    <oldFormula>'gm rez'!$A$2:$AB$41</oldFormula>
  </rdn>
  <rcv guid="{8713D67E-80AD-4862-B39E-B3C8835229AA}"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22:M22">
    <dxf>
      <fill>
        <patternFill>
          <bgColor theme="4"/>
        </patternFill>
      </fill>
    </dxf>
  </rfmt>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podst'!$A$2:$AY$21</formula>
    <oldFormula>'pow podst'!$A$2:$AY$21</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podst'!$A$1:$AB$49</formula>
    <oldFormula>'gm podst'!$A$1:$AB$49</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T22">
    <dxf>
      <fill>
        <patternFill>
          <bgColor theme="4"/>
        </patternFill>
      </fill>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3" sId="3">
    <oc r="J34" t="inlineStr">
      <is>
        <t>wrzesień 2023 grudzień 2023</t>
      </is>
    </oc>
    <nc r="J34" t="inlineStr">
      <is>
        <t>lipiec 2023 październik 2023</t>
      </is>
    </nc>
  </rcc>
  <rfmt sheetId="3" sqref="J34">
    <dxf>
      <fill>
        <patternFill>
          <bgColor rgb="FFFFC000"/>
        </patternFill>
      </fill>
    </dxf>
  </rfmt>
  <rcc rId="714" sId="3" numFmtId="4">
    <oc r="K34">
      <v>1341015.31</v>
    </oc>
    <nc r="K34">
      <v>1099600.8400000001</v>
    </nc>
  </rcc>
  <rfmt sheetId="3" sqref="K34:M34">
    <dxf>
      <fill>
        <patternFill>
          <bgColor rgb="FFFFC000"/>
        </patternFill>
      </fill>
    </dxf>
  </rfmt>
  <rfmt sheetId="3" sqref="S34">
    <dxf>
      <fill>
        <patternFill patternType="solid">
          <bgColor rgb="FFFFC000"/>
        </patternFill>
      </fill>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5" sId="2" numFmtId="4">
    <oc r="J10">
      <v>1125844.68</v>
    </oc>
    <nc r="J10">
      <v>1107761.1599999999</v>
    </nc>
  </rc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podst'!$A$2:$AY$21</formula>
    <oldFormula>'pow podst'!$A$2:$AY$21</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podst'!$A$1:$AB$49</formula>
    <oldFormula>'gm podst'!$A$1:$AB$49</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4">
    <dxf>
      <fill>
        <patternFill patternType="solid">
          <bgColor rgb="FFFFFF00"/>
        </patternFill>
      </fill>
    </dxf>
  </rfmt>
  <rcc rId="429" sId="2" numFmtId="4">
    <oc r="J4">
      <v>2857280.59</v>
    </oc>
    <nc r="J4">
      <v>2443601.98</v>
    </nc>
  </rcc>
  <rfmt sheetId="2" sqref="J4">
    <dxf>
      <fill>
        <patternFill patternType="solid">
          <bgColor rgb="FFFFFF00"/>
        </patternFill>
      </fill>
    </dxf>
  </rfmt>
  <rfmt sheetId="2" sqref="K4">
    <dxf>
      <fill>
        <patternFill patternType="solid">
          <bgColor rgb="FFFFFF00"/>
        </patternFill>
      </fill>
    </dxf>
  </rfmt>
  <rfmt sheetId="2" sqref="L4">
    <dxf>
      <fill>
        <patternFill patternType="solid">
          <bgColor rgb="FFFFFF00"/>
        </patternFill>
      </fill>
    </dxf>
  </rfmt>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K10">
    <dxf>
      <fill>
        <patternFill patternType="solid">
          <bgColor rgb="FFFFFF00"/>
        </patternFill>
      </fill>
    </dxf>
  </rfmt>
  <rfmt sheetId="2" sqref="L10">
    <dxf>
      <fill>
        <patternFill patternType="solid">
          <bgColor rgb="FFFFFF00"/>
        </patternFill>
      </fill>
    </dxf>
  </rfmt>
  <rfmt sheetId="2" sqref="J10">
    <dxf>
      <fill>
        <patternFill patternType="solid">
          <bgColor rgb="FFFFFF00"/>
        </patternFill>
      </fill>
    </dxf>
  </rfmt>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R10">
    <dxf>
      <fill>
        <patternFill patternType="solid">
          <bgColor rgb="FFFFFF00"/>
        </patternFill>
      </fill>
    </dxf>
  </rfmt>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9" sId="3">
    <oc r="J23" t="inlineStr">
      <is>
        <t>kwiecień 2023  sierpień 2023</t>
      </is>
    </oc>
    <nc r="J23" t="inlineStr">
      <is>
        <t>kwiecień 2023  wrzesień 2023</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23">
    <dxf>
      <fill>
        <patternFill patternType="solid">
          <bgColor rgb="FFFFFF00"/>
        </patternFill>
      </fill>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36:M36">
    <dxf>
      <fill>
        <patternFill patternType="solid">
          <bgColor rgb="FFFFC000"/>
        </patternFill>
      </fill>
    </dxf>
  </rfmt>
  <rcc rId="730" sId="3">
    <oc r="J36" t="inlineStr">
      <is>
        <t>kwiecień 2023 grudzień 2023</t>
      </is>
    </oc>
    <nc r="J36" t="inlineStr">
      <is>
        <t>lipiec 2023 grudzień 2023</t>
      </is>
    </nc>
  </rcc>
  <rcc rId="731" sId="3" numFmtId="4">
    <oc r="K36">
      <v>4895515.0599999996</v>
    </oc>
    <nc r="K36">
      <v>4274687.8</v>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2" sId="2" numFmtId="4">
    <oc r="J11">
      <v>4391765.46</v>
    </oc>
    <nc r="J11">
      <v>4620920.57</v>
    </nc>
  </rcc>
  <rfmt sheetId="2" xfDxf="1" sqref="K11" start="0" length="0">
    <dxf>
      <font>
        <sz val="8"/>
        <color auto="1"/>
        <name val="Arial"/>
        <scheme val="none"/>
      </font>
      <numFmt numFmtId="4" formatCode="#,##0.00"/>
      <alignment horizontal="center" vertical="center" readingOrder="0"/>
      <border outline="0">
        <left style="thin">
          <color indexed="64"/>
        </left>
        <right style="thin">
          <color indexed="64"/>
        </right>
        <top style="thin">
          <color indexed="64"/>
        </top>
        <bottom style="thin">
          <color indexed="64"/>
        </bottom>
      </border>
    </dxf>
  </rfmt>
  <rcc rId="733" sId="2" xfDxf="1" dxf="1" numFmtId="4">
    <oc r="K11">
      <f>ROUND(J11*M11,2)</f>
    </oc>
    <nc r="K11">
      <v>2195882.73</v>
    </nc>
    <ndxf>
      <font>
        <sz val="8"/>
        <color auto="1"/>
        <name val="Arial"/>
        <scheme val="none"/>
      </font>
      <numFmt numFmtId="4" formatCode="#,##0.00"/>
      <alignment horizontal="center" vertical="center" readingOrder="0"/>
      <border outline="0">
        <left style="thin">
          <color indexed="64"/>
        </left>
        <right style="thin">
          <color indexed="64"/>
        </right>
        <top style="thin">
          <color indexed="64"/>
        </top>
        <bottom style="thin">
          <color indexed="64"/>
        </bottom>
      </border>
    </ndxf>
  </rcc>
  <rcc rId="734" sId="2" numFmtId="13">
    <oc r="M11">
      <v>0.5</v>
    </oc>
    <nc r="M11">
      <v>0.47520000000000001</v>
    </nc>
  </rcc>
  <rfmt sheetId="2" sqref="M11">
    <dxf>
      <numFmt numFmtId="0" formatCode="General"/>
    </dxf>
  </rfmt>
  <rfmt sheetId="2" sqref="M11">
    <dxf>
      <numFmt numFmtId="2" formatCode="0.00"/>
    </dxf>
  </rfmt>
  <rfmt sheetId="2" sqref="M11">
    <dxf>
      <numFmt numFmtId="14" formatCode="0.00%"/>
    </dxf>
  </rfmt>
  <rfmt sheetId="2" sqref="J11:M11">
    <dxf>
      <fill>
        <patternFill patternType="solid">
          <bgColor rgb="FFFFFF00"/>
        </patternFill>
      </fill>
    </dxf>
  </rfmt>
  <rcc rId="735" sId="2">
    <oc r="I11" t="inlineStr">
      <is>
        <t>czerwiec 2023 listopad 2023</t>
      </is>
    </oc>
    <nc r="I11" t="inlineStr">
      <is>
        <t>lipiec 2023 grudzień 2023</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6" sId="2" numFmtId="14">
    <oc r="M11">
      <v>0.47520000000000001</v>
    </oc>
    <nc r="M11">
      <f>K11/J11</f>
    </nc>
  </rcc>
  <rfmt sheetId="2" sqref="K11">
    <dxf>
      <fill>
        <patternFill patternType="none">
          <bgColor auto="1"/>
        </patternFill>
      </fill>
    </dxf>
  </rfmt>
  <rcc rId="737" sId="2" numFmtId="4">
    <oc r="J11">
      <v>4620920.57</v>
    </oc>
    <nc r="J11">
      <v>4620920.5599999996</v>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5:L5">
    <dxf>
      <fill>
        <patternFill>
          <bgColor theme="9" tint="0.59999389629810485"/>
        </patternFill>
      </fill>
    </dxf>
  </rfmt>
  <rcc rId="738" sId="2">
    <oc r="I4" t="inlineStr">
      <is>
        <t>Lipiec 2023 do grudzień 2023</t>
      </is>
    </oc>
    <nc r="I4" t="inlineStr">
      <is>
        <t>lipiec 2023 grudzień 2023</t>
      </is>
    </nc>
  </rcc>
  <rfmt sheetId="2" sqref="J10:L10">
    <dxf>
      <fill>
        <patternFill>
          <bgColor theme="9" tint="0.59999389629810485"/>
        </patternFill>
      </fill>
    </dxf>
  </rfmt>
  <rfmt sheetId="2" sqref="R10">
    <dxf>
      <fill>
        <patternFill>
          <bgColor theme="9" tint="0.59999389629810485"/>
        </patternFill>
      </fill>
    </dxf>
  </rfmt>
  <rfmt sheetId="2" sqref="J11">
    <dxf>
      <fill>
        <patternFill>
          <bgColor theme="9" tint="0.59999389629810485"/>
        </patternFill>
      </fill>
    </dxf>
  </rfmt>
  <rfmt sheetId="2" sqref="L11:M11">
    <dxf>
      <fill>
        <patternFill>
          <bgColor theme="9" tint="0.59999389629810485"/>
        </patternFill>
      </fill>
    </dxf>
  </rfmt>
  <rfmt sheetId="2" sqref="R4:R6">
    <dxf>
      <fill>
        <patternFill patternType="solid">
          <bgColor theme="9" tint="0.59999389629810485"/>
        </patternFill>
      </fill>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5">
    <dxf>
      <fill>
        <patternFill patternType="solid">
          <bgColor theme="9" tint="0.59999389629810485"/>
        </patternFill>
      </fill>
    </dxf>
  </rfmt>
  <rfmt sheetId="3" sqref="D4">
    <dxf>
      <fill>
        <patternFill patternType="solid">
          <bgColor theme="9" tint="0.59999389629810485"/>
        </patternFill>
      </fill>
    </dxf>
  </rfmt>
  <rfmt sheetId="3" sqref="D6">
    <dxf>
      <fill>
        <patternFill patternType="solid">
          <bgColor theme="9" tint="0.59999389629810485"/>
        </patternFill>
      </fill>
    </dxf>
  </rfmt>
  <rfmt sheetId="3" sqref="D7">
    <dxf>
      <fill>
        <patternFill patternType="solid">
          <bgColor theme="9" tint="0.59999389629810485"/>
        </patternFill>
      </fill>
    </dxf>
  </rfmt>
  <rfmt sheetId="3" sqref="K7:M7">
    <dxf>
      <fill>
        <patternFill patternType="solid">
          <bgColor rgb="FFFFC000"/>
        </patternFill>
      </fill>
    </dxf>
  </rfmt>
  <rfmt sheetId="3" sqref="D7">
    <dxf>
      <fill>
        <patternFill>
          <bgColor rgb="FFFFC000"/>
        </patternFill>
      </fill>
    </dxf>
  </rfmt>
  <rfmt sheetId="3" sqref="R7:S7">
    <dxf>
      <fill>
        <patternFill patternType="solid">
          <bgColor rgb="FFFFC000"/>
        </patternFill>
      </fill>
    </dxf>
  </rfmt>
  <rfmt sheetId="3" sqref="D3">
    <dxf>
      <fill>
        <patternFill patternType="solid">
          <bgColor theme="9" tint="0.59999389629810485"/>
        </patternFill>
      </fill>
    </dxf>
  </rfmt>
  <rfmt sheetId="3" sqref="S9">
    <dxf>
      <fill>
        <patternFill>
          <bgColor theme="9" tint="0.59999389629810485"/>
        </patternFill>
      </fill>
    </dxf>
  </rfmt>
  <rfmt sheetId="3" sqref="D9">
    <dxf>
      <fill>
        <patternFill>
          <bgColor theme="9" tint="0.59999389629810485"/>
        </patternFill>
      </fill>
    </dxf>
  </rfmt>
  <rfmt sheetId="3" sqref="D10">
    <dxf>
      <fill>
        <patternFill>
          <bgColor theme="9" tint="0.59999389629810485"/>
        </patternFill>
      </fill>
    </dxf>
  </rfmt>
  <rfmt sheetId="3" sqref="D11">
    <dxf>
      <fill>
        <patternFill>
          <bgColor theme="9" tint="0.59999389629810485"/>
        </patternFill>
      </fill>
    </dxf>
  </rfmt>
  <rfmt sheetId="3" sqref="D12">
    <dxf>
      <fill>
        <patternFill>
          <bgColor theme="9" tint="0.59999389629810485"/>
        </patternFill>
      </fill>
    </dxf>
  </rfmt>
  <rcc rId="739" sId="3">
    <oc r="J13" t="inlineStr">
      <is>
        <t>kwiecień 2023 
październik 2024</t>
      </is>
    </oc>
    <nc r="J13" t="inlineStr">
      <is>
        <t>kwiecień 2023 
sierpień 2024</t>
      </is>
    </nc>
  </rcc>
  <rfmt sheetId="3" sqref="D13">
    <dxf>
      <fill>
        <patternFill>
          <bgColor theme="9" tint="0.59999389629810485"/>
        </patternFill>
      </fill>
    </dxf>
  </rfmt>
  <rfmt sheetId="3" sqref="D15">
    <dxf>
      <fill>
        <patternFill patternType="solid">
          <bgColor theme="9" tint="0.59999389629810485"/>
        </patternFill>
      </fill>
    </dxf>
  </rfmt>
  <rfmt sheetId="3" sqref="D16">
    <dxf>
      <fill>
        <patternFill>
          <bgColor theme="9" tint="0.59999389629810485"/>
        </patternFill>
      </fill>
    </dxf>
  </rfmt>
  <rfmt sheetId="3" sqref="D17">
    <dxf>
      <fill>
        <patternFill patternType="solid">
          <bgColor theme="9" tint="0.59999389629810485"/>
        </patternFill>
      </fill>
    </dxf>
  </rfmt>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18:M18">
    <dxf>
      <fill>
        <patternFill>
          <bgColor theme="9" tint="0.59999389629810485"/>
        </patternFill>
      </fill>
    </dxf>
  </rfmt>
  <rfmt sheetId="3" sqref="D18">
    <dxf>
      <fill>
        <patternFill patternType="solid">
          <bgColor theme="9" tint="0.59999389629810485"/>
        </patternFill>
      </fill>
    </dxf>
  </rfmt>
  <rfmt sheetId="3" sqref="J19:M19">
    <dxf>
      <fill>
        <patternFill>
          <bgColor theme="9" tint="0.59999389629810485"/>
        </patternFill>
      </fill>
    </dxf>
  </rfmt>
  <rfmt sheetId="3" sqref="D19">
    <dxf>
      <fill>
        <patternFill>
          <bgColor theme="9" tint="0.59999389629810485"/>
        </patternFill>
      </fill>
    </dxf>
  </rfmt>
  <rfmt sheetId="3" sqref="D20">
    <dxf>
      <fill>
        <patternFill>
          <bgColor theme="9" tint="0.59999389629810485"/>
        </patternFill>
      </fill>
    </dxf>
  </rfmt>
  <rfmt sheetId="3" sqref="D21">
    <dxf>
      <fill>
        <patternFill>
          <bgColor theme="9" tint="0.59999389629810485"/>
        </patternFill>
      </fill>
    </dxf>
  </rfmt>
  <rfmt sheetId="3" sqref="J22:M22">
    <dxf>
      <fill>
        <patternFill>
          <bgColor theme="9" tint="0.59999389629810485"/>
        </patternFill>
      </fill>
    </dxf>
  </rfmt>
  <rfmt sheetId="3" sqref="T22">
    <dxf>
      <fill>
        <patternFill>
          <bgColor theme="9" tint="0.59999389629810485"/>
        </patternFill>
      </fill>
    </dxf>
  </rfmt>
  <rfmt sheetId="3" sqref="D22">
    <dxf>
      <fill>
        <patternFill>
          <bgColor theme="9" tint="0.59999389629810485"/>
        </patternFill>
      </fill>
    </dxf>
  </rfmt>
  <rcc rId="740" sId="3">
    <oc r="J23" t="inlineStr">
      <is>
        <t>kwiecień 2023  wrzesień 2023</t>
      </is>
    </oc>
    <nc r="J23" t="inlineStr">
      <is>
        <t>kwiecień 2023  sierpień 2023</t>
      </is>
    </nc>
  </rcc>
  <rfmt sheetId="3" sqref="J23">
    <dxf>
      <fill>
        <patternFill>
          <bgColor theme="9" tint="0.59999389629810485"/>
        </patternFill>
      </fill>
    </dxf>
  </rfmt>
  <rfmt sheetId="3" sqref="D23">
    <dxf>
      <fill>
        <patternFill>
          <bgColor theme="9" tint="0.59999389629810485"/>
        </patternFill>
      </fill>
    </dxf>
  </rfmt>
  <rfmt sheetId="3" sqref="D24">
    <dxf>
      <fill>
        <patternFill>
          <bgColor theme="9" tint="0.59999389629810485"/>
        </patternFill>
      </fill>
    </dxf>
  </rfmt>
  <rcc rId="741" sId="3">
    <oc r="J24" t="inlineStr">
      <is>
        <t>lipiec 2023 grudzień 2023</t>
      </is>
    </oc>
    <nc r="J24" t="inlineStr">
      <is>
        <t>maj 2023 listopad 2023</t>
      </is>
    </nc>
  </rcc>
  <rfmt sheetId="3" sqref="J24">
    <dxf>
      <fill>
        <patternFill patternType="solid">
          <bgColor theme="9" tint="0.59999389629810485"/>
        </patternFill>
      </fill>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6" sId="2">
    <oc r="I6" t="inlineStr">
      <is>
        <t>kwiecień 2023 listopad 2023</t>
      </is>
    </oc>
    <nc r="I6" t="inlineStr">
      <is>
        <t>czerwiec 2023 listopad 2023</t>
      </is>
    </nc>
  </rcc>
  <rcc rId="457" sId="2" numFmtId="4">
    <oc r="J6">
      <v>2981941.84</v>
    </oc>
    <nc r="J6">
      <v>2842852.76</v>
    </nc>
  </rcc>
  <rfmt sheetId="2" sqref="I6:L6">
    <dxf>
      <fill>
        <patternFill patternType="solid">
          <bgColor rgb="FFFFFF00"/>
        </patternFill>
      </fill>
    </dxf>
  </rfmt>
  <rcv guid="{3973A40E-5FBB-48CA-82B2-E78527605440}" action="delete"/>
  <rdn rId="0" localSheetId="1" customView="1" name="Z_3973A40E_5FBB_48CA_82B2_E78527605440_.wvu.PrintArea" hidden="1" oldHidden="1">
    <formula>'TERC - "nazwa woj"'!$A$1:$O$35</formula>
    <oldFormula>'TERC - "nazwa woj"'!$A$1:$O$35</oldFormula>
  </rdn>
  <rdn rId="0" localSheetId="2" customView="1" name="Z_3973A40E_5FBB_48CA_82B2_E78527605440_.wvu.PrintArea" hidden="1" oldHidden="1">
    <formula>'pow podst'!$A$1:$W$23</formula>
    <oldFormula>'pow podst'!$A$1:$W$23</oldFormula>
  </rdn>
  <rdn rId="0" localSheetId="2" customView="1" name="Z_3973A40E_5FBB_48CA_82B2_E78527605440_.wvu.PrintTitles" hidden="1" oldHidden="1">
    <formula>'pow podst'!$1:$2</formula>
    <oldFormula>'pow podst'!$1:$2</oldFormula>
  </rdn>
  <rdn rId="0" localSheetId="2" customView="1" name="Z_3973A40E_5FBB_48CA_82B2_E78527605440_.wvu.FilterData" hidden="1" oldHidden="1">
    <formula>'pow podst'!$A$2:$AY$16</formula>
    <oldFormula>'pow podst'!$A$2:$AY$16</oldFormula>
  </rdn>
  <rdn rId="0" localSheetId="3" customView="1" name="Z_3973A40E_5FBB_48CA_82B2_E78527605440_.wvu.PrintArea" hidden="1" oldHidden="1">
    <formula>'gm podst'!$A$1:$X$49</formula>
    <oldFormula>'gm podst'!$A$1:$X$49</oldFormula>
  </rdn>
  <rdn rId="0" localSheetId="3" customView="1" name="Z_3973A40E_5FBB_48CA_82B2_E78527605440_.wvu.PrintTitles" hidden="1" oldHidden="1">
    <formula>'gm podst'!$1:$2</formula>
    <oldFormula>'gm podst'!$1:$2</oldFormula>
  </rdn>
  <rdn rId="0" localSheetId="3" customView="1" name="Z_3973A40E_5FBB_48CA_82B2_E78527605440_.wvu.FilterData" hidden="1" oldHidden="1">
    <formula>'gm podst'!$A$2:$AC$44</formula>
    <oldFormula>'gm podst'!$A$2:$AC$44</oldFormula>
  </rdn>
  <rdn rId="0" localSheetId="4" customView="1" name="Z_3973A40E_5FBB_48CA_82B2_E78527605440_.wvu.PrintArea" hidden="1" oldHidden="1">
    <formula>'pow rez'!$A$1:$W$14</formula>
    <oldFormula>'pow rez'!$A$1:$W$14</oldFormula>
  </rdn>
  <rdn rId="0" localSheetId="4" customView="1" name="Z_3973A40E_5FBB_48CA_82B2_E78527605440_.wvu.PrintTitles" hidden="1" oldHidden="1">
    <formula>'pow rez'!$1:$2</formula>
    <oldFormula>'pow rez'!$1:$2</oldFormula>
  </rdn>
  <rdn rId="0" localSheetId="4" customView="1" name="Z_3973A40E_5FBB_48CA_82B2_E78527605440_.wvu.FilterData" hidden="1" oldHidden="1">
    <formula>'pow rez'!$A$2:$AD$3</formula>
    <oldFormula>'pow rez'!$A$2:$AD$3</oldFormula>
  </rdn>
  <rdn rId="0" localSheetId="5" customView="1" name="Z_3973A40E_5FBB_48CA_82B2_E78527605440_.wvu.PrintArea" hidden="1" oldHidden="1">
    <formula>'gm rez'!$A$1:$X$46</formula>
    <oldFormula>'gm rez'!$A$1:$X$46</oldFormula>
  </rdn>
  <rdn rId="0" localSheetId="5" customView="1" name="Z_3973A40E_5FBB_48CA_82B2_E78527605440_.wvu.PrintTitles" hidden="1" oldHidden="1">
    <formula>'gm rez'!$1:$2</formula>
    <oldFormula>'gm rez'!$1:$2</oldFormula>
  </rdn>
  <rdn rId="0" localSheetId="5" customView="1" name="Z_3973A40E_5FBB_48CA_82B2_E78527605440_.wvu.FilterData" hidden="1" oldHidden="1">
    <formula>'gm rez'!$A$2:$AB$41</formula>
    <oldFormula>'gm rez'!$A$2:$AB$41</oldFormula>
  </rdn>
  <rcv guid="{3973A40E-5FBB-48CA-82B2-E78527605440}"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2" sId="3">
    <oc r="J23" t="inlineStr">
      <is>
        <t>kwiecień 2023  sierpień 2023</t>
      </is>
    </oc>
    <nc r="J23" t="inlineStr">
      <is>
        <t>kwiecień 2023  wrzesień 2023</t>
      </is>
    </nc>
  </rcc>
  <rfmt sheetId="3" sqref="J25">
    <dxf>
      <fill>
        <patternFill patternType="solid">
          <bgColor rgb="FF00B0F0"/>
        </patternFill>
      </fill>
    </dxf>
  </rfmt>
  <rfmt sheetId="3" sqref="D26">
    <dxf>
      <fill>
        <patternFill patternType="solid">
          <bgColor theme="9" tint="0.59999389629810485"/>
        </patternFill>
      </fill>
    </dxf>
  </rfmt>
  <rfmt sheetId="3" sqref="D27">
    <dxf>
      <fill>
        <patternFill>
          <bgColor theme="9" tint="0.59999389629810485"/>
        </patternFill>
      </fill>
    </dxf>
  </rfmt>
  <rfmt sheetId="3" sqref="D28">
    <dxf>
      <fill>
        <patternFill patternType="solid">
          <bgColor theme="9" tint="0.59999389629810485"/>
        </patternFill>
      </fill>
    </dxf>
  </rfmt>
  <rcc rId="743" sId="3">
    <oc r="J29" t="inlineStr">
      <is>
        <t>czerwiec 2023  lkwiecień 2024</t>
      </is>
    </oc>
    <nc r="J29" t="inlineStr">
      <is>
        <t>czerwiec 2023  kwiecień 2024</t>
      </is>
    </nc>
  </rcc>
  <rfmt sheetId="3" sqref="D29">
    <dxf>
      <fill>
        <patternFill patternType="solid">
          <bgColor theme="9" tint="0.59999389629810485"/>
        </patternFill>
      </fill>
    </dxf>
  </rfmt>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30">
    <dxf>
      <fill>
        <patternFill>
          <bgColor theme="9" tint="0.59999389629810485"/>
        </patternFill>
      </fill>
    </dxf>
  </rfmt>
  <rfmt sheetId="3" sqref="D31">
    <dxf>
      <fill>
        <patternFill patternType="solid">
          <bgColor theme="9" tint="0.59999389629810485"/>
        </patternFill>
      </fill>
    </dxf>
  </rfmt>
  <rfmt sheetId="3" sqref="D32">
    <dxf>
      <fill>
        <patternFill>
          <bgColor theme="9" tint="0.59999389629810485"/>
        </patternFill>
      </fill>
    </dxf>
  </rfmt>
  <rfmt sheetId="3" sqref="D33">
    <dxf>
      <fill>
        <patternFill>
          <bgColor theme="9" tint="0.59999389629810485"/>
        </patternFill>
      </fill>
    </dxf>
  </rfmt>
  <rcc rId="744" sId="3">
    <oc r="J34" t="inlineStr">
      <is>
        <t>lipiec 2023 październik 2023</t>
      </is>
    </oc>
    <nc r="J34" t="inlineStr">
      <is>
        <t>lipiec 2023 wrzesień 2023</t>
      </is>
    </nc>
  </rcc>
  <rfmt sheetId="3" sqref="D34">
    <dxf>
      <fill>
        <patternFill>
          <bgColor theme="9" tint="0.59999389629810485"/>
        </patternFill>
      </fill>
    </dxf>
  </rfmt>
  <rfmt sheetId="3" sqref="D35">
    <dxf>
      <fill>
        <patternFill>
          <bgColor theme="9" tint="0.59999389629810485"/>
        </patternFill>
      </fill>
    </dxf>
  </rfmt>
  <rfmt sheetId="3" sqref="J34:M34">
    <dxf>
      <fill>
        <patternFill>
          <bgColor theme="9" tint="0.59999389629810485"/>
        </patternFill>
      </fill>
    </dxf>
  </rfmt>
  <rfmt sheetId="3" sqref="J36:M36">
    <dxf>
      <fill>
        <patternFill>
          <bgColor theme="9" tint="0.59999389629810485"/>
        </patternFill>
      </fill>
    </dxf>
  </rfmt>
  <rfmt sheetId="3" sqref="S36">
    <dxf>
      <fill>
        <patternFill patternType="solid">
          <bgColor theme="9" tint="0.59999389629810485"/>
        </patternFill>
      </fill>
    </dxf>
  </rfmt>
  <rfmt sheetId="3" sqref="S34">
    <dxf>
      <fill>
        <patternFill>
          <bgColor theme="9" tint="0.59999389629810485"/>
        </patternFill>
      </fill>
    </dxf>
  </rfmt>
  <rfmt sheetId="3" sqref="S29">
    <dxf>
      <fill>
        <patternFill patternType="solid">
          <bgColor theme="9" tint="0.59999389629810485"/>
        </patternFill>
      </fill>
    </dxf>
  </rfmt>
  <rfmt sheetId="3" sqref="S19">
    <dxf>
      <fill>
        <patternFill>
          <bgColor theme="9" tint="0.59999389629810485"/>
        </patternFill>
      </fill>
    </dxf>
  </rfmt>
  <rfmt sheetId="3" sqref="S17:S18">
    <dxf>
      <fill>
        <patternFill patternType="solid">
          <bgColor theme="9" tint="0.59999389629810485"/>
        </patternFill>
      </fill>
    </dxf>
  </rfmt>
  <rfmt sheetId="3" sqref="S16:T16">
    <dxf>
      <fill>
        <patternFill patternType="none">
          <bgColor auto="1"/>
        </patternFill>
      </fill>
    </dxf>
  </rfmt>
  <rfmt sheetId="3" sqref="S28">
    <dxf>
      <fill>
        <patternFill patternType="none">
          <bgColor auto="1"/>
        </patternFill>
      </fill>
    </dxf>
  </rfmt>
  <rfmt sheetId="3" sqref="D36">
    <dxf>
      <fill>
        <patternFill>
          <bgColor theme="9" tint="0.59999389629810485"/>
        </patternFill>
      </fill>
    </dxf>
  </rfmt>
  <rfmt sheetId="3" sqref="S38:T38">
    <dxf>
      <fill>
        <patternFill>
          <bgColor theme="9" tint="0.59999389629810485"/>
        </patternFill>
      </fill>
    </dxf>
  </rfmt>
  <rfmt sheetId="3" sqref="J38:M38">
    <dxf>
      <fill>
        <patternFill>
          <bgColor theme="9" tint="0.59999389629810485"/>
        </patternFill>
      </fill>
    </dxf>
  </rfmt>
  <rfmt sheetId="3" sqref="N38:R38">
    <dxf>
      <fill>
        <patternFill patternType="none">
          <bgColor auto="1"/>
        </patternFill>
      </fill>
    </dxf>
  </rfmt>
  <rcc rId="745" sId="3">
    <oc r="J39" t="inlineStr">
      <is>
        <t>kwiecień 2023 sierpień 2023</t>
      </is>
    </oc>
    <nc r="J39" t="inlineStr">
      <is>
        <t>kwiecień 2023 grudzień 2023</t>
      </is>
    </nc>
  </rcc>
  <rfmt sheetId="3" sqref="J39">
    <dxf>
      <fill>
        <patternFill patternType="solid">
          <bgColor theme="9" tint="0.59999389629810485"/>
        </patternFill>
      </fill>
    </dxf>
  </rfmt>
  <rcc rId="746" sId="3">
    <oc r="J38" t="inlineStr">
      <is>
        <t>wrzesień 2023 listopad 2024</t>
      </is>
    </oc>
    <nc r="J38" t="inlineStr">
      <is>
        <t>wrzesień 2023 październik 2024</t>
      </is>
    </nc>
  </rcc>
  <rfmt sheetId="3" sqref="D38">
    <dxf>
      <fill>
        <patternFill>
          <bgColor theme="9" tint="0.59999389629810485"/>
        </patternFill>
      </fill>
    </dxf>
  </rfmt>
  <rfmt sheetId="3" sqref="D39">
    <dxf>
      <fill>
        <patternFill>
          <bgColor theme="9" tint="0.59999389629810485"/>
        </patternFill>
      </fill>
    </dxf>
  </rfmt>
  <rfmt sheetId="3" sqref="J40">
    <dxf>
      <fill>
        <patternFill>
          <bgColor theme="9" tint="0.59999389629810485"/>
        </patternFill>
      </fill>
    </dxf>
  </rfmt>
  <rfmt sheetId="3" sqref="D40">
    <dxf>
      <fill>
        <patternFill>
          <bgColor theme="9" tint="0.59999389629810485"/>
        </patternFill>
      </fill>
    </dxf>
  </rfmt>
  <rcc rId="747" sId="3">
    <oc r="A40" t="inlineStr">
      <is>
        <t>38*</t>
      </is>
    </oc>
    <nc r="A40">
      <v>38</v>
    </nc>
  </rcc>
  <rfmt sheetId="3" sqref="A40" start="0" length="2147483647">
    <dxf>
      <font>
        <color rgb="FFFF0000"/>
      </font>
    </dxf>
  </rfmt>
  <rcv guid="{8713D67E-80AD-4862-B39E-B3C8835229AA}" action="delete"/>
  <rdn rId="0" localSheetId="1" customView="1" name="Z_8713D67E_80AD_4862_B39E_B3C8835229AA_.wvu.PrintArea" hidden="1" oldHidden="1">
    <formula>'TERC - "nazwa woj"'!$A$1:$O$35</formula>
    <oldFormula>'TERC - "nazwa woj"'!$A$1:$O$35</oldFormula>
  </rdn>
  <rdn rId="0" localSheetId="2" customView="1" name="Z_8713D67E_80AD_4862_B39E_B3C8835229AA_.wvu.PrintArea" hidden="1" oldHidden="1">
    <formula>'pow podst'!$A$1:$W$23</formula>
    <oldFormula>'pow podst'!$A$1:$W$23</oldFormula>
  </rdn>
  <rdn rId="0" localSheetId="2" customView="1" name="Z_8713D67E_80AD_4862_B39E_B3C8835229AA_.wvu.PrintTitles" hidden="1" oldHidden="1">
    <formula>'pow podst'!$1:$2</formula>
    <oldFormula>'pow podst'!$1:$2</oldFormula>
  </rdn>
  <rdn rId="0" localSheetId="2" customView="1" name="Z_8713D67E_80AD_4862_B39E_B3C8835229AA_.wvu.FilterData" hidden="1" oldHidden="1">
    <formula>'pow podst'!$A$2:$AY$21</formula>
    <oldFormula>'pow podst'!$A$2:$AY$21</oldFormula>
  </rdn>
  <rdn rId="0" localSheetId="3" customView="1" name="Z_8713D67E_80AD_4862_B39E_B3C8835229AA_.wvu.PrintArea" hidden="1" oldHidden="1">
    <formula>'gm podst'!$A$1:$X$49</formula>
    <oldFormula>'gm podst'!$A$1:$X$49</oldFormula>
  </rdn>
  <rdn rId="0" localSheetId="3" customView="1" name="Z_8713D67E_80AD_4862_B39E_B3C8835229AA_.wvu.PrintTitles" hidden="1" oldHidden="1">
    <formula>'gm podst'!$1:$2</formula>
    <oldFormula>'gm podst'!$1:$2</oldFormula>
  </rdn>
  <rdn rId="0" localSheetId="3" customView="1" name="Z_8713D67E_80AD_4862_B39E_B3C8835229AA_.wvu.FilterData" hidden="1" oldHidden="1">
    <formula>'gm podst'!$A$2:$AC$49</formula>
    <oldFormula>'gm podst'!$A$2:$AC$49</oldFormula>
  </rdn>
  <rdn rId="0" localSheetId="4" customView="1" name="Z_8713D67E_80AD_4862_B39E_B3C8835229AA_.wvu.PrintArea" hidden="1" oldHidden="1">
    <formula>'pow rez'!$A$1:$W$14</formula>
    <oldFormula>'pow rez'!$A$1:$W$14</oldFormula>
  </rdn>
  <rdn rId="0" localSheetId="4" customView="1" name="Z_8713D67E_80AD_4862_B39E_B3C8835229AA_.wvu.PrintTitles" hidden="1" oldHidden="1">
    <formula>'pow rez'!$1:$2</formula>
    <oldFormula>'pow rez'!$1:$2</oldFormula>
  </rdn>
  <rdn rId="0" localSheetId="4" customView="1" name="Z_8713D67E_80AD_4862_B39E_B3C8835229AA_.wvu.FilterData" hidden="1" oldHidden="1">
    <formula>'pow rez'!$A$2:$AD$3</formula>
    <oldFormula>'pow rez'!$A$2:$AD$3</oldFormula>
  </rdn>
  <rdn rId="0" localSheetId="5" customView="1" name="Z_8713D67E_80AD_4862_B39E_B3C8835229AA_.wvu.PrintArea" hidden="1" oldHidden="1">
    <formula>'gm rez'!$A$1:$X$46</formula>
    <oldFormula>'gm rez'!$A$1:$X$46</oldFormula>
  </rdn>
  <rdn rId="0" localSheetId="5" customView="1" name="Z_8713D67E_80AD_4862_B39E_B3C8835229AA_.wvu.PrintTitles" hidden="1" oldHidden="1">
    <formula>'gm rez'!$1:$2</formula>
    <oldFormula>'gm rez'!$1:$2</oldFormula>
  </rdn>
  <rdn rId="0" localSheetId="5" customView="1" name="Z_8713D67E_80AD_4862_B39E_B3C8835229AA_.wvu.FilterData" hidden="1" oldHidden="1">
    <formula>'gm rez'!$A$2:$AB$41</formula>
    <oldFormula>'gm rez'!$A$2:$AB$41</oldFormula>
  </rdn>
  <rcv guid="{8713D67E-80AD-4862-B39E-B3C8835229AA}"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1" sId="5">
    <oc r="J5" t="inlineStr">
      <is>
        <t>luty 2023 
luty 2024</t>
      </is>
    </oc>
    <nc r="J5" t="inlineStr">
      <is>
        <t>REZYGNACJA</t>
      </is>
    </nc>
  </rcc>
  <rcc rId="762" sId="5" numFmtId="4">
    <oc r="K5">
      <v>0</v>
    </oc>
    <nc r="K5"/>
  </rcc>
  <rcc rId="763" sId="5">
    <oc r="L5">
      <f>ROUND(K5*N5,2)</f>
    </oc>
    <nc r="L5"/>
  </rcc>
  <rcc rId="764" sId="5">
    <oc r="M5">
      <f>K5-L5</f>
    </oc>
    <nc r="M5"/>
  </rcc>
  <rcc rId="765" sId="5" numFmtId="4">
    <oc r="O5">
      <v>0</v>
    </oc>
    <nc r="O5"/>
  </rcc>
  <rcc rId="766" sId="5" numFmtId="4">
    <oc r="P5">
      <v>0</v>
    </oc>
    <nc r="P5"/>
  </rcc>
  <rcc rId="767" sId="5" numFmtId="4">
    <oc r="Q5">
      <v>0</v>
    </oc>
    <nc r="Q5"/>
  </rcc>
  <rcc rId="768" sId="5" numFmtId="4">
    <oc r="R5">
      <v>0</v>
    </oc>
    <nc r="R5"/>
  </rcc>
  <rcc rId="769" sId="5" numFmtId="4">
    <oc r="S5">
      <v>0</v>
    </oc>
    <nc r="S5"/>
  </rcc>
  <rcc rId="770" sId="5">
    <oc r="T5">
      <f>L5-S5</f>
    </oc>
    <nc r="T5"/>
  </rcc>
  <rcc rId="771" sId="5" numFmtId="4">
    <oc r="U5">
      <v>0</v>
    </oc>
    <nc r="U5"/>
  </rcc>
  <rcc rId="772" sId="5" numFmtId="4">
    <oc r="V5">
      <v>0</v>
    </oc>
    <nc r="V5"/>
  </rcc>
  <rcc rId="773" sId="5" numFmtId="4">
    <oc r="W5">
      <v>0</v>
    </oc>
    <nc r="W5"/>
  </rcc>
  <rcc rId="774" sId="5" numFmtId="4">
    <oc r="X5">
      <v>0</v>
    </oc>
    <nc r="X5"/>
  </rcc>
  <rcc rId="775" sId="5" numFmtId="4">
    <oc r="O14">
      <v>0</v>
    </oc>
    <nc r="O14"/>
  </rcc>
  <rcc rId="776" sId="5" numFmtId="4">
    <oc r="P14">
      <v>0</v>
    </oc>
    <nc r="P14"/>
  </rcc>
  <rcc rId="777" sId="5" numFmtId="4">
    <oc r="Q14">
      <v>0</v>
    </oc>
    <nc r="Q14"/>
  </rcc>
  <rcc rId="778" sId="5" numFmtId="4">
    <oc r="R14">
      <v>0</v>
    </oc>
    <nc r="R14"/>
  </rcc>
  <rcc rId="779" sId="5">
    <oc r="S14">
      <f>L14</f>
    </oc>
    <nc r="S14"/>
  </rcc>
  <rcc rId="780" sId="5" numFmtId="4">
    <oc r="T14">
      <v>0</v>
    </oc>
    <nc r="T14"/>
  </rcc>
  <rcc rId="781" sId="5" numFmtId="4">
    <oc r="U14">
      <v>0</v>
    </oc>
    <nc r="U14"/>
  </rcc>
  <rcc rId="782" sId="5" numFmtId="4">
    <oc r="V14">
      <v>0</v>
    </oc>
    <nc r="V14"/>
  </rcc>
  <rcc rId="783" sId="5" numFmtId="4">
    <oc r="W14">
      <v>0</v>
    </oc>
    <nc r="W14"/>
  </rcc>
  <rcc rId="784" sId="5" numFmtId="4">
    <oc r="X14">
      <v>0</v>
    </oc>
    <nc r="X14"/>
  </rcc>
  <rcc rId="785" sId="5" numFmtId="4">
    <oc r="O17">
      <v>0</v>
    </oc>
    <nc r="O17"/>
  </rcc>
  <rcc rId="786" sId="5" numFmtId="4">
    <oc r="P17">
      <v>0</v>
    </oc>
    <nc r="P17"/>
  </rcc>
  <rcc rId="787" sId="5" numFmtId="4">
    <oc r="Q17">
      <v>0</v>
    </oc>
    <nc r="Q17"/>
  </rcc>
  <rcc rId="788" sId="5" numFmtId="4">
    <oc r="R17">
      <v>0</v>
    </oc>
    <nc r="R17"/>
  </rcc>
  <rcc rId="789" sId="5">
    <oc r="S17">
      <f>L17</f>
    </oc>
    <nc r="S17"/>
  </rcc>
  <rcc rId="790" sId="5" numFmtId="4">
    <oc r="T17">
      <v>0</v>
    </oc>
    <nc r="T17"/>
  </rcc>
  <rcc rId="791" sId="5" numFmtId="4">
    <oc r="U17">
      <v>0</v>
    </oc>
    <nc r="U17"/>
  </rcc>
  <rcc rId="792" sId="5" numFmtId="4">
    <oc r="V17">
      <v>0</v>
    </oc>
    <nc r="V17"/>
  </rcc>
  <rcc rId="793" sId="5" numFmtId="4">
    <oc r="W17">
      <v>0</v>
    </oc>
    <nc r="W17"/>
  </rcc>
  <rcc rId="794" sId="5" numFmtId="4">
    <oc r="X17">
      <v>0</v>
    </oc>
    <nc r="X17"/>
  </rcc>
  <rrc rId="795" sId="3" ref="A37:XFD37" action="deleteRow">
    <rfmt sheetId="3" xfDxf="1" sqref="A37:XFD37" start="0" length="0">
      <dxf>
        <font>
          <color auto="1"/>
        </font>
        <alignment horizontal="center" readingOrder="0"/>
      </dxf>
    </rfmt>
    <rcc rId="0" sId="3" dxf="1">
      <nc r="A37">
        <v>35</v>
      </nc>
      <ndxf>
        <font>
          <sz val="8"/>
          <color auto="1"/>
          <name val="Arial"/>
          <scheme val="none"/>
        </font>
        <alignment vertical="center" wrapText="1" readingOrder="0"/>
        <border outline="0">
          <right style="thin">
            <color indexed="64"/>
          </right>
          <top style="thin">
            <color indexed="64"/>
          </top>
          <bottom style="thin">
            <color indexed="64"/>
          </bottom>
        </border>
      </ndxf>
    </rcc>
    <rcc rId="0" sId="3" dxf="1">
      <nc r="B37" t="inlineStr">
        <is>
          <t>RFRD/2022/G/43 przeniesiono z listy rezerwowej</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fmt sheetId="3" sqref="C37" start="0" length="0">
      <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dxf>
    </rfmt>
    <rcc rId="0" sId="3" dxf="1">
      <nc r="D37" t="inlineStr">
        <is>
          <t>Gmina Głuchołazy</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E37">
        <v>1607013</v>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F37" t="inlineStr">
        <is>
          <t>Powiat Nyski</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G37" t="inlineStr">
        <is>
          <t>Budowa drogi gminnej w miejscowości Biskupów</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cc rId="0" sId="3" dxf="1">
      <nc r="H37" t="inlineStr">
        <is>
          <t>B</t>
        </is>
      </nc>
      <n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ndxf>
    </rcc>
    <rfmt sheetId="3" sqref="I37" start="0" length="0">
      <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dxf>
    </rfmt>
    <rcc rId="0" sId="3" dxf="1">
      <nc r="J37" t="inlineStr">
        <is>
          <t>REZYGNACJA</t>
        </is>
      </nc>
      <ndxf>
        <font>
          <b/>
          <sz val="8"/>
          <color rgb="FFFF0000"/>
          <name val="Arial"/>
          <scheme val="none"/>
        </font>
        <numFmt numFmtId="4" formatCode="#,##0.00"/>
        <alignment vertical="center" wrapText="1" readingOrder="0"/>
        <border outline="0">
          <left style="thin">
            <color indexed="64"/>
          </left>
          <right style="thin">
            <color indexed="64"/>
          </right>
          <top style="thin">
            <color indexed="64"/>
          </top>
          <bottom style="thin">
            <color indexed="64"/>
          </bottom>
        </border>
      </ndxf>
    </rcc>
    <rfmt sheetId="3" sqref="K37" start="0" length="0">
      <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dxf>
    </rfmt>
    <rfmt sheetId="3" sqref="L37" start="0" length="0">
      <dxf>
        <font>
          <b/>
          <sz val="8"/>
          <color rgb="FFFF0000"/>
          <name val="Arial"/>
          <scheme val="none"/>
        </font>
        <numFmt numFmtId="4" formatCode="#,##0.00"/>
        <alignment vertical="center" readingOrder="0"/>
        <border outline="0">
          <left style="thin">
            <color indexed="64"/>
          </left>
          <top style="thin">
            <color indexed="64"/>
          </top>
          <bottom style="thin">
            <color indexed="64"/>
          </bottom>
        </border>
      </dxf>
    </rfmt>
    <rfmt sheetId="3" sqref="M37" start="0" length="0">
      <dxf>
        <font>
          <b/>
          <sz val="8"/>
          <color rgb="FFFF0000"/>
          <name val="Arial"/>
          <scheme val="none"/>
        </font>
        <numFmt numFmtId="4" formatCode="#,##0.00"/>
        <alignment vertical="center" readingOrder="0"/>
        <border outline="0">
          <left style="thin">
            <color indexed="64"/>
          </left>
          <right style="thin">
            <color indexed="64"/>
          </right>
          <top style="thin">
            <color indexed="64"/>
          </top>
        </border>
      </dxf>
    </rfmt>
    <rcc rId="0" sId="3" dxf="1" numFmtId="13">
      <nc r="N37">
        <v>0.8</v>
      </nc>
      <ndxf>
        <font>
          <sz val="8"/>
          <color rgb="FFFF0000"/>
          <name val="Arial"/>
          <scheme val="none"/>
        </font>
        <numFmt numFmtId="13" formatCode="0%"/>
        <alignment vertical="center" readingOrder="0"/>
        <border outline="0">
          <left style="thin">
            <color indexed="64"/>
          </left>
          <right style="thin">
            <color indexed="64"/>
          </right>
          <top style="thin">
            <color indexed="64"/>
          </top>
          <bottom style="thin">
            <color indexed="64"/>
          </bottom>
        </border>
      </ndxf>
    </rcc>
    <rfmt sheetId="3" sqref="O37" start="0" length="0">
      <dxf>
        <font>
          <sz val="8"/>
          <color rgb="FFFF0000"/>
          <name val="Arial"/>
          <scheme val="none"/>
        </font>
        <numFmt numFmtId="4" formatCode="#,##0.00"/>
        <alignment vertical="center" readingOrder="0"/>
        <border outline="0">
          <left style="thin">
            <color indexed="64"/>
          </left>
          <top style="thin">
            <color indexed="64"/>
          </top>
          <bottom style="thin">
            <color indexed="64"/>
          </bottom>
        </border>
      </dxf>
    </rfmt>
    <rfmt sheetId="3" sqref="P37" start="0" length="0">
      <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dxf>
    </rfmt>
    <rfmt sheetId="3" s="1" sqref="Q37" start="0" length="0">
      <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dxf>
    </rfmt>
    <rfmt sheetId="3" sqref="R37" start="0" length="0">
      <dxf>
        <font>
          <sz val="8"/>
          <color rgb="FFFF0000"/>
          <name val="Arial"/>
          <scheme val="none"/>
        </font>
        <numFmt numFmtId="4" formatCode="#,##0.00"/>
        <alignment vertical="center" readingOrder="0"/>
        <border outline="0">
          <left style="thin">
            <color indexed="64"/>
          </left>
          <top style="thin">
            <color indexed="64"/>
          </top>
          <bottom style="thin">
            <color indexed="64"/>
          </bottom>
        </border>
      </dxf>
    </rfmt>
    <rfmt sheetId="3" s="1" sqref="S37" start="0" length="0">
      <dxf>
        <font>
          <sz val="8"/>
          <color rgb="FFFF0000"/>
          <name val="Arial"/>
          <scheme val="none"/>
        </font>
        <numFmt numFmtId="166" formatCode="#,##0.00_ ;\-#,##0.00\ "/>
        <alignment vertical="center" readingOrder="0"/>
        <border outline="0">
          <left style="thin">
            <color indexed="64"/>
          </left>
          <right style="thin">
            <color indexed="64"/>
          </right>
          <top style="thin">
            <color indexed="64"/>
          </top>
          <bottom style="thin">
            <color indexed="64"/>
          </bottom>
        </border>
      </dxf>
    </rfmt>
    <rfmt sheetId="3" sqref="T37" start="0" length="0">
      <dxf>
        <font>
          <sz val="8"/>
          <color rgb="FFFF0000"/>
          <name val="Arial"/>
          <scheme val="none"/>
        </font>
        <numFmt numFmtId="4" formatCode="#,##0.00"/>
        <alignment vertical="center" readingOrder="0"/>
        <border outline="0">
          <left style="thin">
            <color indexed="64"/>
          </left>
          <top style="thin">
            <color indexed="64"/>
          </top>
          <bottom style="thin">
            <color indexed="64"/>
          </bottom>
        </border>
      </dxf>
    </rfmt>
    <rfmt sheetId="3" sqref="U37" start="0" length="0">
      <dxf>
        <font>
          <sz val="8"/>
          <color auto="1"/>
          <name val="Arial"/>
          <scheme val="none"/>
        </font>
        <numFmt numFmtId="4" formatCode="#,##0.00"/>
        <alignment vertical="center" readingOrder="0"/>
        <border outline="0">
          <left style="thin">
            <color indexed="64"/>
          </left>
          <top style="thin">
            <color indexed="64"/>
          </top>
          <bottom style="thin">
            <color indexed="64"/>
          </bottom>
        </border>
      </dxf>
    </rfmt>
    <rfmt sheetId="3" sqref="V37" start="0" length="0">
      <dxf>
        <font>
          <sz val="8"/>
          <color auto="1"/>
          <name val="Arial"/>
          <scheme val="none"/>
        </font>
        <numFmt numFmtId="4" formatCode="#,##0.00"/>
        <alignment vertical="center" readingOrder="0"/>
        <border outline="0">
          <left style="thin">
            <color indexed="64"/>
          </left>
          <top style="thin">
            <color indexed="64"/>
          </top>
          <bottom style="thin">
            <color indexed="64"/>
          </bottom>
        </border>
      </dxf>
    </rfmt>
    <rfmt sheetId="3" sqref="W37" start="0" length="0">
      <dxf>
        <font>
          <sz val="8"/>
          <color auto="1"/>
          <name val="Arial"/>
          <scheme val="none"/>
        </font>
        <numFmt numFmtId="4" formatCode="#,##0.00"/>
        <alignment vertical="center" readingOrder="0"/>
        <border outline="0">
          <left style="thin">
            <color indexed="64"/>
          </left>
          <right style="thin">
            <color indexed="64"/>
          </right>
          <top style="thin">
            <color indexed="64"/>
          </top>
          <bottom style="thin">
            <color indexed="64"/>
          </bottom>
        </border>
      </dxf>
    </rfmt>
    <rfmt sheetId="3" sqref="X37" start="0" length="0">
      <dxf>
        <font>
          <sz val="8"/>
          <color auto="1"/>
          <name val="Arial"/>
          <scheme val="none"/>
        </font>
        <numFmt numFmtId="4" formatCode="#,##0.00"/>
        <alignment vertical="center" readingOrder="0"/>
        <border outline="0">
          <left style="thin">
            <color indexed="64"/>
          </left>
          <right style="thin">
            <color indexed="64"/>
          </right>
          <top style="thin">
            <color indexed="64"/>
          </top>
          <bottom style="thin">
            <color indexed="64"/>
          </bottom>
        </border>
      </dxf>
    </rfmt>
    <rcc rId="0" sId="3" dxf="1">
      <nc r="Y37">
        <f>L37=SUM(P37:X37)</f>
      </nc>
      <ndxf>
        <alignment vertical="center" readingOrder="0"/>
      </ndxf>
    </rcc>
    <rcc rId="0" sId="3" s="1" dxf="1">
      <nc r="Z37">
        <f>ROUND(L37/K37,4)</f>
      </nc>
      <ndxf>
        <numFmt numFmtId="13" formatCode="0%"/>
        <alignment vertical="center" readingOrder="0"/>
      </ndxf>
    </rcc>
    <rcc rId="0" sId="3" dxf="1">
      <nc r="AA37">
        <f>Z37=N37</f>
      </nc>
      <ndxf>
        <numFmt numFmtId="4" formatCode="#,##0.00"/>
        <alignment vertical="center" readingOrder="0"/>
      </ndxf>
    </rcc>
    <rcc rId="0" sId="3" dxf="1">
      <nc r="AB37">
        <f>K37=L37+M37</f>
      </nc>
      <ndxf>
        <numFmt numFmtId="4" formatCode="#,##0.00"/>
        <alignment vertical="center" readingOrder="0"/>
      </ndxf>
    </rcc>
  </rrc>
  <rcc rId="796" sId="3">
    <oc r="A37">
      <v>36</v>
    </oc>
    <nc r="A37">
      <v>35</v>
    </nc>
  </rcc>
  <rcc rId="797" sId="3">
    <oc r="A38">
      <v>37</v>
    </oc>
    <nc r="A38">
      <v>36</v>
    </nc>
  </rcc>
  <rrc rId="798" sId="3" ref="A39:XFD39" action="insertRow"/>
  <rrc rId="799" sId="3" ref="A39:XFD39" action="insertRow"/>
  <rrc rId="800" sId="3" ref="A39:XFD39" action="insertRow"/>
  <rrc rId="801" sId="3" ref="A39:XFD39" action="insertRow"/>
  <rrc rId="802" sId="3" ref="A39:XFD39" action="insertRow"/>
  <rcc rId="803" sId="3" odxf="1" dxf="1">
    <nc r="A39">
      <v>37</v>
    </nc>
    <odxf>
      <font>
        <sz val="8"/>
        <color auto="1"/>
        <name val="Arial"/>
        <scheme val="none"/>
      </font>
    </odxf>
    <ndxf>
      <font>
        <sz val="8"/>
        <color rgb="FFFF0000"/>
        <name val="Arial"/>
        <scheme val="none"/>
      </font>
    </ndxf>
  </rcc>
  <rcc rId="804" sId="3" odxf="1" dxf="1">
    <nc r="B39" t="inlineStr">
      <is>
        <t>RFRD/2022/G/34 przeniesiono z listy rezerwowej</t>
      </is>
    </nc>
    <odxf>
      <font>
        <sz val="8"/>
        <color auto="1"/>
        <name val="Arial"/>
        <scheme val="none"/>
      </font>
    </odxf>
    <ndxf>
      <font>
        <sz val="8"/>
        <color rgb="FFFF0000"/>
        <name val="Arial"/>
        <scheme val="none"/>
      </font>
    </ndxf>
  </rcc>
  <rcc rId="805" sId="3" odxf="1" dxf="1">
    <nc r="C39" t="inlineStr">
      <is>
        <t>W</t>
      </is>
    </nc>
    <odxf>
      <font>
        <sz val="8"/>
        <color auto="1"/>
        <name val="Arial"/>
        <scheme val="none"/>
      </font>
    </odxf>
    <ndxf>
      <font>
        <sz val="8"/>
        <color rgb="FFFF0000"/>
        <name val="Arial"/>
        <scheme val="none"/>
      </font>
    </ndxf>
  </rcc>
  <rcc rId="806" sId="3" odxf="1" dxf="1">
    <nc r="D39" t="inlineStr">
      <is>
        <t>Gmina Głuchołazy</t>
      </is>
    </nc>
    <odxf>
      <font>
        <sz val="8"/>
        <color auto="1"/>
        <name val="Arial"/>
        <scheme val="none"/>
      </font>
    </odxf>
    <ndxf>
      <font>
        <sz val="8"/>
        <color rgb="FFFF0000"/>
        <name val="Arial"/>
        <scheme val="none"/>
      </font>
    </ndxf>
  </rcc>
  <rcc rId="807" sId="3" odxf="1" dxf="1">
    <nc r="E39">
      <v>1607013</v>
    </nc>
    <odxf>
      <font>
        <sz val="8"/>
        <color auto="1"/>
        <name val="Arial"/>
        <scheme val="none"/>
      </font>
    </odxf>
    <ndxf>
      <font>
        <sz val="8"/>
        <color rgb="FFFF0000"/>
        <name val="Arial"/>
        <scheme val="none"/>
      </font>
    </ndxf>
  </rcc>
  <rcc rId="808" sId="3" odxf="1" dxf="1">
    <nc r="F39" t="inlineStr">
      <is>
        <t>Powiat Nyski</t>
      </is>
    </nc>
    <odxf>
      <font>
        <sz val="8"/>
        <color auto="1"/>
        <name val="Arial"/>
        <scheme val="none"/>
      </font>
    </odxf>
    <ndxf>
      <font>
        <sz val="8"/>
        <color rgb="FFFF0000"/>
        <name val="Arial"/>
        <scheme val="none"/>
      </font>
    </ndxf>
  </rcc>
  <rcc rId="809" sId="3" odxf="1" dxf="1">
    <nc r="G39" t="inlineStr">
      <is>
        <t>Budowa drogi dojazdowej ul. Królowej Jadwigi w Głuchołazach</t>
      </is>
    </nc>
    <odxf>
      <font>
        <sz val="8"/>
        <color auto="1"/>
        <name val="Arial"/>
        <scheme val="none"/>
      </font>
    </odxf>
    <ndxf>
      <font>
        <sz val="8"/>
        <color rgb="FFFF0000"/>
        <name val="Arial"/>
        <scheme val="none"/>
      </font>
    </ndxf>
  </rcc>
  <rcc rId="810" sId="3" odxf="1" dxf="1">
    <nc r="H39" t="inlineStr">
      <is>
        <t>B</t>
      </is>
    </nc>
    <odxf>
      <font>
        <sz val="8"/>
        <color auto="1"/>
        <name val="Arial"/>
        <scheme val="none"/>
      </font>
    </odxf>
    <ndxf>
      <font>
        <sz val="8"/>
        <color rgb="FFFF0000"/>
        <name val="Arial"/>
        <scheme val="none"/>
      </font>
    </ndxf>
  </rcc>
  <rcc rId="811" sId="3" odxf="1" dxf="1">
    <nc r="I39">
      <v>1.0629999999999999</v>
    </nc>
    <odxf>
      <font>
        <sz val="8"/>
        <color auto="1"/>
        <name val="Arial"/>
        <scheme val="none"/>
      </font>
    </odxf>
    <ndxf>
      <font>
        <sz val="8"/>
        <color rgb="FFFF0000"/>
        <name val="Arial"/>
        <scheme val="none"/>
      </font>
    </ndxf>
  </rcc>
  <rcc rId="812" sId="3" odxf="1" dxf="1">
    <nc r="J39" t="inlineStr">
      <is>
        <t>wrzesień 2023 
sierpień 2024</t>
      </is>
    </nc>
    <odxf>
      <font>
        <sz val="8"/>
        <color auto="1"/>
        <name val="Arial"/>
        <scheme val="none"/>
      </font>
    </odxf>
    <ndxf>
      <font>
        <sz val="8"/>
        <color rgb="FFFF0000"/>
        <name val="Arial"/>
        <scheme val="none"/>
      </font>
    </ndxf>
  </rcc>
  <rcc rId="813" sId="3" odxf="1" dxf="1" numFmtId="4">
    <nc r="K39">
      <v>1945497.28</v>
    </nc>
    <odxf>
      <font>
        <sz val="8"/>
        <color auto="1"/>
        <name val="Arial"/>
        <scheme val="none"/>
      </font>
    </odxf>
    <ndxf>
      <font>
        <sz val="8"/>
        <color rgb="FFFF0000"/>
        <name val="Arial"/>
        <scheme val="none"/>
      </font>
    </ndxf>
  </rcc>
  <rcc rId="814" sId="3" odxf="1" dxf="1">
    <nc r="L39">
      <f>ROUND(K39*N39,2)</f>
    </nc>
    <odxf>
      <font>
        <sz val="8"/>
        <color auto="1"/>
        <name val="Arial"/>
        <scheme val="none"/>
      </font>
    </odxf>
    <ndxf>
      <font>
        <sz val="8"/>
        <color rgb="FFFF0000"/>
        <name val="Arial"/>
        <scheme val="none"/>
      </font>
    </ndxf>
  </rcc>
  <rcc rId="815" sId="3" odxf="1" dxf="1">
    <nc r="M39">
      <f>K39-L39</f>
    </nc>
    <odxf>
      <font>
        <sz val="8"/>
        <color auto="1"/>
        <name val="Arial"/>
        <scheme val="none"/>
      </font>
    </odxf>
    <ndxf>
      <font>
        <sz val="8"/>
        <color rgb="FFFF0000"/>
        <name val="Arial"/>
        <scheme val="none"/>
      </font>
    </ndxf>
  </rcc>
  <rcc rId="816" sId="3" odxf="1" dxf="1" numFmtId="13">
    <nc r="N39">
      <v>0.8</v>
    </nc>
    <odxf>
      <font>
        <sz val="8"/>
        <color auto="1"/>
        <name val="Arial"/>
        <scheme val="none"/>
      </font>
    </odxf>
    <ndxf>
      <font>
        <sz val="8"/>
        <color rgb="FFFF0000"/>
        <name val="Arial"/>
        <scheme val="none"/>
      </font>
    </ndxf>
  </rcc>
  <rcc rId="817" sId="3" odxf="1" dxf="1" numFmtId="4">
    <nc r="O39">
      <v>0</v>
    </nc>
    <odxf>
      <font>
        <sz val="8"/>
        <color auto="1"/>
        <name val="Arial"/>
        <scheme val="none"/>
      </font>
    </odxf>
    <ndxf>
      <font>
        <sz val="8"/>
        <color rgb="FFFF0000"/>
        <name val="Arial"/>
        <scheme val="none"/>
      </font>
    </ndxf>
  </rcc>
  <rcc rId="818" sId="3" odxf="1" dxf="1" numFmtId="4">
    <nc r="P39">
      <v>0</v>
    </nc>
    <odxf>
      <font>
        <sz val="8"/>
        <color auto="1"/>
        <name val="Arial"/>
        <scheme val="none"/>
      </font>
    </odxf>
    <ndxf>
      <font>
        <sz val="8"/>
        <color rgb="FFFF0000"/>
        <name val="Arial"/>
        <scheme val="none"/>
      </font>
    </ndxf>
  </rcc>
  <rcc rId="819" sId="3" odxf="1" dxf="1" numFmtId="4">
    <nc r="Q39">
      <v>0</v>
    </nc>
    <odxf>
      <font>
        <sz val="8"/>
        <color auto="1"/>
        <name val="Arial"/>
        <scheme val="none"/>
      </font>
    </odxf>
    <ndxf>
      <font>
        <sz val="8"/>
        <color rgb="FFFF0000"/>
        <name val="Arial"/>
        <scheme val="none"/>
      </font>
    </ndxf>
  </rcc>
  <rcc rId="820" sId="3" odxf="1" dxf="1" numFmtId="4">
    <nc r="R39">
      <v>0</v>
    </nc>
    <odxf>
      <font>
        <sz val="8"/>
        <color auto="1"/>
        <name val="Arial"/>
        <scheme val="none"/>
      </font>
    </odxf>
    <ndxf>
      <font>
        <sz val="8"/>
        <color rgb="FFFF0000"/>
        <name val="Arial"/>
        <scheme val="none"/>
      </font>
    </ndxf>
  </rcc>
  <rcc rId="821" sId="3" odxf="1" s="1" dxf="1">
    <nc r="S39">
      <f>ROUND(N39*974048.64,2)</f>
    </nc>
    <o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odxf>
    <ndxf>
      <font>
        <sz val="8"/>
        <color rgb="FFFF0000"/>
        <name val="Arial"/>
        <scheme val="none"/>
      </font>
      <numFmt numFmtId="166" formatCode="#,##0.00_ ;\-#,##0.00\ "/>
      <border outline="0">
        <right style="thin">
          <color indexed="64"/>
        </right>
      </border>
    </ndxf>
  </rcc>
  <rcc rId="822" sId="3" odxf="1" dxf="1" numFmtId="4">
    <nc r="T39">
      <v>777158.91</v>
    </nc>
    <odxf>
      <font>
        <sz val="8"/>
        <color auto="1"/>
        <name val="Arial"/>
        <scheme val="none"/>
      </font>
    </odxf>
    <ndxf>
      <font>
        <sz val="8"/>
        <color rgb="FFFF0000"/>
        <name val="Arial"/>
        <scheme val="none"/>
      </font>
    </ndxf>
  </rcc>
  <rcc rId="823" sId="3" numFmtId="4">
    <nc r="U39">
      <v>0</v>
    </nc>
  </rcc>
  <rcc rId="824" sId="3" numFmtId="4">
    <nc r="V39">
      <v>0</v>
    </nc>
  </rcc>
  <rcc rId="825" sId="3" numFmtId="4">
    <nc r="W39">
      <v>0</v>
    </nc>
  </rcc>
  <rcc rId="826" sId="3" numFmtId="4">
    <nc r="X39">
      <v>0</v>
    </nc>
  </rcc>
  <rcc rId="827" sId="3">
    <nc r="Y39">
      <f>L39=SUM(P39:X39)</f>
    </nc>
  </rcc>
  <rcc rId="828" sId="3">
    <nc r="Z39">
      <f>ROUND(L39/K39,4)</f>
    </nc>
  </rcc>
  <rcc rId="829" sId="3">
    <nc r="AA39">
      <f>Z39=N39</f>
    </nc>
  </rcc>
  <rcc rId="830" sId="3">
    <nc r="AB39">
      <f>K39=L39+M39</f>
    </nc>
  </rcc>
  <rfmt sheetId="3" sqref="AC39" start="0" length="0">
    <dxf>
      <font>
        <color rgb="FFFF0000"/>
      </font>
    </dxf>
  </rfmt>
  <rfmt sheetId="3" sqref="A39:XFD39" start="0" length="0">
    <dxf>
      <font>
        <color rgb="FFFF0000"/>
      </font>
    </dxf>
  </rfmt>
  <rfmt sheetId="3" sqref="B40" start="0" length="0">
    <dxf>
      <font>
        <sz val="8"/>
        <color rgb="FFFF0000"/>
        <name val="Arial"/>
        <scheme val="none"/>
      </font>
    </dxf>
  </rfmt>
  <rfmt sheetId="3" sqref="C40" start="0" length="0">
    <dxf>
      <font>
        <sz val="8"/>
        <color rgb="FFFF0000"/>
        <name val="Arial"/>
        <scheme val="none"/>
      </font>
      <border outline="0">
        <right/>
      </border>
    </dxf>
  </rfmt>
  <rcc rId="831" sId="3" odxf="1" dxf="1">
    <nc r="D40" t="inlineStr">
      <is>
        <t>Gmina Kędzierzyn - Koźle</t>
      </is>
    </nc>
    <odxf>
      <font>
        <sz val="8"/>
        <color auto="1"/>
        <name val="Arial"/>
        <scheme val="none"/>
      </font>
      <fill>
        <patternFill patternType="solid">
          <bgColor theme="9" tint="0.59999389629810485"/>
        </patternFill>
      </fill>
    </odxf>
    <ndxf>
      <font>
        <sz val="8"/>
        <color rgb="FFFF0000"/>
        <name val="Arial"/>
        <scheme val="none"/>
      </font>
      <fill>
        <patternFill patternType="none">
          <bgColor indexed="65"/>
        </patternFill>
      </fill>
    </ndxf>
  </rcc>
  <rcc rId="832" sId="3" odxf="1" dxf="1">
    <nc r="E40">
      <v>1603011</v>
    </nc>
    <odxf>
      <font>
        <sz val="8"/>
        <color auto="1"/>
        <name val="Arial"/>
        <scheme val="none"/>
      </font>
      <fill>
        <patternFill patternType="solid">
          <bgColor theme="0"/>
        </patternFill>
      </fill>
    </odxf>
    <ndxf>
      <font>
        <sz val="8"/>
        <color rgb="FFFF0000"/>
        <name val="Arial"/>
        <scheme val="none"/>
      </font>
      <fill>
        <patternFill patternType="none">
          <bgColor indexed="65"/>
        </patternFill>
      </fill>
    </ndxf>
  </rcc>
  <rcc rId="833" sId="3" odxf="1" dxf="1">
    <nc r="F40" t="inlineStr">
      <is>
        <t>Powiat Kędzierzyńsko - Kozielski</t>
      </is>
    </nc>
    <odxf>
      <font>
        <sz val="8"/>
        <color auto="1"/>
        <name val="Arial"/>
        <scheme val="none"/>
      </font>
      <fill>
        <patternFill patternType="solid">
          <bgColor theme="0"/>
        </patternFill>
      </fill>
    </odxf>
    <ndxf>
      <font>
        <sz val="8"/>
        <color rgb="FFFF0000"/>
        <name val="Arial"/>
        <scheme val="none"/>
      </font>
      <fill>
        <patternFill patternType="none">
          <bgColor indexed="65"/>
        </patternFill>
      </fill>
    </ndxf>
  </rcc>
  <rcc rId="834" sId="3" odxf="1" dxf="1">
    <nc r="G40" t="inlineStr">
      <is>
        <t>Rozbudowa ul. Aroniowej w Kędzierzynie - Koźlu</t>
      </is>
    </nc>
    <odxf>
      <font>
        <sz val="8"/>
        <color auto="1"/>
        <name val="Arial"/>
        <scheme val="none"/>
      </font>
      <fill>
        <patternFill patternType="solid">
          <bgColor theme="0"/>
        </patternFill>
      </fill>
    </odxf>
    <ndxf>
      <font>
        <sz val="8"/>
        <color rgb="FFFF0000"/>
        <name val="Arial"/>
        <scheme val="none"/>
      </font>
      <fill>
        <patternFill patternType="none">
          <bgColor indexed="65"/>
        </patternFill>
      </fill>
    </ndxf>
  </rcc>
  <rcc rId="835" sId="3" odxf="1" dxf="1">
    <nc r="H40" t="inlineStr">
      <is>
        <t>B</t>
      </is>
    </nc>
    <odxf>
      <font>
        <sz val="8"/>
        <color auto="1"/>
        <name val="Arial"/>
        <scheme val="none"/>
      </font>
    </odxf>
    <ndxf>
      <font>
        <sz val="8"/>
        <color rgb="FFFF0000"/>
        <name val="Arial"/>
        <scheme val="none"/>
      </font>
    </ndxf>
  </rcc>
  <rfmt sheetId="3" sqref="I40" start="0" length="0">
    <dxf>
      <font>
        <sz val="8"/>
        <color rgb="FFFF0000"/>
        <name val="Arial"/>
        <scheme val="none"/>
      </font>
      <fill>
        <patternFill patternType="none">
          <bgColor indexed="65"/>
        </patternFill>
      </fill>
    </dxf>
  </rfmt>
  <rfmt sheetId="3" sqref="J40" start="0" length="0">
    <dxf>
      <font>
        <sz val="8"/>
        <color rgb="FFFF0000"/>
        <name val="Arial"/>
        <scheme val="none"/>
      </font>
      <fill>
        <patternFill patternType="none">
          <bgColor indexed="65"/>
        </patternFill>
      </fill>
    </dxf>
  </rfmt>
  <rfmt sheetId="3" sqref="K40" start="0" length="0">
    <dxf>
      <font>
        <sz val="8"/>
        <color rgb="FFFF0000"/>
        <name val="Arial"/>
        <scheme val="none"/>
      </font>
      <fill>
        <patternFill patternType="none">
          <bgColor indexed="65"/>
        </patternFill>
      </fill>
    </dxf>
  </rfmt>
  <rcc rId="836" sId="3">
    <nc r="B40" t="inlineStr">
      <is>
        <t>RFRD/2022/G/23 przeniesiono z listy rezerwowej</t>
      </is>
    </nc>
  </rcc>
  <rcc rId="837" sId="3" odxf="1" dxf="1" numFmtId="13">
    <nc r="N40">
      <v>0.5</v>
    </nc>
    <odxf>
      <font>
        <sz val="8"/>
        <color auto="1"/>
        <name val="Arial"/>
        <scheme val="none"/>
      </font>
    </odxf>
    <ndxf>
      <font>
        <sz val="8"/>
        <color rgb="FFFF0000"/>
        <name val="Arial"/>
        <scheme val="none"/>
      </font>
    </ndxf>
  </rcc>
  <rcc rId="838" sId="3" odxf="1" dxf="1">
    <nc r="J40" t="inlineStr">
      <is>
        <t>REZYGNACJA</t>
      </is>
    </nc>
    <ndxf>
      <font>
        <b/>
        <sz val="8"/>
        <color rgb="FFFF0000"/>
        <name val="Arial"/>
        <scheme val="none"/>
      </font>
    </ndxf>
  </rcc>
  <rcc rId="839" sId="3">
    <nc r="Y40">
      <f>L40=SUM(P40:X40)</f>
    </nc>
  </rcc>
  <rcc rId="840" sId="3">
    <nc r="Z40">
      <f>ROUND(L40/K40,4)</f>
    </nc>
  </rcc>
  <rcc rId="841" sId="3">
    <nc r="AA40">
      <f>Z40=N40</f>
    </nc>
  </rcc>
  <rcc rId="842" sId="3">
    <nc r="AB40">
      <f>K40=L40+M40</f>
    </nc>
  </rcc>
  <rcc rId="843" sId="3">
    <nc r="Y41">
      <f>L41=SUM(P41:X41)</f>
    </nc>
  </rcc>
  <rcc rId="844" sId="3">
    <nc r="Z41">
      <f>ROUND(L41/K41,4)</f>
    </nc>
  </rcc>
  <rcc rId="845" sId="3">
    <nc r="AA41">
      <f>Z41=N41</f>
    </nc>
  </rcc>
  <rcc rId="846" sId="3">
    <nc r="AB41">
      <f>K41=L41+M41</f>
    </nc>
  </rcc>
  <rcc rId="847" sId="3">
    <nc r="Y42">
      <f>L42=SUM(P42:X42)</f>
    </nc>
  </rcc>
  <rcc rId="848" sId="3">
    <nc r="Z42">
      <f>ROUND(L42/K42,4)</f>
    </nc>
  </rcc>
  <rcc rId="849" sId="3">
    <nc r="AA42">
      <f>Z42=N42</f>
    </nc>
  </rcc>
  <rcc rId="850" sId="3">
    <nc r="AB42">
      <f>K42=L42+M42</f>
    </nc>
  </rcc>
  <rcc rId="851" sId="3">
    <nc r="Y43">
      <f>L43=SUM(P43:X43)</f>
    </nc>
  </rcc>
  <rcc rId="852" sId="3">
    <nc r="Z43">
      <f>ROUND(L43/K43,4)</f>
    </nc>
  </rcc>
  <rcc rId="853" sId="3">
    <nc r="AA43">
      <f>Z43=N43</f>
    </nc>
  </rcc>
  <rcc rId="854" sId="3">
    <nc r="AB43">
      <f>K43=L43+M43</f>
    </nc>
  </rcc>
  <rcc rId="855" sId="3">
    <oc r="Y44">
      <f>L44=SUM(P44:X44)</f>
    </oc>
    <nc r="Y44">
      <f>L44=SUM(P44:X44)</f>
    </nc>
  </rcc>
  <rcc rId="856" sId="3">
    <oc r="Z44">
      <f>ROUND(L44/K44,4)</f>
    </oc>
    <nc r="Z44">
      <f>ROUND(L44/K44,4)</f>
    </nc>
  </rcc>
  <rcc rId="857" sId="3">
    <oc r="AA44">
      <f>Z44=N44</f>
    </oc>
    <nc r="AA44">
      <f>Z44=N44</f>
    </nc>
  </rcc>
  <rcc rId="858" sId="3">
    <oc r="AB44">
      <f>K44=L44+M44</f>
    </oc>
    <nc r="AB44">
      <f>K44=L44+M44</f>
    </nc>
  </rcc>
  <rcc rId="859" sId="3">
    <nc r="A40">
      <v>38</v>
    </nc>
  </rcc>
  <rfmt sheetId="3" sqref="A40" start="0" length="2147483647">
    <dxf>
      <font>
        <color rgb="FFFF0000"/>
      </font>
    </dxf>
  </rfmt>
  <rcc rId="860" sId="5">
    <oc r="B9" t="inlineStr">
      <is>
        <t>RFRD/2022/G/23</t>
      </is>
    </oc>
    <nc r="B9" t="inlineStr">
      <is>
        <t>RFRD/2022/G/23 zadanie przeniesione na listę podstawową</t>
      </is>
    </nc>
  </rcc>
  <rcc rId="861" sId="5">
    <oc r="C9" t="inlineStr">
      <is>
        <t>W</t>
      </is>
    </oc>
    <nc r="C9"/>
  </rcc>
  <rcc rId="862" sId="5">
    <oc r="I9">
      <v>0.745</v>
    </oc>
    <nc r="I9"/>
  </rcc>
  <rcc rId="863" sId="5">
    <oc r="J9" t="inlineStr">
      <is>
        <t>marzec 2023 
grudzień 2024</t>
      </is>
    </oc>
    <nc r="J9" t="inlineStr">
      <is>
        <t>REZYGNACJA</t>
      </is>
    </nc>
  </rcc>
  <rcc rId="864" sId="5" numFmtId="4">
    <oc r="K9">
      <v>7401581.4900000002</v>
    </oc>
    <nc r="K9"/>
  </rcc>
  <rcc rId="865" sId="5">
    <oc r="L9">
      <f>ROUND(K9*N9,2)</f>
    </oc>
    <nc r="L9"/>
  </rcc>
  <rcc rId="866" sId="5">
    <oc r="M9">
      <f>K9-L9</f>
    </oc>
    <nc r="M9"/>
  </rcc>
  <rcc rId="867" sId="5" numFmtId="4">
    <oc r="O9">
      <v>0</v>
    </oc>
    <nc r="O9"/>
  </rcc>
  <rcc rId="868" sId="5" numFmtId="4">
    <oc r="P9">
      <v>0</v>
    </oc>
    <nc r="P9"/>
  </rcc>
  <rcc rId="869" sId="5" numFmtId="4">
    <oc r="Q9">
      <v>0</v>
    </oc>
    <nc r="Q9"/>
  </rcc>
  <rcc rId="870" sId="5" numFmtId="4">
    <oc r="R9">
      <v>0</v>
    </oc>
    <nc r="R9"/>
  </rcc>
  <rcc rId="871" sId="5">
    <oc r="S9">
      <f>ROUND(N9*2961592.6,2)</f>
    </oc>
    <nc r="S9"/>
  </rcc>
  <rcc rId="872" sId="5">
    <oc r="T9">
      <f>L9-S9</f>
    </oc>
    <nc r="T9"/>
  </rcc>
  <rcc rId="873" sId="5" numFmtId="4">
    <oc r="U9">
      <v>0</v>
    </oc>
    <nc r="U9"/>
  </rcc>
  <rcc rId="874" sId="5" numFmtId="4">
    <oc r="V9">
      <v>0</v>
    </oc>
    <nc r="V9"/>
  </rcc>
  <rcc rId="875" sId="5" numFmtId="4">
    <oc r="W9">
      <v>0</v>
    </oc>
    <nc r="W9"/>
  </rcc>
  <rcc rId="876" sId="5" numFmtId="4">
    <oc r="X9">
      <v>0</v>
    </oc>
    <nc r="X9"/>
  </rcc>
  <rcc rId="877" sId="3">
    <nc r="B41" t="inlineStr">
      <is>
        <t>RFRD/2022/G/26</t>
      </is>
    </nc>
  </rcc>
  <rcc rId="878" sId="3">
    <nc r="C41" t="inlineStr">
      <is>
        <t>N</t>
      </is>
    </nc>
  </rcc>
  <rcc rId="879" sId="3" odxf="1" dxf="1">
    <nc r="D41" t="inlineStr">
      <is>
        <t>Gmina Kluczbork</t>
      </is>
    </nc>
    <odxf>
      <fill>
        <patternFill>
          <bgColor theme="9" tint="0.59999389629810485"/>
        </patternFill>
      </fill>
    </odxf>
    <ndxf>
      <fill>
        <patternFill>
          <bgColor theme="0"/>
        </patternFill>
      </fill>
    </ndxf>
  </rcc>
  <rcc rId="880" sId="3">
    <nc r="E41">
      <v>1604023</v>
    </nc>
  </rcc>
  <rcc rId="881" sId="3">
    <nc r="F41" t="inlineStr">
      <is>
        <t>Powiat Kluczborski</t>
      </is>
    </nc>
  </rcc>
  <rcc rId="882" sId="3">
    <nc r="G41" t="inlineStr">
      <is>
        <t>Remont drogi ul. Mickiewicza - ul. Ściegiennego- ul.Sybiraków w Kluczborku</t>
      </is>
    </nc>
  </rcc>
  <rcc rId="883" sId="3">
    <nc r="H41" t="inlineStr">
      <is>
        <t>R</t>
      </is>
    </nc>
  </rcc>
  <rcc rId="884" sId="3">
    <nc r="I41">
      <v>0.78</v>
    </nc>
  </rcc>
  <rcc rId="885" sId="3" odxf="1" dxf="1">
    <nc r="J41" t="inlineStr">
      <is>
        <t>lipeic 2023 listopad 2023</t>
      </is>
    </nc>
    <odxf>
      <fill>
        <patternFill patternType="solid">
          <bgColor theme="9" tint="0.59999389629810485"/>
        </patternFill>
      </fill>
    </odxf>
    <ndxf>
      <fill>
        <patternFill patternType="none">
          <bgColor indexed="65"/>
        </patternFill>
      </fill>
    </ndxf>
  </rcc>
  <rcc rId="886" sId="3" numFmtId="4">
    <nc r="K41">
      <v>2124365.5</v>
    </nc>
  </rcc>
  <rcc rId="887" sId="3">
    <nc r="B42" t="inlineStr">
      <is>
        <t>RFRD/2022/G/91</t>
      </is>
    </nc>
  </rcc>
  <rcc rId="888" sId="3">
    <nc r="C42" t="inlineStr">
      <is>
        <t>N</t>
      </is>
    </nc>
  </rcc>
  <rcc rId="889" sId="3" odxf="1" dxf="1">
    <nc r="D42" t="inlineStr">
      <is>
        <t>Gmina Korfantów</t>
      </is>
    </nc>
    <odxf>
      <fill>
        <patternFill>
          <bgColor theme="9" tint="0.59999389629810485"/>
        </patternFill>
      </fill>
    </odxf>
    <ndxf>
      <fill>
        <patternFill>
          <bgColor theme="0"/>
        </patternFill>
      </fill>
    </ndxf>
  </rcc>
  <rcc rId="890" sId="3">
    <nc r="E42">
      <v>1607033</v>
    </nc>
  </rcc>
  <rcc rId="891" sId="3">
    <nc r="F42" t="inlineStr">
      <is>
        <t>Powiat Nyski</t>
      </is>
    </nc>
  </rcc>
  <rcc rId="892" sId="3">
    <nc r="G42" t="inlineStr">
      <is>
        <t>Przebudowa drogi wewnętrznej w miejscowości Kuźnica Ligocka</t>
      </is>
    </nc>
  </rcc>
  <rcc rId="893" sId="3">
    <nc r="H42" t="inlineStr">
      <is>
        <t>P</t>
      </is>
    </nc>
  </rcc>
  <rcc rId="894" sId="3">
    <nc r="I42">
      <v>0.16700000000000001</v>
    </nc>
  </rcc>
  <rcc rId="895" sId="3" odxf="1" dxf="1">
    <nc r="J42" t="inlineStr">
      <is>
        <t>czerwiec 2023 
listopad 2023</t>
      </is>
    </nc>
    <odxf>
      <fill>
        <patternFill patternType="solid">
          <bgColor theme="9" tint="0.59999389629810485"/>
        </patternFill>
      </fill>
    </odxf>
    <ndxf>
      <fill>
        <patternFill patternType="none">
          <bgColor indexed="65"/>
        </patternFill>
      </fill>
    </ndxf>
  </rcc>
  <rcc rId="896" sId="3" numFmtId="4">
    <nc r="K42">
      <v>414459.39</v>
    </nc>
  </rcc>
  <rcc rId="897" sId="3" odxf="1" dxf="1">
    <nc r="B43" t="inlineStr">
      <is>
        <t>RFRD/2022/G/7</t>
      </is>
    </nc>
    <odxf>
      <font>
        <sz val="8"/>
        <color auto="1"/>
        <name val="Arial"/>
        <scheme val="none"/>
      </font>
    </odxf>
    <ndxf>
      <font>
        <sz val="8"/>
        <color rgb="FFFF0000"/>
        <name val="Arial"/>
        <scheme val="none"/>
      </font>
    </ndxf>
  </rcc>
  <rcc rId="898" sId="3" odxf="1" dxf="1">
    <nc r="C43" t="inlineStr">
      <is>
        <t>W</t>
      </is>
    </nc>
    <odxf>
      <font>
        <sz val="8"/>
        <color auto="1"/>
        <name val="Arial"/>
        <scheme val="none"/>
      </font>
    </odxf>
    <ndxf>
      <font>
        <sz val="8"/>
        <color rgb="FFFF0000"/>
        <name val="Arial"/>
        <scheme val="none"/>
      </font>
    </ndxf>
  </rcc>
  <rcc rId="899" sId="3" odxf="1" dxf="1">
    <nc r="D43" t="inlineStr">
      <is>
        <t>Gmina Rudniki</t>
      </is>
    </nc>
    <odxf>
      <font>
        <sz val="8"/>
        <color auto="1"/>
        <name val="Arial"/>
        <scheme val="none"/>
      </font>
      <fill>
        <patternFill>
          <bgColor theme="9" tint="0.59999389629810485"/>
        </patternFill>
      </fill>
    </odxf>
    <ndxf>
      <font>
        <sz val="8"/>
        <color rgb="FFFF0000"/>
        <name val="Arial"/>
        <scheme val="none"/>
      </font>
      <fill>
        <patternFill>
          <bgColor theme="0"/>
        </patternFill>
      </fill>
    </ndxf>
  </rcc>
  <rcc rId="900" sId="3" odxf="1" dxf="1">
    <nc r="E43">
      <v>1608062</v>
    </nc>
    <odxf>
      <font>
        <sz val="8"/>
        <color auto="1"/>
        <name val="Arial"/>
        <scheme val="none"/>
      </font>
    </odxf>
    <ndxf>
      <font>
        <sz val="8"/>
        <color rgb="FFFF0000"/>
        <name val="Arial"/>
        <scheme val="none"/>
      </font>
    </ndxf>
  </rcc>
  <rcc rId="901" sId="3" odxf="1" dxf="1">
    <nc r="F43" t="inlineStr">
      <is>
        <t>Powiat Oleski</t>
      </is>
    </nc>
    <odxf>
      <font>
        <sz val="8"/>
        <color auto="1"/>
        <name val="Arial"/>
        <scheme val="none"/>
      </font>
    </odxf>
    <ndxf>
      <font>
        <sz val="8"/>
        <color rgb="FFFF0000"/>
        <name val="Arial"/>
        <scheme val="none"/>
      </font>
    </ndxf>
  </rcc>
  <rcc rId="902" sId="3" odxf="1" dxf="1">
    <nc r="G43" t="inlineStr">
      <is>
        <t>Przebudowa drogi gminnej nr 101036 O Nowy Bugaj - granica województwa śląskiego</t>
      </is>
    </nc>
    <odxf>
      <font>
        <sz val="8"/>
        <color auto="1"/>
        <name val="Arial"/>
        <scheme val="none"/>
      </font>
    </odxf>
    <ndxf>
      <font>
        <sz val="8"/>
        <color rgb="FFFF0000"/>
        <name val="Arial"/>
        <scheme val="none"/>
      </font>
    </ndxf>
  </rcc>
  <rcc rId="903" sId="3" odxf="1" dxf="1">
    <nc r="H43" t="inlineStr">
      <is>
        <t>P</t>
      </is>
    </nc>
    <odxf>
      <font>
        <sz val="8"/>
        <color auto="1"/>
        <name val="Arial"/>
        <scheme val="none"/>
      </font>
    </odxf>
    <ndxf>
      <font>
        <sz val="8"/>
        <color rgb="FFFF0000"/>
        <name val="Arial"/>
        <scheme val="none"/>
      </font>
    </ndxf>
  </rcc>
  <rcc rId="904" sId="3" odxf="1" dxf="1">
    <nc r="I43">
      <v>2.883</v>
    </nc>
    <odxf>
      <font>
        <sz val="8"/>
        <color auto="1"/>
        <name val="Arial"/>
        <scheme val="none"/>
      </font>
    </odxf>
    <ndxf>
      <font>
        <sz val="8"/>
        <color rgb="FFFF0000"/>
        <name val="Arial"/>
        <scheme val="none"/>
      </font>
    </ndxf>
  </rcc>
  <rcc rId="905" sId="3" odxf="1" dxf="1">
    <nc r="J43" t="inlineStr">
      <is>
        <t>sierpień 2023 
sierpień 2024</t>
      </is>
    </nc>
    <odxf>
      <font>
        <sz val="8"/>
        <color auto="1"/>
        <name val="Arial"/>
        <scheme val="none"/>
      </font>
      <fill>
        <patternFill patternType="solid">
          <bgColor theme="9" tint="0.59999389629810485"/>
        </patternFill>
      </fill>
    </odxf>
    <ndxf>
      <font>
        <sz val="8"/>
        <color rgb="FFFF0000"/>
        <name val="Arial"/>
        <scheme val="none"/>
      </font>
      <fill>
        <patternFill patternType="none">
          <bgColor indexed="65"/>
        </patternFill>
      </fill>
    </ndxf>
  </rcc>
  <rcc rId="906" sId="3" odxf="1" dxf="1" numFmtId="4">
    <nc r="K43">
      <v>8798385</v>
    </nc>
    <odxf>
      <font>
        <sz val="8"/>
        <color auto="1"/>
        <name val="Arial"/>
        <scheme val="none"/>
      </font>
    </odxf>
    <ndxf>
      <font>
        <sz val="8"/>
        <color rgb="FFFF0000"/>
        <name val="Arial"/>
        <scheme val="none"/>
      </font>
    </ndxf>
  </rcc>
  <rcc rId="907" sId="3" odxf="1" dxf="1">
    <oc r="B44" t="inlineStr">
      <is>
        <t>RFRD/2022/G/34 przeniesiono z listy rezerwowej</t>
      </is>
    </oc>
    <nc r="B44" t="inlineStr">
      <is>
        <t>RFRD/2022/G/9</t>
      </is>
    </nc>
    <ndxf>
      <font>
        <sz val="8"/>
        <color auto="1"/>
        <name val="Arial"/>
        <scheme val="none"/>
      </font>
    </ndxf>
  </rcc>
  <rcc rId="908" sId="3" odxf="1" dxf="1">
    <oc r="C44" t="inlineStr">
      <is>
        <t>W</t>
      </is>
    </oc>
    <nc r="C44" t="inlineStr">
      <is>
        <t>N</t>
      </is>
    </nc>
    <ndxf>
      <font>
        <sz val="8"/>
        <color auto="1"/>
        <name val="Arial"/>
        <scheme val="none"/>
      </font>
    </ndxf>
  </rcc>
  <rcc rId="909" sId="3" odxf="1" dxf="1">
    <oc r="D44" t="inlineStr">
      <is>
        <t>Gmina Głuchołazy</t>
      </is>
    </oc>
    <nc r="D44" t="inlineStr">
      <is>
        <t>Gmina Skoroszyce</t>
      </is>
    </nc>
    <ndxf>
      <font>
        <sz val="8"/>
        <color auto="1"/>
        <name val="Arial"/>
        <scheme val="none"/>
      </font>
      <fill>
        <patternFill patternType="none">
          <bgColor indexed="65"/>
        </patternFill>
      </fill>
    </ndxf>
  </rcc>
  <rcc rId="910" sId="3" odxf="1" dxf="1">
    <oc r="E44">
      <v>1607013</v>
    </oc>
    <nc r="E44">
      <v>1607092</v>
    </nc>
    <ndxf>
      <font>
        <sz val="8"/>
        <color auto="1"/>
        <name val="Arial"/>
        <scheme val="none"/>
      </font>
      <fill>
        <patternFill patternType="none">
          <bgColor indexed="65"/>
        </patternFill>
      </fill>
    </ndxf>
  </rcc>
  <rfmt sheetId="3" sqref="F44" start="0" length="0">
    <dxf>
      <font>
        <sz val="8"/>
        <color auto="1"/>
        <name val="Arial"/>
        <scheme val="none"/>
      </font>
      <fill>
        <patternFill patternType="none">
          <bgColor indexed="65"/>
        </patternFill>
      </fill>
    </dxf>
  </rfmt>
  <rcc rId="911" sId="3" odxf="1" dxf="1">
    <oc r="G44" t="inlineStr">
      <is>
        <t>Budowa drogi dojazdowej ul. Królowej Jadwigi w Głuchołazach</t>
      </is>
    </oc>
    <nc r="G44" t="inlineStr">
      <is>
        <t>Przebudowa i rozbudowa ul. Krótkiej i ul. Sportowej w Sidzinie</t>
      </is>
    </nc>
    <ndxf>
      <font>
        <sz val="8"/>
        <color auto="1"/>
        <name val="Arial"/>
        <scheme val="none"/>
      </font>
      <fill>
        <patternFill patternType="none">
          <bgColor indexed="65"/>
        </patternFill>
      </fill>
    </ndxf>
  </rcc>
  <rfmt sheetId="3" sqref="H44" start="0" length="0">
    <dxf>
      <font>
        <sz val="8"/>
        <color auto="1"/>
        <name val="Arial"/>
        <scheme val="none"/>
      </font>
    </dxf>
  </rfmt>
  <rcc rId="912" sId="3" odxf="1" dxf="1">
    <oc r="I44">
      <v>1.0629999999999999</v>
    </oc>
    <nc r="I44">
      <v>0.75</v>
    </nc>
    <ndxf>
      <font>
        <sz val="8"/>
        <color auto="1"/>
        <name val="Arial"/>
        <scheme val="none"/>
      </font>
      <fill>
        <patternFill patternType="none">
          <bgColor indexed="65"/>
        </patternFill>
      </fill>
    </ndxf>
  </rcc>
  <rcc rId="913" sId="3" odxf="1" dxf="1">
    <oc r="J44" t="inlineStr">
      <is>
        <t>wrzesień 2023 
sierpień 2024</t>
      </is>
    </oc>
    <nc r="J44" t="inlineStr">
      <is>
        <t>kwiecień 2023  listopad 2023</t>
      </is>
    </nc>
    <ndxf>
      <font>
        <sz val="8"/>
        <color auto="1"/>
        <name val="Arial"/>
        <scheme val="none"/>
      </font>
      <fill>
        <patternFill patternType="none">
          <bgColor indexed="65"/>
        </patternFill>
      </fill>
    </ndxf>
  </rcc>
  <rcc rId="914" sId="3" odxf="1" dxf="1" numFmtId="4">
    <oc r="K44">
      <v>1945497.28</v>
    </oc>
    <nc r="K44">
      <v>4454111.71</v>
    </nc>
    <ndxf>
      <font>
        <sz val="8"/>
        <color auto="1"/>
        <name val="Arial"/>
        <scheme val="none"/>
      </font>
      <fill>
        <patternFill patternType="none">
          <bgColor indexed="65"/>
        </patternFill>
      </fill>
    </ndxf>
  </rcc>
  <rcc rId="915" sId="3" numFmtId="13">
    <nc r="N41">
      <v>0.8</v>
    </nc>
  </rcc>
  <rcc rId="916" sId="3" numFmtId="13">
    <nc r="N42">
      <v>0.7</v>
    </nc>
  </rcc>
  <rcc rId="917" sId="3" odxf="1" dxf="1" numFmtId="13">
    <nc r="N43">
      <v>0.8</v>
    </nc>
    <odxf>
      <font>
        <sz val="8"/>
        <color auto="1"/>
        <name val="Arial"/>
        <scheme val="none"/>
      </font>
    </odxf>
    <ndxf>
      <font>
        <sz val="8"/>
        <color rgb="FFFF0000"/>
        <name val="Arial"/>
        <scheme val="none"/>
      </font>
    </ndxf>
  </rcc>
  <rcc rId="918" sId="3" odxf="1" dxf="1" numFmtId="13">
    <oc r="N44">
      <v>0.8</v>
    </oc>
    <nc r="N44">
      <v>0.7</v>
    </nc>
    <ndxf>
      <font>
        <sz val="8"/>
        <color auto="1"/>
        <name val="Arial"/>
        <scheme val="none"/>
      </font>
    </ndxf>
  </rcc>
  <rfmt sheetId="3" sqref="L40" start="0" length="0">
    <dxf>
      <font>
        <sz val="8"/>
        <color rgb="FFFF0000"/>
        <name val="Arial"/>
        <scheme val="none"/>
      </font>
    </dxf>
  </rfmt>
  <rfmt sheetId="3" sqref="M40" start="0" length="0">
    <dxf>
      <font>
        <sz val="8"/>
        <color rgb="FFFF0000"/>
        <name val="Arial"/>
        <scheme val="none"/>
      </font>
    </dxf>
  </rfmt>
  <rcc rId="919" sId="3" odxf="1" dxf="1">
    <nc r="L41">
      <f>ROUND(K41*N41,2)</f>
    </nc>
    <odxf>
      <font>
        <sz val="8"/>
        <color auto="1"/>
        <name val="Arial"/>
        <scheme val="none"/>
      </font>
    </odxf>
    <ndxf>
      <font>
        <sz val="8"/>
        <color rgb="FFFF0000"/>
        <name val="Arial"/>
        <scheme val="none"/>
      </font>
    </ndxf>
  </rcc>
  <rcc rId="920" sId="3" odxf="1" dxf="1">
    <nc r="M41">
      <f>K41-L41</f>
    </nc>
    <odxf>
      <font>
        <sz val="8"/>
        <color auto="1"/>
        <name val="Arial"/>
        <scheme val="none"/>
      </font>
    </odxf>
    <ndxf>
      <font>
        <sz val="8"/>
        <color rgb="FFFF0000"/>
        <name val="Arial"/>
        <scheme val="none"/>
      </font>
    </ndxf>
  </rcc>
  <rcc rId="921" sId="3" odxf="1" dxf="1">
    <nc r="L42">
      <f>ROUND(K42*N42,2)</f>
    </nc>
    <odxf>
      <font>
        <sz val="8"/>
        <color auto="1"/>
        <name val="Arial"/>
        <scheme val="none"/>
      </font>
    </odxf>
    <ndxf>
      <font>
        <sz val="8"/>
        <color rgb="FFFF0000"/>
        <name val="Arial"/>
        <scheme val="none"/>
      </font>
    </ndxf>
  </rcc>
  <rcc rId="922" sId="3" odxf="1" dxf="1">
    <nc r="M42">
      <f>K42-L42</f>
    </nc>
    <odxf>
      <font>
        <sz val="8"/>
        <color auto="1"/>
        <name val="Arial"/>
        <scheme val="none"/>
      </font>
    </odxf>
    <ndxf>
      <font>
        <sz val="8"/>
        <color rgb="FFFF0000"/>
        <name val="Arial"/>
        <scheme val="none"/>
      </font>
    </ndxf>
  </rcc>
  <rcc rId="923" sId="3" odxf="1" dxf="1">
    <nc r="L43">
      <f>ROUND(K43*N43,2)</f>
    </nc>
    <odxf>
      <font>
        <sz val="8"/>
        <color auto="1"/>
        <name val="Arial"/>
        <scheme val="none"/>
      </font>
    </odxf>
    <ndxf>
      <font>
        <sz val="8"/>
        <color rgb="FFFF0000"/>
        <name val="Arial"/>
        <scheme val="none"/>
      </font>
    </ndxf>
  </rcc>
  <rcc rId="924" sId="3" odxf="1" dxf="1">
    <nc r="M43">
      <f>K43-L43</f>
    </nc>
    <odxf>
      <font>
        <sz val="8"/>
        <color auto="1"/>
        <name val="Arial"/>
        <scheme val="none"/>
      </font>
    </odxf>
    <ndxf>
      <font>
        <sz val="8"/>
        <color rgb="FFFF0000"/>
        <name val="Arial"/>
        <scheme val="none"/>
      </font>
    </ndxf>
  </rcc>
  <rcc rId="925" sId="3">
    <oc r="L44">
      <f>ROUND(K44*N44,2)</f>
    </oc>
    <nc r="L44">
      <f>ROUND(K44*N44,2)</f>
    </nc>
  </rcc>
  <rcc rId="926" sId="3">
    <oc r="M44">
      <f>K44-L44</f>
    </oc>
    <nc r="M44">
      <f>K44-L44</f>
    </nc>
  </rcc>
  <rfmt sheetId="3" sqref="O40" start="0" length="0">
    <dxf>
      <font>
        <sz val="8"/>
        <color rgb="FFFF0000"/>
        <name val="Arial"/>
        <scheme val="none"/>
      </font>
    </dxf>
  </rfmt>
  <rfmt sheetId="3" sqref="P40" start="0" length="0">
    <dxf>
      <font>
        <sz val="8"/>
        <color rgb="FFFF0000"/>
        <name val="Arial"/>
        <scheme val="none"/>
      </font>
    </dxf>
  </rfmt>
  <rfmt sheetId="3" sqref="Q40" start="0" length="0">
    <dxf>
      <font>
        <sz val="8"/>
        <color rgb="FFFF0000"/>
        <name val="Arial"/>
        <scheme val="none"/>
      </font>
    </dxf>
  </rfmt>
  <rfmt sheetId="3" sqref="R40" start="0" length="0">
    <dxf>
      <font>
        <sz val="8"/>
        <color rgb="FFFF0000"/>
        <name val="Arial"/>
        <scheme val="none"/>
      </font>
    </dxf>
  </rfmt>
  <rfmt sheetId="3" s="1" sqref="S40" start="0" length="0">
    <dxf>
      <font>
        <sz val="8"/>
        <color rgb="FFFF0000"/>
        <name val="Arial"/>
        <scheme val="none"/>
      </font>
      <numFmt numFmtId="166" formatCode="#,##0.00_ ;\-#,##0.00\ "/>
      <border outline="0">
        <right style="thin">
          <color indexed="64"/>
        </right>
      </border>
    </dxf>
  </rfmt>
  <rfmt sheetId="3" sqref="T40" start="0" length="0">
    <dxf>
      <font>
        <sz val="8"/>
        <color rgb="FFFF0000"/>
        <name val="Arial"/>
        <scheme val="none"/>
      </font>
    </dxf>
  </rfmt>
  <rcc rId="927" sId="3" odxf="1" dxf="1" numFmtId="4">
    <nc r="O41">
      <v>0</v>
    </nc>
    <odxf>
      <font>
        <sz val="8"/>
        <color auto="1"/>
        <name val="Arial"/>
        <scheme val="none"/>
      </font>
    </odxf>
    <ndxf>
      <font>
        <sz val="8"/>
        <color rgb="FFFF0000"/>
        <name val="Arial"/>
        <scheme val="none"/>
      </font>
    </ndxf>
  </rcc>
  <rcc rId="928" sId="3" odxf="1" dxf="1" numFmtId="4">
    <nc r="P41">
      <v>0</v>
    </nc>
    <odxf>
      <font>
        <sz val="8"/>
        <color auto="1"/>
        <name val="Arial"/>
        <scheme val="none"/>
      </font>
    </odxf>
    <ndxf>
      <font>
        <sz val="8"/>
        <color rgb="FFFF0000"/>
        <name val="Arial"/>
        <scheme val="none"/>
      </font>
    </ndxf>
  </rcc>
  <rcc rId="929" sId="3" odxf="1" dxf="1" numFmtId="4">
    <nc r="Q41">
      <v>0</v>
    </nc>
    <odxf>
      <font>
        <sz val="8"/>
        <color auto="1"/>
        <name val="Arial"/>
        <scheme val="none"/>
      </font>
    </odxf>
    <ndxf>
      <font>
        <sz val="8"/>
        <color rgb="FFFF0000"/>
        <name val="Arial"/>
        <scheme val="none"/>
      </font>
    </ndxf>
  </rcc>
  <rcc rId="930" sId="3" odxf="1" dxf="1" numFmtId="4">
    <nc r="R41">
      <v>0</v>
    </nc>
    <odxf>
      <font>
        <sz val="8"/>
        <color auto="1"/>
        <name val="Arial"/>
        <scheme val="none"/>
      </font>
    </odxf>
    <ndxf>
      <font>
        <sz val="8"/>
        <color rgb="FFFF0000"/>
        <name val="Arial"/>
        <scheme val="none"/>
      </font>
    </ndxf>
  </rcc>
  <rfmt sheetId="3" s="1" sqref="S41" start="0" length="0">
    <dxf>
      <font>
        <sz val="8"/>
        <color rgb="FFFF0000"/>
        <name val="Arial"/>
        <scheme val="none"/>
      </font>
      <numFmt numFmtId="166" formatCode="#,##0.00_ ;\-#,##0.00\ "/>
      <border outline="0">
        <right style="thin">
          <color indexed="64"/>
        </right>
      </border>
    </dxf>
  </rfmt>
  <rfmt sheetId="3" sqref="T41" start="0" length="0">
    <dxf>
      <font>
        <sz val="8"/>
        <color rgb="FFFF0000"/>
        <name val="Arial"/>
        <scheme val="none"/>
      </font>
    </dxf>
  </rfmt>
  <rcc rId="931" sId="3" numFmtId="4">
    <nc r="U41">
      <v>0</v>
    </nc>
  </rcc>
  <rcc rId="932" sId="3" numFmtId="4">
    <nc r="V41">
      <v>0</v>
    </nc>
  </rcc>
  <rcc rId="933" sId="3" numFmtId="4">
    <nc r="W41">
      <v>0</v>
    </nc>
  </rcc>
  <rcc rId="934" sId="3" numFmtId="4">
    <nc r="X41">
      <v>0</v>
    </nc>
  </rcc>
  <rcc rId="935" sId="3" odxf="1" dxf="1" numFmtId="4">
    <nc r="O42">
      <v>0</v>
    </nc>
    <odxf>
      <font>
        <sz val="8"/>
        <color auto="1"/>
        <name val="Arial"/>
        <scheme val="none"/>
      </font>
    </odxf>
    <ndxf>
      <font>
        <sz val="8"/>
        <color rgb="FFFF0000"/>
        <name val="Arial"/>
        <scheme val="none"/>
      </font>
    </ndxf>
  </rcc>
  <rcc rId="936" sId="3" odxf="1" dxf="1" numFmtId="4">
    <nc r="P42">
      <v>0</v>
    </nc>
    <odxf>
      <font>
        <sz val="8"/>
        <color auto="1"/>
        <name val="Arial"/>
        <scheme val="none"/>
      </font>
    </odxf>
    <ndxf>
      <font>
        <sz val="8"/>
        <color rgb="FFFF0000"/>
        <name val="Arial"/>
        <scheme val="none"/>
      </font>
    </ndxf>
  </rcc>
  <rcc rId="937" sId="3" odxf="1" dxf="1" numFmtId="4">
    <nc r="Q42">
      <v>0</v>
    </nc>
    <odxf>
      <font>
        <sz val="8"/>
        <color auto="1"/>
        <name val="Arial"/>
        <scheme val="none"/>
      </font>
    </odxf>
    <ndxf>
      <font>
        <sz val="8"/>
        <color rgb="FFFF0000"/>
        <name val="Arial"/>
        <scheme val="none"/>
      </font>
    </ndxf>
  </rcc>
  <rcc rId="938" sId="3" odxf="1" dxf="1" numFmtId="4">
    <nc r="R42">
      <v>0</v>
    </nc>
    <odxf>
      <font>
        <sz val="8"/>
        <color auto="1"/>
        <name val="Arial"/>
        <scheme val="none"/>
      </font>
    </odxf>
    <ndxf>
      <font>
        <sz val="8"/>
        <color rgb="FFFF0000"/>
        <name val="Arial"/>
        <scheme val="none"/>
      </font>
    </ndxf>
  </rcc>
  <rfmt sheetId="3" s="1" sqref="S42" start="0" length="0">
    <dxf>
      <font>
        <sz val="8"/>
        <color rgb="FFFF0000"/>
        <name val="Arial"/>
        <scheme val="none"/>
      </font>
      <numFmt numFmtId="166" formatCode="#,##0.00_ ;\-#,##0.00\ "/>
      <border outline="0">
        <right style="thin">
          <color indexed="64"/>
        </right>
      </border>
    </dxf>
  </rfmt>
  <rfmt sheetId="3" sqref="T42" start="0" length="0">
    <dxf>
      <font>
        <sz val="8"/>
        <color rgb="FFFF0000"/>
        <name val="Arial"/>
        <scheme val="none"/>
      </font>
    </dxf>
  </rfmt>
  <rcc rId="939" sId="3" numFmtId="4">
    <nc r="U42">
      <v>0</v>
    </nc>
  </rcc>
  <rcc rId="940" sId="3" numFmtId="4">
    <nc r="V42">
      <v>0</v>
    </nc>
  </rcc>
  <rcc rId="941" sId="3" numFmtId="4">
    <nc r="W42">
      <v>0</v>
    </nc>
  </rcc>
  <rcc rId="942" sId="3" numFmtId="4">
    <nc r="X42">
      <v>0</v>
    </nc>
  </rcc>
  <rcc rId="943" sId="3" odxf="1" dxf="1" numFmtId="4">
    <nc r="O43">
      <v>0</v>
    </nc>
    <odxf>
      <font>
        <sz val="8"/>
        <color auto="1"/>
        <name val="Arial"/>
        <scheme val="none"/>
      </font>
    </odxf>
    <ndxf>
      <font>
        <sz val="8"/>
        <color rgb="FFFF0000"/>
        <name val="Arial"/>
        <scheme val="none"/>
      </font>
    </ndxf>
  </rcc>
  <rcc rId="944" sId="3" odxf="1" dxf="1" numFmtId="4">
    <nc r="P43">
      <v>0</v>
    </nc>
    <odxf>
      <font>
        <sz val="8"/>
        <color auto="1"/>
        <name val="Arial"/>
        <scheme val="none"/>
      </font>
    </odxf>
    <ndxf>
      <font>
        <sz val="8"/>
        <color rgb="FFFF0000"/>
        <name val="Arial"/>
        <scheme val="none"/>
      </font>
    </ndxf>
  </rcc>
  <rcc rId="945" sId="3" odxf="1" dxf="1" numFmtId="4">
    <nc r="Q43">
      <v>0</v>
    </nc>
    <odxf>
      <font>
        <sz val="8"/>
        <color auto="1"/>
        <name val="Arial"/>
        <scheme val="none"/>
      </font>
    </odxf>
    <ndxf>
      <font>
        <sz val="8"/>
        <color rgb="FFFF0000"/>
        <name val="Arial"/>
        <scheme val="none"/>
      </font>
    </ndxf>
  </rcc>
  <rcc rId="946" sId="3" odxf="1" dxf="1" numFmtId="4">
    <nc r="R43">
      <v>0</v>
    </nc>
    <odxf>
      <font>
        <sz val="8"/>
        <color auto="1"/>
        <name val="Arial"/>
        <scheme val="none"/>
      </font>
    </odxf>
    <ndxf>
      <font>
        <sz val="8"/>
        <color rgb="FFFF0000"/>
        <name val="Arial"/>
        <scheme val="none"/>
      </font>
    </ndxf>
  </rcc>
  <rfmt sheetId="3" s="1" sqref="S43" start="0" length="0">
    <dxf>
      <font>
        <sz val="8"/>
        <color rgb="FFFF0000"/>
        <name val="Arial"/>
        <scheme val="none"/>
      </font>
      <numFmt numFmtId="166" formatCode="#,##0.00_ ;\-#,##0.00\ "/>
      <border outline="0">
        <right style="thin">
          <color indexed="64"/>
        </right>
      </border>
    </dxf>
  </rfmt>
  <rfmt sheetId="3" sqref="T43" start="0" length="0">
    <dxf>
      <font>
        <sz val="8"/>
        <color rgb="FFFF0000"/>
        <name val="Arial"/>
        <scheme val="none"/>
      </font>
    </dxf>
  </rfmt>
  <rcc rId="947" sId="3" numFmtId="4">
    <nc r="U43">
      <v>0</v>
    </nc>
  </rcc>
  <rcc rId="948" sId="3" numFmtId="4">
    <nc r="V43">
      <v>0</v>
    </nc>
  </rcc>
  <rcc rId="949" sId="3" numFmtId="4">
    <nc r="W43">
      <v>0</v>
    </nc>
  </rcc>
  <rcc rId="950" sId="3" numFmtId="4">
    <nc r="X43">
      <v>0</v>
    </nc>
  </rcc>
  <rfmt sheetId="3" sqref="A41:XFD42" start="0" length="2147483647">
    <dxf>
      <font>
        <color auto="1"/>
      </font>
    </dxf>
  </rfmt>
  <rfmt sheetId="3" sqref="A43:XFD43" start="0" length="2147483647">
    <dxf>
      <font>
        <color rgb="FFFF0000"/>
      </font>
    </dxf>
  </rfmt>
  <rfmt sheetId="3" sqref="A44:XFD44" start="0" length="2147483647">
    <dxf>
      <font>
        <color auto="1"/>
      </font>
    </dxf>
  </rfmt>
  <rcc rId="951" sId="3">
    <nc r="A41">
      <v>39</v>
    </nc>
  </rcc>
  <rcc rId="952" sId="3">
    <nc r="A42">
      <v>40</v>
    </nc>
  </rcc>
  <rcc rId="953" sId="3">
    <nc r="A43">
      <v>41</v>
    </nc>
  </rcc>
  <rcc rId="954" sId="3">
    <oc r="A44">
      <v>38</v>
    </oc>
    <nc r="A44">
      <v>42</v>
    </nc>
  </rcc>
  <rcc rId="955" sId="3">
    <oc r="G49" t="inlineStr">
      <is>
        <t>wpływ dokumentów, przygotowanie aneksu</t>
      </is>
    </oc>
    <nc r="G49"/>
  </rcc>
  <rcc rId="956" sId="3">
    <oc r="G50" t="inlineStr">
      <is>
        <t>po akceptacji prawnej</t>
      </is>
    </oc>
    <nc r="G50"/>
  </rcc>
  <rcc rId="957" sId="3">
    <oc r="G51" t="inlineStr">
      <is>
        <t>ujęty na liście zmienionej do MI</t>
      </is>
    </oc>
    <nc r="G51"/>
  </rcc>
  <rfmt sheetId="3" sqref="G49:G51">
    <dxf>
      <fill>
        <patternFill patternType="none">
          <bgColor auto="1"/>
        </patternFill>
      </fill>
    </dxf>
  </rfmt>
  <rcc rId="958" sId="3">
    <nc r="S41">
      <f>L41</f>
    </nc>
  </rcc>
  <rcc rId="959" sId="3" numFmtId="4">
    <nc r="T41">
      <v>0</v>
    </nc>
  </rcc>
  <rcc rId="960" sId="3" numFmtId="4">
    <nc r="T42">
      <v>0</v>
    </nc>
  </rcc>
  <rcc rId="961" sId="3">
    <nc r="S42">
      <f>L42</f>
    </nc>
  </rcc>
  <rcc rId="962" sId="3">
    <oc r="S44">
      <f>ROUND(N44*974048.64,2)</f>
    </oc>
    <nc r="S44">
      <f>L44</f>
    </nc>
  </rcc>
  <rcc rId="963" sId="3" numFmtId="4">
    <oc r="T44">
      <v>777158.91</v>
    </oc>
    <nc r="T44">
      <v>0</v>
    </nc>
  </rcc>
  <rcc rId="964" sId="3">
    <nc r="S43">
      <f>ROUND(N43*2467533.15,2)</f>
    </nc>
  </rcc>
  <rcc rId="965" sId="3" numFmtId="4">
    <nc r="T43">
      <f>L43-S43</f>
    </nc>
  </rcc>
  <rcv guid="{8713D67E-80AD-4862-B39E-B3C8835229AA}" action="delete"/>
  <rdn rId="0" localSheetId="1" customView="1" name="Z_8713D67E_80AD_4862_B39E_B3C8835229AA_.wvu.PrintArea" hidden="1" oldHidden="1">
    <formula>'TERC - "nazwa woj"'!$A$1:$O$35</formula>
    <oldFormula>'TERC - "nazwa woj"'!$A$1:$O$35</oldFormula>
  </rdn>
  <rdn rId="0" localSheetId="2" customView="1" name="Z_8713D67E_80AD_4862_B39E_B3C8835229AA_.wvu.PrintArea" hidden="1" oldHidden="1">
    <formula>'pow podst'!$A$1:$W$23</formula>
    <oldFormula>'pow podst'!$A$1:$W$23</oldFormula>
  </rdn>
  <rdn rId="0" localSheetId="2" customView="1" name="Z_8713D67E_80AD_4862_B39E_B3C8835229AA_.wvu.PrintTitles" hidden="1" oldHidden="1">
    <formula>'pow podst'!$1:$2</formula>
    <oldFormula>'pow podst'!$1:$2</oldFormula>
  </rdn>
  <rdn rId="0" localSheetId="2" customView="1" name="Z_8713D67E_80AD_4862_B39E_B3C8835229AA_.wvu.FilterData" hidden="1" oldHidden="1">
    <formula>'pow podst'!$A$2:$AY$21</formula>
    <oldFormula>'pow podst'!$A$2:$AY$21</oldFormula>
  </rdn>
  <rdn rId="0" localSheetId="3" customView="1" name="Z_8713D67E_80AD_4862_B39E_B3C8835229AA_.wvu.PrintArea" hidden="1" oldHidden="1">
    <formula>'gm podst'!$A$1:$X$53</formula>
    <oldFormula>'gm podst'!$A$1:$X$53</oldFormula>
  </rdn>
  <rdn rId="0" localSheetId="3" customView="1" name="Z_8713D67E_80AD_4862_B39E_B3C8835229AA_.wvu.PrintTitles" hidden="1" oldHidden="1">
    <formula>'gm podst'!$1:$2</formula>
    <oldFormula>'gm podst'!$1:$2</oldFormula>
  </rdn>
  <rdn rId="0" localSheetId="3" customView="1" name="Z_8713D67E_80AD_4862_B39E_B3C8835229AA_.wvu.FilterData" hidden="1" oldHidden="1">
    <formula>'gm podst'!$A$2:$AC$53</formula>
    <oldFormula>'gm podst'!$A$2:$AC$53</oldFormula>
  </rdn>
  <rdn rId="0" localSheetId="4" customView="1" name="Z_8713D67E_80AD_4862_B39E_B3C8835229AA_.wvu.PrintArea" hidden="1" oldHidden="1">
    <formula>'pow rez'!$A$1:$W$14</formula>
    <oldFormula>'pow rez'!$A$1:$W$14</oldFormula>
  </rdn>
  <rdn rId="0" localSheetId="4" customView="1" name="Z_8713D67E_80AD_4862_B39E_B3C8835229AA_.wvu.PrintTitles" hidden="1" oldHidden="1">
    <formula>'pow rez'!$1:$2</formula>
    <oldFormula>'pow rez'!$1:$2</oldFormula>
  </rdn>
  <rdn rId="0" localSheetId="4" customView="1" name="Z_8713D67E_80AD_4862_B39E_B3C8835229AA_.wvu.FilterData" hidden="1" oldHidden="1">
    <formula>'pow rez'!$A$2:$AD$3</formula>
    <oldFormula>'pow rez'!$A$2:$AD$3</oldFormula>
  </rdn>
  <rdn rId="0" localSheetId="5" customView="1" name="Z_8713D67E_80AD_4862_B39E_B3C8835229AA_.wvu.PrintArea" hidden="1" oldHidden="1">
    <formula>'gm rez'!$A$1:$X$46</formula>
    <oldFormula>'gm rez'!$A$1:$X$46</oldFormula>
  </rdn>
  <rdn rId="0" localSheetId="5" customView="1" name="Z_8713D67E_80AD_4862_B39E_B3C8835229AA_.wvu.PrintTitles" hidden="1" oldHidden="1">
    <formula>'gm rez'!$1:$2</formula>
    <oldFormula>'gm rez'!$1:$2</oldFormula>
  </rdn>
  <rdn rId="0" localSheetId="5" customView="1" name="Z_8713D67E_80AD_4862_B39E_B3C8835229AA_.wvu.FilterData" hidden="1" oldHidden="1">
    <formula>'gm rez'!$A$2:$AB$41</formula>
    <oldFormula>'gm rez'!$A$2:$AB$41</oldFormula>
  </rdn>
  <rcv guid="{8713D67E-80AD-4862-B39E-B3C8835229AA}"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9" sId="3" numFmtId="4">
    <nc r="R51">
      <v>55485905.75</v>
    </nc>
  </rcc>
  <rcc rId="980" sId="3" numFmtId="4">
    <nc r="R52">
      <v>55096999.520000018</v>
    </nc>
  </rcc>
  <rcc rId="981" sId="3" numFmtId="4">
    <oc r="M51">
      <v>55485905.75</v>
    </oc>
    <nc r="M51"/>
  </rcc>
  <rcc rId="982" sId="3" numFmtId="4">
    <oc r="M52">
      <v>55288273.520000011</v>
    </oc>
    <nc r="M52"/>
  </rcc>
  <rcc rId="983" sId="3">
    <oc r="N52">
      <f>M51-M52</f>
    </oc>
    <nc r="N52"/>
  </rcc>
  <rcc rId="984" sId="3">
    <nc r="R53">
      <f>ROUND(R51-R52,2)</f>
    </nc>
  </rcc>
  <rcc rId="985" sId="3">
    <nc r="S51">
      <v>16579097.939999999</v>
    </nc>
  </rcc>
  <rcc rId="986" sId="3">
    <nc r="S52">
      <v>16139532.720000003</v>
    </nc>
  </rcc>
  <rcc rId="987" sId="3">
    <nc r="S53">
      <f>ROUND(S51-S52,2)</f>
    </nc>
  </rcc>
  <rrc rId="988" sId="3" ref="A44:XFD44" action="insertRow"/>
  <rfmt sheetId="3" sqref="A44" start="0" length="0">
    <dxf>
      <font>
        <sz val="8"/>
        <color auto="1"/>
        <name val="Arial"/>
        <scheme val="none"/>
      </font>
    </dxf>
  </rfmt>
  <rcc rId="989" sId="3" odxf="1" dxf="1">
    <nc r="B44" t="inlineStr">
      <is>
        <t>RFRD/2022/G/9</t>
      </is>
    </nc>
    <odxf>
      <font>
        <sz val="8"/>
        <color rgb="FFFF0000"/>
        <name val="Arial"/>
        <scheme val="none"/>
      </font>
    </odxf>
    <ndxf>
      <font>
        <sz val="8"/>
        <color auto="1"/>
        <name val="Arial"/>
        <scheme val="none"/>
      </font>
    </ndxf>
  </rcc>
  <rcc rId="990" sId="3" odxf="1" dxf="1">
    <nc r="C44" t="inlineStr">
      <is>
        <t>N</t>
      </is>
    </nc>
    <odxf>
      <font>
        <sz val="8"/>
        <color rgb="FFFF0000"/>
        <name val="Arial"/>
        <scheme val="none"/>
      </font>
    </odxf>
    <ndxf>
      <font>
        <sz val="8"/>
        <color auto="1"/>
        <name val="Arial"/>
        <scheme val="none"/>
      </font>
    </ndxf>
  </rcc>
  <rcc rId="991" sId="3" odxf="1" dxf="1">
    <nc r="D44" t="inlineStr">
      <is>
        <t>Gmina Skoroszyce</t>
      </is>
    </nc>
    <odxf>
      <font>
        <sz val="8"/>
        <color rgb="FFFF0000"/>
        <name val="Arial"/>
        <scheme val="none"/>
      </font>
      <fill>
        <patternFill patternType="solid">
          <bgColor theme="0"/>
        </patternFill>
      </fill>
    </odxf>
    <ndxf>
      <font>
        <sz val="8"/>
        <color auto="1"/>
        <name val="Arial"/>
        <scheme val="none"/>
      </font>
      <fill>
        <patternFill patternType="none">
          <bgColor indexed="65"/>
        </patternFill>
      </fill>
    </ndxf>
  </rcc>
  <rcc rId="992" sId="3" odxf="1" dxf="1">
    <nc r="E44">
      <v>1607092</v>
    </nc>
    <odxf>
      <font>
        <sz val="8"/>
        <color rgb="FFFF0000"/>
        <name val="Arial"/>
        <scheme val="none"/>
      </font>
      <fill>
        <patternFill patternType="solid">
          <bgColor theme="0"/>
        </patternFill>
      </fill>
    </odxf>
    <ndxf>
      <font>
        <sz val="8"/>
        <color auto="1"/>
        <name val="Arial"/>
        <scheme val="none"/>
      </font>
      <fill>
        <patternFill patternType="none">
          <bgColor indexed="65"/>
        </patternFill>
      </fill>
    </ndxf>
  </rcc>
  <rcc rId="993" sId="3" odxf="1" dxf="1">
    <nc r="F44" t="inlineStr">
      <is>
        <t>Powiat Nyski</t>
      </is>
    </nc>
    <odxf>
      <font>
        <sz val="8"/>
        <color rgb="FFFF0000"/>
        <name val="Arial"/>
        <scheme val="none"/>
      </font>
      <fill>
        <patternFill patternType="solid">
          <bgColor theme="0"/>
        </patternFill>
      </fill>
    </odxf>
    <ndxf>
      <font>
        <sz val="8"/>
        <color auto="1"/>
        <name val="Arial"/>
        <scheme val="none"/>
      </font>
      <fill>
        <patternFill patternType="none">
          <bgColor indexed="65"/>
        </patternFill>
      </fill>
    </ndxf>
  </rcc>
  <rcc rId="994" sId="3" odxf="1" dxf="1">
    <nc r="G44" t="inlineStr">
      <is>
        <t>Przebudowa i rozbudowa ul. Krótkiej i ul. Sportowej w Sidzinie</t>
      </is>
    </nc>
    <odxf>
      <font>
        <sz val="8"/>
        <color rgb="FFFF0000"/>
        <name val="Arial"/>
        <scheme val="none"/>
      </font>
      <fill>
        <patternFill patternType="solid">
          <bgColor theme="0"/>
        </patternFill>
      </fill>
    </odxf>
    <ndxf>
      <font>
        <sz val="8"/>
        <color auto="1"/>
        <name val="Arial"/>
        <scheme val="none"/>
      </font>
      <fill>
        <patternFill patternType="none">
          <bgColor indexed="65"/>
        </patternFill>
      </fill>
    </ndxf>
  </rcc>
  <rcc rId="995" sId="3" odxf="1" dxf="1">
    <nc r="H44" t="inlineStr">
      <is>
        <t>B</t>
      </is>
    </nc>
    <odxf>
      <font>
        <sz val="8"/>
        <color rgb="FFFF0000"/>
        <name val="Arial"/>
        <scheme val="none"/>
      </font>
    </odxf>
    <ndxf>
      <font>
        <sz val="8"/>
        <color auto="1"/>
        <name val="Arial"/>
        <scheme val="none"/>
      </font>
    </ndxf>
  </rcc>
  <rcc rId="996" sId="3" odxf="1" dxf="1">
    <nc r="I44">
      <v>0.75</v>
    </nc>
    <odxf>
      <font>
        <sz val="8"/>
        <color rgb="FFFF0000"/>
        <name val="Arial"/>
        <scheme val="none"/>
      </font>
      <fill>
        <patternFill patternType="solid">
          <bgColor theme="0"/>
        </patternFill>
      </fill>
    </odxf>
    <ndxf>
      <font>
        <sz val="8"/>
        <color auto="1"/>
        <name val="Arial"/>
        <scheme val="none"/>
      </font>
      <fill>
        <patternFill patternType="none">
          <bgColor indexed="65"/>
        </patternFill>
      </fill>
    </ndxf>
  </rcc>
  <rcc rId="997" sId="3" odxf="1" dxf="1">
    <nc r="J44" t="inlineStr">
      <is>
        <t>kwiecień 2023  listopad 2023</t>
      </is>
    </nc>
    <odxf>
      <font>
        <sz val="8"/>
        <color rgb="FFFF0000"/>
        <name val="Arial"/>
        <scheme val="none"/>
      </font>
    </odxf>
    <ndxf>
      <font>
        <sz val="8"/>
        <color auto="1"/>
        <name val="Arial"/>
        <scheme val="none"/>
      </font>
    </ndxf>
  </rcc>
  <rcc rId="998" sId="3" odxf="1" dxf="1" numFmtId="4">
    <nc r="K44">
      <v>4454111.71</v>
    </nc>
    <odxf>
      <font>
        <sz val="8"/>
        <color rgb="FFFF0000"/>
        <name val="Arial"/>
        <scheme val="none"/>
      </font>
      <fill>
        <patternFill patternType="solid">
          <bgColor theme="0"/>
        </patternFill>
      </fill>
    </odxf>
    <ndxf>
      <font>
        <sz val="8"/>
        <color auto="1"/>
        <name val="Arial"/>
        <scheme val="none"/>
      </font>
      <fill>
        <patternFill patternType="none">
          <bgColor indexed="65"/>
        </patternFill>
      </fill>
    </ndxf>
  </rcc>
  <rfmt sheetId="3" sqref="L44" start="0" length="0">
    <dxf>
      <font>
        <sz val="8"/>
        <color auto="1"/>
        <name val="Arial"/>
        <scheme val="none"/>
      </font>
    </dxf>
  </rfmt>
  <rcc rId="999" sId="3" odxf="1" dxf="1">
    <nc r="M44">
      <f>K44-L44</f>
    </nc>
    <odxf>
      <font>
        <sz val="8"/>
        <color rgb="FFFF0000"/>
        <name val="Arial"/>
        <scheme val="none"/>
      </font>
    </odxf>
    <ndxf>
      <font>
        <sz val="8"/>
        <color auto="1"/>
        <name val="Arial"/>
        <scheme val="none"/>
      </font>
    </ndxf>
  </rcc>
  <rcc rId="1000" sId="3" odxf="1" dxf="1" numFmtId="13">
    <nc r="N44">
      <v>0.7</v>
    </nc>
    <odxf>
      <font>
        <sz val="8"/>
        <color rgb="FFFF0000"/>
        <name val="Arial"/>
        <scheme val="none"/>
      </font>
    </odxf>
    <ndxf>
      <font>
        <sz val="8"/>
        <color auto="1"/>
        <name val="Arial"/>
        <scheme val="none"/>
      </font>
    </ndxf>
  </rcc>
  <rcc rId="1001" sId="3" odxf="1" dxf="1" numFmtId="4">
    <nc r="O44">
      <v>0</v>
    </nc>
    <odxf>
      <font>
        <sz val="8"/>
        <color rgb="FFFF0000"/>
        <name val="Arial"/>
        <scheme val="none"/>
      </font>
    </odxf>
    <ndxf>
      <font>
        <sz val="8"/>
        <color auto="1"/>
        <name val="Arial"/>
        <scheme val="none"/>
      </font>
    </ndxf>
  </rcc>
  <rcc rId="1002" sId="3" odxf="1" dxf="1" numFmtId="4">
    <nc r="P44">
      <v>0</v>
    </nc>
    <odxf>
      <font>
        <sz val="8"/>
        <color rgb="FFFF0000"/>
        <name val="Arial"/>
        <scheme val="none"/>
      </font>
    </odxf>
    <ndxf>
      <font>
        <sz val="8"/>
        <color auto="1"/>
        <name val="Arial"/>
        <scheme val="none"/>
      </font>
    </ndxf>
  </rcc>
  <rcc rId="1003" sId="3" odxf="1" dxf="1" numFmtId="4">
    <nc r="Q44">
      <v>0</v>
    </nc>
    <odxf>
      <font>
        <sz val="8"/>
        <color rgb="FFFF0000"/>
        <name val="Arial"/>
        <scheme val="none"/>
      </font>
    </odxf>
    <ndxf>
      <font>
        <sz val="8"/>
        <color auto="1"/>
        <name val="Arial"/>
        <scheme val="none"/>
      </font>
    </ndxf>
  </rcc>
  <rcc rId="1004" sId="3" odxf="1" dxf="1" numFmtId="4">
    <nc r="R44">
      <v>0</v>
    </nc>
    <odxf>
      <font>
        <sz val="8"/>
        <color rgb="FFFF0000"/>
        <name val="Arial"/>
        <scheme val="none"/>
      </font>
    </odxf>
    <ndxf>
      <font>
        <sz val="8"/>
        <color auto="1"/>
        <name val="Arial"/>
        <scheme val="none"/>
      </font>
    </ndxf>
  </rcc>
  <rcc rId="1005" sId="3" odxf="1" dxf="1" numFmtId="4">
    <nc r="S44">
      <v>388906.23</v>
    </nc>
    <odxf>
      <font>
        <sz val="8"/>
        <color rgb="FFFF0000"/>
        <name val="Arial"/>
        <scheme val="none"/>
      </font>
    </odxf>
    <ndxf>
      <font>
        <sz val="8"/>
        <color auto="1"/>
        <name val="Arial"/>
        <scheme val="none"/>
      </font>
    </ndxf>
  </rcc>
  <rcc rId="1006" sId="3" odxf="1" dxf="1" numFmtId="4">
    <nc r="T44">
      <v>0</v>
    </nc>
    <odxf>
      <font>
        <sz val="8"/>
        <color rgb="FFFF0000"/>
        <name val="Arial"/>
        <scheme val="none"/>
      </font>
    </odxf>
    <ndxf>
      <font>
        <sz val="8"/>
        <color auto="1"/>
        <name val="Arial"/>
        <scheme val="none"/>
      </font>
    </ndxf>
  </rcc>
  <rcc rId="1007" sId="3" odxf="1" dxf="1" numFmtId="4">
    <nc r="U44">
      <v>0</v>
    </nc>
    <odxf>
      <font>
        <sz val="8"/>
        <color rgb="FFFF0000"/>
        <name val="Arial"/>
        <scheme val="none"/>
      </font>
    </odxf>
    <ndxf>
      <font>
        <sz val="8"/>
        <color auto="1"/>
        <name val="Arial"/>
        <scheme val="none"/>
      </font>
    </ndxf>
  </rcc>
  <rcc rId="1008" sId="3" odxf="1" dxf="1" numFmtId="4">
    <nc r="V44">
      <v>0</v>
    </nc>
    <odxf>
      <font>
        <sz val="8"/>
        <color rgb="FFFF0000"/>
        <name val="Arial"/>
        <scheme val="none"/>
      </font>
    </odxf>
    <ndxf>
      <font>
        <sz val="8"/>
        <color auto="1"/>
        <name val="Arial"/>
        <scheme val="none"/>
      </font>
    </ndxf>
  </rcc>
  <rcc rId="1009" sId="3" odxf="1" dxf="1" numFmtId="4">
    <nc r="W44">
      <v>0</v>
    </nc>
    <odxf>
      <font>
        <sz val="8"/>
        <color rgb="FFFF0000"/>
        <name val="Arial"/>
        <scheme val="none"/>
      </font>
    </odxf>
    <ndxf>
      <font>
        <sz val="8"/>
        <color auto="1"/>
        <name val="Arial"/>
        <scheme val="none"/>
      </font>
    </ndxf>
  </rcc>
  <rcc rId="1010" sId="3" odxf="1" dxf="1" numFmtId="4">
    <nc r="X44">
      <v>0</v>
    </nc>
    <odxf>
      <font>
        <sz val="8"/>
        <color rgb="FFFF0000"/>
        <name val="Arial"/>
        <scheme val="none"/>
      </font>
    </odxf>
    <ndxf>
      <font>
        <sz val="8"/>
        <color auto="1"/>
        <name val="Arial"/>
        <scheme val="none"/>
      </font>
    </ndxf>
  </rcc>
  <rcc rId="1011" sId="3" odxf="1" dxf="1">
    <nc r="Y44">
      <f>L44=SUM(P44:X44)</f>
    </nc>
    <odxf>
      <font>
        <color rgb="FFFF0000"/>
      </font>
    </odxf>
    <ndxf>
      <font>
        <color auto="1"/>
      </font>
    </ndxf>
  </rcc>
  <rcc rId="1012" sId="3" odxf="1" dxf="1">
    <nc r="Z44">
      <f>ROUND(L44/K44,4)</f>
    </nc>
    <odxf>
      <font>
        <color rgb="FFFF0000"/>
      </font>
    </odxf>
    <ndxf>
      <font>
        <color auto="1"/>
      </font>
    </ndxf>
  </rcc>
  <rcc rId="1013" sId="3" odxf="1" dxf="1">
    <nc r="AA44">
      <f>Z44=N44</f>
    </nc>
    <odxf>
      <font>
        <color rgb="FFFF0000"/>
      </font>
    </odxf>
    <ndxf>
      <font>
        <color auto="1"/>
      </font>
    </ndxf>
  </rcc>
  <rcc rId="1014" sId="3" odxf="1" dxf="1">
    <nc r="AB44">
      <f>K44=L44+M44</f>
    </nc>
    <odxf>
      <font>
        <color rgb="FFFF0000"/>
      </font>
    </odxf>
    <ndxf>
      <font>
        <color auto="1"/>
      </font>
    </ndxf>
  </rcc>
  <rfmt sheetId="3" sqref="AC44" start="0" length="0">
    <dxf>
      <font>
        <color auto="1"/>
      </font>
    </dxf>
  </rfmt>
  <rfmt sheetId="3" sqref="A44:XFD44" start="0" length="0">
    <dxf>
      <font>
        <color auto="1"/>
      </font>
    </dxf>
  </rfmt>
  <rcc rId="1015" sId="3" numFmtId="4">
    <oc r="T45">
      <v>0</v>
    </oc>
    <nc r="T45">
      <v>439565.22</v>
    </nc>
  </rcc>
  <rcc rId="1016" sId="3" odxf="1" dxf="1">
    <oc r="B45" t="inlineStr">
      <is>
        <t>RFRD/2022/G/9</t>
      </is>
    </oc>
    <nc r="B45" t="inlineStr">
      <is>
        <t>RFRD/2022/G/57</t>
      </is>
    </nc>
    <ndxf>
      <font>
        <sz val="8"/>
        <color rgb="FFFF0000"/>
        <name val="Arial"/>
        <scheme val="none"/>
      </font>
    </ndxf>
  </rcc>
  <rcc rId="1017" sId="3" odxf="1" dxf="1">
    <oc r="C45" t="inlineStr">
      <is>
        <t>N</t>
      </is>
    </oc>
    <nc r="C45" t="inlineStr">
      <is>
        <t>W</t>
      </is>
    </nc>
    <ndxf>
      <font>
        <sz val="8"/>
        <color rgb="FFFF0000"/>
        <name val="Arial"/>
        <scheme val="none"/>
      </font>
    </ndxf>
  </rcc>
  <rcc rId="1018" sId="3" odxf="1" dxf="1">
    <oc r="D45" t="inlineStr">
      <is>
        <t>Gmina Skoroszyce</t>
      </is>
    </oc>
    <nc r="D45" t="inlineStr">
      <is>
        <t>Gmina Jemielnica</t>
      </is>
    </nc>
    <ndxf>
      <font>
        <sz val="8"/>
        <color rgb="FFFF0000"/>
        <name val="Arial"/>
        <scheme val="none"/>
      </font>
      <fill>
        <patternFill patternType="solid">
          <bgColor theme="0"/>
        </patternFill>
      </fill>
    </ndxf>
  </rcc>
  <rcc rId="1019" sId="3" odxf="1" dxf="1">
    <oc r="E45">
      <v>1607092</v>
    </oc>
    <nc r="E45">
      <v>1611022</v>
    </nc>
    <ndxf>
      <font>
        <sz val="8"/>
        <color rgb="FFFF0000"/>
        <name val="Arial"/>
        <scheme val="none"/>
      </font>
      <fill>
        <patternFill patternType="solid">
          <bgColor theme="0"/>
        </patternFill>
      </fill>
    </ndxf>
  </rcc>
  <rcc rId="1020" sId="3" odxf="1" dxf="1">
    <oc r="F45" t="inlineStr">
      <is>
        <t>Powiat Nyski</t>
      </is>
    </oc>
    <nc r="F45" t="inlineStr">
      <is>
        <t>Powiat Strzelecki</t>
      </is>
    </nc>
    <ndxf>
      <font>
        <sz val="8"/>
        <color rgb="FFFF0000"/>
        <name val="Arial"/>
        <scheme val="none"/>
      </font>
      <fill>
        <patternFill patternType="solid">
          <bgColor theme="0"/>
        </patternFill>
      </fill>
    </ndxf>
  </rcc>
  <rcc rId="1021" sId="3" odxf="1" dxf="1">
    <oc r="G45" t="inlineStr">
      <is>
        <t>Przebudowa i rozbudowa ul. Krótkiej i ul. Sportowej w Sidzinie</t>
      </is>
    </oc>
    <nc r="G45" t="inlineStr">
      <is>
        <t>Przebudowa dróg - ul. Dębowej i Lipowej w miejscowości Jemielnica wraz z budową odwodnienia</t>
      </is>
    </nc>
    <ndxf>
      <font>
        <sz val="8"/>
        <color rgb="FFFF0000"/>
        <name val="Arial"/>
        <scheme val="none"/>
      </font>
      <fill>
        <patternFill patternType="solid">
          <bgColor theme="0"/>
        </patternFill>
      </fill>
    </ndxf>
  </rcc>
  <rcc rId="1022" sId="3" odxf="1" dxf="1">
    <oc r="H45" t="inlineStr">
      <is>
        <t>B</t>
      </is>
    </oc>
    <nc r="H45" t="inlineStr">
      <is>
        <t>P</t>
      </is>
    </nc>
    <ndxf>
      <font>
        <sz val="8"/>
        <color rgb="FFFF0000"/>
        <name val="Arial"/>
        <scheme val="none"/>
      </font>
    </ndxf>
  </rcc>
  <rcc rId="1023" sId="3" odxf="1" dxf="1">
    <oc r="I45">
      <v>0.75</v>
    </oc>
    <nc r="I45">
      <v>0.54700000000000004</v>
    </nc>
    <ndxf>
      <font>
        <sz val="8"/>
        <color rgb="FFFF0000"/>
        <name val="Arial"/>
        <scheme val="none"/>
      </font>
      <fill>
        <patternFill patternType="solid">
          <bgColor theme="0"/>
        </patternFill>
      </fill>
    </ndxf>
  </rcc>
  <rcc rId="1024" sId="3" odxf="1" dxf="1">
    <oc r="J45" t="inlineStr">
      <is>
        <t>kwiecień 2023  listopad 2023</t>
      </is>
    </oc>
    <nc r="J45" t="inlineStr">
      <is>
        <t>sierpień 2023 sierpień 2024</t>
      </is>
    </nc>
    <ndxf>
      <font>
        <sz val="8"/>
        <color rgb="FFFF0000"/>
        <name val="Arial"/>
        <scheme val="none"/>
      </font>
    </ndxf>
  </rcc>
  <rcc rId="1025" sId="3" odxf="1" dxf="1" numFmtId="4">
    <oc r="K45">
      <v>4454111.71</v>
    </oc>
    <nc r="K45">
      <v>2732590.55</v>
    </nc>
    <ndxf>
      <font>
        <sz val="8"/>
        <color rgb="FFFF0000"/>
        <name val="Arial"/>
        <scheme val="none"/>
      </font>
      <fill>
        <patternFill patternType="solid">
          <bgColor theme="0"/>
        </patternFill>
      </fill>
    </ndxf>
  </rcc>
  <rfmt sheetId="3" sqref="N45" start="0" length="0">
    <dxf>
      <font>
        <sz val="8"/>
        <color rgb="FFFF0000"/>
        <name val="Arial"/>
        <scheme val="none"/>
      </font>
    </dxf>
  </rfmt>
  <rfmt sheetId="3" sqref="A45:XFD45" start="0" length="2147483647">
    <dxf>
      <font>
        <color rgb="FFFF0000"/>
      </font>
    </dxf>
  </rfmt>
  <rfmt sheetId="3" sqref="A45" start="0" length="2147483647">
    <dxf>
      <font>
        <color rgb="FFFFC000"/>
      </font>
    </dxf>
  </rfmt>
  <rcc rId="1026" sId="3">
    <oc r="A45">
      <v>42</v>
    </oc>
    <nc r="A45" t="inlineStr">
      <is>
        <t>42*</t>
      </is>
    </nc>
  </rcc>
  <rfmt sheetId="3" sqref="A44" start="0" length="2147483647">
    <dxf>
      <font>
        <color rgb="FFFFC000"/>
      </font>
    </dxf>
  </rfmt>
  <rcc rId="1027" sId="3">
    <nc r="A44" t="inlineStr">
      <is>
        <t>42*</t>
      </is>
    </nc>
  </rcc>
  <rcc rId="1028" sId="2">
    <oc r="F17" t="inlineStr">
      <is>
        <t>wpływ dokumentów, przygotowanie aneksu</t>
      </is>
    </oc>
    <nc r="F17"/>
  </rcc>
  <rcc rId="1029" sId="2">
    <oc r="F18" t="inlineStr">
      <is>
        <t>po akceptacji prawnej</t>
      </is>
    </oc>
    <nc r="F18"/>
  </rcc>
  <rcc rId="1030" sId="2">
    <oc r="F19" t="inlineStr">
      <is>
        <t>ujęty na liście zmienionej do MI</t>
      </is>
    </oc>
    <nc r="F19"/>
  </rcc>
  <rfmt sheetId="2" sqref="F17:F19">
    <dxf>
      <fill>
        <patternFill patternType="none">
          <bgColor auto="1"/>
        </patternFill>
      </fill>
    </dxf>
  </rfmt>
  <rcc rId="1031" sId="3" numFmtId="4">
    <oc r="M44">
      <f>K44-L44</f>
    </oc>
    <nc r="M44">
      <v>1336233.5099999998</v>
    </nc>
  </rcc>
  <rcc rId="1032" sId="3" numFmtId="4">
    <oc r="M45">
      <f>K45-L45</f>
    </oc>
    <nc r="M45">
      <v>819777.15999999992</v>
    </nc>
  </rcc>
  <rcc rId="1033" sId="3" numFmtId="4">
    <nc r="L44">
      <v>388906.23</v>
    </nc>
  </rcc>
  <rcc rId="1034" sId="3" numFmtId="4">
    <oc r="L45">
      <f>ROUND(K45*N45,2)</f>
    </oc>
    <nc r="L45">
      <v>439565.22</v>
    </nc>
  </rcc>
  <rcc rId="1035" sId="3" numFmtId="4">
    <oc r="S45">
      <f>L44</f>
    </oc>
    <nc r="S45">
      <v>0</v>
    </nc>
  </rcc>
  <rcc rId="1036" sId="3" numFmtId="4">
    <oc r="W22">
      <v>485422.39</v>
    </oc>
    <nc r="W22"/>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7" sId="5">
    <oc r="B10" t="inlineStr">
      <is>
        <t>RFRD/2022/G/26</t>
      </is>
    </oc>
    <nc r="B10" t="inlineStr">
      <is>
        <t>RFRD/2022/G/26 zadanie przeniesione na listę podstawową</t>
      </is>
    </nc>
  </rcc>
  <rcc rId="1038" sId="5">
    <oc r="B11" t="inlineStr">
      <is>
        <t>RFRD/2022/G/91</t>
      </is>
    </oc>
    <nc r="B11" t="inlineStr">
      <is>
        <t>RFRD/2022/G/91 zadanie przeniesione na listę podstawową</t>
      </is>
    </nc>
  </rcc>
  <rcc rId="1039" sId="5">
    <oc r="B12" t="inlineStr">
      <is>
        <t>RFRD/2022/G/7</t>
      </is>
    </oc>
    <nc r="B12" t="inlineStr">
      <is>
        <t>RFRD/2022/G/7 zadanie przeniesione na listę podstawową</t>
      </is>
    </nc>
  </rcc>
  <rcc rId="1040" sId="5">
    <oc r="B26" t="inlineStr">
      <is>
        <t>RFRD/2022/G/57</t>
      </is>
    </oc>
    <nc r="B26" t="inlineStr">
      <is>
        <t>RFRD/2022/G/57 zadanie przeniesione na listę podstawową</t>
      </is>
    </nc>
  </rcc>
  <rcc rId="1041" sId="5">
    <oc r="C10" t="inlineStr">
      <is>
        <t>N</t>
      </is>
    </oc>
    <nc r="C10"/>
  </rcc>
  <rcc rId="1042" sId="5">
    <oc r="C11" t="inlineStr">
      <is>
        <t>N</t>
      </is>
    </oc>
    <nc r="C11"/>
  </rcc>
  <rcc rId="1043" sId="5">
    <oc r="C12" t="inlineStr">
      <is>
        <t>W</t>
      </is>
    </oc>
    <nc r="C12"/>
  </rcc>
  <rcc rId="1044" sId="5">
    <oc r="I10">
      <v>0.78</v>
    </oc>
    <nc r="I10"/>
  </rcc>
  <rcc rId="1045" sId="5">
    <oc r="I11">
      <v>0.16700000000000001</v>
    </oc>
    <nc r="I11"/>
  </rcc>
  <rcc rId="1046" sId="5">
    <oc r="I12">
      <v>2.883</v>
    </oc>
    <nc r="I12"/>
  </rcc>
  <rcc rId="1047" sId="5" numFmtId="4">
    <oc r="K10">
      <v>2124365.5</v>
    </oc>
    <nc r="K10">
      <v>0</v>
    </nc>
  </rcc>
  <rcc rId="1048" sId="5" numFmtId="4">
    <oc r="K11">
      <v>414459.39</v>
    </oc>
    <nc r="K11">
      <v>0</v>
    </nc>
  </rcc>
  <rcc rId="1049" sId="5" numFmtId="4">
    <oc r="K12">
      <v>8798385</v>
    </oc>
    <nc r="K12">
      <v>0</v>
    </nc>
  </rcc>
  <rcc rId="1050" sId="5" numFmtId="4">
    <oc r="S12">
      <f>ROUND(N12*2467533.15,2)</f>
    </oc>
    <nc r="S12">
      <v>0</v>
    </nc>
  </rcc>
  <rcc rId="1051" sId="5">
    <oc r="C26" t="inlineStr">
      <is>
        <t>W</t>
      </is>
    </oc>
    <nc r="C26"/>
  </rcc>
  <rcc rId="1052" sId="5">
    <oc r="I26">
      <v>0.54700000000000004</v>
    </oc>
    <nc r="I26"/>
  </rcc>
  <rcc rId="1053" sId="5" numFmtId="4">
    <oc r="K26">
      <v>2732590.55</v>
    </oc>
    <nc r="K26">
      <v>0</v>
    </nc>
  </rcc>
  <rcc rId="1054" sId="5" numFmtId="4">
    <oc r="S26">
      <f>ROUND(N26*929687.15,2)</f>
    </oc>
    <nc r="S26">
      <v>0</v>
    </nc>
  </rcc>
  <rcv guid="{8713D67E-80AD-4862-B39E-B3C8835229AA}" action="delete"/>
  <rdn rId="0" localSheetId="1" customView="1" name="Z_8713D67E_80AD_4862_B39E_B3C8835229AA_.wvu.PrintArea" hidden="1" oldHidden="1">
    <formula>'TERC - "nazwa woj"'!$A$1:$O$35</formula>
    <oldFormula>'TERC - "nazwa woj"'!$A$1:$O$35</oldFormula>
  </rdn>
  <rdn rId="0" localSheetId="2" customView="1" name="Z_8713D67E_80AD_4862_B39E_B3C8835229AA_.wvu.PrintArea" hidden="1" oldHidden="1">
    <formula>'pow podst'!$A$1:$W$23</formula>
    <oldFormula>'pow podst'!$A$1:$W$23</oldFormula>
  </rdn>
  <rdn rId="0" localSheetId="2" customView="1" name="Z_8713D67E_80AD_4862_B39E_B3C8835229AA_.wvu.PrintTitles" hidden="1" oldHidden="1">
    <formula>'pow podst'!$1:$2</formula>
    <oldFormula>'pow podst'!$1:$2</oldFormula>
  </rdn>
  <rdn rId="0" localSheetId="2" customView="1" name="Z_8713D67E_80AD_4862_B39E_B3C8835229AA_.wvu.FilterData" hidden="1" oldHidden="1">
    <formula>'pow podst'!$A$2:$AY$21</formula>
    <oldFormula>'pow podst'!$A$2:$AY$21</oldFormula>
  </rdn>
  <rdn rId="0" localSheetId="3" customView="1" name="Z_8713D67E_80AD_4862_B39E_B3C8835229AA_.wvu.PrintArea" hidden="1" oldHidden="1">
    <formula>'gm podst'!$A$1:$X$54</formula>
    <oldFormula>'gm podst'!$A$1:$X$54</oldFormula>
  </rdn>
  <rdn rId="0" localSheetId="3" customView="1" name="Z_8713D67E_80AD_4862_B39E_B3C8835229AA_.wvu.PrintTitles" hidden="1" oldHidden="1">
    <formula>'gm podst'!$1:$2</formula>
    <oldFormula>'gm podst'!$1:$2</oldFormula>
  </rdn>
  <rdn rId="0" localSheetId="3" customView="1" name="Z_8713D67E_80AD_4862_B39E_B3C8835229AA_.wvu.FilterData" hidden="1" oldHidden="1">
    <formula>'gm podst'!$A$2:$AC$54</formula>
    <oldFormula>'gm podst'!$A$2:$AC$54</oldFormula>
  </rdn>
  <rdn rId="0" localSheetId="4" customView="1" name="Z_8713D67E_80AD_4862_B39E_B3C8835229AA_.wvu.PrintArea" hidden="1" oldHidden="1">
    <formula>'pow rez'!$A$1:$W$14</formula>
    <oldFormula>'pow rez'!$A$1:$W$14</oldFormula>
  </rdn>
  <rdn rId="0" localSheetId="4" customView="1" name="Z_8713D67E_80AD_4862_B39E_B3C8835229AA_.wvu.PrintTitles" hidden="1" oldHidden="1">
    <formula>'pow rez'!$1:$2</formula>
    <oldFormula>'pow rez'!$1:$2</oldFormula>
  </rdn>
  <rdn rId="0" localSheetId="4" customView="1" name="Z_8713D67E_80AD_4862_B39E_B3C8835229AA_.wvu.FilterData" hidden="1" oldHidden="1">
    <formula>'pow rez'!$A$2:$AD$3</formula>
    <oldFormula>'pow rez'!$A$2:$AD$3</oldFormula>
  </rdn>
  <rdn rId="0" localSheetId="5" customView="1" name="Z_8713D67E_80AD_4862_B39E_B3C8835229AA_.wvu.PrintArea" hidden="1" oldHidden="1">
    <formula>'gm rez'!$A$1:$X$46</formula>
    <oldFormula>'gm rez'!$A$1:$X$46</oldFormula>
  </rdn>
  <rdn rId="0" localSheetId="5" customView="1" name="Z_8713D67E_80AD_4862_B39E_B3C8835229AA_.wvu.PrintTitles" hidden="1" oldHidden="1">
    <formula>'gm rez'!$1:$2</formula>
    <oldFormula>'gm rez'!$1:$2</oldFormula>
  </rdn>
  <rdn rId="0" localSheetId="5" customView="1" name="Z_8713D67E_80AD_4862_B39E_B3C8835229AA_.wvu.FilterData" hidden="1" oldHidden="1">
    <formula>'gm rez'!$A$2:$AB$41</formula>
    <oldFormula>'gm rez'!$A$2:$AB$41</oldFormula>
  </rdn>
  <rcv guid="{8713D67E-80AD-4862-B39E-B3C8835229AA}"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8" sId="1">
    <oc r="G1" t="inlineStr">
      <is>
        <t>Lista zmieniona nr 2</t>
      </is>
    </oc>
    <nc r="G1" t="inlineStr">
      <is>
        <t>Lista zmieniona nr 4</t>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9" sId="3" numFmtId="4">
    <oc r="T45">
      <v>439565.22</v>
    </oc>
    <nc r="T45"/>
  </rcc>
  <rcc rId="1070" sId="3">
    <oc r="S52">
      <v>16579097.939999999</v>
    </oc>
    <nc r="S52">
      <v>11154986.359999999</v>
    </nc>
  </rcc>
  <rfmt sheetId="3" sqref="T53" start="0" length="0">
    <dxf>
      <numFmt numFmtId="4" formatCode="#,##0.00"/>
    </dxf>
  </rfmt>
  <rcc rId="1071" sId="3">
    <nc r="T53">
      <f>T43+S54</f>
    </nc>
  </rcc>
  <rcc rId="1072" sId="3" numFmtId="4">
    <oc r="T43">
      <f>L43-S43</f>
    </oc>
    <nc r="T43">
      <v>80135.120000000112</v>
    </nc>
  </rcc>
  <rfmt sheetId="3" sqref="A43" start="0" length="2147483647">
    <dxf>
      <font>
        <color rgb="FFFFC000"/>
      </font>
    </dxf>
  </rfmt>
  <rcc rId="1073" sId="3">
    <oc r="A43">
      <v>41</v>
    </oc>
    <nc r="A43" t="inlineStr">
      <is>
        <t>41*</t>
      </is>
    </nc>
  </rcc>
  <rcc rId="1074" sId="3">
    <oc r="A45" t="inlineStr">
      <is>
        <t>42*</t>
      </is>
    </oc>
    <nc r="A45"/>
  </rcc>
  <rcc rId="1075" sId="3">
    <oc r="B45" t="inlineStr">
      <is>
        <t>RFRD/2022/G/57</t>
      </is>
    </oc>
    <nc r="B45"/>
  </rcc>
  <rcc rId="1076" sId="3">
    <oc r="C45" t="inlineStr">
      <is>
        <t>W</t>
      </is>
    </oc>
    <nc r="C45"/>
  </rcc>
  <rcc rId="1077" sId="3">
    <oc r="D45" t="inlineStr">
      <is>
        <t>Gmina Jemielnica</t>
      </is>
    </oc>
    <nc r="D45"/>
  </rcc>
  <rcc rId="1078" sId="3">
    <oc r="E45">
      <v>1611022</v>
    </oc>
    <nc r="E45"/>
  </rcc>
  <rcc rId="1079" sId="3">
    <oc r="F45" t="inlineStr">
      <is>
        <t>Powiat Strzelecki</t>
      </is>
    </oc>
    <nc r="F45"/>
  </rcc>
  <rcc rId="1080" sId="3">
    <oc r="G45" t="inlineStr">
      <is>
        <t>Przebudowa dróg - ul. Dębowej i Lipowej w miejscowości Jemielnica wraz z budową odwodnienia</t>
      </is>
    </oc>
    <nc r="G45"/>
  </rcc>
  <rcc rId="1081" sId="3">
    <oc r="H45" t="inlineStr">
      <is>
        <t>P</t>
      </is>
    </oc>
    <nc r="H45"/>
  </rcc>
  <rcc rId="1082" sId="3">
    <oc r="I45">
      <v>0.54700000000000004</v>
    </oc>
    <nc r="I45"/>
  </rcc>
  <rcc rId="1083" sId="3">
    <oc r="J45" t="inlineStr">
      <is>
        <t>sierpień 2023 sierpień 2024</t>
      </is>
    </oc>
    <nc r="J45"/>
  </rcc>
  <rcc rId="1084" sId="3" numFmtId="4">
    <oc r="K45">
      <v>2732590.55</v>
    </oc>
    <nc r="K45"/>
  </rcc>
  <rcc rId="1085" sId="3" numFmtId="4">
    <oc r="L45">
      <v>439565.22</v>
    </oc>
    <nc r="L45"/>
  </rcc>
  <rcc rId="1086" sId="3" odxf="1" dxf="1">
    <nc r="P52">
      <f>S43+T43</f>
    </nc>
    <odxf>
      <numFmt numFmtId="0" formatCode="General"/>
    </odxf>
    <ndxf>
      <numFmt numFmtId="166" formatCode="#,##0.00_ ;\-#,##0.00\ "/>
    </ndxf>
  </rcc>
  <rcc rId="1087" sId="3" numFmtId="4">
    <oc r="M43">
      <f>K43-L43</f>
    </oc>
    <nc r="M43">
      <v>1759677</v>
    </nc>
  </rcc>
  <rcc rId="1088" sId="3" numFmtId="4">
    <oc r="L43">
      <f>ROUND(K43*N43,2)</f>
    </oc>
    <nc r="L43">
      <v>2054161.6400000001</v>
    </nc>
  </rcc>
  <rrc rId="1089" sId="3" ref="A45:XFD45" action="deleteRow">
    <undo index="2" exp="area" ref3D="1" dr="X3:X45" r="O19" sId="1"/>
    <undo index="0" exp="area" ref3D="1" dr="C3:C45" r="O19" sId="1"/>
    <undo index="2" exp="area" ref3D="1" dr="W3:W45" r="N19" sId="1"/>
    <undo index="0" exp="area" ref3D="1" dr="C3:C45" r="N19" sId="1"/>
    <undo index="2" exp="area" ref3D="1" dr="V3:V45" r="M19" sId="1"/>
    <undo index="0" exp="area" ref3D="1" dr="C3:C45" r="M19" sId="1"/>
    <undo index="2" exp="area" ref3D="1" dr="U3:U45" r="L19" sId="1"/>
    <undo index="0" exp="area" ref3D="1" dr="C3:C45" r="L19" sId="1"/>
    <undo index="2" exp="area" ref3D="1" dr="T3:T45" r="K19" sId="1"/>
    <undo index="0" exp="area" ref3D="1" dr="C3:C45" r="K19" sId="1"/>
    <undo index="2" exp="area" ref3D="1" dr="S3:S45" r="J19" sId="1"/>
    <undo index="0" exp="area" ref3D="1" dr="C3:C45" r="J19" sId="1"/>
    <undo index="2" exp="area" ref3D="1" dr="R3:R45" r="I19" sId="1"/>
    <undo index="0" exp="area" ref3D="1" dr="C3:C45" r="I19" sId="1"/>
    <undo index="2" exp="area" ref3D="1" dr="Q3:Q45" r="H19" sId="1"/>
    <undo index="0" exp="area" ref3D="1" dr="C3:C45" r="H19" sId="1"/>
    <undo index="2" exp="area" ref3D="1" dr="P3:P45" r="G19" sId="1"/>
    <undo index="0" exp="area" ref3D="1" dr="C3:C45" r="G19" sId="1"/>
    <undo index="2" exp="area" ref3D="1" dr="O3:O45" r="F19" sId="1"/>
    <undo index="0" exp="area" ref3D="1" dr="C3:C45" r="F19" sId="1"/>
    <undo index="2" exp="area" ref3D="1" dr="L3:L45" r="E19" sId="1"/>
    <undo index="0" exp="area" ref3D="1" dr="C3:C45" r="E19" sId="1"/>
    <undo index="2" exp="area" ref3D="1" dr="M3:M45" r="D19" sId="1"/>
    <undo index="0" exp="area" ref3D="1" dr="C3:C45" r="D19" sId="1"/>
    <undo index="2" exp="area" ref3D="1" dr="K3:K45" r="C19" sId="1"/>
    <undo index="0" exp="area" ref3D="1" dr="C3:C45" r="C19" sId="1"/>
    <undo index="0" exp="area" ref3D="1" dr="C3:C45" r="B19" sId="1"/>
    <undo index="2" exp="area" ref3D="1" dr="X3:X45" r="O18" sId="1"/>
    <undo index="0" exp="area" ref3D="1" dr="C3:C45" r="O18" sId="1"/>
    <undo index="2" exp="area" ref3D="1" dr="W3:W45" r="N18" sId="1"/>
    <undo index="0" exp="area" ref3D="1" dr="C3:C45" r="N18" sId="1"/>
    <undo index="2" exp="area" ref3D="1" dr="V3:V45" r="M18" sId="1"/>
    <undo index="0" exp="area" ref3D="1" dr="C3:C45" r="M18" sId="1"/>
    <undo index="2" exp="area" ref3D="1" dr="U3:U45" r="L18" sId="1"/>
    <undo index="0" exp="area" ref3D="1" dr="C3:C45" r="L18" sId="1"/>
    <undo index="2" exp="area" ref3D="1" dr="T3:T45" r="K18" sId="1"/>
    <undo index="0" exp="area" ref3D="1" dr="C3:C45" r="K18" sId="1"/>
    <undo index="2" exp="area" ref3D="1" dr="S3:S45" r="J18" sId="1"/>
    <undo index="0" exp="area" ref3D="1" dr="C3:C45" r="J18" sId="1"/>
    <undo index="2" exp="area" ref3D="1" dr="R3:R45" r="I18" sId="1"/>
    <undo index="0" exp="area" ref3D="1" dr="C3:C45" r="I18" sId="1"/>
    <undo index="2" exp="area" ref3D="1" dr="Q3:Q45" r="H18" sId="1"/>
    <undo index="0" exp="area" ref3D="1" dr="C3:C45" r="H18" sId="1"/>
    <undo index="2" exp="area" ref3D="1" dr="P3:P45" r="G18" sId="1"/>
    <undo index="0" exp="area" ref3D="1" dr="C3:C45" r="G18" sId="1"/>
    <undo index="2" exp="area" ref3D="1" dr="O3:O45" r="F18" sId="1"/>
    <undo index="0" exp="area" ref3D="1" dr="C3:C45" r="F18" sId="1"/>
    <undo index="2" exp="area" ref3D="1" dr="L3:L45" r="E18" sId="1"/>
    <undo index="0" exp="area" ref3D="1" dr="C3:C45" r="E18" sId="1"/>
    <undo index="2" exp="area" ref3D="1" dr="M3:M45" r="D18" sId="1"/>
    <undo index="0" exp="area" ref3D="1" dr="C3:C45" r="D18" sId="1"/>
    <undo index="2" exp="area" ref3D="1" dr="K3:K45" r="C18" sId="1"/>
    <undo index="0" exp="area" ref3D="1" dr="C3:C45" r="C18" sId="1"/>
    <undo index="0" exp="area" ref3D="1" dr="C3:C45" r="B18" sId="1"/>
    <undo index="2" exp="area" ref3D="1" dr="X3:X45" r="O17" sId="1"/>
    <undo index="0" exp="area" ref3D="1" dr="C3:C45" r="O17" sId="1"/>
    <undo index="2" exp="area" ref3D="1" dr="W3:W45" r="N17" sId="1"/>
    <undo index="0" exp="area" ref3D="1" dr="C3:C45" r="N17" sId="1"/>
    <undo index="2" exp="area" ref3D="1" dr="V3:V45" r="M17" sId="1"/>
    <undo index="0" exp="area" ref3D="1" dr="G3:G45" r="M17" sId="1"/>
    <undo index="2" exp="area" ref3D="1" dr="U3:U45" r="L17" sId="1"/>
    <undo index="0" exp="area" ref3D="1" dr="C3:C45" r="L17" sId="1"/>
    <undo index="2" exp="area" ref3D="1" dr="T3:T45" r="K17" sId="1"/>
    <undo index="0" exp="area" ref3D="1" dr="C3:C45" r="K17" sId="1"/>
    <undo index="2" exp="area" ref3D="1" dr="S3:S45" r="J17" sId="1"/>
    <undo index="0" exp="area" ref3D="1" dr="C3:C45" r="J17" sId="1"/>
    <undo index="2" exp="area" ref3D="1" dr="R3:R45" r="I17" sId="1"/>
    <undo index="0" exp="area" ref3D="1" dr="C3:C45" r="I17" sId="1"/>
    <undo index="2" exp="area" ref3D="1" dr="Q3:Q45" r="H17" sId="1"/>
    <undo index="0" exp="area" ref3D="1" dr="C3:C45" r="H17" sId="1"/>
    <undo index="2" exp="area" ref3D="1" dr="P3:P45" r="G17" sId="1"/>
    <undo index="0" exp="area" ref3D="1" dr="C3:C45" r="G17" sId="1"/>
    <undo index="2" exp="area" ref3D="1" dr="O3:O45" r="F17" sId="1"/>
    <undo index="0" exp="area" ref3D="1" dr="C3:C45" r="F17" sId="1"/>
    <undo index="2" exp="area" ref3D="1" dr="L3:L45" r="E17" sId="1"/>
    <undo index="0" exp="area" ref3D="1" dr="C3:C45" r="E17" sId="1"/>
    <undo index="2" exp="area" ref3D="1" dr="M3:M45" r="D17" sId="1"/>
    <undo index="0" exp="area" ref3D="1" dr="C3:C45" r="D17" sId="1"/>
    <undo index="2" exp="area" ref3D="1" dr="K3:K45" r="C17" sId="1"/>
    <undo index="0" exp="area" ref3D="1" dr="C3:C45" r="C17" sId="1"/>
    <undo index="0" exp="area" ref3D="1" dr="C3:C45" r="B17" sId="1"/>
    <undo index="0" exp="area" ref3D="1" dr="X3:X45" r="O16" sId="1"/>
    <undo index="0" exp="area" ref3D="1" dr="W3:W45" r="N16" sId="1"/>
    <undo index="0" exp="area" ref3D="1" dr="V3:V45" r="M16" sId="1"/>
    <undo index="0" exp="area" ref3D="1" dr="U3:U45" r="L16" sId="1"/>
    <undo index="0" exp="area" ref3D="1" dr="T3:T45" r="K16" sId="1"/>
    <undo index="0" exp="area" ref3D="1" dr="S3:S45" r="J16" sId="1"/>
    <undo index="0" exp="area" ref3D="1" dr="R3:R45" r="I16" sId="1"/>
    <undo index="0" exp="area" ref3D="1" dr="Q3:Q45" r="H16" sId="1"/>
    <undo index="0" exp="area" ref3D="1" dr="P3:P45" r="G16" sId="1"/>
    <undo index="0" exp="area" ref3D="1" dr="O3:O45" r="F16" sId="1"/>
    <undo index="0" exp="area" ref3D="1" dr="L3:L45" r="E16" sId="1"/>
    <undo index="0" exp="area" ref3D="1" dr="M3:M45" r="D16" sId="1"/>
    <undo index="0" exp="area" ref3D="1" dr="K3:K45" r="C16" sId="1"/>
    <undo index="0" exp="area" ref3D="1" dr="L3:L45" r="B16" sId="1"/>
    <undo index="2" exp="area" dr="X3:X45" r="X49" sId="3"/>
    <undo index="0" exp="area" dr="$C$3:$C$45" r="X49" sId="3"/>
    <undo index="2" exp="area" dr="W3:W45" r="W49" sId="3"/>
    <undo index="0" exp="area" dr="$C$3:$C$45" r="W49" sId="3"/>
    <undo index="2" exp="area" dr="V3:V45" r="V49" sId="3"/>
    <undo index="0" exp="area" dr="$C$3:$C$45" r="V49" sId="3"/>
    <undo index="2" exp="area" dr="U3:U45" r="U49" sId="3"/>
    <undo index="0" exp="area" dr="$C$3:$C$45" r="U49" sId="3"/>
    <undo index="2" exp="area" dr="T3:T45" r="T49" sId="3"/>
    <undo index="0" exp="area" dr="$C$3:$C$45" r="T49" sId="3"/>
    <undo index="2" exp="area" dr="S3:S45" r="S49" sId="3"/>
    <undo index="0" exp="area" dr="$C$3:$C$45" r="S49" sId="3"/>
    <undo index="2" exp="area" dr="R3:R45" r="R49" sId="3"/>
    <undo index="0" exp="area" dr="$C$3:$C$45" r="R49" sId="3"/>
    <undo index="2" exp="area" dr="Q3:Q45" r="Q49" sId="3"/>
    <undo index="0" exp="area" dr="$C$3:$C$45" r="Q49" sId="3"/>
    <undo index="2" exp="area" dr="P3:P45" r="P49" sId="3"/>
    <undo index="0" exp="area" dr="$C$3:$C$45" r="P49" sId="3"/>
    <undo index="2" exp="area" dr="O3:O45" r="O49" sId="3"/>
    <undo index="0" exp="area" dr="$C$3:$C$45" r="O49" sId="3"/>
    <undo index="2" exp="area" dr="M3:M45" r="M49" sId="3"/>
    <undo index="0" exp="area" dr="$C$3:$C$45" r="M49" sId="3"/>
    <undo index="2" exp="area" dr="L3:L45" r="L49" sId="3"/>
    <undo index="0" exp="area" dr="$C$3:$C$45" r="L49" sId="3"/>
    <undo index="2" exp="area" dr="K3:K45" r="K49" sId="3"/>
    <undo index="0" exp="area" dr="$C$3:$C$45" r="K49" sId="3"/>
    <undo index="2" exp="area" dr="I3:I45" r="I49" sId="3"/>
    <undo index="0" exp="area" dr="$C$3:$C$45" r="I49" sId="3"/>
    <undo index="2" exp="area" dr="X3:X45" r="X48" sId="3"/>
    <undo index="0" exp="area" dr="$C$3:$C$45" r="X48" sId="3"/>
    <undo index="2" exp="area" dr="W3:W45" r="W48" sId="3"/>
    <undo index="0" exp="area" dr="$C$3:$C$45" r="W48" sId="3"/>
    <undo index="2" exp="area" dr="V3:V45" r="V48" sId="3"/>
    <undo index="0" exp="area" dr="$C$3:$C$45" r="V48" sId="3"/>
    <undo index="2" exp="area" dr="U3:U45" r="U48" sId="3"/>
    <undo index="0" exp="area" dr="$C$3:$C$45" r="U48" sId="3"/>
    <undo index="2" exp="area" dr="T3:T45" r="T48" sId="3"/>
    <undo index="0" exp="area" dr="$C$3:$C$45" r="T48" sId="3"/>
    <undo index="2" exp="area" dr="S3:S45" r="S48" sId="3"/>
    <undo index="0" exp="area" dr="$C$3:$C$45" r="S48" sId="3"/>
    <undo index="2" exp="area" dr="R3:R45" r="R48" sId="3"/>
    <undo index="0" exp="area" dr="$C$3:$C$45" r="R48" sId="3"/>
    <undo index="2" exp="area" dr="Q3:Q45" r="Q48" sId="3"/>
    <undo index="0" exp="area" dr="$C$3:$C$45" r="Q48" sId="3"/>
    <undo index="2" exp="area" dr="P3:P45" r="P48" sId="3"/>
    <undo index="0" exp="area" dr="$C$3:$C$45" r="P48" sId="3"/>
    <undo index="2" exp="area" dr="O3:O45" r="O48" sId="3"/>
    <undo index="0" exp="area" dr="$C$3:$C$45" r="O48" sId="3"/>
    <undo index="2" exp="area" dr="M3:M45" r="M48" sId="3"/>
    <undo index="0" exp="area" dr="$C$3:$C$45" r="M48" sId="3"/>
    <undo index="2" exp="area" dr="L3:L45" r="L48" sId="3"/>
    <undo index="0" exp="area" dr="$C$3:$C$45" r="L48" sId="3"/>
    <undo index="2" exp="area" dr="K3:K45" r="K48" sId="3"/>
    <undo index="0" exp="area" dr="$C$3:$C$45" r="K48" sId="3"/>
    <undo index="2" exp="area" dr="I3:I45" r="I48" sId="3"/>
    <undo index="0" exp="area" dr="$C$3:$C$45" r="I48" sId="3"/>
    <undo index="2" exp="area" dr="X3:X45" r="X47" sId="3"/>
    <undo index="0" exp="area" dr="$C$3:$C$45" r="X47" sId="3"/>
    <undo index="2" exp="area" dr="W3:W45" r="W47" sId="3"/>
    <undo index="0" exp="area" dr="$C$3:$C$45" r="W47" sId="3"/>
    <undo index="2" exp="area" dr="V3:V45" r="V47" sId="3"/>
    <undo index="0" exp="area" dr="$C$3:$C$45" r="V47" sId="3"/>
    <undo index="2" exp="area" dr="U3:U45" r="U47" sId="3"/>
    <undo index="0" exp="area" dr="$C$3:$C$45" r="U47" sId="3"/>
    <undo index="2" exp="area" dr="T3:T45" r="T47" sId="3"/>
    <undo index="0" exp="area" dr="$C$3:$C$45" r="T47" sId="3"/>
    <undo index="2" exp="area" dr="S3:S45" r="S47" sId="3"/>
    <undo index="0" exp="area" dr="$C$3:$C$45" r="S47" sId="3"/>
    <undo index="2" exp="area" dr="R3:R45" r="R47" sId="3"/>
    <undo index="0" exp="area" dr="$C$3:$C$45" r="R47" sId="3"/>
    <undo index="2" exp="area" dr="Q3:Q45" r="Q47" sId="3"/>
    <undo index="0" exp="area" dr="$C$3:$C$45" r="Q47" sId="3"/>
    <undo index="2" exp="area" dr="P3:P45" r="P47" sId="3"/>
    <undo index="0" exp="area" dr="$C$3:$C$45" r="P47" sId="3"/>
    <undo index="2" exp="area" dr="O3:O45" r="O47" sId="3"/>
    <undo index="0" exp="area" dr="$C$3:$C$45" r="O47" sId="3"/>
    <undo index="2" exp="area" dr="M3:M45" r="M47" sId="3"/>
    <undo index="0" exp="area" dr="$C$3:$C$45" r="M47" sId="3"/>
    <undo index="2" exp="area" dr="L3:L45" r="L47" sId="3"/>
    <undo index="0" exp="area" dr="$C$3:$C$45" r="L47" sId="3"/>
    <undo index="2" exp="area" dr="K3:K45" r="K47" sId="3"/>
    <undo index="0" exp="area" dr="$C$3:$C$45" r="K47" sId="3"/>
    <undo index="2" exp="area" dr="I3:I45" r="I47" sId="3"/>
    <undo index="0" exp="area" dr="$C$3:$C$45" r="I47" sId="3"/>
    <undo index="0" exp="area" dr="X3:X45" r="X46" sId="3"/>
    <undo index="0" exp="area" dr="W3:W45" r="W46" sId="3"/>
    <undo index="0" exp="area" dr="V3:V45" r="V46" sId="3"/>
    <undo index="0" exp="area" dr="U3:U45" r="U46" sId="3"/>
    <undo index="0" exp="area" dr="T3:T45" r="T46" sId="3"/>
    <undo index="0" exp="area" dr="S3:S45" r="S46" sId="3"/>
    <undo index="0" exp="area" dr="R3:R45" r="R46" sId="3"/>
    <undo index="0" exp="area" dr="Q3:Q45" r="Q46" sId="3"/>
    <undo index="0" exp="area" dr="P3:P45" r="P46" sId="3"/>
    <undo index="0" exp="area" dr="O3:O45" r="O46" sId="3"/>
    <undo index="0" exp="area" dr="M3:M45" r="M46" sId="3"/>
    <undo index="0" exp="area" dr="L3:L45" r="L46" sId="3"/>
    <undo index="0" exp="area" dr="K3:K45" r="K46" sId="3"/>
    <undo index="0" exp="area" dr="I3:I45" r="I46" sId="3"/>
    <rfmt sheetId="3" xfDxf="1" sqref="A45:XFD45" start="0" length="0">
      <dxf>
        <font>
          <color rgb="FFFF0000"/>
        </font>
        <alignment horizontal="center" readingOrder="0"/>
      </dxf>
    </rfmt>
    <rfmt sheetId="3" sqref="A45" start="0" length="0">
      <dxf>
        <font>
          <sz val="8"/>
          <color rgb="FFFFC000"/>
          <name val="Arial"/>
          <scheme val="none"/>
        </font>
        <alignment vertical="center" wrapText="1" readingOrder="0"/>
        <border outline="0">
          <right style="thin">
            <color indexed="64"/>
          </right>
          <top style="thin">
            <color indexed="64"/>
          </top>
          <bottom style="thin">
            <color indexed="64"/>
          </bottom>
        </border>
      </dxf>
    </rfmt>
    <rfmt sheetId="3" sqref="B45" start="0" length="0">
      <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dxf>
    </rfmt>
    <rfmt sheetId="3" sqref="C45" start="0" length="0">
      <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dxf>
    </rfmt>
    <rfmt sheetId="3" sqref="D45" start="0" length="0">
      <dxf>
        <font>
          <sz val="8"/>
          <color rgb="FFFF0000"/>
          <name val="Arial"/>
          <scheme val="none"/>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dxf>
    </rfmt>
    <rfmt sheetId="3" sqref="E45" start="0" length="0">
      <dxf>
        <font>
          <sz val="8"/>
          <color rgb="FFFF0000"/>
          <name val="Arial"/>
          <scheme val="none"/>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dxf>
    </rfmt>
    <rfmt sheetId="3" sqref="F45" start="0" length="0">
      <dxf>
        <font>
          <sz val="8"/>
          <color rgb="FFFF0000"/>
          <name val="Arial"/>
          <scheme val="none"/>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dxf>
    </rfmt>
    <rfmt sheetId="3" sqref="G45" start="0" length="0">
      <dxf>
        <font>
          <sz val="8"/>
          <color rgb="FFFF0000"/>
          <name val="Arial"/>
          <scheme val="none"/>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dxf>
    </rfmt>
    <rfmt sheetId="3" sqref="H45" start="0" length="0">
      <dxf>
        <font>
          <sz val="8"/>
          <color rgb="FFFF0000"/>
          <name val="Arial"/>
          <scheme val="none"/>
        </font>
        <alignment vertical="center" wrapText="1" readingOrder="0"/>
        <border outline="0">
          <left style="thin">
            <color indexed="64"/>
          </left>
          <right style="thin">
            <color indexed="64"/>
          </right>
          <top style="thin">
            <color indexed="64"/>
          </top>
          <bottom style="thin">
            <color indexed="64"/>
          </bottom>
        </border>
      </dxf>
    </rfmt>
    <rfmt sheetId="3" sqref="I45" start="0" length="0">
      <dxf>
        <font>
          <sz val="8"/>
          <color rgb="FFFF0000"/>
          <name val="Arial"/>
          <scheme val="none"/>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dxf>
    </rfmt>
    <rfmt sheetId="3" sqref="J45" start="0" length="0">
      <dxf>
        <font>
          <sz val="8"/>
          <color rgb="FFFF0000"/>
          <name val="Arial"/>
          <scheme val="none"/>
        </font>
        <numFmt numFmtId="4" formatCode="#,##0.00"/>
        <alignment vertical="center" wrapText="1" readingOrder="0"/>
        <border outline="0">
          <left style="thin">
            <color indexed="64"/>
          </left>
          <right style="thin">
            <color indexed="64"/>
          </right>
          <top style="thin">
            <color indexed="64"/>
          </top>
          <bottom style="thin">
            <color indexed="64"/>
          </bottom>
        </border>
      </dxf>
    </rfmt>
    <rfmt sheetId="3" sqref="K45" start="0" length="0">
      <dxf>
        <font>
          <sz val="8"/>
          <color rgb="FFFF0000"/>
          <name val="Arial"/>
          <scheme val="none"/>
        </font>
        <numFmt numFmtId="4" formatCode="#,##0.00"/>
        <fill>
          <patternFill patternType="solid">
            <bgColor theme="0"/>
          </patternFill>
        </fill>
        <alignment vertical="center" readingOrder="0"/>
        <border outline="0">
          <left style="thin">
            <color indexed="64"/>
          </left>
          <right style="thin">
            <color indexed="64"/>
          </right>
          <top style="thin">
            <color indexed="64"/>
          </top>
          <bottom style="thin">
            <color indexed="64"/>
          </bottom>
        </border>
      </dxf>
    </rfmt>
    <rfmt sheetId="3" sqref="L45" start="0" length="0">
      <dxf>
        <font>
          <b/>
          <sz val="8"/>
          <color rgb="FFFF0000"/>
          <name val="Arial"/>
          <scheme val="none"/>
        </font>
        <numFmt numFmtId="4" formatCode="#,##0.00"/>
        <alignment vertical="center" readingOrder="0"/>
        <border outline="0">
          <left style="thin">
            <color indexed="64"/>
          </left>
          <top style="thin">
            <color indexed="64"/>
          </top>
          <bottom style="thin">
            <color indexed="64"/>
          </bottom>
        </border>
      </dxf>
    </rfmt>
    <rcc rId="0" sId="3" dxf="1" numFmtId="4">
      <nc r="M45">
        <v>819777.15999999992</v>
      </nc>
      <ndxf>
        <font>
          <b/>
          <sz val="8"/>
          <color rgb="FFFF0000"/>
          <name val="Arial"/>
          <scheme val="none"/>
        </font>
        <numFmt numFmtId="4" formatCode="#,##0.00"/>
        <alignment vertical="center" readingOrder="0"/>
        <border outline="0">
          <left style="thin">
            <color indexed="64"/>
          </left>
          <right style="thin">
            <color indexed="64"/>
          </right>
          <top style="thin">
            <color indexed="64"/>
          </top>
        </border>
      </ndxf>
    </rcc>
    <rcc rId="0" sId="3" dxf="1" numFmtId="13">
      <nc r="N45">
        <v>0.7</v>
      </nc>
      <ndxf>
        <font>
          <sz val="8"/>
          <color rgb="FFFF0000"/>
          <name val="Arial"/>
          <scheme val="none"/>
        </font>
        <numFmt numFmtId="13" formatCode="0%"/>
        <alignment vertical="center" readingOrder="0"/>
        <border outline="0">
          <left style="thin">
            <color indexed="64"/>
          </left>
          <right style="thin">
            <color indexed="64"/>
          </right>
          <top style="thin">
            <color indexed="64"/>
          </top>
          <bottom style="thin">
            <color indexed="64"/>
          </bottom>
        </border>
      </ndxf>
    </rcc>
    <rcc rId="0" sId="3" dxf="1" numFmtId="4">
      <nc r="O45">
        <v>0</v>
      </nc>
      <ndxf>
        <font>
          <sz val="8"/>
          <color rgb="FFFF0000"/>
          <name val="Arial"/>
          <scheme val="none"/>
        </font>
        <numFmt numFmtId="4" formatCode="#,##0.00"/>
        <alignment vertical="center" readingOrder="0"/>
        <border outline="0">
          <left style="thin">
            <color indexed="64"/>
          </left>
          <top style="thin">
            <color indexed="64"/>
          </top>
          <bottom style="thin">
            <color indexed="64"/>
          </bottom>
        </border>
      </ndxf>
    </rcc>
    <rcc rId="0" sId="3" dxf="1" numFmtId="4">
      <nc r="P45">
        <v>0</v>
      </nc>
      <n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3" s="1" dxf="1" numFmtId="4">
      <nc r="Q45">
        <v>0</v>
      </nc>
      <n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3" dxf="1" numFmtId="4">
      <nc r="R45">
        <v>0</v>
      </nc>
      <ndxf>
        <font>
          <sz val="8"/>
          <color rgb="FFFF0000"/>
          <name val="Arial"/>
          <scheme val="none"/>
        </font>
        <numFmt numFmtId="4" formatCode="#,##0.00"/>
        <alignment vertical="center" readingOrder="0"/>
        <border outline="0">
          <left style="thin">
            <color indexed="64"/>
          </left>
          <top style="thin">
            <color indexed="64"/>
          </top>
          <bottom style="thin">
            <color indexed="64"/>
          </bottom>
        </border>
      </ndxf>
    </rcc>
    <rcc rId="0" sId="3" s="1" dxf="1" numFmtId="4">
      <nc r="S45">
        <v>0</v>
      </nc>
      <ndxf>
        <font>
          <sz val="8"/>
          <color rgb="FFFF0000"/>
          <name val="Arial"/>
          <scheme val="none"/>
        </font>
        <numFmt numFmtId="166" formatCode="#,##0.00_ ;\-#,##0.00\ "/>
        <alignment vertical="center" readingOrder="0"/>
        <border outline="0">
          <left style="thin">
            <color indexed="64"/>
          </left>
          <right style="thin">
            <color indexed="64"/>
          </right>
          <top style="thin">
            <color indexed="64"/>
          </top>
          <bottom style="thin">
            <color indexed="64"/>
          </bottom>
        </border>
      </ndxf>
    </rcc>
    <rfmt sheetId="3" sqref="T45" start="0" length="0">
      <dxf>
        <font>
          <sz val="8"/>
          <color rgb="FFFF0000"/>
          <name val="Arial"/>
          <scheme val="none"/>
        </font>
        <numFmt numFmtId="4" formatCode="#,##0.00"/>
        <alignment vertical="center" readingOrder="0"/>
        <border outline="0">
          <left style="thin">
            <color indexed="64"/>
          </left>
          <top style="thin">
            <color indexed="64"/>
          </top>
          <bottom style="thin">
            <color indexed="64"/>
          </bottom>
        </border>
      </dxf>
    </rfmt>
    <rcc rId="0" sId="3" dxf="1" numFmtId="4">
      <nc r="U45">
        <v>0</v>
      </nc>
      <ndxf>
        <font>
          <sz val="8"/>
          <color rgb="FFFF0000"/>
          <name val="Arial"/>
          <scheme val="none"/>
        </font>
        <numFmt numFmtId="4" formatCode="#,##0.00"/>
        <alignment vertical="center" readingOrder="0"/>
        <border outline="0">
          <left style="thin">
            <color indexed="64"/>
          </left>
          <top style="thin">
            <color indexed="64"/>
          </top>
          <bottom style="thin">
            <color indexed="64"/>
          </bottom>
        </border>
      </ndxf>
    </rcc>
    <rcc rId="0" sId="3" dxf="1" numFmtId="4">
      <nc r="V45">
        <v>0</v>
      </nc>
      <ndxf>
        <font>
          <sz val="8"/>
          <color rgb="FFFF0000"/>
          <name val="Arial"/>
          <scheme val="none"/>
        </font>
        <numFmt numFmtId="4" formatCode="#,##0.00"/>
        <alignment vertical="center" readingOrder="0"/>
        <border outline="0">
          <left style="thin">
            <color indexed="64"/>
          </left>
          <top style="thin">
            <color indexed="64"/>
          </top>
          <bottom style="thin">
            <color indexed="64"/>
          </bottom>
        </border>
      </ndxf>
    </rcc>
    <rcc rId="0" sId="3" dxf="1" numFmtId="4">
      <nc r="W45">
        <v>0</v>
      </nc>
      <n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3" dxf="1" numFmtId="4">
      <nc r="X45">
        <v>0</v>
      </nc>
      <ndxf>
        <font>
          <sz val="8"/>
          <color rgb="FFFF0000"/>
          <name val="Arial"/>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3" dxf="1">
      <nc r="Y45">
        <f>L45=SUM(P45:X45)</f>
      </nc>
      <ndxf>
        <alignment vertical="center" readingOrder="0"/>
      </ndxf>
    </rcc>
    <rcc rId="0" sId="3" s="1" dxf="1">
      <nc r="Z45">
        <f>ROUND(L45/K45,4)</f>
      </nc>
      <ndxf>
        <numFmt numFmtId="13" formatCode="0%"/>
        <alignment vertical="center" readingOrder="0"/>
      </ndxf>
    </rcc>
    <rcc rId="0" sId="3" dxf="1">
      <nc r="AA45">
        <f>Z45=N45</f>
      </nc>
      <ndxf>
        <numFmt numFmtId="4" formatCode="#,##0.00"/>
        <alignment vertical="center" readingOrder="0"/>
      </ndxf>
    </rcc>
    <rcc rId="0" sId="3" dxf="1">
      <nc r="AB45">
        <f>K45=L45+M45</f>
      </nc>
      <ndxf>
        <numFmt numFmtId="4" formatCode="#,##0.00"/>
        <alignment vertical="center" readingOrder="0"/>
      </ndxf>
    </rcc>
  </rrc>
  <rcc rId="1090" sId="5">
    <nc r="C26" t="inlineStr">
      <is>
        <t>W</t>
      </is>
    </nc>
  </rcc>
  <rcc rId="1091" sId="5">
    <nc r="I26">
      <v>0.54700000000000004</v>
    </nc>
  </rcc>
  <rcc rId="1092" sId="5" numFmtId="4">
    <oc r="K26">
      <v>0</v>
    </oc>
    <nc r="K26">
      <v>2732590.55</v>
    </nc>
  </rcc>
  <rcc rId="1093" sId="5" numFmtId="4">
    <oc r="S26">
      <v>0</v>
    </oc>
    <nc r="S26">
      <v>650781.01</v>
    </nc>
  </rcc>
  <rcc rId="1094" sId="5">
    <oc r="B26" t="inlineStr">
      <is>
        <t>RFRD/2022/G/57 zadanie przeniesione na listę podstawową</t>
      </is>
    </oc>
    <nc r="B26" t="inlineStr">
      <is>
        <t>RFRD/2022/G/57</t>
      </is>
    </nc>
  </rcc>
  <rcc rId="1095" sId="5">
    <oc r="B13" t="inlineStr">
      <is>
        <t>RFRD/2022/G/9</t>
      </is>
    </oc>
    <nc r="B13" t="inlineStr">
      <is>
        <t>RFRD/2022/G/9 zadanie przeniesione na listę podstawową</t>
      </is>
    </nc>
  </rcc>
  <rcc rId="1096" sId="5">
    <oc r="C13" t="inlineStr">
      <is>
        <t>N</t>
      </is>
    </oc>
    <nc r="C13"/>
  </rcc>
  <rcc rId="1097" sId="5">
    <oc r="I13">
      <v>0.75</v>
    </oc>
    <nc r="I13"/>
  </rcc>
  <rcc rId="1098" sId="5" numFmtId="4">
    <oc r="K13">
      <v>4454111.71</v>
    </oc>
    <nc r="K13">
      <v>0</v>
    </nc>
  </rcc>
  <rcv guid="{8713D67E-80AD-4862-B39E-B3C8835229AA}" action="delete"/>
  <rdn rId="0" localSheetId="1" customView="1" name="Z_8713D67E_80AD_4862_B39E_B3C8835229AA_.wvu.PrintArea" hidden="1" oldHidden="1">
    <formula>'TERC - "nazwa woj"'!$A$1:$O$35</formula>
    <oldFormula>'TERC - "nazwa woj"'!$A$1:$O$35</oldFormula>
  </rdn>
  <rdn rId="0" localSheetId="2" customView="1" name="Z_8713D67E_80AD_4862_B39E_B3C8835229AA_.wvu.PrintArea" hidden="1" oldHidden="1">
    <formula>'pow podst'!$A$1:$W$23</formula>
    <oldFormula>'pow podst'!$A$1:$W$23</oldFormula>
  </rdn>
  <rdn rId="0" localSheetId="2" customView="1" name="Z_8713D67E_80AD_4862_B39E_B3C8835229AA_.wvu.PrintTitles" hidden="1" oldHidden="1">
    <formula>'pow podst'!$1:$2</formula>
    <oldFormula>'pow podst'!$1:$2</oldFormula>
  </rdn>
  <rdn rId="0" localSheetId="2" customView="1" name="Z_8713D67E_80AD_4862_B39E_B3C8835229AA_.wvu.FilterData" hidden="1" oldHidden="1">
    <formula>'pow podst'!$A$2:$AY$21</formula>
    <oldFormula>'pow podst'!$A$2:$AY$21</oldFormula>
  </rdn>
  <rdn rId="0" localSheetId="3" customView="1" name="Z_8713D67E_80AD_4862_B39E_B3C8835229AA_.wvu.PrintArea" hidden="1" oldHidden="1">
    <formula>'gm podst'!$A$1:$X$53</formula>
    <oldFormula>'gm podst'!$A$1:$X$53</oldFormula>
  </rdn>
  <rdn rId="0" localSheetId="3" customView="1" name="Z_8713D67E_80AD_4862_B39E_B3C8835229AA_.wvu.PrintTitles" hidden="1" oldHidden="1">
    <formula>'gm podst'!$1:$2</formula>
    <oldFormula>'gm podst'!$1:$2</oldFormula>
  </rdn>
  <rdn rId="0" localSheetId="3" customView="1" name="Z_8713D67E_80AD_4862_B39E_B3C8835229AA_.wvu.FilterData" hidden="1" oldHidden="1">
    <formula>'gm podst'!$A$2:$AC$53</formula>
    <oldFormula>'gm podst'!$A$2:$AC$53</oldFormula>
  </rdn>
  <rdn rId="0" localSheetId="4" customView="1" name="Z_8713D67E_80AD_4862_B39E_B3C8835229AA_.wvu.PrintArea" hidden="1" oldHidden="1">
    <formula>'pow rez'!$A$1:$W$14</formula>
    <oldFormula>'pow rez'!$A$1:$W$14</oldFormula>
  </rdn>
  <rdn rId="0" localSheetId="4" customView="1" name="Z_8713D67E_80AD_4862_B39E_B3C8835229AA_.wvu.PrintTitles" hidden="1" oldHidden="1">
    <formula>'pow rez'!$1:$2</formula>
    <oldFormula>'pow rez'!$1:$2</oldFormula>
  </rdn>
  <rdn rId="0" localSheetId="4" customView="1" name="Z_8713D67E_80AD_4862_B39E_B3C8835229AA_.wvu.FilterData" hidden="1" oldHidden="1">
    <formula>'pow rez'!$A$2:$AD$3</formula>
    <oldFormula>'pow rez'!$A$2:$AD$3</oldFormula>
  </rdn>
  <rdn rId="0" localSheetId="5" customView="1" name="Z_8713D67E_80AD_4862_B39E_B3C8835229AA_.wvu.PrintArea" hidden="1" oldHidden="1">
    <formula>'gm rez'!$A$1:$X$46</formula>
    <oldFormula>'gm rez'!$A$1:$X$46</oldFormula>
  </rdn>
  <rdn rId="0" localSheetId="5" customView="1" name="Z_8713D67E_80AD_4862_B39E_B3C8835229AA_.wvu.PrintTitles" hidden="1" oldHidden="1">
    <formula>'gm rez'!$1:$2</formula>
    <oldFormula>'gm rez'!$1:$2</oldFormula>
  </rdn>
  <rdn rId="0" localSheetId="5" customView="1" name="Z_8713D67E_80AD_4862_B39E_B3C8835229AA_.wvu.FilterData" hidden="1" oldHidden="1">
    <formula>'gm rez'!$A$2:$AB$41</formula>
    <oldFormula>'gm rez'!$A$2:$AB$41</oldFormula>
  </rdn>
  <rcv guid="{8713D67E-80AD-4862-B39E-B3C8835229AA}"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K10" start="0" length="2147483647">
    <dxf>
      <font>
        <sz val="8"/>
      </font>
    </dxf>
  </rfmt>
  <rcv guid="{8713D67E-80AD-4862-B39E-B3C8835229AA}" action="delete"/>
  <rdn rId="0" localSheetId="1" customView="1" name="Z_8713D67E_80AD_4862_B39E_B3C8835229AA_.wvu.PrintArea" hidden="1" oldHidden="1">
    <formula>'TERC - "nazwa woj"'!$A$1:$O$35</formula>
    <oldFormula>'TERC - "nazwa woj"'!$A$1:$O$35</oldFormula>
  </rdn>
  <rdn rId="0" localSheetId="2" customView="1" name="Z_8713D67E_80AD_4862_B39E_B3C8835229AA_.wvu.PrintArea" hidden="1" oldHidden="1">
    <formula>'pow podst'!$A$1:$W$23</formula>
    <oldFormula>'pow podst'!$A$1:$W$23</oldFormula>
  </rdn>
  <rdn rId="0" localSheetId="2" customView="1" name="Z_8713D67E_80AD_4862_B39E_B3C8835229AA_.wvu.PrintTitles" hidden="1" oldHidden="1">
    <formula>'pow podst'!$1:$2</formula>
    <oldFormula>'pow podst'!$1:$2</oldFormula>
  </rdn>
  <rdn rId="0" localSheetId="2" customView="1" name="Z_8713D67E_80AD_4862_B39E_B3C8835229AA_.wvu.FilterData" hidden="1" oldHidden="1">
    <formula>'pow podst'!$A$2:$AY$21</formula>
    <oldFormula>'pow podst'!$A$2:$AY$21</oldFormula>
  </rdn>
  <rdn rId="0" localSheetId="3" customView="1" name="Z_8713D67E_80AD_4862_B39E_B3C8835229AA_.wvu.PrintArea" hidden="1" oldHidden="1">
    <formula>'gm podst'!$A$1:$X$53</formula>
    <oldFormula>'gm podst'!$A$1:$X$53</oldFormula>
  </rdn>
  <rdn rId="0" localSheetId="3" customView="1" name="Z_8713D67E_80AD_4862_B39E_B3C8835229AA_.wvu.PrintTitles" hidden="1" oldHidden="1">
    <formula>'gm podst'!$1:$2</formula>
    <oldFormula>'gm podst'!$1:$2</oldFormula>
  </rdn>
  <rdn rId="0" localSheetId="3" customView="1" name="Z_8713D67E_80AD_4862_B39E_B3C8835229AA_.wvu.FilterData" hidden="1" oldHidden="1">
    <formula>'gm podst'!$A$2:$AC$53</formula>
    <oldFormula>'gm podst'!$A$2:$AC$53</oldFormula>
  </rdn>
  <rdn rId="0" localSheetId="4" customView="1" name="Z_8713D67E_80AD_4862_B39E_B3C8835229AA_.wvu.PrintArea" hidden="1" oldHidden="1">
    <formula>'pow rez'!$A$1:$W$14</formula>
    <oldFormula>'pow rez'!$A$1:$W$14</oldFormula>
  </rdn>
  <rdn rId="0" localSheetId="4" customView="1" name="Z_8713D67E_80AD_4862_B39E_B3C8835229AA_.wvu.PrintTitles" hidden="1" oldHidden="1">
    <formula>'pow rez'!$1:$2</formula>
    <oldFormula>'pow rez'!$1:$2</oldFormula>
  </rdn>
  <rdn rId="0" localSheetId="4" customView="1" name="Z_8713D67E_80AD_4862_B39E_B3C8835229AA_.wvu.FilterData" hidden="1" oldHidden="1">
    <formula>'pow rez'!$A$2:$AD$3</formula>
    <oldFormula>'pow rez'!$A$2:$AD$3</oldFormula>
  </rdn>
  <rdn rId="0" localSheetId="5" customView="1" name="Z_8713D67E_80AD_4862_B39E_B3C8835229AA_.wvu.PrintArea" hidden="1" oldHidden="1">
    <formula>'gm rez'!$A$1:$X$46</formula>
    <oldFormula>'gm rez'!$A$1:$X$46</oldFormula>
  </rdn>
  <rdn rId="0" localSheetId="5" customView="1" name="Z_8713D67E_80AD_4862_B39E_B3C8835229AA_.wvu.PrintTitles" hidden="1" oldHidden="1">
    <formula>'gm rez'!$1:$2</formula>
    <oldFormula>'gm rez'!$1:$2</oldFormula>
  </rdn>
  <rdn rId="0" localSheetId="5" customView="1" name="Z_8713D67E_80AD_4862_B39E_B3C8835229AA_.wvu.FilterData" hidden="1" oldHidden="1">
    <formula>'gm rez'!$A$2:$AB$41</formula>
    <oldFormula>'gm rez'!$A$2:$AB$41</oldFormula>
  </rdn>
  <rcv guid="{8713D67E-80AD-4862-B39E-B3C8835229AA}"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M3:M44" start="0" length="2147483647">
    <dxf>
      <font>
        <b val="0"/>
      </font>
    </dxf>
  </rfmt>
  <rfmt sheetId="3" sqref="K3" start="0" length="2147483647">
    <dxf>
      <font>
        <b val="0"/>
      </font>
    </dxf>
  </rfmt>
  <rfmt sheetId="3" sqref="L3:L44" start="0" length="2147483647">
    <dxf>
      <font>
        <b val="0"/>
      </font>
    </dxf>
  </rfmt>
  <rfmt sheetId="3" sqref="J17" start="0" length="2147483647">
    <dxf>
      <font>
        <sz val="8"/>
      </font>
    </dxf>
  </rfmt>
  <rfmt sheetId="3" sqref="J17">
    <dxf>
      <fill>
        <patternFill patternType="solid">
          <bgColor theme="9" tint="0.59999389629810485"/>
        </patternFill>
      </fill>
    </dxf>
  </rfmt>
  <rfmt sheetId="3" sqref="K17" start="0" length="2147483647">
    <dxf>
      <font>
        <sz val="8"/>
      </font>
    </dxf>
  </rfmt>
  <rcc rId="1125" sId="3">
    <oc r="J18" t="inlineStr">
      <is>
        <t>czerwiec 2023-wrzesień 2023</t>
      </is>
    </oc>
    <nc r="J18" t="inlineStr">
      <is>
        <t>czerwiec 2023 wrzesień 2023</t>
      </is>
    </nc>
  </rcc>
  <rcc rId="1126" sId="3">
    <oc r="J15" t="inlineStr">
      <is>
        <t>maj 2023 kwiecień 2024</t>
      </is>
    </oc>
    <nc r="J15" t="inlineStr">
      <is>
        <t>maj 2023                    kwiecień 2024</t>
      </is>
    </nc>
  </rcc>
  <rcc rId="1127" sId="3">
    <oc r="J24" t="inlineStr">
      <is>
        <t>maj 2023 listopad 2023</t>
      </is>
    </oc>
    <nc r="J24" t="inlineStr">
      <is>
        <t>maj 2023      listopad 2023</t>
      </is>
    </nc>
  </rcc>
  <rcc rId="1128" sId="3">
    <oc r="G26" t="inlineStr">
      <is>
        <t>Budowa drogi do nowopowstającego osiedla przy ul. Cibisa w Głogówku</t>
      </is>
    </oc>
    <nc r="G26" t="inlineStr">
      <is>
        <t>Budowa drogi do nowopowstającego osiedla przy ul. Cybisa w Głogówku</t>
      </is>
    </nc>
  </rcc>
  <rfmt sheetId="3" sqref="G26">
    <dxf>
      <fill>
        <patternFill patternType="solid">
          <bgColor theme="9" tint="0.59999389629810485"/>
        </patternFill>
      </fill>
    </dxf>
  </rfmt>
  <rcc rId="1129" sId="3">
    <oc r="J26" t="inlineStr">
      <is>
        <t>kwiecień 2023 październik 2023</t>
      </is>
    </oc>
    <nc r="J26" t="inlineStr">
      <is>
        <t>kwiecień 2023 wrzesień 2023</t>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G26">
    <dxf>
      <fill>
        <patternFill patternType="none">
          <bgColor auto="1"/>
        </patternFill>
      </fill>
    </dxf>
  </rfmt>
  <rcc rId="1130" sId="3">
    <oc r="J38" t="inlineStr">
      <is>
        <t>kwiecień 2023 grudzień 2023</t>
      </is>
    </oc>
    <nc r="J38" t="inlineStr">
      <is>
        <t>wrzesień 2023 grudzień 2023</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1" sId="5" numFmtId="4">
    <oc r="O22">
      <v>0</v>
    </oc>
    <nc r="O22"/>
  </rcc>
  <rcc rId="1132" sId="5" numFmtId="4">
    <oc r="P22">
      <v>0</v>
    </oc>
    <nc r="P22"/>
  </rcc>
  <rcc rId="1133" sId="5" numFmtId="4">
    <oc r="Q22">
      <v>0</v>
    </oc>
    <nc r="Q22"/>
  </rcc>
  <rcc rId="1134" sId="5" numFmtId="4">
    <oc r="R22">
      <v>0</v>
    </oc>
    <nc r="R22"/>
  </rcc>
  <rcc rId="1135" sId="5">
    <oc r="S22">
      <f>L22</f>
    </oc>
    <nc r="S22"/>
  </rcc>
  <rcc rId="1136" sId="5" numFmtId="4">
    <oc r="T22">
      <v>0</v>
    </oc>
    <nc r="T22"/>
  </rcc>
  <rcc rId="1137" sId="5" numFmtId="4">
    <oc r="U22">
      <v>0</v>
    </oc>
    <nc r="U22"/>
  </rcc>
  <rcc rId="1138" sId="5" numFmtId="4">
    <oc r="V22">
      <v>0</v>
    </oc>
    <nc r="V22"/>
  </rcc>
  <rcc rId="1139" sId="5" numFmtId="4">
    <oc r="W22">
      <v>0</v>
    </oc>
    <nc r="W22"/>
  </rcc>
  <rcc rId="1140" sId="5" numFmtId="4">
    <oc r="X22">
      <v>0</v>
    </oc>
    <nc r="X22"/>
  </rcc>
  <rcc rId="1141" sId="5" numFmtId="4">
    <oc r="O23">
      <v>0</v>
    </oc>
    <nc r="O23"/>
  </rcc>
  <rcc rId="1142" sId="5" numFmtId="4">
    <oc r="P23">
      <v>0</v>
    </oc>
    <nc r="P23"/>
  </rcc>
  <rcc rId="1143" sId="5" numFmtId="4">
    <oc r="Q23">
      <v>0</v>
    </oc>
    <nc r="Q23"/>
  </rcc>
  <rcc rId="1144" sId="5" numFmtId="4">
    <oc r="R23">
      <v>0</v>
    </oc>
    <nc r="R23"/>
  </rcc>
  <rcc rId="1145" sId="5">
    <oc r="S23">
      <f>L23</f>
    </oc>
    <nc r="S23"/>
  </rcc>
  <rcc rId="1146" sId="5" numFmtId="4">
    <oc r="T23">
      <v>0</v>
    </oc>
    <nc r="T23"/>
  </rcc>
  <rcc rId="1147" sId="5" numFmtId="4">
    <oc r="U23">
      <v>0</v>
    </oc>
    <nc r="U23"/>
  </rcc>
  <rcc rId="1148" sId="5" numFmtId="4">
    <oc r="V23">
      <v>0</v>
    </oc>
    <nc r="V23"/>
  </rcc>
  <rcc rId="1149" sId="5" numFmtId="4">
    <oc r="W23">
      <v>0</v>
    </oc>
    <nc r="W23"/>
  </rcc>
  <rcc rId="1150" sId="5" numFmtId="4">
    <oc r="X23">
      <v>0</v>
    </oc>
    <nc r="X23"/>
  </rcc>
  <rcc rId="1151" sId="5" numFmtId="4">
    <oc r="O29">
      <v>0</v>
    </oc>
    <nc r="O29"/>
  </rcc>
  <rcc rId="1152" sId="5" numFmtId="4">
    <oc r="P29">
      <v>0</v>
    </oc>
    <nc r="P29"/>
  </rcc>
  <rcc rId="1153" sId="5" numFmtId="4">
    <oc r="Q29">
      <v>0</v>
    </oc>
    <nc r="Q29"/>
  </rcc>
  <rcc rId="1154" sId="5" numFmtId="4">
    <oc r="R29">
      <v>0</v>
    </oc>
    <nc r="R29"/>
  </rcc>
  <rcc rId="1155" sId="5">
    <oc r="S29">
      <f>L29</f>
    </oc>
    <nc r="S29"/>
  </rcc>
  <rcc rId="1156" sId="5" numFmtId="4">
    <oc r="T29">
      <v>0</v>
    </oc>
    <nc r="T29"/>
  </rcc>
  <rcc rId="1157" sId="5" numFmtId="4">
    <oc r="U29">
      <v>0</v>
    </oc>
    <nc r="U29"/>
  </rcc>
  <rcc rId="1158" sId="5" numFmtId="4">
    <oc r="V29">
      <v>0</v>
    </oc>
    <nc r="V29"/>
  </rcc>
  <rcc rId="1159" sId="5" numFmtId="4">
    <oc r="W29">
      <v>0</v>
    </oc>
    <nc r="W29"/>
  </rcc>
  <rcc rId="1160" sId="5" numFmtId="4">
    <oc r="X29">
      <v>0</v>
    </oc>
    <nc r="X29"/>
  </rcc>
  <rcc rId="1161" sId="5" numFmtId="4">
    <oc r="O30">
      <v>0</v>
    </oc>
    <nc r="O30"/>
  </rcc>
  <rcc rId="1162" sId="5" numFmtId="4">
    <oc r="P30">
      <v>0</v>
    </oc>
    <nc r="P30"/>
  </rcc>
  <rcc rId="1163" sId="5" numFmtId="4">
    <oc r="Q30">
      <v>0</v>
    </oc>
    <nc r="Q30"/>
  </rcc>
  <rcc rId="1164" sId="5" numFmtId="4">
    <oc r="R30">
      <v>0</v>
    </oc>
    <nc r="R30"/>
  </rcc>
  <rcc rId="1165" sId="5">
    <oc r="S30">
      <f>L30</f>
    </oc>
    <nc r="S30"/>
  </rcc>
  <rcc rId="1166" sId="5" numFmtId="4">
    <oc r="T30">
      <v>0</v>
    </oc>
    <nc r="T30"/>
  </rcc>
  <rcc rId="1167" sId="5" numFmtId="4">
    <oc r="U30">
      <v>0</v>
    </oc>
    <nc r="U30"/>
  </rcc>
  <rcc rId="1168" sId="5" numFmtId="4">
    <oc r="V30">
      <v>0</v>
    </oc>
    <nc r="V30"/>
  </rcc>
  <rcc rId="1169" sId="5" numFmtId="4">
    <oc r="W30">
      <v>0</v>
    </oc>
    <nc r="W30"/>
  </rcc>
  <rcc rId="1170" sId="5" numFmtId="4">
    <oc r="X30">
      <v>0</v>
    </oc>
    <nc r="X30"/>
  </rcc>
  <rcc rId="1171" sId="5" numFmtId="4">
    <oc r="O32">
      <v>0</v>
    </oc>
    <nc r="O32"/>
  </rcc>
  <rcc rId="1172" sId="5" numFmtId="4">
    <oc r="P32">
      <v>0</v>
    </oc>
    <nc r="P32"/>
  </rcc>
  <rcc rId="1173" sId="5" numFmtId="4">
    <oc r="Q32">
      <v>0</v>
    </oc>
    <nc r="Q32"/>
  </rcc>
  <rcc rId="1174" sId="5" numFmtId="4">
    <oc r="R32">
      <v>0</v>
    </oc>
    <nc r="R32"/>
  </rcc>
  <rcc rId="1175" sId="5">
    <oc r="S32">
      <f>L32</f>
    </oc>
    <nc r="S32"/>
  </rcc>
  <rcc rId="1176" sId="5" numFmtId="4">
    <oc r="T32">
      <v>0</v>
    </oc>
    <nc r="T32"/>
  </rcc>
  <rcc rId="1177" sId="5" numFmtId="4">
    <oc r="U32">
      <v>0</v>
    </oc>
    <nc r="U32"/>
  </rcc>
  <rcc rId="1178" sId="5" numFmtId="4">
    <oc r="V32">
      <v>0</v>
    </oc>
    <nc r="V32"/>
  </rcc>
  <rcc rId="1179" sId="5" numFmtId="4">
    <oc r="W32">
      <v>0</v>
    </oc>
    <nc r="W32"/>
  </rcc>
  <rcc rId="1180" sId="5" numFmtId="4">
    <oc r="X32">
      <v>0</v>
    </oc>
    <nc r="X32"/>
  </rcc>
  <rcc rId="1181" sId="5" numFmtId="4">
    <oc r="O33">
      <v>0</v>
    </oc>
    <nc r="O33"/>
  </rcc>
  <rcc rId="1182" sId="5" numFmtId="4">
    <oc r="P33">
      <v>0</v>
    </oc>
    <nc r="P33"/>
  </rcc>
  <rcc rId="1183" sId="5" numFmtId="4">
    <oc r="Q33">
      <v>0</v>
    </oc>
    <nc r="Q33"/>
  </rcc>
  <rcc rId="1184" sId="5" numFmtId="4">
    <oc r="R33">
      <v>0</v>
    </oc>
    <nc r="R33"/>
  </rcc>
  <rcc rId="1185" sId="5">
    <oc r="S33">
      <f>L33</f>
    </oc>
    <nc r="S33"/>
  </rcc>
  <rcc rId="1186" sId="5" numFmtId="4">
    <oc r="T33">
      <v>0</v>
    </oc>
    <nc r="T33"/>
  </rcc>
  <rcc rId="1187" sId="5" numFmtId="4">
    <oc r="U33">
      <v>0</v>
    </oc>
    <nc r="U33"/>
  </rcc>
  <rcc rId="1188" sId="5" numFmtId="4">
    <oc r="V33">
      <v>0</v>
    </oc>
    <nc r="V33"/>
  </rcc>
  <rcc rId="1189" sId="5" numFmtId="4">
    <oc r="W33">
      <v>0</v>
    </oc>
    <nc r="W33"/>
  </rcc>
  <rcc rId="1190" sId="5" numFmtId="4">
    <oc r="X33">
      <v>0</v>
    </oc>
    <nc r="X33"/>
  </rcc>
  <rcc rId="1191" sId="5" numFmtId="4">
    <oc r="O34">
      <v>0</v>
    </oc>
    <nc r="O34"/>
  </rcc>
  <rcc rId="1192" sId="5" numFmtId="4">
    <oc r="P34">
      <v>0</v>
    </oc>
    <nc r="P34"/>
  </rcc>
  <rcc rId="1193" sId="5" numFmtId="4">
    <oc r="Q34">
      <v>0</v>
    </oc>
    <nc r="Q34"/>
  </rcc>
  <rcc rId="1194" sId="5" numFmtId="4">
    <oc r="R34">
      <v>0</v>
    </oc>
    <nc r="R34"/>
  </rcc>
  <rcc rId="1195" sId="5">
    <oc r="S34">
      <f>L34</f>
    </oc>
    <nc r="S34"/>
  </rcc>
  <rcc rId="1196" sId="5" numFmtId="4">
    <oc r="T34">
      <v>0</v>
    </oc>
    <nc r="T34"/>
  </rcc>
  <rcc rId="1197" sId="5" numFmtId="4">
    <oc r="U34">
      <v>0</v>
    </oc>
    <nc r="U34"/>
  </rcc>
  <rcc rId="1198" sId="5" numFmtId="4">
    <oc r="V34">
      <v>0</v>
    </oc>
    <nc r="V34"/>
  </rcc>
  <rcc rId="1199" sId="5" numFmtId="4">
    <oc r="W34">
      <v>0</v>
    </oc>
    <nc r="W34"/>
  </rcc>
  <rcc rId="1200" sId="5" numFmtId="4">
    <oc r="X34">
      <v>0</v>
    </oc>
    <nc r="X34"/>
  </rcc>
  <rcc rId="1201" sId="5" numFmtId="4">
    <oc r="O35">
      <v>0</v>
    </oc>
    <nc r="O35"/>
  </rcc>
  <rcc rId="1202" sId="5" numFmtId="4">
    <oc r="P35">
      <v>0</v>
    </oc>
    <nc r="P35"/>
  </rcc>
  <rcc rId="1203" sId="5" numFmtId="4">
    <oc r="Q35">
      <v>0</v>
    </oc>
    <nc r="Q35"/>
  </rcc>
  <rcc rId="1204" sId="5" numFmtId="4">
    <oc r="R35">
      <v>0</v>
    </oc>
    <nc r="R35"/>
  </rcc>
  <rcc rId="1205" sId="5">
    <oc r="S35">
      <f>L35</f>
    </oc>
    <nc r="S35"/>
  </rcc>
  <rcc rId="1206" sId="5" numFmtId="4">
    <oc r="T35">
      <v>0</v>
    </oc>
    <nc r="T35"/>
  </rcc>
  <rcc rId="1207" sId="5" numFmtId="4">
    <oc r="U35">
      <v>0</v>
    </oc>
    <nc r="U35"/>
  </rcc>
  <rcc rId="1208" sId="5" numFmtId="4">
    <oc r="V35">
      <v>0</v>
    </oc>
    <nc r="V35"/>
  </rcc>
  <rcc rId="1209" sId="5" numFmtId="4">
    <oc r="W35">
      <v>0</v>
    </oc>
    <nc r="W35"/>
  </rcc>
  <rcc rId="1210" sId="5" numFmtId="4">
    <oc r="X35">
      <v>0</v>
    </oc>
    <nc r="X35"/>
  </rcc>
  <rcc rId="1211" sId="5" numFmtId="4">
    <oc r="O36">
      <v>0</v>
    </oc>
    <nc r="O36"/>
  </rcc>
  <rcc rId="1212" sId="5" numFmtId="4">
    <oc r="P36">
      <v>0</v>
    </oc>
    <nc r="P36"/>
  </rcc>
  <rcc rId="1213" sId="5" numFmtId="4">
    <oc r="Q36">
      <v>0</v>
    </oc>
    <nc r="Q36"/>
  </rcc>
  <rcc rId="1214" sId="5" numFmtId="4">
    <oc r="R36">
      <v>0</v>
    </oc>
    <nc r="R36"/>
  </rcc>
  <rcc rId="1215" sId="5">
    <oc r="S36">
      <f>L36</f>
    </oc>
    <nc r="S36"/>
  </rcc>
  <rcc rId="1216" sId="5" numFmtId="4">
    <oc r="T36">
      <v>0</v>
    </oc>
    <nc r="T36"/>
  </rcc>
  <rcc rId="1217" sId="5" numFmtId="4">
    <oc r="U36">
      <v>0</v>
    </oc>
    <nc r="U36"/>
  </rcc>
  <rcc rId="1218" sId="5" numFmtId="4">
    <oc r="V36">
      <v>0</v>
    </oc>
    <nc r="V36"/>
  </rcc>
  <rcc rId="1219" sId="5" numFmtId="4">
    <oc r="W36">
      <v>0</v>
    </oc>
    <nc r="W36"/>
  </rcc>
  <rcc rId="1220" sId="5" numFmtId="4">
    <oc r="X36">
      <v>0</v>
    </oc>
    <nc r="X36"/>
  </rcc>
  <rcc rId="1221" sId="5" numFmtId="4">
    <oc r="O37">
      <v>0</v>
    </oc>
    <nc r="O37"/>
  </rcc>
  <rcc rId="1222" sId="5" numFmtId="4">
    <oc r="P37">
      <v>0</v>
    </oc>
    <nc r="P37"/>
  </rcc>
  <rcc rId="1223" sId="5" numFmtId="4">
    <oc r="Q37">
      <v>0</v>
    </oc>
    <nc r="Q37"/>
  </rcc>
  <rcc rId="1224" sId="5" numFmtId="4">
    <oc r="R37">
      <v>0</v>
    </oc>
    <nc r="R37"/>
  </rcc>
  <rcc rId="1225" sId="5">
    <oc r="S37">
      <f>L37</f>
    </oc>
    <nc r="S37"/>
  </rcc>
  <rcc rId="1226" sId="5" numFmtId="4">
    <oc r="T37">
      <v>0</v>
    </oc>
    <nc r="T37"/>
  </rcc>
  <rcc rId="1227" sId="5" numFmtId="4">
    <oc r="U37">
      <v>0</v>
    </oc>
    <nc r="U37"/>
  </rcc>
  <rcc rId="1228" sId="5" numFmtId="4">
    <oc r="V37">
      <v>0</v>
    </oc>
    <nc r="V37"/>
  </rcc>
  <rcc rId="1229" sId="5" numFmtId="4">
    <oc r="W37">
      <v>0</v>
    </oc>
    <nc r="W37"/>
  </rcc>
  <rcc rId="1230" sId="5" numFmtId="4">
    <oc r="X37">
      <v>0</v>
    </oc>
    <nc r="X37"/>
  </rcc>
  <rcc rId="1231" sId="3" numFmtId="4">
    <oc r="M43">
      <v>1759677</v>
    </oc>
    <nc r="M43">
      <f>K43-L43</f>
    </nc>
  </rcc>
  <rcc rId="1232" sId="3" numFmtId="4">
    <oc r="M44">
      <v>1336233.5099999998</v>
    </oc>
    <nc r="M44">
      <f>K44-L44</f>
    </nc>
  </rcc>
  <rcc rId="1233" sId="3">
    <oc r="P51">
      <f>S43+T43</f>
    </oc>
    <nc r="P51"/>
  </rcc>
  <rcc rId="1234" sId="3" numFmtId="4">
    <oc r="R51">
      <v>55485905.75</v>
    </oc>
    <nc r="R51"/>
  </rcc>
  <rcc rId="1235" sId="3">
    <oc r="S51">
      <v>11154986.359999999</v>
    </oc>
    <nc r="S51"/>
  </rcc>
  <rcc rId="1236" sId="3" numFmtId="4">
    <oc r="R52">
      <v>55096999.520000018</v>
    </oc>
    <nc r="R52"/>
  </rcc>
  <rcc rId="1237" sId="3">
    <oc r="S52">
      <v>16139532.720000003</v>
    </oc>
    <nc r="S52"/>
  </rcc>
  <rcc rId="1238" sId="3">
    <oc r="T52">
      <f>T43+S53</f>
    </oc>
    <nc r="T52"/>
  </rcc>
  <rcc rId="1239" sId="3">
    <oc r="R53">
      <f>ROUND(R51-R52,2)</f>
    </oc>
    <nc r="R53"/>
  </rcc>
  <rcc rId="1240" sId="3">
    <oc r="S53">
      <f>ROUND(S51-S52,2)</f>
    </oc>
    <nc r="S53"/>
  </rcc>
  <rcc rId="1241" sId="2" numFmtId="14">
    <oc r="M11">
      <f>K11/J11</f>
    </oc>
    <nc r="M11">
      <v>0.47520000000000001</v>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2" sId="5">
    <oc r="J9" t="inlineStr">
      <is>
        <t>REZYGNACJA</t>
      </is>
    </oc>
    <nc r="J9" t="inlineStr">
      <is>
        <t>marzec 2023 
grudzień 2024</t>
      </is>
    </nc>
  </rcc>
  <rcc rId="1243" sId="5" numFmtId="4">
    <nc r="K9">
      <v>0</v>
    </nc>
  </rcc>
  <rcc rId="1244" sId="5">
    <nc r="L9">
      <f>ROUND(K9*N9,2)</f>
    </nc>
  </rcc>
  <rcc rId="1245" sId="5" odxf="1" dxf="1">
    <nc r="M9">
      <f>K9-L9</f>
    </nc>
    <odxf/>
    <ndxf/>
  </rcc>
  <rcc rId="1246" sId="5" numFmtId="4">
    <nc r="O9">
      <v>0</v>
    </nc>
  </rcc>
  <rcc rId="1247" sId="5" numFmtId="4">
    <nc r="P9">
      <v>0</v>
    </nc>
  </rcc>
  <rcc rId="1248" sId="5">
    <nc r="T9">
      <f>L9-S9</f>
    </nc>
  </rcc>
  <rcc rId="1249" sId="5" odxf="1" dxf="1" numFmtId="4">
    <nc r="Q9">
      <v>0</v>
    </nc>
    <odxf/>
    <ndxf/>
  </rcc>
  <rcc rId="1250" sId="5" numFmtId="4">
    <nc r="R9">
      <v>0</v>
    </nc>
  </rcc>
  <rcc rId="1251" sId="5" numFmtId="4">
    <nc r="S9">
      <v>0</v>
    </nc>
  </rcc>
  <rcc rId="1252" sId="5" numFmtId="4">
    <nc r="U9">
      <v>0</v>
    </nc>
  </rcc>
  <rcc rId="1253" sId="5" numFmtId="4">
    <nc r="V9">
      <v>0</v>
    </nc>
  </rcc>
  <rcc rId="1254" sId="5" numFmtId="4">
    <nc r="W9">
      <v>0</v>
    </nc>
  </rcc>
  <rcc rId="1255" sId="5" numFmtId="4">
    <nc r="X9">
      <v>0</v>
    </nc>
  </rcc>
  <rcc rId="1256" sId="5">
    <oc r="C18" t="inlineStr">
      <is>
        <t>N</t>
      </is>
    </oc>
    <nc r="C18"/>
  </rcc>
  <rcc rId="1257" sId="5">
    <oc r="C25" t="inlineStr">
      <is>
        <t>N</t>
      </is>
    </oc>
    <nc r="C25"/>
  </rcc>
  <rcc rId="1258" sId="5">
    <oc r="I18">
      <v>0.314</v>
    </oc>
    <nc r="I18"/>
  </rcc>
  <rcc rId="1259" sId="5">
    <oc r="I25">
      <v>0.443</v>
    </oc>
    <nc r="I25"/>
  </rcc>
  <rcc rId="1260" sId="5">
    <oc r="J18" t="inlineStr">
      <is>
        <t>maj 2023 sierpień 2023</t>
      </is>
    </oc>
    <nc r="J18" t="inlineStr">
      <is>
        <t>REZYGNACJA</t>
      </is>
    </nc>
  </rcc>
  <rcc rId="1261" sId="5">
    <oc r="J25" t="inlineStr">
      <is>
        <t>maj 2023 sierpień 2023</t>
      </is>
    </oc>
    <nc r="J25" t="inlineStr">
      <is>
        <t>REZYGNACJA</t>
      </is>
    </nc>
  </rcc>
  <rcc rId="1262" sId="5" numFmtId="4">
    <oc r="K18">
      <v>283409.96999999997</v>
    </oc>
    <nc r="K18"/>
  </rcc>
  <rcc rId="1263" sId="5">
    <oc r="L18">
      <f>ROUND(K18*N18,2)</f>
    </oc>
    <nc r="L18"/>
  </rcc>
  <rcc rId="1264" sId="5">
    <oc r="M18">
      <f>K18-L18</f>
    </oc>
    <nc r="M18"/>
  </rcc>
  <rcc rId="1265" sId="5" numFmtId="4">
    <oc r="K25">
      <v>446871.92</v>
    </oc>
    <nc r="K25"/>
  </rcc>
  <rcc rId="1266" sId="5">
    <oc r="L25">
      <f>ROUND(K25*N25,2)</f>
    </oc>
    <nc r="L25"/>
  </rcc>
  <rcc rId="1267" sId="5">
    <oc r="M25">
      <f>K25-L25</f>
    </oc>
    <nc r="M25"/>
  </rcc>
  <rcc rId="1268" sId="5" numFmtId="4">
    <oc r="O18">
      <v>0</v>
    </oc>
    <nc r="O18"/>
  </rcc>
  <rcc rId="1269" sId="5" numFmtId="4">
    <oc r="P18">
      <v>0</v>
    </oc>
    <nc r="P18"/>
  </rcc>
  <rcc rId="1270" sId="5" numFmtId="4">
    <oc r="Q18">
      <v>0</v>
    </oc>
    <nc r="Q18"/>
  </rcc>
  <rcc rId="1271" sId="5" numFmtId="4">
    <oc r="R18">
      <v>0</v>
    </oc>
    <nc r="R18"/>
  </rcc>
  <rcc rId="1272" sId="5">
    <oc r="S18">
      <f>L18</f>
    </oc>
    <nc r="S18"/>
  </rcc>
  <rcc rId="1273" sId="5" numFmtId="4">
    <oc r="T18">
      <v>0</v>
    </oc>
    <nc r="T18"/>
  </rcc>
  <rcc rId="1274" sId="5" numFmtId="4">
    <oc r="U18">
      <v>0</v>
    </oc>
    <nc r="U18"/>
  </rcc>
  <rcc rId="1275" sId="5" numFmtId="4">
    <oc r="V18">
      <v>0</v>
    </oc>
    <nc r="V18"/>
  </rcc>
  <rcc rId="1276" sId="5" numFmtId="4">
    <oc r="W18">
      <v>0</v>
    </oc>
    <nc r="W18"/>
  </rcc>
  <rcc rId="1277" sId="5" numFmtId="4">
    <oc r="X18">
      <v>0</v>
    </oc>
    <nc r="X18"/>
  </rcc>
  <rcc rId="1278" sId="5" numFmtId="4">
    <oc r="O25">
      <v>0</v>
    </oc>
    <nc r="O25"/>
  </rcc>
  <rcc rId="1279" sId="5" numFmtId="4">
    <oc r="P25">
      <v>0</v>
    </oc>
    <nc r="P25"/>
  </rcc>
  <rcc rId="1280" sId="5" numFmtId="4">
    <oc r="Q25">
      <v>0</v>
    </oc>
    <nc r="Q25"/>
  </rcc>
  <rcc rId="1281" sId="5" numFmtId="4">
    <oc r="R25">
      <v>0</v>
    </oc>
    <nc r="R25"/>
  </rcc>
  <rcc rId="1282" sId="5">
    <oc r="S25">
      <f>L25</f>
    </oc>
    <nc r="S25"/>
  </rcc>
  <rcc rId="1283" sId="5" numFmtId="4">
    <oc r="T25">
      <v>0</v>
    </oc>
    <nc r="T25"/>
  </rcc>
  <rcc rId="1284" sId="5" numFmtId="4">
    <oc r="U25">
      <v>0</v>
    </oc>
    <nc r="U25"/>
  </rcc>
  <rcc rId="1285" sId="5" numFmtId="4">
    <oc r="V25">
      <v>0</v>
    </oc>
    <nc r="V25"/>
  </rcc>
  <rcc rId="1286" sId="5" numFmtId="4">
    <oc r="W25">
      <v>0</v>
    </oc>
    <nc r="W25"/>
  </rcc>
  <rcc rId="1287" sId="5" numFmtId="4">
    <oc r="X25">
      <v>0</v>
    </oc>
    <nc r="X25"/>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713D67E-80AD-4862-B39E-B3C8835229AA}" action="delete"/>
  <rdn rId="0" localSheetId="1" customView="1" name="Z_8713D67E_80AD_4862_B39E_B3C8835229AA_.wvu.PrintArea" hidden="1" oldHidden="1">
    <formula>'TERC - "nazwa woj"'!$A$1:$O$35</formula>
    <oldFormula>'TERC - "nazwa woj"'!$A$1:$O$35</oldFormula>
  </rdn>
  <rdn rId="0" localSheetId="2" customView="1" name="Z_8713D67E_80AD_4862_B39E_B3C8835229AA_.wvu.PrintArea" hidden="1" oldHidden="1">
    <formula>'pow podst'!$A$1:$W$23</formula>
    <oldFormula>'pow podst'!$A$1:$W$23</oldFormula>
  </rdn>
  <rdn rId="0" localSheetId="2" customView="1" name="Z_8713D67E_80AD_4862_B39E_B3C8835229AA_.wvu.PrintTitles" hidden="1" oldHidden="1">
    <formula>'pow podst'!$1:$2</formula>
    <oldFormula>'pow podst'!$1:$2</oldFormula>
  </rdn>
  <rdn rId="0" localSheetId="2" customView="1" name="Z_8713D67E_80AD_4862_B39E_B3C8835229AA_.wvu.FilterData" hidden="1" oldHidden="1">
    <formula>'pow podst'!$A$2:$AY$21</formula>
    <oldFormula>'pow podst'!$A$2:$AY$21</oldFormula>
  </rdn>
  <rdn rId="0" localSheetId="3" customView="1" name="Z_8713D67E_80AD_4862_B39E_B3C8835229AA_.wvu.PrintArea" hidden="1" oldHidden="1">
    <formula>'gm podst'!$A$1:$X$53</formula>
    <oldFormula>'gm podst'!$A$1:$X$53</oldFormula>
  </rdn>
  <rdn rId="0" localSheetId="3" customView="1" name="Z_8713D67E_80AD_4862_B39E_B3C8835229AA_.wvu.PrintTitles" hidden="1" oldHidden="1">
    <formula>'gm podst'!$1:$2</formula>
    <oldFormula>'gm podst'!$1:$2</oldFormula>
  </rdn>
  <rdn rId="0" localSheetId="3" customView="1" name="Z_8713D67E_80AD_4862_B39E_B3C8835229AA_.wvu.FilterData" hidden="1" oldHidden="1">
    <formula>'gm podst'!$A$2:$AC$53</formula>
    <oldFormula>'gm podst'!$A$2:$AC$53</oldFormula>
  </rdn>
  <rdn rId="0" localSheetId="4" customView="1" name="Z_8713D67E_80AD_4862_B39E_B3C8835229AA_.wvu.PrintArea" hidden="1" oldHidden="1">
    <formula>'pow rez'!$A$1:$W$14</formula>
    <oldFormula>'pow rez'!$A$1:$W$14</oldFormula>
  </rdn>
  <rdn rId="0" localSheetId="4" customView="1" name="Z_8713D67E_80AD_4862_B39E_B3C8835229AA_.wvu.PrintTitles" hidden="1" oldHidden="1">
    <formula>'pow rez'!$1:$2</formula>
    <oldFormula>'pow rez'!$1:$2</oldFormula>
  </rdn>
  <rdn rId="0" localSheetId="4" customView="1" name="Z_8713D67E_80AD_4862_B39E_B3C8835229AA_.wvu.FilterData" hidden="1" oldHidden="1">
    <formula>'pow rez'!$A$2:$AD$3</formula>
    <oldFormula>'pow rez'!$A$2:$AD$3</oldFormula>
  </rdn>
  <rdn rId="0" localSheetId="5" customView="1" name="Z_8713D67E_80AD_4862_B39E_B3C8835229AA_.wvu.PrintArea" hidden="1" oldHidden="1">
    <formula>'gm rez'!$A$1:$X$46</formula>
    <oldFormula>'gm rez'!$A$1:$X$46</oldFormula>
  </rdn>
  <rdn rId="0" localSheetId="5" customView="1" name="Z_8713D67E_80AD_4862_B39E_B3C8835229AA_.wvu.PrintTitles" hidden="1" oldHidden="1">
    <formula>'gm rez'!$1:$2</formula>
    <oldFormula>'gm rez'!$1:$2</oldFormula>
  </rdn>
  <rdn rId="0" localSheetId="5" customView="1" name="Z_8713D67E_80AD_4862_B39E_B3C8835229AA_.wvu.FilterData" hidden="1" oldHidden="1">
    <formula>'gm rez'!$A$2:$AB$41</formula>
    <oldFormula>'gm rez'!$A$2:$AB$41</oldFormula>
  </rdn>
  <rcv guid="{8713D67E-80AD-4862-B39E-B3C8835229AA}"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J25">
    <dxf>
      <fill>
        <patternFill patternType="none">
          <bgColor auto="1"/>
        </patternFill>
      </fill>
    </dxf>
  </rfmt>
  <rfmt sheetId="3" sqref="D37">
    <dxf>
      <fill>
        <patternFill patternType="none">
          <bgColor auto="1"/>
        </patternFill>
      </fill>
    </dxf>
  </rfmt>
  <rfmt sheetId="3" sqref="J37:M37">
    <dxf>
      <fill>
        <patternFill patternType="none">
          <bgColor auto="1"/>
        </patternFill>
      </fill>
    </dxf>
  </rfmt>
  <rfmt sheetId="3" sqref="D3:D6">
    <dxf>
      <fill>
        <patternFill patternType="none">
          <bgColor auto="1"/>
        </patternFill>
      </fill>
    </dxf>
  </rfmt>
  <rfmt sheetId="3" sqref="J9:M9">
    <dxf>
      <fill>
        <patternFill patternType="none">
          <bgColor auto="1"/>
        </patternFill>
      </fill>
    </dxf>
  </rfmt>
  <rfmt sheetId="3" sqref="D9">
    <dxf>
      <fill>
        <patternFill patternType="none">
          <bgColor auto="1"/>
        </patternFill>
      </fill>
    </dxf>
  </rfmt>
  <rfmt sheetId="3" sqref="D11:D13">
    <dxf>
      <fill>
        <patternFill patternType="none">
          <bgColor auto="1"/>
        </patternFill>
      </fill>
    </dxf>
  </rfmt>
  <rfmt sheetId="3" sqref="D17:M17">
    <dxf>
      <fill>
        <patternFill patternType="none">
          <bgColor auto="1"/>
        </patternFill>
      </fill>
    </dxf>
  </rfmt>
  <rfmt sheetId="3" sqref="D23:J24">
    <dxf>
      <fill>
        <patternFill patternType="none">
          <bgColor auto="1"/>
        </patternFill>
      </fill>
    </dxf>
  </rfmt>
  <rfmt sheetId="3" sqref="D26:D28">
    <dxf>
      <fill>
        <patternFill patternType="none">
          <bgColor auto="1"/>
        </patternFill>
      </fill>
    </dxf>
  </rfmt>
  <rfmt sheetId="3" sqref="D38:J39">
    <dxf>
      <fill>
        <patternFill patternType="none">
          <bgColor auto="1"/>
        </patternFill>
      </fill>
    </dxf>
  </rfmt>
  <rcc rId="1301" sId="3">
    <oc r="I45">
      <f>SUM(I3:I44)</f>
    </oc>
    <nc r="I45">
      <f>SUM(I3:I44)</f>
    </nc>
  </rcc>
  <rcc rId="1302" sId="3">
    <oc r="M45">
      <f>SUM(M3:M44)</f>
    </oc>
    <nc r="M45">
      <f>SUM(M3:M44)</f>
    </nc>
  </rcc>
  <rcc rId="1303" sId="2">
    <oc r="K4">
      <f>ROUND(J4*M4,2)</f>
    </oc>
    <nc r="K4">
      <f>ROUND(J4*M4,2)</f>
    </nc>
  </rcc>
  <rcc rId="1304" sId="2">
    <oc r="K5">
      <f>ROUND(J5*M5,2)</f>
    </oc>
    <nc r="K5">
      <f>ROUND(J5*M5,2)</f>
    </nc>
  </rcc>
  <rcc rId="1305" sId="2">
    <oc r="K6">
      <f>ROUND(J6*M6,2)</f>
    </oc>
    <nc r="K6">
      <f>ROUND(J6*M6,2)</f>
    </nc>
  </rcc>
  <rfmt sheetId="2" sqref="I4:R6">
    <dxf>
      <fill>
        <patternFill patternType="none">
          <bgColor auto="1"/>
        </patternFill>
      </fill>
    </dxf>
  </rfmt>
  <rfmt sheetId="2" sqref="J10:R10">
    <dxf>
      <fill>
        <patternFill patternType="none">
          <bgColor auto="1"/>
        </patternFill>
      </fill>
    </dxf>
  </rfmt>
  <rcc rId="1306" sId="2">
    <oc r="I4" t="inlineStr">
      <is>
        <t>lipiec 2023 grudzień 2023</t>
      </is>
    </oc>
    <nc r="I4" t="inlineStr">
      <is>
        <t>lipiec 2023 
grudzień 2023</t>
      </is>
    </nc>
  </rcc>
  <rcc rId="1307" sId="2">
    <oc r="I6" t="inlineStr">
      <is>
        <t>czerwiec 2023 listopad 2023</t>
      </is>
    </oc>
    <nc r="I6" t="inlineStr">
      <is>
        <t>czerwiec 2023 
listopad 2023</t>
      </is>
    </nc>
  </rcc>
  <rcc rId="1308" sId="2">
    <oc r="I8" t="inlineStr">
      <is>
        <t>kwiecień 2023 do maj 2023</t>
      </is>
    </oc>
    <nc r="I8" t="inlineStr">
      <is>
        <t>kwiecień 2023 
maj 2023</t>
      </is>
    </nc>
  </rcc>
  <rcc rId="1309" sId="2">
    <oc r="I10" t="inlineStr">
      <is>
        <t>maj 2023 wrzesień 2023</t>
      </is>
    </oc>
    <nc r="I10" t="inlineStr">
      <is>
        <t>maj 2023 
wrzesień 2023</t>
      </is>
    </nc>
  </rcc>
  <rcc rId="1310" sId="2">
    <oc r="I11" t="inlineStr">
      <is>
        <t>lipiec 2023 grudzień 2023</t>
      </is>
    </oc>
    <nc r="I11" t="inlineStr">
      <is>
        <t>lipiec 2023 
grudzień 2023</t>
      </is>
    </nc>
  </rcc>
  <rfmt sheetId="2" sqref="J11:M11">
    <dxf>
      <fill>
        <patternFill patternType="none">
          <bgColor auto="1"/>
        </patternFill>
      </fill>
    </dxf>
  </rfmt>
  <rcc rId="1311" sId="2">
    <oc r="J13">
      <f>SUM(J3:J12)</f>
    </oc>
    <nc r="J13">
      <f>SUM(J3:J12)</f>
    </nc>
  </rcc>
  <rcc rId="1312" sId="2">
    <oc r="K13">
      <f>SUM(K3:K12)</f>
    </oc>
    <nc r="K13">
      <f>SUM(K3:K12)</f>
    </nc>
  </rcc>
  <rcc rId="1313" sId="2">
    <oc r="L13">
      <f>SUM(L3:L12)</f>
    </oc>
    <nc r="L13">
      <f>SUM(L3:L12)</f>
    </nc>
  </rcc>
  <rfmt sheetId="3" sqref="J32:N32">
    <dxf>
      <fill>
        <patternFill patternType="none">
          <bgColor auto="1"/>
        </patternFill>
      </fill>
    </dxf>
  </rfmt>
  <rfmt sheetId="3" sqref="D32">
    <dxf>
      <fill>
        <patternFill patternType="none">
          <bgColor auto="1"/>
        </patternFill>
      </fill>
    </dxf>
  </rfmt>
  <rfmt sheetId="3" sqref="D35">
    <dxf>
      <fill>
        <patternFill patternType="none">
          <bgColor auto="1"/>
        </patternFill>
      </fill>
    </dxf>
  </rfmt>
  <rfmt sheetId="3" sqref="D16">
    <dxf>
      <fill>
        <patternFill patternType="none">
          <bgColor auto="1"/>
        </patternFill>
      </fill>
    </dxf>
  </rfmt>
  <rfmt sheetId="3" sqref="A18:XFD18">
    <dxf>
      <fill>
        <patternFill patternType="none">
          <bgColor auto="1"/>
        </patternFill>
      </fill>
    </dxf>
  </rfmt>
  <rfmt sheetId="3" sqref="A19:XFD19">
    <dxf>
      <fill>
        <patternFill patternType="none">
          <bgColor auto="1"/>
        </patternFill>
      </fill>
    </dxf>
  </rfmt>
  <rfmt sheetId="3" sqref="S17">
    <dxf>
      <fill>
        <patternFill patternType="none">
          <bgColor auto="1"/>
        </patternFill>
      </fill>
    </dxf>
  </rfmt>
  <rfmt sheetId="3" sqref="A29:XFD29">
    <dxf>
      <fill>
        <patternFill patternType="none">
          <bgColor auto="1"/>
        </patternFill>
      </fill>
    </dxf>
  </rfmt>
  <rfmt sheetId="3" sqref="D31">
    <dxf>
      <fill>
        <patternFill patternType="none">
          <bgColor auto="1"/>
        </patternFill>
      </fill>
    </dxf>
  </rfmt>
  <rfmt sheetId="3" sqref="D30">
    <dxf>
      <fill>
        <patternFill patternType="none">
          <bgColor auto="1"/>
        </patternFill>
      </fill>
    </dxf>
  </rfmt>
  <rfmt sheetId="3" sqref="D33">
    <dxf>
      <fill>
        <patternFill patternType="none">
          <bgColor auto="1"/>
        </patternFill>
      </fill>
    </dxf>
  </rfmt>
  <rfmt sheetId="3" sqref="A34:XFD34">
    <dxf>
      <fill>
        <patternFill patternType="none">
          <bgColor auto="1"/>
        </patternFill>
      </fill>
    </dxf>
  </rfmt>
  <rfmt sheetId="3" sqref="D20:D21">
    <dxf>
      <fill>
        <patternFill patternType="none">
          <bgColor auto="1"/>
        </patternFill>
      </fill>
    </dxf>
  </rfmt>
  <rfmt sheetId="3" sqref="A15:XFD15">
    <dxf>
      <fill>
        <patternFill patternType="none">
          <bgColor auto="1"/>
        </patternFill>
      </fill>
    </dxf>
  </rfmt>
  <rfmt sheetId="3" sqref="A6:XFD6">
    <dxf>
      <fill>
        <patternFill patternType="none">
          <bgColor auto="1"/>
        </patternFill>
      </fill>
    </dxf>
  </rfmt>
  <rfmt sheetId="3" sqref="A36:XFD36">
    <dxf>
      <fill>
        <patternFill patternType="none">
          <bgColor auto="1"/>
        </patternFill>
      </fill>
    </dxf>
  </rfmt>
  <rfmt sheetId="3" sqref="A22:XFD22">
    <dxf>
      <fill>
        <patternFill patternType="none">
          <bgColor auto="1"/>
        </patternFill>
      </fill>
    </dxf>
  </rfmt>
  <rfmt sheetId="3" sqref="S10:T10">
    <dxf>
      <fill>
        <patternFill patternType="solid">
          <bgColor rgb="FF92D050"/>
        </patternFill>
      </fill>
    </dxf>
  </rfmt>
  <rfmt sheetId="3" sqref="S10:T10">
    <dxf>
      <fill>
        <patternFill>
          <bgColor theme="9" tint="0.59999389629810485"/>
        </patternFill>
      </fill>
    </dxf>
  </rfmt>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4" sId="3" numFmtId="4">
    <oc r="S10">
      <f>ROUND(N10*5606068.64,2)</f>
    </oc>
    <nc r="S10">
      <v>3924248.05</v>
    </nc>
  </rcc>
  <rcc rId="1315" sId="3" numFmtId="4">
    <oc r="T10">
      <f>L10-S10</f>
    </oc>
    <nc r="T10">
      <v>4085171.02</v>
    </nc>
  </rcc>
  <rfmt sheetId="3" sqref="A10:XFD10">
    <dxf>
      <fill>
        <patternFill patternType="none">
          <bgColor auto="1"/>
        </patternFill>
      </fill>
    </dxf>
  </rfmt>
  <rcc rId="1316" sId="3" numFmtId="4">
    <oc r="S44">
      <v>388906.23</v>
    </oc>
    <nc r="S44">
      <v>279027.28000000003</v>
    </nc>
  </rcc>
  <rcc rId="1317" sId="3" numFmtId="4">
    <oc r="L44">
      <v>388906.23</v>
    </oc>
    <nc r="L44">
      <v>279027.28000000003</v>
    </nc>
  </rcc>
  <rcc rId="1318" sId="3" numFmtId="4">
    <oc r="T43">
      <v>80135.120000000112</v>
    </oc>
    <nc r="T43">
      <v>190014.07</v>
    </nc>
  </rcc>
  <rcc rId="1319" sId="3" numFmtId="4">
    <oc r="L43">
      <v>2054161.6400000001</v>
    </oc>
    <nc r="L43">
      <v>2164040.59</v>
    </nc>
  </rcc>
  <rcc rId="1320" sId="3">
    <oc r="B41" t="inlineStr">
      <is>
        <t>RFRD/2022/G/26</t>
      </is>
    </oc>
    <nc r="B41" t="inlineStr">
      <is>
        <t>RFRD/2022/G/26
przeniesiono z listy rezerwowej</t>
      </is>
    </nc>
  </rcc>
  <rcc rId="1321" sId="3">
    <oc r="B42" t="inlineStr">
      <is>
        <t>RFRD/2022/G/91</t>
      </is>
    </oc>
    <nc r="B42" t="inlineStr">
      <is>
        <t>RFRD/2022/G/91
przeniesiono z listy rezerwowej</t>
      </is>
    </nc>
  </rcc>
  <rcc rId="1322" sId="3">
    <oc r="B44" t="inlineStr">
      <is>
        <t>RFRD/2022/G/9</t>
      </is>
    </oc>
    <nc r="B44" t="inlineStr">
      <is>
        <t>RFRD/2022/G/9
przeniesiono z listy rezerwowej</t>
      </is>
    </nc>
  </rcc>
  <rcc rId="1323" sId="3">
    <oc r="B43" t="inlineStr">
      <is>
        <t>RFRD/2022/G/7</t>
      </is>
    </oc>
    <nc r="B43" t="inlineStr">
      <is>
        <t>RFRD/2022/G/7
przeniesiono z listy rezerwowej</t>
      </is>
    </nc>
  </rcc>
  <rfmt sheetId="3" sqref="S37:T37">
    <dxf>
      <fill>
        <patternFill patternType="none">
          <bgColor auto="1"/>
        </patternFill>
      </fill>
    </dxf>
  </rfmt>
  <rfmt sheetId="3" sqref="S9">
    <dxf>
      <fill>
        <patternFill patternType="none">
          <bgColor auto="1"/>
        </patternFill>
      </fill>
    </dxf>
  </rfmt>
  <rcc rId="1324" sId="3" numFmtId="4">
    <oc r="K7">
      <v>1474788.55</v>
    </oc>
    <nc r="K7">
      <v>1099189.5</v>
    </nc>
  </rcc>
  <rcc rId="1325" sId="3" numFmtId="4">
    <oc r="R7">
      <f>ROUND(N7*642554.41,2)</f>
    </oc>
    <nc r="R7">
      <v>186868.75</v>
    </nc>
  </rcc>
  <rfmt sheetId="3" sqref="A7:XFD7">
    <dxf>
      <fill>
        <patternFill patternType="none">
          <bgColor auto="1"/>
        </patternFill>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3D0BFC8-C8AD-4177-93C9-071059B157B4}" action="delete"/>
  <rdn rId="0" localSheetId="1" customView="1" name="Z_73D0BFC8_C8AD_4177_93C9_071059B157B4_.wvu.PrintArea" hidden="1" oldHidden="1">
    <formula>'TERC - "nazwa woj"'!$A$1:$O$35</formula>
    <oldFormula>'TERC - "nazwa woj"'!$A$1:$O$35</oldFormula>
  </rdn>
  <rdn rId="0" localSheetId="2" customView="1" name="Z_73D0BFC8_C8AD_4177_93C9_071059B157B4_.wvu.PrintArea" hidden="1" oldHidden="1">
    <formula>'pow podst'!$A$1:$W$23</formula>
    <oldFormula>'pow podst'!$A$1:$W$23</oldFormula>
  </rdn>
  <rdn rId="0" localSheetId="2" customView="1" name="Z_73D0BFC8_C8AD_4177_93C9_071059B157B4_.wvu.PrintTitles" hidden="1" oldHidden="1">
    <formula>'pow podst'!$1:$2</formula>
    <oldFormula>'pow podst'!$1:$2</oldFormula>
  </rdn>
  <rdn rId="0" localSheetId="2" customView="1" name="Z_73D0BFC8_C8AD_4177_93C9_071059B157B4_.wvu.FilterData" hidden="1" oldHidden="1">
    <formula>'pow podst'!$A$2:$AY$16</formula>
    <oldFormula>'pow podst'!$A$2:$AY$16</oldFormula>
  </rdn>
  <rdn rId="0" localSheetId="3" customView="1" name="Z_73D0BFC8_C8AD_4177_93C9_071059B157B4_.wvu.PrintArea" hidden="1" oldHidden="1">
    <formula>'gm podst'!$A$1:$X$49</formula>
    <oldFormula>'gm podst'!$A$1:$X$49</oldFormula>
  </rdn>
  <rdn rId="0" localSheetId="3" customView="1" name="Z_73D0BFC8_C8AD_4177_93C9_071059B157B4_.wvu.PrintTitles" hidden="1" oldHidden="1">
    <formula>'gm podst'!$1:$2</formula>
    <oldFormula>'gm podst'!$1:$2</oldFormula>
  </rdn>
  <rdn rId="0" localSheetId="3" customView="1" name="Z_73D0BFC8_C8AD_4177_93C9_071059B157B4_.wvu.FilterData" hidden="1" oldHidden="1">
    <formula>'gm podst'!$A$2:$AC$44</formula>
    <oldFormula>'gm podst'!$A$2:$AC$44</oldFormula>
  </rdn>
  <rdn rId="0" localSheetId="4" customView="1" name="Z_73D0BFC8_C8AD_4177_93C9_071059B157B4_.wvu.PrintArea" hidden="1" oldHidden="1">
    <formula>'pow rez'!$A$1:$W$14</formula>
    <oldFormula>'pow rez'!$A$1:$W$14</oldFormula>
  </rdn>
  <rdn rId="0" localSheetId="4" customView="1" name="Z_73D0BFC8_C8AD_4177_93C9_071059B157B4_.wvu.PrintTitles" hidden="1" oldHidden="1">
    <formula>'pow rez'!$1:$2</formula>
    <oldFormula>'pow rez'!$1:$2</oldFormula>
  </rdn>
  <rdn rId="0" localSheetId="4" customView="1" name="Z_73D0BFC8_C8AD_4177_93C9_071059B157B4_.wvu.FilterData" hidden="1" oldHidden="1">
    <formula>'pow rez'!$A$2:$AD$3</formula>
    <oldFormula>'pow rez'!$A$2:$AD$3</oldFormula>
  </rdn>
  <rdn rId="0" localSheetId="5" customView="1" name="Z_73D0BFC8_C8AD_4177_93C9_071059B157B4_.wvu.PrintArea" hidden="1" oldHidden="1">
    <formula>'gm rez'!$A$1:$X$46</formula>
    <oldFormula>'gm rez'!$A$1:$X$46</oldFormula>
  </rdn>
  <rdn rId="0" localSheetId="5" customView="1" name="Z_73D0BFC8_C8AD_4177_93C9_071059B157B4_.wvu.PrintTitles" hidden="1" oldHidden="1">
    <formula>'gm rez'!$1:$2</formula>
    <oldFormula>'gm rez'!$1:$2</oldFormula>
  </rdn>
  <rdn rId="0" localSheetId="5" customView="1" name="Z_73D0BFC8_C8AD_4177_93C9_071059B157B4_.wvu.FilterData" hidden="1" oldHidden="1">
    <formula>'gm rez'!$A$2:$AB$41</formula>
    <oldFormula>'gm rez'!$A$2:$AB$41</oldFormula>
  </rdn>
  <rcv guid="{73D0BFC8-C8AD-4177-93C9-071059B157B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6">
  <userInfo guid="{97692509-4F65-4A7C-AB74-C86679D4FA2D}" name="Agnieszka Wagner" id="-2040295950" dateTime="2023-05-30T15:11:41"/>
  <userInfo guid="{4E2D10B7-DE21-4558-B94F-DE8C62D22F0C}" name="Agnieszka Wagner" id="-2040300758" dateTime="2023-06-05T11:08:09"/>
  <userInfo guid="{50175233-7F40-4216-988D-738C6F688E62}" name="Agnieszka Wagner" id="-2040270159" dateTime="2023-07-06T09:28:31"/>
  <userInfo guid="{50175233-7F40-4216-988D-738C6F688E62}" name="Zofia Malik" id="-1387484210" dateTime="2023-07-06T14:31:35"/>
  <userInfo guid="{0F0C6ECA-EEFB-48A3-AFCA-6B4253089956}" name="Agnieszka Wagner" id="-2040267292" dateTime="2023-08-16T07:53:38"/>
  <userInfo guid="{4B03762B-65CE-41F3-B77B-45B9AAB21088}" name="Kinga Kucharska" id="-258707355" dateTime="2023-09-01T10:51:57"/>
</user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8">
    <pageSetUpPr fitToPage="1"/>
  </sheetPr>
  <dimension ref="A1:X42"/>
  <sheetViews>
    <sheetView tabSelected="1" view="pageBreakPreview" zoomScaleNormal="100" zoomScaleSheetLayoutView="90" workbookViewId="0">
      <selection activeCell="J20" sqref="J20"/>
    </sheetView>
  </sheetViews>
  <sheetFormatPr defaultColWidth="9.140625" defaultRowHeight="15" x14ac:dyDescent="0.25"/>
  <cols>
    <col min="1" max="1" width="32.140625" style="14" customWidth="1"/>
    <col min="2" max="2" width="10.7109375" style="14" customWidth="1"/>
    <col min="3" max="5" width="20.7109375" style="14" customWidth="1"/>
    <col min="6" max="6" width="15.7109375" style="14" customWidth="1"/>
    <col min="7" max="7" width="17.140625" style="14" customWidth="1"/>
    <col min="8" max="15" width="15.7109375" style="14" customWidth="1"/>
    <col min="16" max="16" width="9.140625" style="14"/>
    <col min="17" max="17" width="11.7109375" style="14" bestFit="1" customWidth="1"/>
    <col min="18" max="16384" width="9.140625" style="3"/>
  </cols>
  <sheetData>
    <row r="1" spans="1:24" s="10" customFormat="1" ht="42" customHeight="1" thickBot="1" x14ac:dyDescent="0.35">
      <c r="A1" s="7" t="s">
        <v>87</v>
      </c>
      <c r="B1" s="8"/>
      <c r="C1" s="8"/>
      <c r="D1" s="8"/>
      <c r="E1" s="8"/>
      <c r="F1" s="8"/>
      <c r="G1" s="338" t="s">
        <v>304</v>
      </c>
      <c r="H1" s="338"/>
      <c r="I1" s="8"/>
      <c r="J1" s="8"/>
      <c r="K1" s="8"/>
      <c r="L1" s="8"/>
      <c r="M1" s="8"/>
      <c r="N1" s="8"/>
      <c r="O1" s="8"/>
      <c r="P1" s="8"/>
      <c r="Q1" s="8"/>
      <c r="R1" s="9"/>
      <c r="S1" s="9"/>
      <c r="T1" s="9"/>
      <c r="U1" s="9"/>
      <c r="V1" s="9"/>
      <c r="W1" s="9"/>
      <c r="X1" s="9"/>
    </row>
    <row r="2" spans="1:24" x14ac:dyDescent="0.25">
      <c r="A2" s="11"/>
      <c r="B2" s="11"/>
      <c r="C2" s="11"/>
      <c r="D2" s="11"/>
      <c r="E2" s="11"/>
      <c r="F2" s="339" t="s">
        <v>17</v>
      </c>
      <c r="G2" s="340"/>
      <c r="H2" s="340"/>
      <c r="I2" s="340"/>
      <c r="J2" s="340"/>
      <c r="K2" s="340"/>
      <c r="L2" s="340"/>
      <c r="M2" s="340"/>
      <c r="N2" s="341"/>
      <c r="O2" s="11"/>
      <c r="P2" s="11"/>
      <c r="Q2" s="11"/>
      <c r="R2" s="12"/>
      <c r="S2" s="12"/>
      <c r="T2" s="12"/>
      <c r="U2" s="12"/>
      <c r="V2" s="12"/>
      <c r="W2" s="12"/>
      <c r="X2" s="12"/>
    </row>
    <row r="3" spans="1:24" x14ac:dyDescent="0.25">
      <c r="A3" s="13"/>
      <c r="B3" s="11"/>
      <c r="C3" s="11"/>
      <c r="D3" s="11"/>
      <c r="E3" s="11"/>
      <c r="F3" s="342"/>
      <c r="G3" s="343"/>
      <c r="H3" s="343"/>
      <c r="I3" s="343"/>
      <c r="J3" s="343"/>
      <c r="K3" s="343"/>
      <c r="L3" s="343"/>
      <c r="M3" s="343"/>
      <c r="N3" s="344"/>
      <c r="X3" s="12"/>
    </row>
    <row r="4" spans="1:24" x14ac:dyDescent="0.25">
      <c r="A4" s="294" t="s">
        <v>263</v>
      </c>
      <c r="B4" s="293"/>
      <c r="C4" s="16"/>
      <c r="D4" s="16"/>
      <c r="E4" s="16"/>
      <c r="F4" s="342"/>
      <c r="G4" s="343"/>
      <c r="H4" s="343"/>
      <c r="I4" s="343"/>
      <c r="J4" s="343"/>
      <c r="K4" s="343"/>
      <c r="L4" s="343"/>
      <c r="M4" s="343"/>
      <c r="N4" s="344"/>
      <c r="X4" s="17"/>
    </row>
    <row r="5" spans="1:24" x14ac:dyDescent="0.25">
      <c r="A5" s="16"/>
      <c r="B5" s="16"/>
      <c r="C5" s="16"/>
      <c r="D5" s="16"/>
      <c r="E5" s="16"/>
      <c r="F5" s="342"/>
      <c r="G5" s="343"/>
      <c r="H5" s="343"/>
      <c r="I5" s="343"/>
      <c r="J5" s="343"/>
      <c r="K5" s="343"/>
      <c r="L5" s="343"/>
      <c r="M5" s="343"/>
      <c r="N5" s="344"/>
      <c r="X5" s="12"/>
    </row>
    <row r="6" spans="1:24" x14ac:dyDescent="0.25">
      <c r="A6" s="15" t="s">
        <v>75</v>
      </c>
      <c r="B6" s="16"/>
      <c r="C6" s="16"/>
      <c r="D6" s="16"/>
      <c r="E6" s="16"/>
      <c r="F6" s="342"/>
      <c r="G6" s="343"/>
      <c r="H6" s="343"/>
      <c r="I6" s="343"/>
      <c r="J6" s="343"/>
      <c r="K6" s="343"/>
      <c r="L6" s="343"/>
      <c r="M6" s="343"/>
      <c r="N6" s="344"/>
      <c r="X6" s="17"/>
    </row>
    <row r="7" spans="1:24" ht="15.75" thickBot="1" x14ac:dyDescent="0.3">
      <c r="A7" s="16"/>
      <c r="B7" s="16"/>
      <c r="C7" s="16"/>
      <c r="D7" s="16"/>
      <c r="E7" s="16"/>
      <c r="F7" s="345" t="s">
        <v>18</v>
      </c>
      <c r="G7" s="346"/>
      <c r="H7" s="346"/>
      <c r="I7" s="346"/>
      <c r="J7" s="346"/>
      <c r="K7" s="346"/>
      <c r="L7" s="346"/>
      <c r="M7" s="346"/>
      <c r="N7" s="347"/>
      <c r="X7" s="12"/>
    </row>
    <row r="8" spans="1:24" x14ac:dyDescent="0.25">
      <c r="A8" s="16"/>
      <c r="B8" s="16"/>
      <c r="C8" s="16"/>
      <c r="D8" s="16"/>
      <c r="E8" s="16"/>
      <c r="F8" s="18"/>
      <c r="G8" s="18"/>
      <c r="H8" s="18"/>
      <c r="I8" s="18"/>
      <c r="J8" s="18"/>
      <c r="K8" s="18"/>
      <c r="L8" s="18"/>
      <c r="M8" s="18"/>
      <c r="N8" s="18"/>
      <c r="X8" s="12"/>
    </row>
    <row r="9" spans="1:24" ht="20.100000000000001" customHeight="1" thickBot="1" x14ac:dyDescent="0.3">
      <c r="A9" s="15" t="s">
        <v>0</v>
      </c>
      <c r="B9" s="16"/>
      <c r="C9" s="16"/>
      <c r="D9" s="16"/>
      <c r="E9" s="16"/>
      <c r="F9" s="18"/>
      <c r="G9" s="18"/>
      <c r="H9" s="18"/>
      <c r="I9" s="18"/>
      <c r="J9" s="18"/>
      <c r="K9" s="18"/>
      <c r="L9" s="18"/>
      <c r="M9" s="18"/>
      <c r="N9" s="18"/>
      <c r="X9" s="12"/>
    </row>
    <row r="10" spans="1:24" ht="20.100000000000001" customHeight="1" x14ac:dyDescent="0.25">
      <c r="A10" s="348" t="s">
        <v>1</v>
      </c>
      <c r="B10" s="350" t="s">
        <v>35</v>
      </c>
      <c r="C10" s="352" t="s">
        <v>19</v>
      </c>
      <c r="D10" s="354" t="s">
        <v>20</v>
      </c>
      <c r="E10" s="356" t="s">
        <v>21</v>
      </c>
      <c r="F10" s="63"/>
      <c r="G10" s="51"/>
      <c r="H10" s="52"/>
      <c r="I10" s="51"/>
      <c r="J10" s="52" t="s">
        <v>11</v>
      </c>
      <c r="K10" s="51"/>
      <c r="L10" s="51"/>
      <c r="M10" s="51"/>
      <c r="N10" s="52"/>
      <c r="O10" s="53"/>
      <c r="P10" s="31"/>
      <c r="Q10" s="31"/>
      <c r="R10" s="2"/>
      <c r="S10" s="2"/>
      <c r="T10" s="2"/>
      <c r="U10" s="2"/>
      <c r="X10" s="12"/>
    </row>
    <row r="11" spans="1:24" s="1" customFormat="1" ht="20.100000000000001" customHeight="1" thickBot="1" x14ac:dyDescent="0.3">
      <c r="A11" s="349"/>
      <c r="B11" s="351"/>
      <c r="C11" s="353"/>
      <c r="D11" s="355"/>
      <c r="E11" s="357"/>
      <c r="F11" s="69">
        <v>2019</v>
      </c>
      <c r="G11" s="70">
        <v>2020</v>
      </c>
      <c r="H11" s="70">
        <v>2021</v>
      </c>
      <c r="I11" s="70">
        <v>2022</v>
      </c>
      <c r="J11" s="70">
        <v>2023</v>
      </c>
      <c r="K11" s="70">
        <v>2024</v>
      </c>
      <c r="L11" s="70">
        <v>2025</v>
      </c>
      <c r="M11" s="70">
        <v>2026</v>
      </c>
      <c r="N11" s="70">
        <v>2027</v>
      </c>
      <c r="O11" s="71">
        <v>2028</v>
      </c>
      <c r="P11" s="18"/>
      <c r="Q11" s="18"/>
      <c r="R11" s="18"/>
      <c r="S11" s="18"/>
      <c r="T11" s="18"/>
      <c r="U11" s="18"/>
      <c r="V11" s="19"/>
      <c r="W11" s="19"/>
      <c r="X11" s="19"/>
    </row>
    <row r="12" spans="1:24" ht="39.950000000000003" customHeight="1" thickTop="1" x14ac:dyDescent="0.25">
      <c r="A12" s="73" t="s">
        <v>37</v>
      </c>
      <c r="B12" s="74">
        <f>COUNTA('pow podst'!L3:L12)</f>
        <v>10</v>
      </c>
      <c r="C12" s="75">
        <f>SUM('pow podst'!J3:J12)</f>
        <v>18057335.269999996</v>
      </c>
      <c r="D12" s="76">
        <f>SUM('pow podst'!L3:L12)</f>
        <v>9336543.9499999993</v>
      </c>
      <c r="E12" s="77">
        <f>SUM('pow podst'!K3:K12)</f>
        <v>8720791.3200000003</v>
      </c>
      <c r="F12" s="78">
        <f>SUM('pow podst'!N3:N12)</f>
        <v>0</v>
      </c>
      <c r="G12" s="78">
        <f>SUM('pow podst'!O3:O12)</f>
        <v>0</v>
      </c>
      <c r="H12" s="78">
        <f>SUM('pow podst'!P3:P12)</f>
        <v>0</v>
      </c>
      <c r="I12" s="78">
        <f>SUM('pow podst'!Q3:Q12)</f>
        <v>1187826.43</v>
      </c>
      <c r="J12" s="78">
        <f>SUM('pow podst'!R3:R12)</f>
        <v>7532964.8899999997</v>
      </c>
      <c r="K12" s="78">
        <f>SUM('pow podst'!S3:S12)</f>
        <v>0</v>
      </c>
      <c r="L12" s="78">
        <f>SUM('pow podst'!T3:T12)</f>
        <v>0</v>
      </c>
      <c r="M12" s="78">
        <f>SUM('pow podst'!U3:U12)</f>
        <v>0</v>
      </c>
      <c r="N12" s="78">
        <f>SUM('pow podst'!V3:V12)</f>
        <v>0</v>
      </c>
      <c r="O12" s="78">
        <f>SUM('pow podst'!W3:W12)</f>
        <v>0</v>
      </c>
      <c r="P12" s="20" t="b">
        <f>C12=(D12+E12)</f>
        <v>1</v>
      </c>
      <c r="Q12" s="42" t="b">
        <f>E12=SUM(F12:O12)</f>
        <v>1</v>
      </c>
      <c r="R12" s="21"/>
      <c r="S12" s="21"/>
      <c r="T12" s="22"/>
      <c r="U12" s="22"/>
      <c r="V12" s="23"/>
      <c r="W12" s="12"/>
      <c r="X12" s="12"/>
    </row>
    <row r="13" spans="1:24" ht="39.950000000000003" customHeight="1" x14ac:dyDescent="0.25">
      <c r="A13" s="79" t="s">
        <v>38</v>
      </c>
      <c r="B13" s="120">
        <f>COUNTIF('pow podst'!C3:C12,"K")</f>
        <v>1</v>
      </c>
      <c r="C13" s="121">
        <f>SUMIF('pow podst'!C3:C12,"K",'pow podst'!J3:J12)</f>
        <v>4004892.52</v>
      </c>
      <c r="D13" s="122">
        <f>SUMIF('pow podst'!C3:C12,"K",'pow podst'!L3:L12)</f>
        <v>2312566.09</v>
      </c>
      <c r="E13" s="47">
        <f>SUMIF('pow podst'!C3:C12,"K",'pow podst'!K3:K12)</f>
        <v>1692326.43</v>
      </c>
      <c r="F13" s="129">
        <f>SUMIF('pow podst'!C3:C12,"K",'pow podst'!N3:N12)</f>
        <v>0</v>
      </c>
      <c r="G13" s="121">
        <f>SUMIF('pow podst'!C3:C12,"K",'pow podst'!O3:O12)</f>
        <v>0</v>
      </c>
      <c r="H13" s="121">
        <f>SUMIF('pow podst'!C3:C12,"K",'pow podst'!P3:P12)</f>
        <v>0</v>
      </c>
      <c r="I13" s="121">
        <f>SUMIF('pow podst'!C3:C12,"K",'pow podst'!Q3:Q12)</f>
        <v>1187826.43</v>
      </c>
      <c r="J13" s="121">
        <f>SUMIF('pow podst'!C3:C12,"K",'pow podst'!R3:R12)</f>
        <v>504500</v>
      </c>
      <c r="K13" s="121">
        <f>SUMIF('pow podst'!C3:C12,"K",'pow podst'!S3:S12)</f>
        <v>0</v>
      </c>
      <c r="L13" s="121">
        <f>SUMIF('pow podst'!C3:C12,"K",'pow podst'!T3:T12)</f>
        <v>0</v>
      </c>
      <c r="M13" s="121">
        <f>SUMIF('pow podst'!C3:C12,"K",'pow podst'!U3:U12)</f>
        <v>0</v>
      </c>
      <c r="N13" s="121">
        <f>SUMIF('pow podst'!C3:C12,"K",'pow podst'!V3:V12)</f>
        <v>0</v>
      </c>
      <c r="O13" s="121">
        <f ca="1">SUMIF('pow podst'!C3:I12,"K",'pow podst'!W3:W12)</f>
        <v>0</v>
      </c>
      <c r="P13" s="20" t="b">
        <f t="shared" ref="P13:P22" si="0">C13=(D13+E13)</f>
        <v>1</v>
      </c>
      <c r="Q13" s="42" t="b">
        <f t="shared" ref="Q13:Q19" ca="1" si="1">E13=SUM(F13:O13)</f>
        <v>1</v>
      </c>
      <c r="R13" s="21"/>
      <c r="S13" s="21"/>
      <c r="T13" s="22"/>
      <c r="U13" s="22"/>
      <c r="V13" s="23"/>
      <c r="W13" s="12"/>
      <c r="X13" s="12"/>
    </row>
    <row r="14" spans="1:24" ht="39.950000000000003" customHeight="1" x14ac:dyDescent="0.25">
      <c r="A14" s="80" t="s">
        <v>39</v>
      </c>
      <c r="B14" s="123">
        <f>COUNTIF('pow podst'!C3:C12,"N")</f>
        <v>9</v>
      </c>
      <c r="C14" s="124">
        <f>SUMIF('pow podst'!C3:C12,"N",'pow podst'!J3:J12)</f>
        <v>14052442.75</v>
      </c>
      <c r="D14" s="125">
        <f>SUMIF('pow podst'!C3:C12,"N",'pow podst'!L3:L12)</f>
        <v>7023977.8599999985</v>
      </c>
      <c r="E14" s="46">
        <f>SUMIF('pow podst'!C3:C12,"N",'pow podst'!K3:K12)</f>
        <v>7028464.8899999997</v>
      </c>
      <c r="F14" s="130">
        <f>SUMIF('pow podst'!C3:C12,"N",'pow podst'!N3:N12)</f>
        <v>0</v>
      </c>
      <c r="G14" s="124">
        <f>SUMIF('pow podst'!C3:C12,"N",'pow podst'!O3:O12)</f>
        <v>0</v>
      </c>
      <c r="H14" s="124">
        <f>SUMIF('pow podst'!C3:C12,"N",'pow podst'!P3:P12)</f>
        <v>0</v>
      </c>
      <c r="I14" s="124">
        <f>SUMIF('pow podst'!C3:C12,"N",'pow podst'!Q3:Q12)</f>
        <v>0</v>
      </c>
      <c r="J14" s="124">
        <f>SUMIF('pow podst'!C3:C12,"N",'pow podst'!R3:R12)</f>
        <v>7028464.8899999997</v>
      </c>
      <c r="K14" s="124">
        <f>SUMIF('pow podst'!C3:C12,"N",'pow podst'!S3:S12)</f>
        <v>0</v>
      </c>
      <c r="L14" s="124">
        <f>SUMIF('pow podst'!C3:C12,"N",'pow podst'!T3:T12)</f>
        <v>0</v>
      </c>
      <c r="M14" s="124">
        <f>SUMIF('pow podst'!C3:C12,"N",'pow podst'!U3:U12)</f>
        <v>0</v>
      </c>
      <c r="N14" s="124">
        <f>SUMIF('pow podst'!C3:C12,"N",'pow podst'!V3:V12)</f>
        <v>0</v>
      </c>
      <c r="O14" s="124">
        <f ca="1">SUMIF('pow podst'!C3:I12,"N",'pow podst'!W3:W12)</f>
        <v>0</v>
      </c>
      <c r="P14" s="20" t="b">
        <f t="shared" si="0"/>
        <v>1</v>
      </c>
      <c r="Q14" s="42" t="b">
        <f ca="1">E14=SUM(F14:O14)</f>
        <v>1</v>
      </c>
      <c r="R14" s="21"/>
      <c r="S14" s="21"/>
      <c r="T14" s="22"/>
      <c r="U14" s="22"/>
      <c r="V14" s="23"/>
      <c r="W14" s="12"/>
      <c r="X14" s="12"/>
    </row>
    <row r="15" spans="1:24" ht="39.950000000000003" customHeight="1" thickBot="1" x14ac:dyDescent="0.3">
      <c r="A15" s="81" t="s">
        <v>40</v>
      </c>
      <c r="B15" s="120">
        <f>COUNTIF('pow podst'!C3:C12,"W")</f>
        <v>0</v>
      </c>
      <c r="C15" s="127">
        <f>SUMIF('pow podst'!C3:C12,"W",'pow podst'!J3:J12)</f>
        <v>0</v>
      </c>
      <c r="D15" s="128">
        <f>SUMIF('pow podst'!C3:C12,"W",'pow podst'!L3:L12)</f>
        <v>0</v>
      </c>
      <c r="E15" s="82">
        <f>SUMIF('pow podst'!C3:C12,"W",'pow podst'!K3:K12)</f>
        <v>0</v>
      </c>
      <c r="F15" s="131">
        <f>SUMIF('pow podst'!C3:C12,"W",'pow podst'!N3:N12)</f>
        <v>0</v>
      </c>
      <c r="G15" s="127">
        <f>SUMIF('pow podst'!C3:C12,"W",'pow podst'!O3:O12)</f>
        <v>0</v>
      </c>
      <c r="H15" s="127">
        <f>SUMIF('pow podst'!C3:C12,"W",'pow podst'!P3:P12)</f>
        <v>0</v>
      </c>
      <c r="I15" s="127">
        <f>SUMIF('pow podst'!C3:C12,"W",'pow podst'!Q3:Q12)</f>
        <v>0</v>
      </c>
      <c r="J15" s="127">
        <f>SUMIF('pow podst'!C3:C12,"W",'pow podst'!R3:R12)</f>
        <v>0</v>
      </c>
      <c r="K15" s="127">
        <f>SUMIF('pow podst'!C3:C12,"W",'pow podst'!S3:S12)</f>
        <v>0</v>
      </c>
      <c r="L15" s="127">
        <f>SUMIF('pow podst'!C3:C12,"W",'pow podst'!T3:T12)</f>
        <v>0</v>
      </c>
      <c r="M15" s="127">
        <f>SUMIF('pow podst'!C3:C12,"W",'pow podst'!U3:U12)</f>
        <v>0</v>
      </c>
      <c r="N15" s="127">
        <f>SUMIF('pow podst'!C3:C12,"W",'pow podst'!V3:V12)</f>
        <v>0</v>
      </c>
      <c r="O15" s="127">
        <f ca="1">SUMIF('pow podst'!C3:I12,"W",'pow podst'!W3:W12)</f>
        <v>0</v>
      </c>
      <c r="P15" s="20" t="b">
        <f t="shared" si="0"/>
        <v>1</v>
      </c>
      <c r="Q15" s="42" t="b">
        <f t="shared" ca="1" si="1"/>
        <v>1</v>
      </c>
      <c r="R15" s="21"/>
      <c r="S15" s="21"/>
      <c r="T15" s="22"/>
      <c r="U15" s="22"/>
      <c r="V15" s="23"/>
      <c r="W15" s="12"/>
      <c r="X15" s="12"/>
    </row>
    <row r="16" spans="1:24" ht="39.950000000000003" customHeight="1" thickTop="1" x14ac:dyDescent="0.25">
      <c r="A16" s="73" t="s">
        <v>41</v>
      </c>
      <c r="B16" s="74">
        <f>COUNTA('gm podst'!L3:L44)</f>
        <v>39</v>
      </c>
      <c r="C16" s="75">
        <f>SUM('gm podst'!K3:K44)</f>
        <v>121058799.29000002</v>
      </c>
      <c r="D16" s="76">
        <f>SUM('gm podst'!M3:M44)</f>
        <v>49268492.020000003</v>
      </c>
      <c r="E16" s="77">
        <f>SUM('gm podst'!L3:L44)</f>
        <v>71790307.269999996</v>
      </c>
      <c r="F16" s="132">
        <f>SUM('gm podst'!O3:O44)</f>
        <v>0</v>
      </c>
      <c r="G16" s="133">
        <f>SUM('gm podst'!P3:P44)</f>
        <v>0</v>
      </c>
      <c r="H16" s="133">
        <f>SUM('gm podst'!Q3:Q44)</f>
        <v>4124460.83</v>
      </c>
      <c r="I16" s="133">
        <f>SUM('gm podst'!R3:R44)</f>
        <v>8557919.2199999988</v>
      </c>
      <c r="J16" s="133">
        <f>SUM('gm podst'!S3:S44)</f>
        <v>47952940.860000022</v>
      </c>
      <c r="K16" s="133">
        <f>SUM('gm podst'!T3:T44)</f>
        <v>11154986.360000001</v>
      </c>
      <c r="L16" s="133">
        <f>SUM('gm podst'!U3:U44)</f>
        <v>0</v>
      </c>
      <c r="M16" s="133">
        <f>SUM('gm podst'!V3:V44)</f>
        <v>0</v>
      </c>
      <c r="N16" s="133">
        <f>SUM('gm podst'!W3:W44)</f>
        <v>0</v>
      </c>
      <c r="O16" s="133">
        <f>SUM('gm podst'!X3:X44)</f>
        <v>0</v>
      </c>
      <c r="P16" s="20" t="b">
        <f t="shared" si="0"/>
        <v>1</v>
      </c>
      <c r="Q16" s="42" t="b">
        <f t="shared" si="1"/>
        <v>1</v>
      </c>
      <c r="R16" s="21"/>
      <c r="S16" s="21"/>
      <c r="T16" s="22"/>
      <c r="U16" s="22"/>
      <c r="V16" s="22"/>
      <c r="W16" s="22"/>
      <c r="X16" s="22"/>
    </row>
    <row r="17" spans="1:24" ht="39.950000000000003" customHeight="1" x14ac:dyDescent="0.25">
      <c r="A17" s="79" t="s">
        <v>38</v>
      </c>
      <c r="B17" s="120">
        <f>COUNTIF('gm podst'!C3:C44,"K")</f>
        <v>5</v>
      </c>
      <c r="C17" s="121">
        <f>SUMIF('gm podst'!C3:C44,"K",'gm podst'!K3:K44)</f>
        <v>28479742.370000001</v>
      </c>
      <c r="D17" s="122">
        <f>SUMIF('gm podst'!C3:C44,"K",'gm podst'!M3:M44)</f>
        <v>11505151.089999998</v>
      </c>
      <c r="E17" s="47">
        <f>SUMIF('gm podst'!C3:C44,"K",'gm podst'!L3:L44)</f>
        <v>16974591.279999997</v>
      </c>
      <c r="F17" s="129">
        <f>SUMIF('gm podst'!C3:C44,"K",'gm podst'!O3:O44)</f>
        <v>0</v>
      </c>
      <c r="G17" s="121">
        <f>SUMIF('gm podst'!C3:C44,"K",'gm podst'!P3:P44)</f>
        <v>0</v>
      </c>
      <c r="H17" s="121">
        <f>SUMIF('gm podst'!C3:C44,"K",'gm podst'!Q3:Q44)</f>
        <v>4124460.83</v>
      </c>
      <c r="I17" s="121">
        <f>SUMIF('gm podst'!C3:C44,"K",'gm podst'!R3:R44)</f>
        <v>8557919.2199999988</v>
      </c>
      <c r="J17" s="121">
        <f>SUMIF('gm podst'!C3:C44,"K",'gm podst'!S3:S44)</f>
        <v>4292211.2300000004</v>
      </c>
      <c r="K17" s="121">
        <f>SUMIF('gm podst'!C3:C44,"K",'gm podst'!T3:T44)</f>
        <v>0</v>
      </c>
      <c r="L17" s="121">
        <f>SUMIF('gm podst'!C3:C44,"K",'gm podst'!U3:U44)</f>
        <v>0</v>
      </c>
      <c r="M17" s="121">
        <f>SUMIF('gm podst'!G3:G44,"K",'gm podst'!V3:V44)</f>
        <v>0</v>
      </c>
      <c r="N17" s="121">
        <f>SUMIF('gm podst'!C3:C44,"K",'gm podst'!W3:W44)</f>
        <v>0</v>
      </c>
      <c r="O17" s="121">
        <f>SUMIF('gm podst'!C3:C44,"K",'gm podst'!X3:X44)</f>
        <v>0</v>
      </c>
      <c r="P17" s="20" t="b">
        <f t="shared" si="0"/>
        <v>1</v>
      </c>
      <c r="Q17" s="42" t="b">
        <f t="shared" si="1"/>
        <v>1</v>
      </c>
      <c r="R17" s="21"/>
      <c r="S17" s="21"/>
      <c r="T17" s="22"/>
      <c r="U17" s="22"/>
      <c r="V17" s="22"/>
      <c r="W17" s="22"/>
      <c r="X17" s="22"/>
    </row>
    <row r="18" spans="1:24" ht="39.950000000000003" customHeight="1" x14ac:dyDescent="0.25">
      <c r="A18" s="80" t="s">
        <v>39</v>
      </c>
      <c r="B18" s="123">
        <f>COUNTIF('gm podst'!C3:C44,"N")</f>
        <v>25</v>
      </c>
      <c r="C18" s="124">
        <f>SUMIF('gm podst'!C3:C44,"N",'gm podst'!K3:K44)</f>
        <v>50874772.800000004</v>
      </c>
      <c r="D18" s="125">
        <f>SUMIF('gm podst'!C3:C44,"N",'gm podst'!M3:M44)</f>
        <v>20232239.060000002</v>
      </c>
      <c r="E18" s="46">
        <f>SUMIF('gm podst'!C3:C44,"N",'gm podst'!L3:L44)</f>
        <v>30642533.739999998</v>
      </c>
      <c r="F18" s="130">
        <f>SUMIF('gm podst'!C3:C44,"N",'gm podst'!O3:O44)</f>
        <v>0</v>
      </c>
      <c r="G18" s="124">
        <f>SUMIF('gm podst'!C3:C44,"N",'gm podst'!P3:P44)</f>
        <v>0</v>
      </c>
      <c r="H18" s="124">
        <f>SUMIF('gm podst'!C3:C44,"N",'gm podst'!Q3:Q44)</f>
        <v>0</v>
      </c>
      <c r="I18" s="124">
        <f>SUMIF('gm podst'!C3:C44,"N",'gm podst'!R3:R44)</f>
        <v>0</v>
      </c>
      <c r="J18" s="124">
        <f>SUMIF('gm podst'!C3:C44,"N",'gm podst'!S3:S44)</f>
        <v>30642533.739999998</v>
      </c>
      <c r="K18" s="124">
        <f>SUMIF('gm podst'!C3:C44,"N",'gm podst'!T3:T44)</f>
        <v>0</v>
      </c>
      <c r="L18" s="124">
        <f>SUMIF('gm podst'!C3:C44,"N",'gm podst'!U3:U44)</f>
        <v>0</v>
      </c>
      <c r="M18" s="124">
        <f>SUMIF('gm podst'!C3:C44,"N",'gm podst'!V3:V44)</f>
        <v>0</v>
      </c>
      <c r="N18" s="124">
        <f>SUMIF('gm podst'!C3:C44,"N",'gm podst'!W3:W44)</f>
        <v>0</v>
      </c>
      <c r="O18" s="124">
        <f>SUMIF('gm podst'!C3:C44,"N",'gm podst'!X3:X44)</f>
        <v>0</v>
      </c>
      <c r="P18" s="20" t="b">
        <f t="shared" si="0"/>
        <v>1</v>
      </c>
      <c r="Q18" s="42" t="b">
        <f t="shared" si="1"/>
        <v>1</v>
      </c>
      <c r="R18" s="21"/>
      <c r="S18" s="21"/>
      <c r="T18" s="22"/>
      <c r="U18" s="22"/>
      <c r="V18" s="22"/>
      <c r="W18" s="22"/>
      <c r="X18" s="22"/>
    </row>
    <row r="19" spans="1:24" ht="39.950000000000003" customHeight="1" thickBot="1" x14ac:dyDescent="0.3">
      <c r="A19" s="81" t="s">
        <v>40</v>
      </c>
      <c r="B19" s="126">
        <f>COUNTIF('gm podst'!C3:C44,"W")</f>
        <v>9</v>
      </c>
      <c r="C19" s="127">
        <f>SUMIF('gm podst'!C3:C44,"W",'gm podst'!K3:K44)</f>
        <v>41704284.120000005</v>
      </c>
      <c r="D19" s="128">
        <f>SUMIF('gm podst'!C3:C44,"W",'gm podst'!M3:M44)</f>
        <v>17531101.870000001</v>
      </c>
      <c r="E19" s="82">
        <f>SUMIF('gm podst'!C3:C44,"W",'gm podst'!L3:L44)</f>
        <v>24173182.25</v>
      </c>
      <c r="F19" s="131">
        <f>SUMIF('gm podst'!C3:C44,"W",'gm podst'!O3:O44)</f>
        <v>0</v>
      </c>
      <c r="G19" s="127">
        <f>SUMIF('gm podst'!C3:C44,"W",'gm podst'!P3:P44)</f>
        <v>0</v>
      </c>
      <c r="H19" s="127">
        <f>SUMIF('gm podst'!C3:C44,"W",'gm podst'!Q3:Q44)</f>
        <v>0</v>
      </c>
      <c r="I19" s="127">
        <f>SUMIF('gm podst'!C3:C44,"W",'gm podst'!R3:R44)</f>
        <v>0</v>
      </c>
      <c r="J19" s="127">
        <f>SUMIF('gm podst'!C3:C44,"W",'gm podst'!S3:S44)</f>
        <v>13018195.890000001</v>
      </c>
      <c r="K19" s="127">
        <f>SUMIF('gm podst'!C3:C44,"W",'gm podst'!T3:T44)</f>
        <v>11154986.360000001</v>
      </c>
      <c r="L19" s="127">
        <f>SUMIF('gm podst'!C3:C44,"W",'gm podst'!U3:U44)</f>
        <v>0</v>
      </c>
      <c r="M19" s="127">
        <f>SUMIF('gm podst'!C3:C44,"W",'gm podst'!V3:V44)</f>
        <v>0</v>
      </c>
      <c r="N19" s="127">
        <f>SUMIF('gm podst'!C3:C44,"W",'gm podst'!W3:W44)</f>
        <v>0</v>
      </c>
      <c r="O19" s="127">
        <f>SUMIF('gm podst'!C3:C44,"W",'gm podst'!X3:X44)</f>
        <v>0</v>
      </c>
      <c r="P19" s="20" t="b">
        <f t="shared" si="0"/>
        <v>1</v>
      </c>
      <c r="Q19" s="42" t="b">
        <f t="shared" si="1"/>
        <v>1</v>
      </c>
      <c r="R19" s="21"/>
      <c r="S19" s="21"/>
      <c r="T19" s="22"/>
      <c r="U19" s="22"/>
      <c r="V19" s="22"/>
      <c r="W19" s="22"/>
      <c r="X19" s="22"/>
    </row>
    <row r="20" spans="1:24" s="26" customFormat="1" ht="39.950000000000003" customHeight="1" thickTop="1" x14ac:dyDescent="0.25">
      <c r="A20" s="83" t="s">
        <v>42</v>
      </c>
      <c r="B20" s="84">
        <f>B12+B16</f>
        <v>49</v>
      </c>
      <c r="C20" s="85">
        <f>C12+C16</f>
        <v>139116134.56</v>
      </c>
      <c r="D20" s="86">
        <f t="shared" ref="C20:O22" si="2">D12+D16</f>
        <v>58605035.969999999</v>
      </c>
      <c r="E20" s="87">
        <f t="shared" si="2"/>
        <v>80511098.590000004</v>
      </c>
      <c r="F20" s="88">
        <f t="shared" si="2"/>
        <v>0</v>
      </c>
      <c r="G20" s="85">
        <f t="shared" si="2"/>
        <v>0</v>
      </c>
      <c r="H20" s="85">
        <f>H12+H16</f>
        <v>4124460.83</v>
      </c>
      <c r="I20" s="85">
        <f t="shared" si="2"/>
        <v>9745745.6499999985</v>
      </c>
      <c r="J20" s="85">
        <f t="shared" si="2"/>
        <v>55485905.750000022</v>
      </c>
      <c r="K20" s="85">
        <f t="shared" si="2"/>
        <v>11154986.360000001</v>
      </c>
      <c r="L20" s="85">
        <f t="shared" si="2"/>
        <v>0</v>
      </c>
      <c r="M20" s="85">
        <f t="shared" si="2"/>
        <v>0</v>
      </c>
      <c r="N20" s="85">
        <f t="shared" si="2"/>
        <v>0</v>
      </c>
      <c r="O20" s="85">
        <f t="shared" si="2"/>
        <v>0</v>
      </c>
      <c r="P20" s="20" t="b">
        <f t="shared" si="0"/>
        <v>1</v>
      </c>
      <c r="Q20" s="42" t="b">
        <f>E20=SUM(F20:O20)</f>
        <v>1</v>
      </c>
      <c r="R20" s="24"/>
      <c r="S20" s="24"/>
      <c r="T20" s="25"/>
      <c r="U20" s="25"/>
      <c r="V20" s="25"/>
      <c r="W20" s="25"/>
      <c r="X20" s="25"/>
    </row>
    <row r="21" spans="1:24" s="26" customFormat="1" ht="39.950000000000003" customHeight="1" x14ac:dyDescent="0.25">
      <c r="A21" s="89" t="s">
        <v>38</v>
      </c>
      <c r="B21" s="55">
        <f>B13+B17</f>
        <v>6</v>
      </c>
      <c r="C21" s="48">
        <f t="shared" si="2"/>
        <v>32484634.890000001</v>
      </c>
      <c r="D21" s="60">
        <f t="shared" si="2"/>
        <v>13817717.179999998</v>
      </c>
      <c r="E21" s="47">
        <f t="shared" si="2"/>
        <v>18666917.709999997</v>
      </c>
      <c r="F21" s="64">
        <f t="shared" si="2"/>
        <v>0</v>
      </c>
      <c r="G21" s="48">
        <f t="shared" si="2"/>
        <v>0</v>
      </c>
      <c r="H21" s="48">
        <f t="shared" si="2"/>
        <v>4124460.83</v>
      </c>
      <c r="I21" s="48">
        <f t="shared" si="2"/>
        <v>9745745.6499999985</v>
      </c>
      <c r="J21" s="48">
        <f t="shared" si="2"/>
        <v>4796711.2300000004</v>
      </c>
      <c r="K21" s="48">
        <f t="shared" si="2"/>
        <v>0</v>
      </c>
      <c r="L21" s="48">
        <f t="shared" si="2"/>
        <v>0</v>
      </c>
      <c r="M21" s="48">
        <f t="shared" si="2"/>
        <v>0</v>
      </c>
      <c r="N21" s="48">
        <f t="shared" si="2"/>
        <v>0</v>
      </c>
      <c r="O21" s="48">
        <f t="shared" ca="1" si="2"/>
        <v>0</v>
      </c>
      <c r="P21" s="20" t="b">
        <f t="shared" si="0"/>
        <v>1</v>
      </c>
      <c r="Q21" s="42" t="b">
        <f t="shared" ref="Q21:Q22" ca="1" si="3">E21=SUM(F21:O21)</f>
        <v>1</v>
      </c>
      <c r="R21" s="24"/>
      <c r="S21" s="24"/>
      <c r="T21" s="25"/>
      <c r="U21" s="25"/>
      <c r="V21" s="25"/>
      <c r="W21" s="25"/>
      <c r="X21" s="25"/>
    </row>
    <row r="22" spans="1:24" s="26" customFormat="1" ht="39.950000000000003" customHeight="1" x14ac:dyDescent="0.25">
      <c r="A22" s="90" t="s">
        <v>39</v>
      </c>
      <c r="B22" s="56">
        <f>B14+B18</f>
        <v>34</v>
      </c>
      <c r="C22" s="50">
        <f t="shared" si="2"/>
        <v>64927215.550000004</v>
      </c>
      <c r="D22" s="61">
        <f t="shared" si="2"/>
        <v>27256216.920000002</v>
      </c>
      <c r="E22" s="46">
        <f t="shared" si="2"/>
        <v>37670998.629999995</v>
      </c>
      <c r="F22" s="65">
        <f t="shared" si="2"/>
        <v>0</v>
      </c>
      <c r="G22" s="50">
        <f t="shared" si="2"/>
        <v>0</v>
      </c>
      <c r="H22" s="50">
        <f t="shared" si="2"/>
        <v>0</v>
      </c>
      <c r="I22" s="50">
        <f t="shared" si="2"/>
        <v>0</v>
      </c>
      <c r="J22" s="50">
        <f t="shared" si="2"/>
        <v>37670998.629999995</v>
      </c>
      <c r="K22" s="50">
        <f t="shared" si="2"/>
        <v>0</v>
      </c>
      <c r="L22" s="50">
        <f t="shared" si="2"/>
        <v>0</v>
      </c>
      <c r="M22" s="50">
        <f t="shared" si="2"/>
        <v>0</v>
      </c>
      <c r="N22" s="50">
        <f t="shared" si="2"/>
        <v>0</v>
      </c>
      <c r="O22" s="50">
        <f t="shared" ca="1" si="2"/>
        <v>0</v>
      </c>
      <c r="P22" s="20" t="b">
        <f t="shared" si="0"/>
        <v>1</v>
      </c>
      <c r="Q22" s="42" t="b">
        <f t="shared" ca="1" si="3"/>
        <v>1</v>
      </c>
      <c r="R22" s="24"/>
      <c r="S22" s="24"/>
      <c r="T22" s="25"/>
      <c r="U22" s="25"/>
      <c r="V22" s="25"/>
      <c r="W22" s="25"/>
      <c r="X22" s="25"/>
    </row>
    <row r="23" spans="1:24" s="26" customFormat="1" ht="39.950000000000003" customHeight="1" thickBot="1" x14ac:dyDescent="0.3">
      <c r="A23" s="91" t="s">
        <v>40</v>
      </c>
      <c r="B23" s="92">
        <f>B15+B19</f>
        <v>9</v>
      </c>
      <c r="C23" s="93">
        <f t="shared" ref="C23:O23" si="4">C15+C19</f>
        <v>41704284.120000005</v>
      </c>
      <c r="D23" s="94">
        <f t="shared" si="4"/>
        <v>17531101.870000001</v>
      </c>
      <c r="E23" s="82">
        <f>E15+E19</f>
        <v>24173182.25</v>
      </c>
      <c r="F23" s="95">
        <f t="shared" si="4"/>
        <v>0</v>
      </c>
      <c r="G23" s="93">
        <f>G15+G19</f>
        <v>0</v>
      </c>
      <c r="H23" s="93">
        <f>H15+H19</f>
        <v>0</v>
      </c>
      <c r="I23" s="93">
        <f t="shared" si="4"/>
        <v>0</v>
      </c>
      <c r="J23" s="93">
        <f t="shared" si="4"/>
        <v>13018195.890000001</v>
      </c>
      <c r="K23" s="93">
        <f t="shared" si="4"/>
        <v>11154986.360000001</v>
      </c>
      <c r="L23" s="93">
        <f t="shared" si="4"/>
        <v>0</v>
      </c>
      <c r="M23" s="93">
        <f t="shared" si="4"/>
        <v>0</v>
      </c>
      <c r="N23" s="93">
        <f t="shared" si="4"/>
        <v>0</v>
      </c>
      <c r="O23" s="93">
        <f t="shared" ca="1" si="4"/>
        <v>0</v>
      </c>
      <c r="P23" s="20" t="b">
        <f t="shared" ref="P23" si="5">C23=(D23+E23)</f>
        <v>1</v>
      </c>
      <c r="Q23" s="42" t="b">
        <f t="shared" ref="Q23" ca="1" si="6">E23=SUM(F23:O23)</f>
        <v>1</v>
      </c>
      <c r="R23" s="24"/>
      <c r="S23" s="24"/>
      <c r="T23" s="25"/>
      <c r="U23" s="25"/>
      <c r="V23" s="25"/>
      <c r="W23" s="25"/>
      <c r="X23" s="25"/>
    </row>
    <row r="24" spans="1:24" ht="39.950000000000003" customHeight="1" thickTop="1" x14ac:dyDescent="0.25">
      <c r="A24" s="73" t="s">
        <v>2</v>
      </c>
      <c r="B24" s="74">
        <f>COUNTA('pow rez'!H3:H3)</f>
        <v>0</v>
      </c>
      <c r="C24" s="75">
        <f>SUM('pow rez'!J3:J3)</f>
        <v>0</v>
      </c>
      <c r="D24" s="76">
        <f>SUM('pow rez'!L3:L3)</f>
        <v>0</v>
      </c>
      <c r="E24" s="77">
        <f>SUM('pow rez'!K3:K3)</f>
        <v>0</v>
      </c>
      <c r="F24" s="78">
        <f>SUM('pow rez'!N3:N3)</f>
        <v>0</v>
      </c>
      <c r="G24" s="78">
        <f>SUM('pow rez'!O3:O3)</f>
        <v>0</v>
      </c>
      <c r="H24" s="78">
        <f>SUM('pow rez'!P3:P3)</f>
        <v>0</v>
      </c>
      <c r="I24" s="78">
        <f>SUM('pow rez'!Q3:Q3)</f>
        <v>0</v>
      </c>
      <c r="J24" s="78">
        <f>SUM('pow rez'!R3:R3)</f>
        <v>0</v>
      </c>
      <c r="K24" s="78">
        <f>SUM('pow rez'!S3:S3)</f>
        <v>0</v>
      </c>
      <c r="L24" s="78">
        <f>SUM('pow rez'!T3:T3)</f>
        <v>0</v>
      </c>
      <c r="M24" s="78">
        <f>SUM('pow rez'!U3:U3)</f>
        <v>0</v>
      </c>
      <c r="N24" s="78">
        <f>SUM('pow rez'!V3:V3)</f>
        <v>0</v>
      </c>
      <c r="O24" s="78">
        <f>SUM('pow rez'!W3:W3)</f>
        <v>0</v>
      </c>
      <c r="P24" s="20" t="b">
        <f t="shared" ref="P24:P35" si="7">C24=(D24+E24)</f>
        <v>1</v>
      </c>
      <c r="Q24" s="42" t="b">
        <f t="shared" ref="Q24:Q35" si="8">E24=SUM(F24:O24)</f>
        <v>1</v>
      </c>
      <c r="R24" s="21"/>
      <c r="S24" s="21"/>
      <c r="T24" s="22"/>
      <c r="U24" s="22"/>
      <c r="V24" s="22"/>
      <c r="W24" s="22"/>
      <c r="X24" s="22"/>
    </row>
    <row r="25" spans="1:24" ht="39.950000000000003" customHeight="1" x14ac:dyDescent="0.25">
      <c r="A25" s="80" t="s">
        <v>39</v>
      </c>
      <c r="B25" s="123">
        <f>COUNTIF('pow rez'!C3:C3,"N")</f>
        <v>0</v>
      </c>
      <c r="C25" s="124">
        <f>SUMIF('pow rez'!C3:C3,"N",'pow rez'!J3:J3)</f>
        <v>0</v>
      </c>
      <c r="D25" s="125">
        <f>SUMIF('pow rez'!C3:C3,"N",'pow rez'!L3:L3)</f>
        <v>0</v>
      </c>
      <c r="E25" s="46">
        <f>SUMIF('pow rez'!C3:C3,"N",'pow rez'!K3:K3)</f>
        <v>0</v>
      </c>
      <c r="F25" s="130">
        <f>SUMIF('pow rez'!C3:C3,"N",'pow rez'!N3:N3)</f>
        <v>0</v>
      </c>
      <c r="G25" s="130">
        <f>SUMIF('pow rez'!C3:C3,"N",'pow rez'!O3:O3)</f>
        <v>0</v>
      </c>
      <c r="H25" s="130">
        <f>SUMIF('pow rez'!C3:C3,"N",'pow rez'!P3:P3)</f>
        <v>0</v>
      </c>
      <c r="I25" s="130">
        <f>SUMIF('pow rez'!C3:C3,"N",'pow rez'!Q3:Q3)</f>
        <v>0</v>
      </c>
      <c r="J25" s="130">
        <f>SUMIF('pow rez'!C3:C3,"N",'pow rez'!R3:R3)</f>
        <v>0</v>
      </c>
      <c r="K25" s="130">
        <f>SUMIF('pow rez'!C3:C3,"N",'pow rez'!S3:S3)</f>
        <v>0</v>
      </c>
      <c r="L25" s="130">
        <f>SUMIF('pow rez'!C3:C3,"N",'pow rez'!T3:T3)</f>
        <v>0</v>
      </c>
      <c r="M25" s="130">
        <f>SUMIF('pow rez'!C3:C3,"N",'pow rez'!U3:U3)</f>
        <v>0</v>
      </c>
      <c r="N25" s="130">
        <f>SUMIF('pow rez'!C3:C3,"N",'pow rez'!V3:V3)</f>
        <v>0</v>
      </c>
      <c r="O25" s="130">
        <f>SUMIF('pow rez'!C3:C3,"N",'pow rez'!W3:W3)</f>
        <v>0</v>
      </c>
      <c r="P25" s="20" t="b">
        <f t="shared" si="7"/>
        <v>1</v>
      </c>
      <c r="Q25" s="42" t="b">
        <f t="shared" si="8"/>
        <v>1</v>
      </c>
      <c r="R25" s="21"/>
      <c r="S25" s="21"/>
      <c r="T25" s="22"/>
      <c r="U25" s="22"/>
      <c r="V25" s="22"/>
      <c r="W25" s="22"/>
      <c r="X25" s="22"/>
    </row>
    <row r="26" spans="1:24" ht="39.950000000000003" customHeight="1" thickBot="1" x14ac:dyDescent="0.3">
      <c r="A26" s="81" t="s">
        <v>40</v>
      </c>
      <c r="B26" s="126">
        <f>COUNTIF('pow rez'!C3:C3,"W")</f>
        <v>0</v>
      </c>
      <c r="C26" s="127">
        <f>SUMIF('pow rez'!C3:C3,"W",'pow rez'!J3:J3)</f>
        <v>0</v>
      </c>
      <c r="D26" s="128">
        <f>SUMIF('pow rez'!C3:C3,"W",'pow rez'!L3:L3)</f>
        <v>0</v>
      </c>
      <c r="E26" s="82">
        <f>SUMIF('pow rez'!C3:C3,"W",'pow rez'!K3:K3)</f>
        <v>0</v>
      </c>
      <c r="F26" s="131">
        <f>SUMIF('pow rez'!C3:C3,"W",'pow rez'!N3:N3)</f>
        <v>0</v>
      </c>
      <c r="G26" s="131">
        <f>SUMIF('pow rez'!C3:C3,"W",'pow rez'!O3:O3)</f>
        <v>0</v>
      </c>
      <c r="H26" s="131">
        <f>SUMIF('pow rez'!C3:C3,"W",'pow rez'!P3:P3)</f>
        <v>0</v>
      </c>
      <c r="I26" s="131">
        <f>SUMIF('pow rez'!C3:C3,"W",'pow rez'!Q3:Q3)</f>
        <v>0</v>
      </c>
      <c r="J26" s="131">
        <f>SUMIF('pow rez'!C3:C3,"W",'pow rez'!R3:R3)</f>
        <v>0</v>
      </c>
      <c r="K26" s="131">
        <f>SUMIF('pow rez'!C3:C3,"W",'pow rez'!S3:S3)</f>
        <v>0</v>
      </c>
      <c r="L26" s="131">
        <f>SUMIF('pow rez'!C3:C3,"W",'pow rez'!T3:T3)</f>
        <v>0</v>
      </c>
      <c r="M26" s="131">
        <f>SUMIF('pow rez'!C3:C3,"W",'pow rez'!U3:U3)</f>
        <v>0</v>
      </c>
      <c r="N26" s="131">
        <f>SUMIF('pow rez'!C3:C3,"W",'pow rez'!V3:V3)</f>
        <v>0</v>
      </c>
      <c r="O26" s="131">
        <f>SUMIF('pow rez'!C3:C3,"W",'pow rez'!W3:W3)</f>
        <v>0</v>
      </c>
      <c r="P26" s="20" t="b">
        <f t="shared" si="7"/>
        <v>1</v>
      </c>
      <c r="Q26" s="42" t="b">
        <f t="shared" si="8"/>
        <v>1</v>
      </c>
      <c r="R26" s="21"/>
      <c r="S26" s="21"/>
      <c r="T26" s="22"/>
      <c r="U26" s="22"/>
      <c r="V26" s="22"/>
      <c r="W26" s="22"/>
      <c r="X26" s="22"/>
    </row>
    <row r="27" spans="1:24" ht="39.950000000000003" customHeight="1" thickTop="1" x14ac:dyDescent="0.25">
      <c r="A27" s="73" t="s">
        <v>3</v>
      </c>
      <c r="B27" s="74">
        <f>COUNTA('gm rez'!H3:H37)</f>
        <v>35</v>
      </c>
      <c r="C27" s="75">
        <f>SUM('gm rez'!K3:K37)</f>
        <v>33671723.619999997</v>
      </c>
      <c r="D27" s="76">
        <f>SUM('gm rez'!M3:M37)</f>
        <v>10563938.779999999</v>
      </c>
      <c r="E27" s="77">
        <f>SUM('gm rez'!L3:L37)</f>
        <v>23107784.84</v>
      </c>
      <c r="F27" s="78">
        <f>SUM('gm rez'!O3:O37)</f>
        <v>0</v>
      </c>
      <c r="G27" s="78">
        <f>SUM('gm rez'!P3:P37)</f>
        <v>0</v>
      </c>
      <c r="H27" s="78">
        <f>SUM('gm rez'!Q3:Q37)</f>
        <v>0</v>
      </c>
      <c r="I27" s="78">
        <f>SUM('gm rez'!R3:R37)</f>
        <v>0</v>
      </c>
      <c r="J27" s="78">
        <f>SUM('gm rez'!S3:S37)</f>
        <v>21845752.460000001</v>
      </c>
      <c r="K27" s="78">
        <f>SUM('gm rez'!T3:T37)</f>
        <v>1262032.3799999999</v>
      </c>
      <c r="L27" s="78">
        <f>SUM('gm rez'!U3:U37)</f>
        <v>0</v>
      </c>
      <c r="M27" s="78">
        <f>SUM('gm rez'!V3:V37)</f>
        <v>0</v>
      </c>
      <c r="N27" s="78">
        <f>SUM('gm rez'!W3:W37)</f>
        <v>0</v>
      </c>
      <c r="O27" s="78">
        <f>SUM('gm rez'!X3:X37)</f>
        <v>0</v>
      </c>
      <c r="P27" s="20" t="b">
        <f t="shared" si="7"/>
        <v>1</v>
      </c>
      <c r="Q27" s="42" t="b">
        <f t="shared" si="8"/>
        <v>1</v>
      </c>
      <c r="R27" s="27"/>
      <c r="S27" s="27"/>
      <c r="T27" s="28"/>
      <c r="U27" s="28"/>
      <c r="V27" s="23"/>
      <c r="W27" s="12"/>
      <c r="X27" s="12"/>
    </row>
    <row r="28" spans="1:24" ht="39.950000000000003" customHeight="1" x14ac:dyDescent="0.25">
      <c r="A28" s="80" t="s">
        <v>39</v>
      </c>
      <c r="B28" s="123">
        <f>COUNTIF('gm rez'!C3:C37,"N")</f>
        <v>9</v>
      </c>
      <c r="C28" s="124">
        <f>SUMIF('gm rez'!C3:C37,"N",'gm rez'!K3:K37)</f>
        <v>30939133.07</v>
      </c>
      <c r="D28" s="125">
        <f>SUMIF('gm rez'!C3:C37,"N",'gm rez'!M3:M37)</f>
        <v>9744161.6199999992</v>
      </c>
      <c r="E28" s="46">
        <f>SUMIF('gm rez'!C3:C37,"N",'gm rez'!L3:L37)</f>
        <v>21194971.449999999</v>
      </c>
      <c r="F28" s="130">
        <f>SUMIF('gm rez'!C3:C37,"N",'gm rez'!O3:O37)</f>
        <v>0</v>
      </c>
      <c r="G28" s="130">
        <f>SUMIF('gm rez'!C3:C37,"N",'gm rez'!P3:P37)</f>
        <v>0</v>
      </c>
      <c r="H28" s="130">
        <f>SUMIF('gm rez'!C3:C37,"N",'gm rez'!Q3:Q37)</f>
        <v>0</v>
      </c>
      <c r="I28" s="130">
        <f>SUMIF('gm rez'!C3:C37,"N",'gm rez'!R3:R37)</f>
        <v>0</v>
      </c>
      <c r="J28" s="130">
        <f>SUMIF('gm rez'!C3:C37,"N",'gm rez'!S3:S37)</f>
        <v>21194971.449999999</v>
      </c>
      <c r="K28" s="130">
        <f>SUMIF('gm rez'!C3:C37,"N",'gm rez'!T3:T37)</f>
        <v>0</v>
      </c>
      <c r="L28" s="130">
        <f>SUMIF('gm rez'!C3:C37,"N",'gm rez'!U3:U37)</f>
        <v>0</v>
      </c>
      <c r="M28" s="130">
        <f>SUMIF('gm rez'!C3:C37,"N",'gm rez'!V3:V37)</f>
        <v>0</v>
      </c>
      <c r="N28" s="130">
        <f>SUMIF('gm rez'!C3:C37,"N",'gm rez'!W3:W37)</f>
        <v>0</v>
      </c>
      <c r="O28" s="130">
        <f>SUMIF('gm rez'!C3:C37,"N",'gm rez'!X3:X37)</f>
        <v>0</v>
      </c>
      <c r="P28" s="20" t="b">
        <f t="shared" si="7"/>
        <v>1</v>
      </c>
      <c r="Q28" s="42" t="b">
        <f t="shared" si="8"/>
        <v>1</v>
      </c>
      <c r="R28" s="27"/>
      <c r="S28" s="27"/>
      <c r="T28" s="28"/>
      <c r="U28" s="28"/>
      <c r="V28" s="23"/>
      <c r="W28" s="12"/>
      <c r="X28" s="12"/>
    </row>
    <row r="29" spans="1:24" ht="39.950000000000003" customHeight="1" thickBot="1" x14ac:dyDescent="0.3">
      <c r="A29" s="81" t="s">
        <v>40</v>
      </c>
      <c r="B29" s="126">
        <f>COUNTIF('gm rez'!C3:C37,"W")</f>
        <v>1</v>
      </c>
      <c r="C29" s="127">
        <f>SUMIF('gm rez'!C3:C37,"W",'gm rez'!K3:K37)</f>
        <v>2732590.55</v>
      </c>
      <c r="D29" s="128">
        <f>SUMIF('gm rez'!C3:C37,"W",'gm rez'!M3:M37)</f>
        <v>819777.15999999992</v>
      </c>
      <c r="E29" s="82">
        <f>SUMIF('gm rez'!C3:C37,"W",'gm rez'!L3:L37)</f>
        <v>1912813.39</v>
      </c>
      <c r="F29" s="131">
        <f>SUMIF('gm rez'!C3:C37,"W",'gm rez'!O3:O37)</f>
        <v>0</v>
      </c>
      <c r="G29" s="131">
        <f>SUMIF('gm rez'!C3:C37,"W",'gm rez'!P3:P37)</f>
        <v>0</v>
      </c>
      <c r="H29" s="131">
        <f>SUMIF('gm rez'!C3:C37,"W",'gm rez'!Q3:Q37)</f>
        <v>0</v>
      </c>
      <c r="I29" s="131">
        <f>SUMIF('gm rez'!C3:C37,"W",'gm rez'!R3:R37)</f>
        <v>0</v>
      </c>
      <c r="J29" s="131">
        <f>SUMIF('gm rez'!C3:C37,"W",'gm rez'!S3:S37)</f>
        <v>650781.01</v>
      </c>
      <c r="K29" s="131">
        <f>SUMIF('gm rez'!C3:C37,"W",'gm rez'!T3:T37)</f>
        <v>1262032.3799999999</v>
      </c>
      <c r="L29" s="131">
        <f>SUMIF('gm rez'!C3:C37,"W",'gm rez'!U3:U37)</f>
        <v>0</v>
      </c>
      <c r="M29" s="131">
        <f>SUMIF('gm rez'!C3:C37,"W",'gm rez'!V3:V37)</f>
        <v>0</v>
      </c>
      <c r="N29" s="131">
        <f>SUMIF('gm rez'!C3:C37,"W",'gm rez'!W3:W37)</f>
        <v>0</v>
      </c>
      <c r="O29" s="131">
        <f>SUMIF('gm rez'!C3:C37,"W",'gm rez'!X3:X37)</f>
        <v>0</v>
      </c>
      <c r="P29" s="20" t="b">
        <f t="shared" si="7"/>
        <v>1</v>
      </c>
      <c r="Q29" s="42" t="b">
        <f t="shared" si="8"/>
        <v>1</v>
      </c>
      <c r="R29" s="27"/>
      <c r="S29" s="27"/>
      <c r="T29" s="28"/>
      <c r="U29" s="28"/>
      <c r="V29" s="23"/>
      <c r="W29" s="12"/>
      <c r="X29" s="12"/>
    </row>
    <row r="30" spans="1:24" ht="39.950000000000003" customHeight="1" thickTop="1" x14ac:dyDescent="0.25">
      <c r="A30" s="96" t="s">
        <v>22</v>
      </c>
      <c r="B30" s="97">
        <f>B24+B27</f>
        <v>35</v>
      </c>
      <c r="C30" s="98">
        <f>C24+C27</f>
        <v>33671723.619999997</v>
      </c>
      <c r="D30" s="99">
        <f t="shared" ref="D30:O30" si="9">D24+D27</f>
        <v>10563938.779999999</v>
      </c>
      <c r="E30" s="72">
        <f t="shared" si="9"/>
        <v>23107784.84</v>
      </c>
      <c r="F30" s="100">
        <f t="shared" si="9"/>
        <v>0</v>
      </c>
      <c r="G30" s="98">
        <f t="shared" si="9"/>
        <v>0</v>
      </c>
      <c r="H30" s="98">
        <f t="shared" si="9"/>
        <v>0</v>
      </c>
      <c r="I30" s="98">
        <f t="shared" si="9"/>
        <v>0</v>
      </c>
      <c r="J30" s="98">
        <f t="shared" si="9"/>
        <v>21845752.460000001</v>
      </c>
      <c r="K30" s="98">
        <f t="shared" si="9"/>
        <v>1262032.3799999999</v>
      </c>
      <c r="L30" s="98">
        <f t="shared" si="9"/>
        <v>0</v>
      </c>
      <c r="M30" s="98">
        <f t="shared" si="9"/>
        <v>0</v>
      </c>
      <c r="N30" s="98">
        <f t="shared" si="9"/>
        <v>0</v>
      </c>
      <c r="O30" s="101">
        <f t="shared" si="9"/>
        <v>0</v>
      </c>
      <c r="P30" s="20" t="b">
        <f t="shared" si="7"/>
        <v>1</v>
      </c>
      <c r="Q30" s="42" t="b">
        <f t="shared" si="8"/>
        <v>1</v>
      </c>
      <c r="R30" s="29"/>
      <c r="S30" s="29"/>
      <c r="T30" s="2"/>
      <c r="U30" s="2"/>
    </row>
    <row r="31" spans="1:24" ht="39.950000000000003" customHeight="1" x14ac:dyDescent="0.25">
      <c r="A31" s="59" t="s">
        <v>39</v>
      </c>
      <c r="B31" s="57">
        <f t="shared" ref="B31:O31" si="10">B25+B28</f>
        <v>9</v>
      </c>
      <c r="C31" s="49">
        <f t="shared" si="10"/>
        <v>30939133.07</v>
      </c>
      <c r="D31" s="62">
        <f t="shared" si="10"/>
        <v>9744161.6199999992</v>
      </c>
      <c r="E31" s="46">
        <f t="shared" si="10"/>
        <v>21194971.449999999</v>
      </c>
      <c r="F31" s="66">
        <f t="shared" si="10"/>
        <v>0</v>
      </c>
      <c r="G31" s="49">
        <f t="shared" si="10"/>
        <v>0</v>
      </c>
      <c r="H31" s="49">
        <f t="shared" si="10"/>
        <v>0</v>
      </c>
      <c r="I31" s="49">
        <f t="shared" si="10"/>
        <v>0</v>
      </c>
      <c r="J31" s="49">
        <f t="shared" si="10"/>
        <v>21194971.449999999</v>
      </c>
      <c r="K31" s="49">
        <f t="shared" si="10"/>
        <v>0</v>
      </c>
      <c r="L31" s="49">
        <f t="shared" si="10"/>
        <v>0</v>
      </c>
      <c r="M31" s="49">
        <f t="shared" si="10"/>
        <v>0</v>
      </c>
      <c r="N31" s="49">
        <f t="shared" si="10"/>
        <v>0</v>
      </c>
      <c r="O31" s="54">
        <f t="shared" si="10"/>
        <v>0</v>
      </c>
      <c r="P31" s="20" t="b">
        <f t="shared" si="7"/>
        <v>1</v>
      </c>
      <c r="Q31" s="42" t="b">
        <f t="shared" si="8"/>
        <v>1</v>
      </c>
      <c r="R31" s="29"/>
      <c r="S31" s="29"/>
      <c r="T31" s="2"/>
      <c r="U31" s="2"/>
    </row>
    <row r="32" spans="1:24" ht="39.950000000000003" customHeight="1" thickBot="1" x14ac:dyDescent="0.3">
      <c r="A32" s="102" t="s">
        <v>40</v>
      </c>
      <c r="B32" s="103">
        <f t="shared" ref="B32:O32" si="11">B26+B29</f>
        <v>1</v>
      </c>
      <c r="C32" s="104">
        <f t="shared" si="11"/>
        <v>2732590.55</v>
      </c>
      <c r="D32" s="105">
        <f t="shared" si="11"/>
        <v>819777.15999999992</v>
      </c>
      <c r="E32" s="106">
        <f t="shared" si="11"/>
        <v>1912813.39</v>
      </c>
      <c r="F32" s="107">
        <f t="shared" si="11"/>
        <v>0</v>
      </c>
      <c r="G32" s="104">
        <f t="shared" si="11"/>
        <v>0</v>
      </c>
      <c r="H32" s="104">
        <f t="shared" si="11"/>
        <v>0</v>
      </c>
      <c r="I32" s="104">
        <f t="shared" si="11"/>
        <v>0</v>
      </c>
      <c r="J32" s="104">
        <f t="shared" si="11"/>
        <v>650781.01</v>
      </c>
      <c r="K32" s="104">
        <f t="shared" si="11"/>
        <v>1262032.3799999999</v>
      </c>
      <c r="L32" s="104">
        <f t="shared" si="11"/>
        <v>0</v>
      </c>
      <c r="M32" s="104">
        <f t="shared" si="11"/>
        <v>0</v>
      </c>
      <c r="N32" s="104">
        <f t="shared" si="11"/>
        <v>0</v>
      </c>
      <c r="O32" s="108">
        <f t="shared" si="11"/>
        <v>0</v>
      </c>
      <c r="P32" s="20" t="b">
        <f t="shared" si="7"/>
        <v>1</v>
      </c>
      <c r="Q32" s="42" t="b">
        <f t="shared" si="8"/>
        <v>1</v>
      </c>
      <c r="R32" s="29"/>
      <c r="S32" s="29"/>
      <c r="T32" s="2"/>
      <c r="U32" s="2"/>
    </row>
    <row r="33" spans="1:21" ht="39.950000000000003" customHeight="1" thickTop="1" x14ac:dyDescent="0.25">
      <c r="A33" s="109" t="s">
        <v>34</v>
      </c>
      <c r="B33" s="110">
        <f>B20+B30</f>
        <v>84</v>
      </c>
      <c r="C33" s="111">
        <f>C20+C30</f>
        <v>172787858.18000001</v>
      </c>
      <c r="D33" s="112">
        <f t="shared" ref="D33:O33" si="12">D20+D30</f>
        <v>69168974.75</v>
      </c>
      <c r="E33" s="113">
        <f>E20+E30</f>
        <v>103618883.43000001</v>
      </c>
      <c r="F33" s="114">
        <f>F20+F30</f>
        <v>0</v>
      </c>
      <c r="G33" s="141">
        <f t="shared" ref="G33:I33" si="13">G20+G30</f>
        <v>0</v>
      </c>
      <c r="H33" s="141">
        <f t="shared" si="13"/>
        <v>4124460.83</v>
      </c>
      <c r="I33" s="141">
        <f t="shared" si="13"/>
        <v>9745745.6499999985</v>
      </c>
      <c r="J33" s="111">
        <f t="shared" si="12"/>
        <v>77331658.210000023</v>
      </c>
      <c r="K33" s="111">
        <f t="shared" si="12"/>
        <v>12417018.740000002</v>
      </c>
      <c r="L33" s="111">
        <f t="shared" si="12"/>
        <v>0</v>
      </c>
      <c r="M33" s="111">
        <f t="shared" si="12"/>
        <v>0</v>
      </c>
      <c r="N33" s="111">
        <f t="shared" si="12"/>
        <v>0</v>
      </c>
      <c r="O33" s="115">
        <f t="shared" si="12"/>
        <v>0</v>
      </c>
      <c r="P33" s="20" t="b">
        <f t="shared" si="7"/>
        <v>1</v>
      </c>
      <c r="Q33" s="42" t="b">
        <f t="shared" si="8"/>
        <v>1</v>
      </c>
      <c r="R33" s="29"/>
      <c r="S33" s="29"/>
      <c r="T33" s="2"/>
      <c r="U33" s="2"/>
    </row>
    <row r="34" spans="1:21" ht="39.950000000000003" customHeight="1" x14ac:dyDescent="0.25">
      <c r="A34" s="116" t="s">
        <v>39</v>
      </c>
      <c r="B34" s="58">
        <f>B22+B31</f>
        <v>43</v>
      </c>
      <c r="C34" s="140">
        <f t="shared" ref="C34:D34" si="14">C22+C31</f>
        <v>95866348.620000005</v>
      </c>
      <c r="D34" s="140">
        <f t="shared" si="14"/>
        <v>37000378.539999999</v>
      </c>
      <c r="E34" s="68">
        <f>E22+E31</f>
        <v>58865970.079999998</v>
      </c>
      <c r="F34" s="67">
        <f>F22+F31</f>
        <v>0</v>
      </c>
      <c r="G34" s="140">
        <f t="shared" ref="G34:O34" si="15">G22+G31</f>
        <v>0</v>
      </c>
      <c r="H34" s="140">
        <f t="shared" si="15"/>
        <v>0</v>
      </c>
      <c r="I34" s="140">
        <f t="shared" si="15"/>
        <v>0</v>
      </c>
      <c r="J34" s="140">
        <f t="shared" si="15"/>
        <v>58865970.079999998</v>
      </c>
      <c r="K34" s="140">
        <f t="shared" si="15"/>
        <v>0</v>
      </c>
      <c r="L34" s="140">
        <f t="shared" si="15"/>
        <v>0</v>
      </c>
      <c r="M34" s="140">
        <f t="shared" si="15"/>
        <v>0</v>
      </c>
      <c r="N34" s="140">
        <f t="shared" si="15"/>
        <v>0</v>
      </c>
      <c r="O34" s="140">
        <f t="shared" ca="1" si="15"/>
        <v>0</v>
      </c>
      <c r="P34" s="20" t="b">
        <f t="shared" si="7"/>
        <v>1</v>
      </c>
      <c r="Q34" s="42" t="b">
        <f t="shared" ca="1" si="8"/>
        <v>1</v>
      </c>
      <c r="R34" s="29"/>
      <c r="S34" s="29"/>
      <c r="T34" s="2"/>
      <c r="U34" s="2"/>
    </row>
    <row r="35" spans="1:21" ht="39.950000000000003" customHeight="1" thickBot="1" x14ac:dyDescent="0.3">
      <c r="A35" s="117" t="s">
        <v>40</v>
      </c>
      <c r="B35" s="118">
        <f>B23+B32</f>
        <v>10</v>
      </c>
      <c r="C35" s="142">
        <f t="shared" ref="C35:D35" si="16">C23+C32</f>
        <v>44436874.670000002</v>
      </c>
      <c r="D35" s="142">
        <f t="shared" si="16"/>
        <v>18350879.030000001</v>
      </c>
      <c r="E35" s="82">
        <f>E23+E32</f>
        <v>26085995.640000001</v>
      </c>
      <c r="F35" s="119">
        <f>F23+F32</f>
        <v>0</v>
      </c>
      <c r="G35" s="142">
        <f t="shared" ref="G35:O35" si="17">G23+G32</f>
        <v>0</v>
      </c>
      <c r="H35" s="142">
        <f t="shared" si="17"/>
        <v>0</v>
      </c>
      <c r="I35" s="142">
        <f t="shared" si="17"/>
        <v>0</v>
      </c>
      <c r="J35" s="142">
        <f t="shared" si="17"/>
        <v>13668976.9</v>
      </c>
      <c r="K35" s="142">
        <f t="shared" si="17"/>
        <v>12417018.740000002</v>
      </c>
      <c r="L35" s="142">
        <f t="shared" si="17"/>
        <v>0</v>
      </c>
      <c r="M35" s="142">
        <f t="shared" si="17"/>
        <v>0</v>
      </c>
      <c r="N35" s="142">
        <f t="shared" si="17"/>
        <v>0</v>
      </c>
      <c r="O35" s="142">
        <f t="shared" ca="1" si="17"/>
        <v>0</v>
      </c>
      <c r="P35" s="20" t="b">
        <f t="shared" si="7"/>
        <v>1</v>
      </c>
      <c r="Q35" s="42" t="b">
        <f t="shared" ca="1" si="8"/>
        <v>1</v>
      </c>
      <c r="R35" s="29"/>
      <c r="S35" s="29"/>
      <c r="T35" s="2"/>
      <c r="U35" s="2"/>
    </row>
    <row r="36" spans="1:21" ht="15.75" thickTop="1" x14ac:dyDescent="0.25">
      <c r="A36" s="30"/>
      <c r="B36" s="30"/>
      <c r="C36" s="30"/>
      <c r="D36" s="30"/>
      <c r="E36" s="30"/>
      <c r="F36" s="30"/>
      <c r="G36" s="30"/>
      <c r="H36" s="30"/>
      <c r="I36" s="30"/>
      <c r="J36" s="30"/>
      <c r="K36" s="30"/>
      <c r="L36" s="30"/>
      <c r="M36" s="30"/>
      <c r="N36" s="30"/>
      <c r="O36" s="30"/>
      <c r="P36" s="30"/>
      <c r="Q36" s="30"/>
      <c r="R36" s="29"/>
      <c r="S36" s="29"/>
      <c r="T36" s="2"/>
      <c r="U36" s="2"/>
    </row>
    <row r="37" spans="1:21" x14ac:dyDescent="0.25">
      <c r="A37" s="30"/>
      <c r="B37" s="30"/>
      <c r="C37" s="30"/>
      <c r="D37" s="30"/>
      <c r="E37" s="30"/>
      <c r="F37" s="30"/>
      <c r="G37" s="30"/>
      <c r="H37" s="30"/>
      <c r="I37" s="30"/>
      <c r="J37" s="30"/>
      <c r="K37" s="30"/>
      <c r="L37" s="30"/>
      <c r="M37" s="30"/>
      <c r="N37" s="30"/>
      <c r="O37" s="30"/>
      <c r="P37" s="30"/>
      <c r="Q37" s="30"/>
      <c r="R37" s="29"/>
      <c r="S37" s="29"/>
      <c r="T37" s="2"/>
      <c r="U37" s="2"/>
    </row>
    <row r="38" spans="1:21" x14ac:dyDescent="0.25">
      <c r="A38" s="30"/>
      <c r="B38" s="30"/>
      <c r="C38" s="30"/>
      <c r="D38" s="30"/>
      <c r="E38" s="30"/>
      <c r="F38" s="30"/>
      <c r="G38" s="30"/>
      <c r="H38" s="30"/>
      <c r="I38" s="30"/>
      <c r="J38" s="30"/>
      <c r="K38" s="30"/>
      <c r="L38" s="30"/>
      <c r="M38" s="30"/>
      <c r="N38" s="30"/>
      <c r="O38" s="30"/>
      <c r="P38" s="30"/>
      <c r="Q38" s="30"/>
      <c r="R38" s="29"/>
      <c r="S38" s="29"/>
      <c r="T38" s="2"/>
      <c r="U38" s="2"/>
    </row>
    <row r="39" spans="1:21" x14ac:dyDescent="0.25">
      <c r="A39" s="30"/>
      <c r="B39" s="30"/>
      <c r="C39" s="30"/>
      <c r="D39" s="30"/>
      <c r="E39" s="30"/>
      <c r="F39" s="30"/>
      <c r="G39" s="30"/>
      <c r="H39" s="30"/>
      <c r="I39" s="30"/>
      <c r="J39" s="30"/>
      <c r="K39" s="30"/>
      <c r="L39" s="30"/>
      <c r="M39" s="30"/>
      <c r="N39" s="30"/>
      <c r="O39" s="30"/>
      <c r="P39" s="30"/>
      <c r="Q39" s="30"/>
      <c r="R39" s="29"/>
      <c r="S39" s="29"/>
      <c r="T39" s="2"/>
      <c r="U39" s="2"/>
    </row>
    <row r="40" spans="1:21" x14ac:dyDescent="0.25">
      <c r="A40" s="31"/>
      <c r="B40" s="31"/>
      <c r="C40" s="31"/>
      <c r="D40" s="31"/>
      <c r="E40" s="31"/>
      <c r="F40" s="31"/>
      <c r="G40" s="31"/>
      <c r="H40" s="31"/>
      <c r="I40" s="31"/>
      <c r="J40" s="31"/>
      <c r="K40" s="31"/>
      <c r="L40" s="31"/>
      <c r="M40" s="31"/>
      <c r="N40" s="31"/>
      <c r="O40" s="31"/>
      <c r="P40" s="31"/>
      <c r="Q40" s="31"/>
      <c r="R40" s="2"/>
      <c r="S40" s="2"/>
      <c r="T40" s="2"/>
      <c r="U40" s="2"/>
    </row>
    <row r="41" spans="1:21" x14ac:dyDescent="0.25">
      <c r="A41" s="31"/>
      <c r="B41" s="31"/>
      <c r="C41" s="31"/>
      <c r="D41" s="31"/>
      <c r="E41" s="31"/>
      <c r="F41" s="31"/>
      <c r="G41" s="31"/>
      <c r="H41" s="31"/>
      <c r="I41" s="31"/>
      <c r="J41" s="31"/>
      <c r="K41" s="31"/>
      <c r="L41" s="31"/>
      <c r="M41" s="31"/>
      <c r="N41" s="31"/>
      <c r="O41" s="31"/>
      <c r="P41" s="31"/>
      <c r="Q41" s="31"/>
      <c r="R41" s="2"/>
      <c r="S41" s="2"/>
      <c r="T41" s="2"/>
      <c r="U41" s="2"/>
    </row>
    <row r="42" spans="1:21" x14ac:dyDescent="0.25">
      <c r="A42" s="31"/>
      <c r="B42" s="31"/>
      <c r="C42" s="31"/>
      <c r="D42" s="31"/>
      <c r="E42" s="31"/>
      <c r="F42" s="31"/>
      <c r="G42" s="31"/>
      <c r="H42" s="31"/>
      <c r="I42" s="31"/>
      <c r="J42" s="31"/>
      <c r="K42" s="31"/>
      <c r="L42" s="31"/>
      <c r="M42" s="31"/>
      <c r="N42" s="31"/>
      <c r="O42" s="31"/>
      <c r="P42" s="31"/>
      <c r="Q42" s="31"/>
      <c r="R42" s="2"/>
      <c r="S42" s="2"/>
      <c r="T42" s="2"/>
      <c r="U42" s="2"/>
    </row>
  </sheetData>
  <customSheetViews>
    <customSheetView guid="{3973A40E-5FBB-48CA-82B2-E78527605440}" showPageBreaks="1" fitToPage="1" printArea="1" view="pageBreakPreview">
      <selection activeCell="B18" sqref="B18"/>
      <pageMargins left="0.70866141732283472" right="0.70866141732283472" top="0.74803149606299213" bottom="0.74803149606299213" header="0.31496062992125984" footer="0.31496062992125984"/>
      <pageSetup paperSize="8" scale="64" orientation="landscape" r:id="rId1"/>
      <headerFooter>
        <oddHeader>&amp;LWojewództwo &amp;K000000Opolskie</oddHeader>
      </headerFooter>
    </customSheetView>
    <customSheetView guid="{6ADAECCC-622B-41E1-8182-8DD3E35EF5F9}" showPageBreaks="1" fitToPage="1" printArea="1" view="pageBreakPreview" topLeftCell="A10">
      <selection activeCell="J20" sqref="J20"/>
      <pageMargins left="0.70866141732283472" right="0.70866141732283472" top="0.74803149606299213" bottom="0.74803149606299213" header="0.31496062992125984" footer="0.31496062992125984"/>
      <pageSetup paperSize="8" scale="64" orientation="landscape" r:id="rId2"/>
      <headerFooter>
        <oddHeader>&amp;LWojewództwo &amp;K000000Opolskie</oddHeader>
      </headerFooter>
    </customSheetView>
    <customSheetView guid="{910E5BC9-C14F-44A3-BD6A-DB4FB1067C5C}" showPageBreaks="1" fitToPage="1" printArea="1" view="pageBreakPreview" topLeftCell="A10">
      <selection activeCell="J20" sqref="J20"/>
      <pageMargins left="0.70866141732283472" right="0.70866141732283472" top="0.74803149606299213" bottom="0.74803149606299213" header="0.31496062992125984" footer="0.31496062992125984"/>
      <pageSetup paperSize="8" scale="64" orientation="landscape" r:id="rId3"/>
      <headerFooter>
        <oddHeader>&amp;LWojewództwo &amp;K000000Opolskie</oddHeader>
      </headerFooter>
    </customSheetView>
    <customSheetView guid="{970B3EFC-385A-45DE-908A-ABE05BA5D65C}" showPageBreaks="1" fitToPage="1" printArea="1" view="pageBreakPreview" topLeftCell="A10">
      <selection activeCell="J20" sqref="J20"/>
      <pageMargins left="0.70866141732283472" right="0.70866141732283472" top="0.74803149606299213" bottom="0.74803149606299213" header="0.31496062992125984" footer="0.31496062992125984"/>
      <pageSetup paperSize="8" scale="64" orientation="landscape" r:id="rId4"/>
      <headerFooter>
        <oddHeader>&amp;LWojewództwo &amp;K000000Opolskie</oddHeader>
      </headerFooter>
    </customSheetView>
    <customSheetView guid="{73D0BFC8-C8AD-4177-93C9-071059B157B4}" showPageBreaks="1" fitToPage="1" printArea="1" view="pageBreakPreview" topLeftCell="A22">
      <selection activeCell="B18" sqref="B18"/>
      <pageMargins left="0.70866141732283472" right="0.70866141732283472" top="0.74803149606299213" bottom="0.74803149606299213" header="0.31496062992125984" footer="0.31496062992125984"/>
      <pageSetup paperSize="8" scale="43" orientation="landscape" r:id="rId5"/>
      <headerFooter>
        <oddHeader>&amp;LWojewództwo &amp;K000000Opolskie</oddHeader>
      </headerFooter>
    </customSheetView>
    <customSheetView guid="{8713D67E-80AD-4862-B39E-B3C8835229AA}" showPageBreaks="1" fitToPage="1" printArea="1" view="pageBreakPreview">
      <pageMargins left="0.70866141732283472" right="0.70866141732283472" top="0.74803149606299213" bottom="0.74803149606299213" header="0.31496062992125984" footer="0.31496062992125984"/>
      <pageSetup paperSize="8" scale="64" orientation="landscape" r:id="rId6"/>
      <headerFooter>
        <oddHeader>&amp;LWojewództwo &amp;K000000Opolskie</oddHeader>
      </headerFooter>
    </customSheetView>
  </customSheetViews>
  <mergeCells count="8">
    <mergeCell ref="G1:H1"/>
    <mergeCell ref="F2:N6"/>
    <mergeCell ref="F7:N7"/>
    <mergeCell ref="A10:A11"/>
    <mergeCell ref="B10:B11"/>
    <mergeCell ref="C10:C11"/>
    <mergeCell ref="D10:D11"/>
    <mergeCell ref="E10:E11"/>
  </mergeCells>
  <pageMargins left="0.70866141732283472" right="0.70866141732283472" top="0.74803149606299213" bottom="0.74803149606299213" header="0.31496062992125984" footer="0.31496062992125984"/>
  <pageSetup paperSize="8" scale="64" orientation="landscape" r:id="rId7"/>
  <headerFooter>
    <oddHeader>&amp;LWojewództwo &amp;K000000Opolskie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29"/>
  <sheetViews>
    <sheetView showGridLines="0" view="pageBreakPreview" zoomScale="78" zoomScaleNormal="78" zoomScaleSheetLayoutView="110" workbookViewId="0">
      <selection activeCell="K10" sqref="K10"/>
    </sheetView>
  </sheetViews>
  <sheetFormatPr defaultColWidth="9.140625" defaultRowHeight="11.25" x14ac:dyDescent="0.2"/>
  <cols>
    <col min="1" max="1" width="6.85546875" style="178" customWidth="1"/>
    <col min="2" max="3" width="15.5703125" style="178" customWidth="1"/>
    <col min="4" max="4" width="18" style="178" customWidth="1"/>
    <col min="5" max="5" width="15.5703125" style="178" customWidth="1"/>
    <col min="6" max="6" width="52.140625" style="178" customWidth="1"/>
    <col min="7" max="7" width="13" style="178" bestFit="1" customWidth="1"/>
    <col min="8" max="8" width="15" style="313" customWidth="1"/>
    <col min="9" max="9" width="20.42578125" style="178" bestFit="1" customWidth="1"/>
    <col min="10" max="10" width="18.140625" style="178" customWidth="1"/>
    <col min="11" max="11" width="13.5703125" style="178" bestFit="1" customWidth="1"/>
    <col min="12" max="12" width="18.5703125" style="178" customWidth="1"/>
    <col min="13" max="14" width="15.5703125" style="314" customWidth="1"/>
    <col min="15" max="23" width="15.5703125" style="178" customWidth="1"/>
    <col min="24" max="24" width="15.5703125" style="270" customWidth="1"/>
    <col min="25" max="26" width="15.7109375" style="160" customWidth="1"/>
    <col min="27" max="27" width="15.7109375" style="270" customWidth="1"/>
    <col min="28" max="29" width="9.140625" style="177"/>
    <col min="30" max="30" width="11.7109375" style="177" bestFit="1" customWidth="1"/>
    <col min="31" max="16384" width="9.140625" style="177"/>
  </cols>
  <sheetData>
    <row r="1" spans="1:51" ht="20.100000000000001" customHeight="1" x14ac:dyDescent="0.2">
      <c r="A1" s="362" t="s">
        <v>4</v>
      </c>
      <c r="B1" s="362" t="s">
        <v>5</v>
      </c>
      <c r="C1" s="363" t="s">
        <v>44</v>
      </c>
      <c r="D1" s="358" t="s">
        <v>6</v>
      </c>
      <c r="E1" s="358" t="s">
        <v>32</v>
      </c>
      <c r="F1" s="358" t="s">
        <v>7</v>
      </c>
      <c r="G1" s="362" t="s">
        <v>26</v>
      </c>
      <c r="H1" s="365" t="s">
        <v>83</v>
      </c>
      <c r="I1" s="362" t="s">
        <v>23</v>
      </c>
      <c r="J1" s="362" t="s">
        <v>8</v>
      </c>
      <c r="K1" s="362" t="s">
        <v>15</v>
      </c>
      <c r="L1" s="358" t="s">
        <v>12</v>
      </c>
      <c r="M1" s="362" t="s">
        <v>10</v>
      </c>
      <c r="N1" s="366" t="s">
        <v>11</v>
      </c>
      <c r="O1" s="367"/>
      <c r="P1" s="367"/>
      <c r="Q1" s="367"/>
      <c r="R1" s="367"/>
      <c r="S1" s="367"/>
      <c r="T1" s="367"/>
      <c r="U1" s="367"/>
      <c r="V1" s="367"/>
      <c r="W1" s="368"/>
      <c r="X1" s="254"/>
      <c r="Y1" s="254"/>
      <c r="Z1" s="254"/>
      <c r="AA1" s="255"/>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row>
    <row r="2" spans="1:51" ht="49.5" customHeight="1" x14ac:dyDescent="0.2">
      <c r="A2" s="362"/>
      <c r="B2" s="362"/>
      <c r="C2" s="364"/>
      <c r="D2" s="359"/>
      <c r="E2" s="359"/>
      <c r="F2" s="359"/>
      <c r="G2" s="362"/>
      <c r="H2" s="365"/>
      <c r="I2" s="362"/>
      <c r="J2" s="362"/>
      <c r="K2" s="362"/>
      <c r="L2" s="359"/>
      <c r="M2" s="362"/>
      <c r="N2" s="299">
        <v>2019</v>
      </c>
      <c r="O2" s="299">
        <v>2020</v>
      </c>
      <c r="P2" s="299">
        <v>2021</v>
      </c>
      <c r="Q2" s="299">
        <v>2022</v>
      </c>
      <c r="R2" s="299">
        <v>2023</v>
      </c>
      <c r="S2" s="299">
        <v>2024</v>
      </c>
      <c r="T2" s="299">
        <v>2025</v>
      </c>
      <c r="U2" s="299">
        <v>2026</v>
      </c>
      <c r="V2" s="299">
        <v>2027</v>
      </c>
      <c r="W2" s="299">
        <v>2028</v>
      </c>
      <c r="X2" s="254" t="s">
        <v>28</v>
      </c>
      <c r="Y2" s="254" t="s">
        <v>29</v>
      </c>
      <c r="Z2" s="254" t="s">
        <v>30</v>
      </c>
      <c r="AA2" s="257" t="s">
        <v>31</v>
      </c>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row>
    <row r="3" spans="1:51" s="258" customFormat="1" ht="35.1" customHeight="1" x14ac:dyDescent="0.2">
      <c r="A3" s="144">
        <v>1</v>
      </c>
      <c r="B3" s="144" t="s">
        <v>88</v>
      </c>
      <c r="C3" s="144" t="s">
        <v>48</v>
      </c>
      <c r="D3" s="281" t="s">
        <v>57</v>
      </c>
      <c r="E3" s="281">
        <v>1608</v>
      </c>
      <c r="F3" s="144" t="s">
        <v>89</v>
      </c>
      <c r="G3" s="144" t="s">
        <v>47</v>
      </c>
      <c r="H3" s="274">
        <v>1.9159999999999999</v>
      </c>
      <c r="I3" s="144" t="s">
        <v>262</v>
      </c>
      <c r="J3" s="175">
        <v>4004892.52</v>
      </c>
      <c r="K3" s="171">
        <v>1692326.43</v>
      </c>
      <c r="L3" s="176">
        <f t="shared" ref="L3" si="0">J3-K3</f>
        <v>2312566.09</v>
      </c>
      <c r="M3" s="282">
        <f>ROUND(K3/J3,4)</f>
        <v>0.42259999999999998</v>
      </c>
      <c r="N3" s="300">
        <v>0</v>
      </c>
      <c r="O3" s="300">
        <v>0</v>
      </c>
      <c r="P3" s="175">
        <v>0</v>
      </c>
      <c r="Q3" s="175">
        <v>1187826.43</v>
      </c>
      <c r="R3" s="175">
        <v>504500</v>
      </c>
      <c r="S3" s="300">
        <v>0</v>
      </c>
      <c r="T3" s="300">
        <v>0</v>
      </c>
      <c r="U3" s="300">
        <v>0</v>
      </c>
      <c r="V3" s="300">
        <v>0</v>
      </c>
      <c r="W3" s="300">
        <v>0</v>
      </c>
      <c r="X3" s="155" t="b">
        <f t="shared" ref="X3" si="1">K3=SUM(O3:W3)</f>
        <v>1</v>
      </c>
      <c r="Y3" s="263">
        <f t="shared" ref="Y3" si="2">ROUND(K3/J3,4)</f>
        <v>0.42259999999999998</v>
      </c>
      <c r="Z3" s="172" t="b">
        <f t="shared" ref="Z3" si="3">Y3=M3</f>
        <v>1</v>
      </c>
      <c r="AA3" s="172" t="b">
        <f t="shared" ref="AA3" si="4">J3=K3+L3</f>
        <v>1</v>
      </c>
    </row>
    <row r="4" spans="1:51" s="35" customFormat="1" ht="35.1" customHeight="1" x14ac:dyDescent="0.2">
      <c r="A4" s="156">
        <v>1</v>
      </c>
      <c r="B4" s="156" t="s">
        <v>118</v>
      </c>
      <c r="C4" s="155" t="s">
        <v>53</v>
      </c>
      <c r="D4" s="156" t="s">
        <v>56</v>
      </c>
      <c r="E4" s="156">
        <v>1609</v>
      </c>
      <c r="F4" s="156" t="s">
        <v>119</v>
      </c>
      <c r="G4" s="156" t="s">
        <v>84</v>
      </c>
      <c r="H4" s="259">
        <v>0.48699999999999999</v>
      </c>
      <c r="I4" s="173" t="s">
        <v>312</v>
      </c>
      <c r="J4" s="172">
        <v>2443601.98</v>
      </c>
      <c r="K4" s="170">
        <f>ROUND(J4*M4,2)</f>
        <v>1221800.99</v>
      </c>
      <c r="L4" s="173">
        <f t="shared" ref="L4:L12" si="5">J4-K4</f>
        <v>1221800.99</v>
      </c>
      <c r="M4" s="146">
        <v>0.5</v>
      </c>
      <c r="N4" s="301">
        <v>0</v>
      </c>
      <c r="O4" s="301">
        <v>0</v>
      </c>
      <c r="P4" s="172">
        <v>0</v>
      </c>
      <c r="Q4" s="172">
        <v>0</v>
      </c>
      <c r="R4" s="172">
        <f>K4</f>
        <v>1221800.99</v>
      </c>
      <c r="S4" s="301">
        <v>0</v>
      </c>
      <c r="T4" s="301">
        <v>0</v>
      </c>
      <c r="U4" s="301">
        <v>0</v>
      </c>
      <c r="V4" s="301">
        <v>0</v>
      </c>
      <c r="W4" s="301">
        <v>0</v>
      </c>
      <c r="X4" s="260" t="b">
        <f t="shared" ref="X4:X11" si="6">K4=SUM(O4:W4)</f>
        <v>1</v>
      </c>
      <c r="Y4" s="261">
        <f t="shared" ref="Y4:Y12" si="7">ROUND(K4/J4,4)</f>
        <v>0.5</v>
      </c>
      <c r="Z4" s="208" t="b">
        <f t="shared" ref="Z4:Z12" si="8">Y4=M4</f>
        <v>1</v>
      </c>
      <c r="AA4" s="208" t="b">
        <f t="shared" ref="AA4:AA12" si="9">J4=K4+L4</f>
        <v>1</v>
      </c>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row>
    <row r="5" spans="1:51" s="264" customFormat="1" ht="35.1" customHeight="1" x14ac:dyDescent="0.2">
      <c r="A5" s="156">
        <v>3</v>
      </c>
      <c r="B5" s="156" t="s">
        <v>120</v>
      </c>
      <c r="C5" s="155" t="s">
        <v>53</v>
      </c>
      <c r="D5" s="156" t="s">
        <v>56</v>
      </c>
      <c r="E5" s="156">
        <v>1609</v>
      </c>
      <c r="F5" s="156" t="s">
        <v>121</v>
      </c>
      <c r="G5" s="156" t="s">
        <v>47</v>
      </c>
      <c r="H5" s="259">
        <v>0.48299999999999998</v>
      </c>
      <c r="I5" s="173" t="s">
        <v>289</v>
      </c>
      <c r="J5" s="173">
        <v>783173.28</v>
      </c>
      <c r="K5" s="170">
        <f>ROUND(J5*M5,2)</f>
        <v>391586.64</v>
      </c>
      <c r="L5" s="173">
        <f t="shared" si="5"/>
        <v>391586.64</v>
      </c>
      <c r="M5" s="146">
        <v>0.5</v>
      </c>
      <c r="N5" s="301">
        <v>0</v>
      </c>
      <c r="O5" s="301">
        <v>0</v>
      </c>
      <c r="P5" s="172">
        <v>0</v>
      </c>
      <c r="Q5" s="172">
        <v>0</v>
      </c>
      <c r="R5" s="172">
        <f t="shared" ref="R5:R12" si="10">K5</f>
        <v>391586.64</v>
      </c>
      <c r="S5" s="301">
        <v>0</v>
      </c>
      <c r="T5" s="301">
        <v>0</v>
      </c>
      <c r="U5" s="301">
        <v>0</v>
      </c>
      <c r="V5" s="301">
        <v>0</v>
      </c>
      <c r="W5" s="301">
        <v>0</v>
      </c>
      <c r="X5" s="155" t="b">
        <f t="shared" si="6"/>
        <v>1</v>
      </c>
      <c r="Y5" s="263">
        <f t="shared" si="7"/>
        <v>0.5</v>
      </c>
      <c r="Z5" s="172" t="b">
        <f t="shared" si="8"/>
        <v>1</v>
      </c>
      <c r="AA5" s="172" t="b">
        <f t="shared" si="9"/>
        <v>1</v>
      </c>
    </row>
    <row r="6" spans="1:51" s="266" customFormat="1" ht="35.1" customHeight="1" x14ac:dyDescent="0.2">
      <c r="A6" s="156">
        <v>4</v>
      </c>
      <c r="B6" s="156" t="s">
        <v>122</v>
      </c>
      <c r="C6" s="155" t="s">
        <v>53</v>
      </c>
      <c r="D6" s="156" t="s">
        <v>71</v>
      </c>
      <c r="E6" s="156">
        <v>1602</v>
      </c>
      <c r="F6" s="156" t="s">
        <v>123</v>
      </c>
      <c r="G6" s="156" t="s">
        <v>47</v>
      </c>
      <c r="H6" s="259">
        <v>0.998</v>
      </c>
      <c r="I6" s="173" t="s">
        <v>221</v>
      </c>
      <c r="J6" s="172">
        <v>2842852.76</v>
      </c>
      <c r="K6" s="334">
        <f>ROUND(J6*M6,2)</f>
        <v>1421426.38</v>
      </c>
      <c r="L6" s="335">
        <f t="shared" si="5"/>
        <v>1421426.38</v>
      </c>
      <c r="M6" s="146">
        <v>0.5</v>
      </c>
      <c r="N6" s="301">
        <v>0</v>
      </c>
      <c r="O6" s="301">
        <v>0</v>
      </c>
      <c r="P6" s="172">
        <v>0</v>
      </c>
      <c r="Q6" s="172">
        <v>0</v>
      </c>
      <c r="R6" s="172">
        <f t="shared" si="10"/>
        <v>1421426.38</v>
      </c>
      <c r="S6" s="301">
        <v>0</v>
      </c>
      <c r="T6" s="301">
        <v>0</v>
      </c>
      <c r="U6" s="301">
        <v>0</v>
      </c>
      <c r="V6" s="301">
        <v>0</v>
      </c>
      <c r="W6" s="301">
        <v>0</v>
      </c>
      <c r="X6" s="257" t="b">
        <f t="shared" si="6"/>
        <v>1</v>
      </c>
      <c r="Y6" s="265">
        <f t="shared" si="7"/>
        <v>0.5</v>
      </c>
      <c r="Z6" s="207" t="b">
        <f t="shared" si="8"/>
        <v>1</v>
      </c>
      <c r="AA6" s="207" t="b">
        <f t="shared" si="9"/>
        <v>1</v>
      </c>
    </row>
    <row r="7" spans="1:51" s="266" customFormat="1" ht="39" customHeight="1" x14ac:dyDescent="0.2">
      <c r="A7" s="156">
        <v>5</v>
      </c>
      <c r="B7" s="156" t="s">
        <v>124</v>
      </c>
      <c r="C7" s="155" t="s">
        <v>53</v>
      </c>
      <c r="D7" s="156" t="s">
        <v>57</v>
      </c>
      <c r="E7" s="156">
        <v>1608</v>
      </c>
      <c r="F7" s="156" t="s">
        <v>125</v>
      </c>
      <c r="G7" s="156" t="s">
        <v>47</v>
      </c>
      <c r="H7" s="259">
        <v>0.92100000000000004</v>
      </c>
      <c r="I7" s="173" t="s">
        <v>126</v>
      </c>
      <c r="J7" s="172">
        <v>559815.26</v>
      </c>
      <c r="K7" s="172">
        <f t="shared" ref="K7:K10" si="11">ROUND(J7*M7,2)</f>
        <v>279907.63</v>
      </c>
      <c r="L7" s="173">
        <f t="shared" si="5"/>
        <v>279907.63</v>
      </c>
      <c r="M7" s="146">
        <v>0.5</v>
      </c>
      <c r="N7" s="301">
        <v>0</v>
      </c>
      <c r="O7" s="301">
        <v>0</v>
      </c>
      <c r="P7" s="172">
        <v>0</v>
      </c>
      <c r="Q7" s="172">
        <v>0</v>
      </c>
      <c r="R7" s="172">
        <f t="shared" si="10"/>
        <v>279907.63</v>
      </c>
      <c r="S7" s="301">
        <v>0</v>
      </c>
      <c r="T7" s="301">
        <v>0</v>
      </c>
      <c r="U7" s="301">
        <v>0</v>
      </c>
      <c r="V7" s="301">
        <v>0</v>
      </c>
      <c r="W7" s="301">
        <v>0</v>
      </c>
      <c r="X7" s="257" t="b">
        <f t="shared" si="6"/>
        <v>1</v>
      </c>
      <c r="Y7" s="265">
        <f t="shared" si="7"/>
        <v>0.5</v>
      </c>
      <c r="Z7" s="207" t="b">
        <f t="shared" si="8"/>
        <v>1</v>
      </c>
      <c r="AA7" s="207" t="b">
        <f t="shared" si="9"/>
        <v>1</v>
      </c>
    </row>
    <row r="8" spans="1:51" s="298" customFormat="1" ht="29.25" customHeight="1" x14ac:dyDescent="0.2">
      <c r="A8" s="156">
        <v>6</v>
      </c>
      <c r="B8" s="156" t="s">
        <v>127</v>
      </c>
      <c r="C8" s="155" t="s">
        <v>53</v>
      </c>
      <c r="D8" s="156" t="s">
        <v>72</v>
      </c>
      <c r="E8" s="302">
        <v>1604</v>
      </c>
      <c r="F8" s="303" t="s">
        <v>128</v>
      </c>
      <c r="G8" s="156" t="s">
        <v>85</v>
      </c>
      <c r="H8" s="259">
        <v>0.6</v>
      </c>
      <c r="I8" s="173" t="s">
        <v>313</v>
      </c>
      <c r="J8" s="172">
        <v>389403.54</v>
      </c>
      <c r="K8" s="172">
        <f>ROUND(J8*M8,2)</f>
        <v>311522.83</v>
      </c>
      <c r="L8" s="173">
        <f t="shared" si="5"/>
        <v>77880.709999999963</v>
      </c>
      <c r="M8" s="146">
        <v>0.8</v>
      </c>
      <c r="N8" s="301">
        <v>0</v>
      </c>
      <c r="O8" s="301">
        <v>0</v>
      </c>
      <c r="P8" s="172">
        <v>0</v>
      </c>
      <c r="Q8" s="172">
        <v>0</v>
      </c>
      <c r="R8" s="172">
        <f>K8</f>
        <v>311522.83</v>
      </c>
      <c r="S8" s="301">
        <v>0</v>
      </c>
      <c r="T8" s="301">
        <v>0</v>
      </c>
      <c r="U8" s="301">
        <v>0</v>
      </c>
      <c r="V8" s="301">
        <v>0</v>
      </c>
      <c r="W8" s="301">
        <v>0</v>
      </c>
      <c r="X8" s="295" t="b">
        <f t="shared" si="6"/>
        <v>1</v>
      </c>
      <c r="Y8" s="296">
        <f t="shared" si="7"/>
        <v>0.8</v>
      </c>
      <c r="Z8" s="297" t="b">
        <f t="shared" si="8"/>
        <v>1</v>
      </c>
      <c r="AA8" s="297" t="b">
        <f t="shared" si="9"/>
        <v>1</v>
      </c>
    </row>
    <row r="9" spans="1:51" s="267" customFormat="1" ht="33" customHeight="1" x14ac:dyDescent="0.2">
      <c r="A9" s="156">
        <v>7</v>
      </c>
      <c r="B9" s="156" t="s">
        <v>129</v>
      </c>
      <c r="C9" s="155" t="s">
        <v>53</v>
      </c>
      <c r="D9" s="156" t="s">
        <v>57</v>
      </c>
      <c r="E9" s="156">
        <v>1608</v>
      </c>
      <c r="F9" s="156" t="s">
        <v>130</v>
      </c>
      <c r="G9" s="156" t="s">
        <v>47</v>
      </c>
      <c r="H9" s="259">
        <v>0.995</v>
      </c>
      <c r="I9" s="173" t="s">
        <v>126</v>
      </c>
      <c r="J9" s="172">
        <v>541498.43999999994</v>
      </c>
      <c r="K9" s="172">
        <f t="shared" si="11"/>
        <v>270749.21999999997</v>
      </c>
      <c r="L9" s="173">
        <f t="shared" si="5"/>
        <v>270749.21999999997</v>
      </c>
      <c r="M9" s="146">
        <v>0.5</v>
      </c>
      <c r="N9" s="301">
        <v>0</v>
      </c>
      <c r="O9" s="301">
        <v>0</v>
      </c>
      <c r="P9" s="172">
        <v>0</v>
      </c>
      <c r="Q9" s="172">
        <v>0</v>
      </c>
      <c r="R9" s="172">
        <f t="shared" si="10"/>
        <v>270749.21999999997</v>
      </c>
      <c r="S9" s="301">
        <v>0</v>
      </c>
      <c r="T9" s="301">
        <v>0</v>
      </c>
      <c r="U9" s="301">
        <v>0</v>
      </c>
      <c r="V9" s="301">
        <v>0</v>
      </c>
      <c r="W9" s="301">
        <v>0</v>
      </c>
      <c r="X9" s="257" t="b">
        <f t="shared" si="6"/>
        <v>1</v>
      </c>
      <c r="Y9" s="265">
        <f t="shared" si="7"/>
        <v>0.5</v>
      </c>
      <c r="Z9" s="207" t="b">
        <f t="shared" si="8"/>
        <v>1</v>
      </c>
      <c r="AA9" s="207" t="b">
        <f t="shared" si="9"/>
        <v>1</v>
      </c>
    </row>
    <row r="10" spans="1:51" s="267" customFormat="1" ht="25.5" customHeight="1" x14ac:dyDescent="0.2">
      <c r="A10" s="156">
        <v>8</v>
      </c>
      <c r="B10" s="156" t="s">
        <v>131</v>
      </c>
      <c r="C10" s="155" t="s">
        <v>53</v>
      </c>
      <c r="D10" s="156" t="s">
        <v>73</v>
      </c>
      <c r="E10" s="156">
        <v>1603</v>
      </c>
      <c r="F10" s="156" t="s">
        <v>132</v>
      </c>
      <c r="G10" s="156" t="s">
        <v>85</v>
      </c>
      <c r="H10" s="259">
        <v>0.69399999999999995</v>
      </c>
      <c r="I10" s="173" t="s">
        <v>314</v>
      </c>
      <c r="J10" s="172">
        <v>1107761.1599999999</v>
      </c>
      <c r="K10" s="172">
        <f t="shared" si="11"/>
        <v>553880.57999999996</v>
      </c>
      <c r="L10" s="173">
        <f t="shared" si="5"/>
        <v>553880.57999999996</v>
      </c>
      <c r="M10" s="146">
        <v>0.5</v>
      </c>
      <c r="N10" s="301">
        <v>0</v>
      </c>
      <c r="O10" s="301">
        <v>0</v>
      </c>
      <c r="P10" s="172">
        <v>0</v>
      </c>
      <c r="Q10" s="172">
        <v>0</v>
      </c>
      <c r="R10" s="172">
        <f t="shared" si="10"/>
        <v>553880.57999999996</v>
      </c>
      <c r="S10" s="301">
        <v>0</v>
      </c>
      <c r="T10" s="301">
        <v>0</v>
      </c>
      <c r="U10" s="301">
        <v>0</v>
      </c>
      <c r="V10" s="301">
        <v>0</v>
      </c>
      <c r="W10" s="301">
        <v>0</v>
      </c>
      <c r="X10" s="257" t="b">
        <f t="shared" si="6"/>
        <v>1</v>
      </c>
      <c r="Y10" s="265">
        <f t="shared" si="7"/>
        <v>0.5</v>
      </c>
      <c r="Z10" s="207" t="b">
        <f t="shared" si="8"/>
        <v>1</v>
      </c>
      <c r="AA10" s="207" t="b">
        <f t="shared" si="9"/>
        <v>1</v>
      </c>
    </row>
    <row r="11" spans="1:51" s="267" customFormat="1" ht="42" customHeight="1" x14ac:dyDescent="0.2">
      <c r="A11" s="156">
        <v>9</v>
      </c>
      <c r="B11" s="156" t="s">
        <v>133</v>
      </c>
      <c r="C11" s="155" t="s">
        <v>53</v>
      </c>
      <c r="D11" s="156" t="s">
        <v>58</v>
      </c>
      <c r="E11" s="156">
        <v>1611</v>
      </c>
      <c r="F11" s="156" t="s">
        <v>134</v>
      </c>
      <c r="G11" s="156" t="s">
        <v>47</v>
      </c>
      <c r="H11" s="259">
        <v>1.294</v>
      </c>
      <c r="I11" s="173" t="s">
        <v>312</v>
      </c>
      <c r="J11" s="172">
        <v>4620920.5599999996</v>
      </c>
      <c r="K11" s="172">
        <v>2195882.73</v>
      </c>
      <c r="L11" s="173">
        <f t="shared" si="5"/>
        <v>2425037.8299999996</v>
      </c>
      <c r="M11" s="336">
        <v>0.47520000000000001</v>
      </c>
      <c r="N11" s="301">
        <v>0</v>
      </c>
      <c r="O11" s="301">
        <v>0</v>
      </c>
      <c r="P11" s="172">
        <v>0</v>
      </c>
      <c r="Q11" s="172">
        <v>0</v>
      </c>
      <c r="R11" s="172">
        <f t="shared" si="10"/>
        <v>2195882.73</v>
      </c>
      <c r="S11" s="301">
        <v>0</v>
      </c>
      <c r="T11" s="301">
        <v>0</v>
      </c>
      <c r="U11" s="301">
        <v>0</v>
      </c>
      <c r="V11" s="301">
        <v>0</v>
      </c>
      <c r="W11" s="301">
        <v>0</v>
      </c>
      <c r="X11" s="257" t="b">
        <f t="shared" si="6"/>
        <v>1</v>
      </c>
      <c r="Y11" s="265">
        <f t="shared" si="7"/>
        <v>0.47520000000000001</v>
      </c>
      <c r="Z11" s="207" t="b">
        <f t="shared" si="8"/>
        <v>1</v>
      </c>
      <c r="AA11" s="207" t="b">
        <f t="shared" si="9"/>
        <v>1</v>
      </c>
    </row>
    <row r="12" spans="1:51" s="267" customFormat="1" ht="35.1" customHeight="1" x14ac:dyDescent="0.2">
      <c r="A12" s="156">
        <v>10</v>
      </c>
      <c r="B12" s="156" t="s">
        <v>136</v>
      </c>
      <c r="C12" s="155" t="s">
        <v>53</v>
      </c>
      <c r="D12" s="156" t="s">
        <v>137</v>
      </c>
      <c r="E12" s="156">
        <v>1605</v>
      </c>
      <c r="F12" s="156" t="s">
        <v>138</v>
      </c>
      <c r="G12" s="156" t="s">
        <v>47</v>
      </c>
      <c r="H12" s="259">
        <v>0.2</v>
      </c>
      <c r="I12" s="173" t="s">
        <v>139</v>
      </c>
      <c r="J12" s="172">
        <v>763415.77</v>
      </c>
      <c r="K12" s="172">
        <f>ROUND(J12*M12,2)</f>
        <v>381707.89</v>
      </c>
      <c r="L12" s="173">
        <f t="shared" si="5"/>
        <v>381707.88</v>
      </c>
      <c r="M12" s="146">
        <v>0.5</v>
      </c>
      <c r="N12" s="301">
        <v>0</v>
      </c>
      <c r="O12" s="301">
        <v>0</v>
      </c>
      <c r="P12" s="172">
        <v>0</v>
      </c>
      <c r="Q12" s="172">
        <v>0</v>
      </c>
      <c r="R12" s="172">
        <f t="shared" si="10"/>
        <v>381707.89</v>
      </c>
      <c r="S12" s="301">
        <v>0</v>
      </c>
      <c r="T12" s="301">
        <v>0</v>
      </c>
      <c r="U12" s="301">
        <v>0</v>
      </c>
      <c r="V12" s="301">
        <v>0</v>
      </c>
      <c r="W12" s="301">
        <v>0</v>
      </c>
      <c r="X12" s="257" t="b">
        <f t="shared" ref="X12" si="12">K12=SUM(O12:W12)</f>
        <v>1</v>
      </c>
      <c r="Y12" s="265">
        <f t="shared" si="7"/>
        <v>0.5</v>
      </c>
      <c r="Z12" s="207" t="b">
        <f t="shared" si="8"/>
        <v>1</v>
      </c>
      <c r="AA12" s="207" t="b">
        <f t="shared" si="9"/>
        <v>1</v>
      </c>
    </row>
    <row r="13" spans="1:51" ht="20.100000000000001" customHeight="1" x14ac:dyDescent="0.2">
      <c r="A13" s="361" t="s">
        <v>45</v>
      </c>
      <c r="B13" s="361"/>
      <c r="C13" s="361"/>
      <c r="D13" s="361"/>
      <c r="E13" s="361"/>
      <c r="F13" s="361"/>
      <c r="G13" s="361"/>
      <c r="H13" s="304">
        <f>SUM(H3:H12)</f>
        <v>8.5879999999999992</v>
      </c>
      <c r="I13" s="305" t="s">
        <v>13</v>
      </c>
      <c r="J13" s="162">
        <f>SUM(J3:J12)</f>
        <v>18057335.269999996</v>
      </c>
      <c r="K13" s="162">
        <f>SUM(K3:K12)</f>
        <v>8720791.3200000003</v>
      </c>
      <c r="L13" s="162">
        <f>SUM(L3:L12)</f>
        <v>9336543.9499999993</v>
      </c>
      <c r="M13" s="306" t="s">
        <v>13</v>
      </c>
      <c r="N13" s="301">
        <f t="shared" ref="N13:W13" si="13">SUM(N3:N12)</f>
        <v>0</v>
      </c>
      <c r="O13" s="162">
        <f t="shared" si="13"/>
        <v>0</v>
      </c>
      <c r="P13" s="162">
        <f t="shared" si="13"/>
        <v>0</v>
      </c>
      <c r="Q13" s="307">
        <f t="shared" si="13"/>
        <v>1187826.43</v>
      </c>
      <c r="R13" s="307">
        <f t="shared" si="13"/>
        <v>7532964.8899999997</v>
      </c>
      <c r="S13" s="307">
        <f t="shared" si="13"/>
        <v>0</v>
      </c>
      <c r="T13" s="307">
        <f t="shared" si="13"/>
        <v>0</v>
      </c>
      <c r="U13" s="307">
        <f t="shared" si="13"/>
        <v>0</v>
      </c>
      <c r="V13" s="307">
        <f t="shared" si="13"/>
        <v>0</v>
      </c>
      <c r="W13" s="307">
        <f t="shared" si="13"/>
        <v>0</v>
      </c>
      <c r="X13" s="160" t="b">
        <f>K13=SUM(O13:W13)</f>
        <v>1</v>
      </c>
      <c r="Y13" s="268">
        <f>ROUND(K13/J13,4)</f>
        <v>0.48299999999999998</v>
      </c>
      <c r="Z13" s="269" t="s">
        <v>13</v>
      </c>
      <c r="AA13" s="269" t="b">
        <f>J13=K13+L13</f>
        <v>1</v>
      </c>
    </row>
    <row r="14" spans="1:51" ht="20.100000000000001" customHeight="1" x14ac:dyDescent="0.2">
      <c r="A14" s="360" t="s">
        <v>38</v>
      </c>
      <c r="B14" s="360"/>
      <c r="C14" s="360"/>
      <c r="D14" s="360"/>
      <c r="E14" s="360"/>
      <c r="F14" s="360"/>
      <c r="G14" s="360"/>
      <c r="H14" s="308">
        <f>SUMIF($C$3:$C$12,"K",H3:H12)</f>
        <v>1.9159999999999999</v>
      </c>
      <c r="I14" s="309" t="s">
        <v>13</v>
      </c>
      <c r="J14" s="180">
        <f>SUMIF($C$3:$C$12,"K",J3:J12)</f>
        <v>4004892.52</v>
      </c>
      <c r="K14" s="180">
        <f>SUMIF($C$3:$C$12,"K",K3:K12)</f>
        <v>1692326.43</v>
      </c>
      <c r="L14" s="180">
        <f>SUMIF($C$3:$C$12,"K",L3:L12)</f>
        <v>2312566.09</v>
      </c>
      <c r="M14" s="310" t="s">
        <v>13</v>
      </c>
      <c r="N14" s="311">
        <f t="shared" ref="N14:W14" si="14">SUMIF($C$3:$C$12,"K",N3:N12)</f>
        <v>0</v>
      </c>
      <c r="O14" s="180">
        <f t="shared" si="14"/>
        <v>0</v>
      </c>
      <c r="P14" s="180">
        <f t="shared" si="14"/>
        <v>0</v>
      </c>
      <c r="Q14" s="312">
        <f t="shared" si="14"/>
        <v>1187826.43</v>
      </c>
      <c r="R14" s="312">
        <f t="shared" si="14"/>
        <v>504500</v>
      </c>
      <c r="S14" s="312">
        <f t="shared" si="14"/>
        <v>0</v>
      </c>
      <c r="T14" s="312">
        <f t="shared" si="14"/>
        <v>0</v>
      </c>
      <c r="U14" s="312">
        <f t="shared" si="14"/>
        <v>0</v>
      </c>
      <c r="V14" s="312">
        <f t="shared" si="14"/>
        <v>0</v>
      </c>
      <c r="W14" s="312">
        <f t="shared" si="14"/>
        <v>0</v>
      </c>
      <c r="X14" s="160" t="b">
        <f>K14=SUM(O14:W14)</f>
        <v>1</v>
      </c>
      <c r="Y14" s="268">
        <f>ROUND(K14/J14,4)</f>
        <v>0.42259999999999998</v>
      </c>
      <c r="Z14" s="269" t="s">
        <v>13</v>
      </c>
      <c r="AA14" s="269" t="b">
        <f>J14=K14+L14</f>
        <v>1</v>
      </c>
    </row>
    <row r="15" spans="1:51" ht="20.100000000000001" customHeight="1" x14ac:dyDescent="0.2">
      <c r="A15" s="361" t="s">
        <v>39</v>
      </c>
      <c r="B15" s="361"/>
      <c r="C15" s="361"/>
      <c r="D15" s="361"/>
      <c r="E15" s="361"/>
      <c r="F15" s="361"/>
      <c r="G15" s="361"/>
      <c r="H15" s="304">
        <f>SUMIF($C$3:$C$12,"N",H3:H12)</f>
        <v>6.6719999999999997</v>
      </c>
      <c r="I15" s="305" t="s">
        <v>13</v>
      </c>
      <c r="J15" s="162">
        <f>SUMIF($C$3:$C$12,"N",J3:J12)</f>
        <v>14052442.75</v>
      </c>
      <c r="K15" s="162">
        <f>SUMIF($C$3:$C$12,"N",K3:K12)</f>
        <v>7028464.8899999997</v>
      </c>
      <c r="L15" s="162">
        <f>SUMIF($C$3:$C$12,"N",L3:L12)</f>
        <v>7023977.8599999985</v>
      </c>
      <c r="M15" s="306" t="s">
        <v>13</v>
      </c>
      <c r="N15" s="301">
        <f t="shared" ref="N15:W15" si="15">SUMIF($C$3:$C$12,"N",N3:N12)</f>
        <v>0</v>
      </c>
      <c r="O15" s="162">
        <f t="shared" si="15"/>
        <v>0</v>
      </c>
      <c r="P15" s="162">
        <f t="shared" si="15"/>
        <v>0</v>
      </c>
      <c r="Q15" s="307">
        <f t="shared" si="15"/>
        <v>0</v>
      </c>
      <c r="R15" s="307">
        <f t="shared" si="15"/>
        <v>7028464.8899999997</v>
      </c>
      <c r="S15" s="307">
        <f t="shared" si="15"/>
        <v>0</v>
      </c>
      <c r="T15" s="307">
        <f t="shared" si="15"/>
        <v>0</v>
      </c>
      <c r="U15" s="307">
        <f t="shared" si="15"/>
        <v>0</v>
      </c>
      <c r="V15" s="307">
        <f t="shared" si="15"/>
        <v>0</v>
      </c>
      <c r="W15" s="307">
        <f t="shared" si="15"/>
        <v>0</v>
      </c>
      <c r="X15" s="160" t="b">
        <f>K15=SUM(O15:W15)</f>
        <v>1</v>
      </c>
      <c r="Y15" s="268">
        <f>ROUND(K15/J15,4)</f>
        <v>0.50019999999999998</v>
      </c>
      <c r="Z15" s="269" t="s">
        <v>13</v>
      </c>
      <c r="AA15" s="269" t="b">
        <f>J15=K15+L15</f>
        <v>1</v>
      </c>
    </row>
    <row r="16" spans="1:51" ht="20.100000000000001" customHeight="1" x14ac:dyDescent="0.2">
      <c r="A16" s="360" t="s">
        <v>40</v>
      </c>
      <c r="B16" s="360"/>
      <c r="C16" s="360"/>
      <c r="D16" s="360"/>
      <c r="E16" s="360"/>
      <c r="F16" s="360"/>
      <c r="G16" s="360"/>
      <c r="H16" s="308">
        <f>SUMIF($C$3:$C$12,"W",H3:H12)</f>
        <v>0</v>
      </c>
      <c r="I16" s="309" t="s">
        <v>13</v>
      </c>
      <c r="J16" s="180">
        <f>SUMIF($C$3:$C$12,"W",J3:J12)</f>
        <v>0</v>
      </c>
      <c r="K16" s="180">
        <f>SUMIF($C$3:$C$12,"W",K3:K12)</f>
        <v>0</v>
      </c>
      <c r="L16" s="180">
        <f>SUMIF($C$3:$C$12,"W",L3:L12)</f>
        <v>0</v>
      </c>
      <c r="M16" s="310" t="s">
        <v>13</v>
      </c>
      <c r="N16" s="311">
        <f t="shared" ref="N16:W16" si="16">SUMIF($C$3:$C$12,"W",N3:N12)</f>
        <v>0</v>
      </c>
      <c r="O16" s="180">
        <f t="shared" si="16"/>
        <v>0</v>
      </c>
      <c r="P16" s="180">
        <f t="shared" si="16"/>
        <v>0</v>
      </c>
      <c r="Q16" s="312">
        <f t="shared" si="16"/>
        <v>0</v>
      </c>
      <c r="R16" s="312">
        <f t="shared" si="16"/>
        <v>0</v>
      </c>
      <c r="S16" s="312">
        <f t="shared" si="16"/>
        <v>0</v>
      </c>
      <c r="T16" s="312">
        <f t="shared" si="16"/>
        <v>0</v>
      </c>
      <c r="U16" s="312">
        <f t="shared" si="16"/>
        <v>0</v>
      </c>
      <c r="V16" s="312">
        <f t="shared" si="16"/>
        <v>0</v>
      </c>
      <c r="W16" s="312">
        <f t="shared" si="16"/>
        <v>0</v>
      </c>
      <c r="X16" s="160" t="b">
        <f>K16=SUM(O16:W16)</f>
        <v>1</v>
      </c>
      <c r="Y16" s="268" t="e">
        <f>ROUND(K16/J16,4)</f>
        <v>#DIV/0!</v>
      </c>
      <c r="Z16" s="269" t="s">
        <v>13</v>
      </c>
      <c r="AA16" s="269" t="b">
        <f>J16=K16+L16</f>
        <v>1</v>
      </c>
    </row>
    <row r="17" spans="1:27" x14ac:dyDescent="0.2">
      <c r="A17" s="225"/>
      <c r="B17" s="225"/>
      <c r="C17" s="225"/>
      <c r="D17" s="225"/>
      <c r="E17" s="225"/>
      <c r="F17" s="324"/>
      <c r="G17" s="225"/>
      <c r="P17" s="315"/>
      <c r="Q17" s="315"/>
    </row>
    <row r="18" spans="1:27" x14ac:dyDescent="0.2">
      <c r="A18" s="183" t="s">
        <v>24</v>
      </c>
      <c r="B18" s="183"/>
      <c r="C18" s="183"/>
      <c r="D18" s="183"/>
      <c r="E18" s="183"/>
      <c r="F18" s="325"/>
      <c r="G18" s="183"/>
      <c r="H18" s="316"/>
      <c r="I18" s="317"/>
      <c r="J18" s="6"/>
      <c r="K18" s="317"/>
      <c r="L18" s="317"/>
      <c r="O18" s="317"/>
      <c r="P18" s="318"/>
      <c r="Q18" s="318"/>
      <c r="R18" s="317"/>
      <c r="S18" s="317"/>
      <c r="T18" s="317"/>
      <c r="U18" s="317"/>
      <c r="V18" s="317"/>
      <c r="W18" s="317"/>
      <c r="X18" s="160"/>
      <c r="AA18" s="269"/>
    </row>
    <row r="19" spans="1:27" x14ac:dyDescent="0.2">
      <c r="A19" s="271" t="s">
        <v>25</v>
      </c>
      <c r="B19" s="271"/>
      <c r="C19" s="271"/>
      <c r="D19" s="271"/>
      <c r="E19" s="271"/>
      <c r="F19" s="325"/>
      <c r="G19" s="271"/>
      <c r="H19" s="316"/>
      <c r="I19" s="317"/>
      <c r="J19" s="272"/>
      <c r="K19" s="317"/>
      <c r="L19" s="317"/>
      <c r="O19" s="318"/>
      <c r="P19" s="318"/>
      <c r="Q19" s="318"/>
      <c r="R19" s="317"/>
      <c r="S19" s="317"/>
      <c r="T19" s="317"/>
      <c r="U19" s="317"/>
      <c r="V19" s="317"/>
      <c r="W19" s="317"/>
      <c r="X19" s="160"/>
    </row>
    <row r="20" spans="1:27" x14ac:dyDescent="0.2">
      <c r="A20" s="183" t="s">
        <v>43</v>
      </c>
      <c r="B20" s="225"/>
      <c r="C20" s="225"/>
      <c r="D20" s="225"/>
      <c r="E20" s="225"/>
      <c r="F20" s="225"/>
      <c r="G20" s="225"/>
      <c r="J20" s="273"/>
      <c r="P20" s="315"/>
      <c r="Q20" s="315"/>
    </row>
    <row r="21" spans="1:27" x14ac:dyDescent="0.2">
      <c r="A21" s="226" t="s">
        <v>27</v>
      </c>
      <c r="B21" s="226"/>
      <c r="C21" s="226"/>
      <c r="D21" s="226"/>
      <c r="E21" s="226"/>
      <c r="F21" s="226"/>
      <c r="G21" s="226"/>
      <c r="J21" s="273"/>
    </row>
    <row r="29" spans="1:27" x14ac:dyDescent="0.2">
      <c r="M29" s="319"/>
      <c r="N29" s="319"/>
    </row>
  </sheetData>
  <autoFilter ref="A2:AY21" xr:uid="{00000000-0009-0000-0000-000001000000}"/>
  <customSheetViews>
    <customSheetView guid="{3973A40E-5FBB-48CA-82B2-E78527605440}" showPageBreaks="1" showGridLines="0" fitToPage="1" printArea="1" filter="1" showAutoFilter="1" view="pageBreakPreview" topLeftCell="C1">
      <selection activeCell="F19" sqref="F19"/>
      <pageMargins left="0.23622047244094491" right="0.23622047244094491" top="0.74803149606299213" bottom="0.74803149606299213" header="0.31496062992125984" footer="0.31496062992125984"/>
      <pageSetup paperSize="8" scale="51" fitToHeight="0" orientation="landscape" r:id="rId1"/>
      <headerFooter>
        <oddHeader>&amp;LWojewództwo Opolskie&amp;KFF0000 &amp;K01+000- zadania powiatowe lista podstawowa</oddHeader>
        <oddFooter>Strona &amp;P z &amp;N</oddFooter>
      </headerFooter>
      <autoFilter ref="A2:AY21" xr:uid="{00000000-0000-0000-0000-000000000000}">
        <filterColumn colId="3">
          <filters>
            <filter val="Powiat Głubczycki"/>
          </filters>
        </filterColumn>
      </autoFilter>
    </customSheetView>
    <customSheetView guid="{6ADAECCC-622B-41E1-8182-8DD3E35EF5F9}" scale="78" showPageBreaks="1" showGridLines="0" fitToPage="1" printArea="1" showAutoFilter="1" view="pageBreakPreview">
      <selection activeCell="H11" sqref="H11"/>
      <pageMargins left="0.23622047244094491" right="0.23622047244094491" top="0.74803149606299213" bottom="0.74803149606299213" header="0.31496062992125984" footer="0.31496062992125984"/>
      <pageSetup paperSize="8" scale="51" fitToHeight="0" orientation="landscape" r:id="rId2"/>
      <headerFooter>
        <oddHeader>&amp;LWojewództwo Opolskie&amp;KFF0000 &amp;K01+000- zadania powiatowe lista podstawowa</oddHeader>
        <oddFooter>Strona &amp;P z &amp;N</oddFooter>
      </headerFooter>
      <autoFilter ref="A2:AY21" xr:uid="{00000000-0000-0000-0000-000000000000}"/>
    </customSheetView>
    <customSheetView guid="{910E5BC9-C14F-44A3-BD6A-DB4FB1067C5C}" scale="78" showPageBreaks="1" showGridLines="0" fitToPage="1" printArea="1" showAutoFilter="1" view="pageBreakPreview">
      <selection activeCell="I7" sqref="I7:L11"/>
      <pageMargins left="0.23622047244094491" right="0.23622047244094491" top="0.74803149606299213" bottom="0.74803149606299213" header="0.31496062992125984" footer="0.31496062992125984"/>
      <pageSetup paperSize="8" scale="51" fitToHeight="0" orientation="landscape" r:id="rId3"/>
      <headerFooter>
        <oddHeader>&amp;LWojewództwo Opolskie&amp;KFF0000 &amp;K01+000- zadania powiatowe lista podstawowa</oddHeader>
        <oddFooter>Strona &amp;P z &amp;N</oddFooter>
      </headerFooter>
      <autoFilter ref="A2:AY16" xr:uid="{00000000-0000-0000-0000-000000000000}"/>
    </customSheetView>
    <customSheetView guid="{970B3EFC-385A-45DE-908A-ABE05BA5D65C}" scale="78" showPageBreaks="1" showGridLines="0" fitToPage="1" printArea="1" showAutoFilter="1" view="pageBreakPreview">
      <selection activeCell="K10" sqref="K10"/>
      <pageMargins left="0.23622047244094491" right="0.23622047244094491" top="0.74803149606299213" bottom="0.74803149606299213" header="0.31496062992125984" footer="0.31496062992125984"/>
      <pageSetup paperSize="8" scale="51" fitToHeight="0" orientation="landscape" r:id="rId4"/>
      <headerFooter>
        <oddHeader>&amp;LWojewództwo Opolskie&amp;KFF0000 &amp;K01+000- zadania powiatowe lista podstawowa</oddHeader>
        <oddFooter>Strona &amp;P z &amp;N</oddFooter>
      </headerFooter>
      <autoFilter ref="A2:AY21" xr:uid="{00000000-0000-0000-0000-000000000000}"/>
    </customSheetView>
    <customSheetView guid="{73D0BFC8-C8AD-4177-93C9-071059B157B4}" scale="78" showPageBreaks="1" showGridLines="0" fitToPage="1" printArea="1" filter="1" showAutoFilter="1" view="pageBreakPreview">
      <selection activeCell="L10" sqref="L10"/>
      <pageMargins left="0.23622047244094491" right="0.23622047244094491" top="0.74803149606299213" bottom="0.74803149606299213" header="0.31496062992125984" footer="0.31496062992125984"/>
      <pageSetup paperSize="8" scale="36" fitToHeight="0" orientation="landscape" r:id="rId5"/>
      <headerFooter>
        <oddHeader>&amp;LWojewództwo Opolskie&amp;KFF0000 &amp;K01+000- zadania powiatowe lista podstawowa</oddHeader>
        <oddFooter>Strona &amp;P z &amp;N</oddFooter>
      </headerFooter>
      <autoFilter ref="A2:AY21" xr:uid="{00000000-0000-0000-0000-000000000000}">
        <filterColumn colId="5">
          <filters>
            <filter val="Remont drogi powiatowej nr 2066 O ul. Piotra Skargi w Kędzierzynie - Koźlu"/>
          </filters>
        </filterColumn>
      </autoFilter>
    </customSheetView>
    <customSheetView guid="{8713D67E-80AD-4862-B39E-B3C8835229AA}" scale="90" showPageBreaks="1" showGridLines="0" fitToPage="1" printArea="1" showAutoFilter="1" view="pageBreakPreview" topLeftCell="D1">
      <selection activeCell="D1" sqref="D1:D2"/>
      <pageMargins left="0.23622047244094491" right="0.23622047244094491" top="0.74803149606299213" bottom="0.74803149606299213" header="0.31496062992125984" footer="0.31496062992125984"/>
      <pageSetup paperSize="8" scale="51" fitToHeight="0" orientation="landscape" r:id="rId6"/>
      <headerFooter>
        <oddHeader>&amp;LWojewództwo Opolskie&amp;KFF0000 &amp;K01+000- zadania powiatowe lista podstawowa</oddHeader>
        <oddFooter>Strona &amp;P z &amp;N</oddFooter>
      </headerFooter>
      <autoFilter ref="A2:AY21" xr:uid="{00000000-0000-0000-0000-000000000000}"/>
    </customSheetView>
  </customSheetViews>
  <mergeCells count="18">
    <mergeCell ref="H1:H2"/>
    <mergeCell ref="I1:I2"/>
    <mergeCell ref="J1:J2"/>
    <mergeCell ref="K1:K2"/>
    <mergeCell ref="N1:W1"/>
    <mergeCell ref="L1:L2"/>
    <mergeCell ref="M1:M2"/>
    <mergeCell ref="D1:D2"/>
    <mergeCell ref="A16:G16"/>
    <mergeCell ref="A15:G15"/>
    <mergeCell ref="E1:E2"/>
    <mergeCell ref="A13:G13"/>
    <mergeCell ref="A1:A2"/>
    <mergeCell ref="B1:B2"/>
    <mergeCell ref="C1:C2"/>
    <mergeCell ref="F1:F2"/>
    <mergeCell ref="G1:G2"/>
    <mergeCell ref="A14:G14"/>
  </mergeCells>
  <conditionalFormatting sqref="AA18 X3:AA14">
    <cfRule type="cellIs" dxfId="91" priority="32" operator="equal">
      <formula>FALSE</formula>
    </cfRule>
  </conditionalFormatting>
  <conditionalFormatting sqref="AA18">
    <cfRule type="cellIs" dxfId="90" priority="31" operator="equal">
      <formula>FALSE</formula>
    </cfRule>
  </conditionalFormatting>
  <conditionalFormatting sqref="Y16:Z16">
    <cfRule type="cellIs" dxfId="89" priority="14" operator="equal">
      <formula>FALSE</formula>
    </cfRule>
  </conditionalFormatting>
  <conditionalFormatting sqref="X16">
    <cfRule type="cellIs" dxfId="88" priority="13" operator="equal">
      <formula>FALSE</formula>
    </cfRule>
  </conditionalFormatting>
  <conditionalFormatting sqref="AA16">
    <cfRule type="cellIs" dxfId="87" priority="10" operator="equal">
      <formula>FALSE</formula>
    </cfRule>
  </conditionalFormatting>
  <conditionalFormatting sqref="Y15:Z15">
    <cfRule type="cellIs" dxfId="86" priority="9" operator="equal">
      <formula>FALSE</formula>
    </cfRule>
  </conditionalFormatting>
  <conditionalFormatting sqref="X3:Z14">
    <cfRule type="containsText" dxfId="85" priority="15" operator="containsText" text="fałsz">
      <formula>NOT(ISERROR(SEARCH("fałsz",X3)))</formula>
    </cfRule>
  </conditionalFormatting>
  <conditionalFormatting sqref="X16:Z16">
    <cfRule type="containsText" dxfId="84" priority="12" operator="containsText" text="fałsz">
      <formula>NOT(ISERROR(SEARCH("fałsz",X16)))</formula>
    </cfRule>
  </conditionalFormatting>
  <conditionalFormatting sqref="AA16">
    <cfRule type="cellIs" dxfId="83" priority="11" operator="equal">
      <formula>FALSE</formula>
    </cfRule>
  </conditionalFormatting>
  <conditionalFormatting sqref="X15">
    <cfRule type="cellIs" dxfId="82" priority="8" operator="equal">
      <formula>FALSE</formula>
    </cfRule>
  </conditionalFormatting>
  <conditionalFormatting sqref="X15:Z15">
    <cfRule type="containsText" dxfId="81" priority="7" operator="containsText" text="fałsz">
      <formula>NOT(ISERROR(SEARCH("fałsz",X15)))</formula>
    </cfRule>
  </conditionalFormatting>
  <conditionalFormatting sqref="AA15">
    <cfRule type="cellIs" dxfId="80" priority="6" operator="equal">
      <formula>FALSE</formula>
    </cfRule>
  </conditionalFormatting>
  <conditionalFormatting sqref="AA15">
    <cfRule type="cellIs" dxfId="79" priority="5" operator="equal">
      <formula>FALSE</formula>
    </cfRule>
  </conditionalFormatting>
  <dataValidations count="2">
    <dataValidation type="list" allowBlank="1" showInputMessage="1" showErrorMessage="1" sqref="C11:C12 C3:C9" xr:uid="{00000000-0002-0000-0100-000000000000}">
      <formula1>"N,K,W"</formula1>
    </dataValidation>
    <dataValidation type="list" allowBlank="1" showInputMessage="1" showErrorMessage="1" sqref="G3:G12" xr:uid="{00000000-0002-0000-0100-000001000000}">
      <formula1>"B,P,R"</formula1>
    </dataValidation>
  </dataValidations>
  <pageMargins left="0.23622047244094491" right="0.23622047244094491" top="0.74803149606299213" bottom="0.74803149606299213" header="0.31496062992125984" footer="0.31496062992125984"/>
  <pageSetup paperSize="8" scale="51" fitToHeight="0" orientation="landscape" r:id="rId7"/>
  <headerFooter>
    <oddHeader>&amp;LWojewództwo Opolskie&amp;KFF0000 &amp;K01+000- zadania powiatowe lista podstawowa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56"/>
  <sheetViews>
    <sheetView showGridLines="0" view="pageBreakPreview" topLeftCell="G1" zoomScaleNormal="100" zoomScaleSheetLayoutView="80" workbookViewId="0">
      <selection activeCell="L7" sqref="L7"/>
    </sheetView>
  </sheetViews>
  <sheetFormatPr defaultColWidth="9.140625" defaultRowHeight="15" x14ac:dyDescent="0.25"/>
  <cols>
    <col min="1" max="1" width="4.85546875" style="3" customWidth="1"/>
    <col min="2" max="2" width="17.7109375" style="3" customWidth="1"/>
    <col min="3" max="3" width="12.140625" style="3" customWidth="1"/>
    <col min="4" max="4" width="21.7109375" style="3" customWidth="1"/>
    <col min="5" max="5" width="9.5703125" style="3" bestFit="1" customWidth="1"/>
    <col min="6" max="6" width="17.7109375" style="3" bestFit="1" customWidth="1"/>
    <col min="7" max="7" width="29.5703125" style="3" customWidth="1"/>
    <col min="8" max="8" width="12.42578125" style="3" bestFit="1" customWidth="1"/>
    <col min="9" max="9" width="14.85546875" style="253" customWidth="1"/>
    <col min="10" max="10" width="12.85546875" style="3" customWidth="1"/>
    <col min="11" max="11" width="20.42578125" style="4" customWidth="1"/>
    <col min="12" max="13" width="17.7109375" style="3" customWidth="1"/>
    <col min="14" max="14" width="15.7109375" style="1" customWidth="1"/>
    <col min="15" max="15" width="12.7109375" style="1" customWidth="1"/>
    <col min="16" max="16" width="13.28515625" style="3" customWidth="1"/>
    <col min="17" max="17" width="13" style="3" customWidth="1"/>
    <col min="18" max="18" width="12.7109375" style="3" customWidth="1"/>
    <col min="19" max="19" width="13.28515625" style="3" customWidth="1"/>
    <col min="20" max="20" width="12.7109375" style="3" customWidth="1"/>
    <col min="21" max="21" width="9.5703125" style="3" customWidth="1"/>
    <col min="22" max="22" width="10.85546875" style="3" customWidth="1"/>
    <col min="23" max="23" width="11.140625" style="3" customWidth="1"/>
    <col min="24" max="24" width="11.7109375" style="3" customWidth="1"/>
    <col min="25" max="27" width="15.7109375" style="14" customWidth="1"/>
    <col min="28" max="28" width="15.7109375" style="3" customWidth="1"/>
    <col min="29" max="29" width="11.42578125" style="3" bestFit="1" customWidth="1"/>
    <col min="30" max="16384" width="9.140625" style="3"/>
  </cols>
  <sheetData>
    <row r="1" spans="1:29" ht="20.100000000000001" customHeight="1" x14ac:dyDescent="0.25">
      <c r="A1" s="375" t="s">
        <v>4</v>
      </c>
      <c r="B1" s="376" t="s">
        <v>5</v>
      </c>
      <c r="C1" s="377" t="s">
        <v>44</v>
      </c>
      <c r="D1" s="369" t="s">
        <v>6</v>
      </c>
      <c r="E1" s="147"/>
      <c r="F1" s="147"/>
      <c r="G1" s="376" t="s">
        <v>7</v>
      </c>
      <c r="H1" s="369" t="s">
        <v>26</v>
      </c>
      <c r="I1" s="379" t="s">
        <v>83</v>
      </c>
      <c r="J1" s="376" t="s">
        <v>23</v>
      </c>
      <c r="K1" s="368" t="s">
        <v>8</v>
      </c>
      <c r="L1" s="376" t="s">
        <v>16</v>
      </c>
      <c r="M1" s="369" t="s">
        <v>12</v>
      </c>
      <c r="N1" s="376" t="s">
        <v>10</v>
      </c>
      <c r="O1" s="373" t="s">
        <v>11</v>
      </c>
      <c r="P1" s="374"/>
      <c r="Q1" s="374"/>
      <c r="R1" s="374"/>
      <c r="S1" s="374"/>
      <c r="T1" s="374"/>
      <c r="U1" s="374"/>
      <c r="V1" s="374"/>
      <c r="W1" s="374"/>
      <c r="X1" s="375"/>
    </row>
    <row r="2" spans="1:29" ht="39" customHeight="1" x14ac:dyDescent="0.25">
      <c r="A2" s="375"/>
      <c r="B2" s="376"/>
      <c r="C2" s="378"/>
      <c r="D2" s="370"/>
      <c r="E2" s="148" t="s">
        <v>32</v>
      </c>
      <c r="F2" s="148" t="s">
        <v>14</v>
      </c>
      <c r="G2" s="376"/>
      <c r="H2" s="370"/>
      <c r="I2" s="379"/>
      <c r="J2" s="376"/>
      <c r="K2" s="368"/>
      <c r="L2" s="376"/>
      <c r="M2" s="370"/>
      <c r="N2" s="376"/>
      <c r="O2" s="153">
        <v>2019</v>
      </c>
      <c r="P2" s="149">
        <v>2020</v>
      </c>
      <c r="Q2" s="149">
        <v>2021</v>
      </c>
      <c r="R2" s="149">
        <v>2022</v>
      </c>
      <c r="S2" s="149">
        <v>2023</v>
      </c>
      <c r="T2" s="149">
        <v>2024</v>
      </c>
      <c r="U2" s="149">
        <v>2025</v>
      </c>
      <c r="V2" s="149">
        <v>2026</v>
      </c>
      <c r="W2" s="192">
        <v>2027</v>
      </c>
      <c r="X2" s="192">
        <v>2028</v>
      </c>
      <c r="Y2" s="1" t="s">
        <v>28</v>
      </c>
      <c r="Z2" s="1" t="s">
        <v>29</v>
      </c>
      <c r="AA2" s="1" t="s">
        <v>30</v>
      </c>
      <c r="AB2" s="43" t="s">
        <v>31</v>
      </c>
    </row>
    <row r="3" spans="1:29" s="227" customFormat="1" ht="38.25" customHeight="1" x14ac:dyDescent="0.25">
      <c r="A3" s="283">
        <v>1</v>
      </c>
      <c r="B3" s="284" t="s">
        <v>77</v>
      </c>
      <c r="C3" s="158" t="s">
        <v>48</v>
      </c>
      <c r="D3" s="285" t="s">
        <v>66</v>
      </c>
      <c r="E3" s="144">
        <v>1605023</v>
      </c>
      <c r="F3" s="144" t="s">
        <v>60</v>
      </c>
      <c r="G3" s="144" t="s">
        <v>82</v>
      </c>
      <c r="H3" s="144" t="s">
        <v>84</v>
      </c>
      <c r="I3" s="286">
        <v>3.5409999999999999</v>
      </c>
      <c r="J3" s="285" t="s">
        <v>115</v>
      </c>
      <c r="K3" s="175">
        <v>11292507</v>
      </c>
      <c r="L3" s="171">
        <f>ROUND(K3*N3,2)</f>
        <v>6775504.2000000002</v>
      </c>
      <c r="M3" s="175">
        <f t="shared" ref="M3:M36" si="0">K3-L3</f>
        <v>4517002.8</v>
      </c>
      <c r="N3" s="159">
        <v>0.6</v>
      </c>
      <c r="O3" s="171">
        <v>0</v>
      </c>
      <c r="P3" s="287">
        <v>0</v>
      </c>
      <c r="Q3" s="235">
        <f>ROUND(N3*6874101.38,2)</f>
        <v>4124460.83</v>
      </c>
      <c r="R3" s="235">
        <f>L3-Q3</f>
        <v>2651043.37</v>
      </c>
      <c r="S3" s="171">
        <v>0</v>
      </c>
      <c r="T3" s="171">
        <v>0</v>
      </c>
      <c r="U3" s="171">
        <v>0</v>
      </c>
      <c r="V3" s="171">
        <v>0</v>
      </c>
      <c r="W3" s="171">
        <v>0</v>
      </c>
      <c r="X3" s="171">
        <v>0</v>
      </c>
      <c r="Y3" s="209" t="b">
        <f t="shared" ref="Y3:Y34" si="1">L3=SUM(P3:X3)</f>
        <v>1</v>
      </c>
      <c r="Z3" s="210">
        <f t="shared" ref="Z3:Z34" si="2">ROUND(L3/K3,4)</f>
        <v>0.6</v>
      </c>
      <c r="AA3" s="211" t="b">
        <f t="shared" ref="AA3:AA34" si="3">Z3=N3</f>
        <v>1</v>
      </c>
      <c r="AB3" s="211" t="b">
        <f t="shared" ref="AB3:AB34" si="4">K3=L3+M3</f>
        <v>1</v>
      </c>
      <c r="AC3" s="288"/>
    </row>
    <row r="4" spans="1:29" s="227" customFormat="1" ht="35.25" customHeight="1" x14ac:dyDescent="0.25">
      <c r="A4" s="283">
        <v>2</v>
      </c>
      <c r="B4" s="144" t="s">
        <v>90</v>
      </c>
      <c r="C4" s="158" t="s">
        <v>48</v>
      </c>
      <c r="D4" s="144" t="s">
        <v>51</v>
      </c>
      <c r="E4" s="144">
        <v>1607054</v>
      </c>
      <c r="F4" s="144" t="s">
        <v>46</v>
      </c>
      <c r="G4" s="144" t="s">
        <v>93</v>
      </c>
      <c r="H4" s="144" t="s">
        <v>84</v>
      </c>
      <c r="I4" s="274">
        <v>0.95</v>
      </c>
      <c r="J4" s="176" t="s">
        <v>290</v>
      </c>
      <c r="K4" s="289">
        <v>9735877.0399999991</v>
      </c>
      <c r="L4" s="175">
        <v>5855385.1600000001</v>
      </c>
      <c r="M4" s="327">
        <f t="shared" si="0"/>
        <v>3880491.879999999</v>
      </c>
      <c r="N4" s="282">
        <f>L4/K4</f>
        <v>0.60142349127285211</v>
      </c>
      <c r="O4" s="171">
        <v>0</v>
      </c>
      <c r="P4" s="175">
        <v>0</v>
      </c>
      <c r="Q4" s="240">
        <v>0</v>
      </c>
      <c r="R4" s="171">
        <v>3341332.46</v>
      </c>
      <c r="S4" s="171">
        <f>L4-R4</f>
        <v>2514052.7000000002</v>
      </c>
      <c r="T4" s="171">
        <v>0</v>
      </c>
      <c r="U4" s="171">
        <v>0</v>
      </c>
      <c r="V4" s="171">
        <v>0</v>
      </c>
      <c r="W4" s="175">
        <v>0</v>
      </c>
      <c r="X4" s="175">
        <v>0</v>
      </c>
      <c r="Y4" s="241" t="b">
        <f t="shared" si="1"/>
        <v>1</v>
      </c>
      <c r="Z4" s="290">
        <f t="shared" si="2"/>
        <v>0.60140000000000005</v>
      </c>
      <c r="AA4" s="243" t="b">
        <f t="shared" si="3"/>
        <v>0</v>
      </c>
      <c r="AB4" s="243" t="b">
        <f t="shared" si="4"/>
        <v>1</v>
      </c>
    </row>
    <row r="5" spans="1:29" s="138" customFormat="1" ht="58.5" customHeight="1" x14ac:dyDescent="0.25">
      <c r="A5" s="283">
        <v>3</v>
      </c>
      <c r="B5" s="144" t="s">
        <v>91</v>
      </c>
      <c r="C5" s="158" t="s">
        <v>48</v>
      </c>
      <c r="D5" s="144" t="s">
        <v>68</v>
      </c>
      <c r="E5" s="144">
        <v>1606023</v>
      </c>
      <c r="F5" s="144" t="s">
        <v>59</v>
      </c>
      <c r="G5" s="144" t="s">
        <v>94</v>
      </c>
      <c r="H5" s="144" t="s">
        <v>84</v>
      </c>
      <c r="I5" s="274">
        <v>0.65100000000000002</v>
      </c>
      <c r="J5" s="176" t="s">
        <v>95</v>
      </c>
      <c r="K5" s="171">
        <v>3191581.78</v>
      </c>
      <c r="L5" s="175">
        <v>1420949.27</v>
      </c>
      <c r="M5" s="327">
        <f t="shared" si="0"/>
        <v>1770632.5099999998</v>
      </c>
      <c r="N5" s="282">
        <f>ROUND(L5/K5,4)</f>
        <v>0.44519999999999998</v>
      </c>
      <c r="O5" s="171">
        <v>0</v>
      </c>
      <c r="P5" s="175">
        <v>0</v>
      </c>
      <c r="Q5" s="240">
        <v>0</v>
      </c>
      <c r="R5" s="171">
        <v>712274.64</v>
      </c>
      <c r="S5" s="171">
        <v>708674.63</v>
      </c>
      <c r="T5" s="171">
        <v>0</v>
      </c>
      <c r="U5" s="171">
        <v>0</v>
      </c>
      <c r="V5" s="171">
        <v>0</v>
      </c>
      <c r="W5" s="175">
        <v>0</v>
      </c>
      <c r="X5" s="175">
        <v>0</v>
      </c>
      <c r="Y5" s="241" t="b">
        <f t="shared" si="1"/>
        <v>1</v>
      </c>
      <c r="Z5" s="290">
        <f t="shared" si="2"/>
        <v>0.44519999999999998</v>
      </c>
      <c r="AA5" s="243" t="b">
        <f t="shared" si="3"/>
        <v>1</v>
      </c>
      <c r="AB5" s="243" t="b">
        <f t="shared" si="4"/>
        <v>1</v>
      </c>
    </row>
    <row r="6" spans="1:29" s="138" customFormat="1" ht="30.75" customHeight="1" x14ac:dyDescent="0.25">
      <c r="A6" s="337">
        <v>4</v>
      </c>
      <c r="B6" s="144" t="s">
        <v>96</v>
      </c>
      <c r="C6" s="158" t="s">
        <v>48</v>
      </c>
      <c r="D6" s="144" t="s">
        <v>97</v>
      </c>
      <c r="E6" s="144">
        <v>1607013</v>
      </c>
      <c r="F6" s="144" t="s">
        <v>46</v>
      </c>
      <c r="G6" s="144" t="s">
        <v>98</v>
      </c>
      <c r="H6" s="144" t="s">
        <v>84</v>
      </c>
      <c r="I6" s="274">
        <v>0.44</v>
      </c>
      <c r="J6" s="176" t="s">
        <v>140</v>
      </c>
      <c r="K6" s="289">
        <v>3160587.05</v>
      </c>
      <c r="L6" s="175">
        <v>2153320</v>
      </c>
      <c r="M6" s="327">
        <f t="shared" si="0"/>
        <v>1007267.0499999998</v>
      </c>
      <c r="N6" s="282">
        <f>ROUND(L6/K6,4)</f>
        <v>0.68130000000000002</v>
      </c>
      <c r="O6" s="171">
        <v>0</v>
      </c>
      <c r="P6" s="175">
        <v>0</v>
      </c>
      <c r="Q6" s="240">
        <v>0</v>
      </c>
      <c r="R6" s="171">
        <v>1666400</v>
      </c>
      <c r="S6" s="171">
        <f>L6-R6</f>
        <v>486920</v>
      </c>
      <c r="T6" s="171">
        <v>0</v>
      </c>
      <c r="U6" s="171">
        <v>0</v>
      </c>
      <c r="V6" s="171">
        <v>0</v>
      </c>
      <c r="W6" s="175">
        <v>0</v>
      </c>
      <c r="X6" s="175">
        <v>0</v>
      </c>
      <c r="Y6" s="241" t="b">
        <f t="shared" si="1"/>
        <v>1</v>
      </c>
      <c r="Z6" s="290">
        <f t="shared" si="2"/>
        <v>0.68130000000000002</v>
      </c>
      <c r="AA6" s="243" t="b">
        <f t="shared" si="3"/>
        <v>1</v>
      </c>
      <c r="AB6" s="243" t="b">
        <f t="shared" si="4"/>
        <v>1</v>
      </c>
    </row>
    <row r="7" spans="1:29" s="138" customFormat="1" ht="50.25" customHeight="1" x14ac:dyDescent="0.25">
      <c r="A7" s="337">
        <v>5</v>
      </c>
      <c r="B7" s="144" t="s">
        <v>259</v>
      </c>
      <c r="C7" s="158" t="s">
        <v>48</v>
      </c>
      <c r="D7" s="144" t="s">
        <v>54</v>
      </c>
      <c r="E7" s="291">
        <v>1601011</v>
      </c>
      <c r="F7" s="144" t="s">
        <v>49</v>
      </c>
      <c r="G7" s="144" t="s">
        <v>99</v>
      </c>
      <c r="H7" s="292" t="s">
        <v>85</v>
      </c>
      <c r="I7" s="274">
        <v>0.45700000000000002</v>
      </c>
      <c r="J7" s="176" t="s">
        <v>100</v>
      </c>
      <c r="K7" s="176">
        <v>1099189.5</v>
      </c>
      <c r="L7" s="171">
        <f t="shared" ref="L7:L36" si="5">ROUND(K7*N7,2)</f>
        <v>769432.65</v>
      </c>
      <c r="M7" s="171">
        <f t="shared" si="0"/>
        <v>329756.84999999998</v>
      </c>
      <c r="N7" s="159">
        <v>0.7</v>
      </c>
      <c r="O7" s="171">
        <v>0</v>
      </c>
      <c r="P7" s="171">
        <v>0</v>
      </c>
      <c r="Q7" s="176">
        <v>0</v>
      </c>
      <c r="R7" s="171">
        <v>186868.75</v>
      </c>
      <c r="S7" s="171">
        <f>L7-R7</f>
        <v>582563.9</v>
      </c>
      <c r="T7" s="171">
        <v>0</v>
      </c>
      <c r="U7" s="171">
        <v>0</v>
      </c>
      <c r="V7" s="171">
        <v>0</v>
      </c>
      <c r="W7" s="175">
        <v>0</v>
      </c>
      <c r="X7" s="175">
        <v>0</v>
      </c>
      <c r="Y7" s="241" t="b">
        <f t="shared" si="1"/>
        <v>1</v>
      </c>
      <c r="Z7" s="242">
        <f t="shared" si="2"/>
        <v>0.7</v>
      </c>
      <c r="AA7" s="243" t="b">
        <f t="shared" si="3"/>
        <v>1</v>
      </c>
      <c r="AB7" s="243" t="b">
        <f t="shared" si="4"/>
        <v>1</v>
      </c>
    </row>
    <row r="8" spans="1:29" s="138" customFormat="1" ht="68.25" customHeight="1" x14ac:dyDescent="0.25">
      <c r="A8" s="278">
        <v>6</v>
      </c>
      <c r="B8" s="144" t="s">
        <v>141</v>
      </c>
      <c r="C8" s="158"/>
      <c r="D8" s="218" t="s">
        <v>51</v>
      </c>
      <c r="E8" s="218">
        <v>1607053</v>
      </c>
      <c r="F8" s="218" t="s">
        <v>46</v>
      </c>
      <c r="G8" s="218" t="s">
        <v>142</v>
      </c>
      <c r="H8" s="144" t="s">
        <v>84</v>
      </c>
      <c r="I8" s="234"/>
      <c r="J8" s="320" t="s">
        <v>266</v>
      </c>
      <c r="K8" s="175"/>
      <c r="L8" s="171"/>
      <c r="M8" s="328"/>
      <c r="N8" s="159">
        <v>0.6</v>
      </c>
      <c r="O8" s="171"/>
      <c r="P8" s="175"/>
      <c r="Q8" s="169"/>
      <c r="R8" s="171"/>
      <c r="S8" s="235"/>
      <c r="T8" s="171"/>
      <c r="U8" s="171"/>
      <c r="V8" s="171"/>
      <c r="W8" s="175"/>
      <c r="X8" s="175"/>
      <c r="Y8" s="209" t="b">
        <f t="shared" si="1"/>
        <v>1</v>
      </c>
      <c r="Z8" s="210" t="e">
        <f t="shared" si="2"/>
        <v>#DIV/0!</v>
      </c>
      <c r="AA8" s="211" t="e">
        <f t="shared" si="3"/>
        <v>#DIV/0!</v>
      </c>
      <c r="AB8" s="211" t="b">
        <f t="shared" si="4"/>
        <v>1</v>
      </c>
    </row>
    <row r="9" spans="1:29" s="228" customFormat="1" ht="39.75" customHeight="1" x14ac:dyDescent="0.25">
      <c r="A9" s="278">
        <v>7</v>
      </c>
      <c r="B9" s="156" t="s">
        <v>143</v>
      </c>
      <c r="C9" s="157" t="s">
        <v>53</v>
      </c>
      <c r="D9" s="156" t="s">
        <v>144</v>
      </c>
      <c r="E9" s="217">
        <v>1609083</v>
      </c>
      <c r="F9" s="217" t="s">
        <v>56</v>
      </c>
      <c r="G9" s="217" t="s">
        <v>145</v>
      </c>
      <c r="H9" s="156" t="s">
        <v>84</v>
      </c>
      <c r="I9" s="222">
        <v>0.63709000000000005</v>
      </c>
      <c r="J9" s="173" t="s">
        <v>286</v>
      </c>
      <c r="K9" s="172">
        <v>8627898.6099999994</v>
      </c>
      <c r="L9" s="170">
        <f t="shared" si="5"/>
        <v>6039529.0300000003</v>
      </c>
      <c r="M9" s="170">
        <f t="shared" si="0"/>
        <v>2588369.5799999991</v>
      </c>
      <c r="N9" s="146">
        <v>0.7</v>
      </c>
      <c r="O9" s="170">
        <v>0</v>
      </c>
      <c r="P9" s="172">
        <v>0</v>
      </c>
      <c r="Q9" s="170">
        <v>0</v>
      </c>
      <c r="R9" s="170">
        <v>0</v>
      </c>
      <c r="S9" s="170">
        <f>L9</f>
        <v>6039529.0300000003</v>
      </c>
      <c r="T9" s="170">
        <v>0</v>
      </c>
      <c r="U9" s="170">
        <v>0</v>
      </c>
      <c r="V9" s="170">
        <v>0</v>
      </c>
      <c r="W9" s="172">
        <v>0</v>
      </c>
      <c r="X9" s="172">
        <v>0</v>
      </c>
      <c r="Y9" s="230" t="b">
        <f t="shared" si="1"/>
        <v>1</v>
      </c>
      <c r="Z9" s="231">
        <f t="shared" si="2"/>
        <v>0.7</v>
      </c>
      <c r="AA9" s="232" t="b">
        <f t="shared" si="3"/>
        <v>1</v>
      </c>
      <c r="AB9" s="232" t="b">
        <f t="shared" si="4"/>
        <v>1</v>
      </c>
    </row>
    <row r="10" spans="1:29" s="138" customFormat="1" ht="35.25" customHeight="1" x14ac:dyDescent="0.25">
      <c r="A10" s="280">
        <v>8</v>
      </c>
      <c r="B10" s="144" t="s">
        <v>147</v>
      </c>
      <c r="C10" s="158" t="s">
        <v>74</v>
      </c>
      <c r="D10" s="144" t="s">
        <v>64</v>
      </c>
      <c r="E10" s="144">
        <v>1603062</v>
      </c>
      <c r="F10" s="144" t="s">
        <v>61</v>
      </c>
      <c r="G10" s="144" t="s">
        <v>148</v>
      </c>
      <c r="H10" s="144" t="s">
        <v>84</v>
      </c>
      <c r="I10" s="274">
        <v>1.581</v>
      </c>
      <c r="J10" s="176" t="s">
        <v>287</v>
      </c>
      <c r="K10" s="175">
        <v>11772051.92</v>
      </c>
      <c r="L10" s="171">
        <v>8009419.0700000003</v>
      </c>
      <c r="M10" s="330">
        <f t="shared" si="0"/>
        <v>3762632.8499999996</v>
      </c>
      <c r="N10" s="282">
        <v>0.6804</v>
      </c>
      <c r="O10" s="171">
        <v>0</v>
      </c>
      <c r="P10" s="175">
        <v>0</v>
      </c>
      <c r="Q10" s="240">
        <v>0</v>
      </c>
      <c r="R10" s="171">
        <v>0</v>
      </c>
      <c r="S10" s="235">
        <v>3924248.05</v>
      </c>
      <c r="T10" s="171">
        <v>4085171.02</v>
      </c>
      <c r="U10" s="171">
        <v>0</v>
      </c>
      <c r="V10" s="171">
        <v>0</v>
      </c>
      <c r="W10" s="175">
        <v>0</v>
      </c>
      <c r="X10" s="175">
        <v>0</v>
      </c>
      <c r="Y10" s="241" t="b">
        <f t="shared" si="1"/>
        <v>1</v>
      </c>
      <c r="Z10" s="242">
        <f t="shared" si="2"/>
        <v>0.6804</v>
      </c>
      <c r="AA10" s="243" t="b">
        <f t="shared" si="3"/>
        <v>1</v>
      </c>
      <c r="AB10" s="243" t="b">
        <f t="shared" si="4"/>
        <v>1</v>
      </c>
    </row>
    <row r="11" spans="1:29" s="228" customFormat="1" ht="39.75" customHeight="1" x14ac:dyDescent="0.25">
      <c r="A11" s="278">
        <v>9</v>
      </c>
      <c r="B11" s="156" t="s">
        <v>151</v>
      </c>
      <c r="C11" s="157" t="s">
        <v>53</v>
      </c>
      <c r="D11" s="156" t="s">
        <v>76</v>
      </c>
      <c r="E11" s="217">
        <v>1609022</v>
      </c>
      <c r="F11" s="217" t="s">
        <v>56</v>
      </c>
      <c r="G11" s="217" t="s">
        <v>152</v>
      </c>
      <c r="H11" s="156" t="s">
        <v>47</v>
      </c>
      <c r="I11" s="222">
        <v>0.89900000000000002</v>
      </c>
      <c r="J11" s="173" t="s">
        <v>270</v>
      </c>
      <c r="K11" s="172">
        <v>2328483.16</v>
      </c>
      <c r="L11" s="170">
        <f t="shared" si="5"/>
        <v>1397089.9</v>
      </c>
      <c r="M11" s="170">
        <f t="shared" si="0"/>
        <v>931393.26000000024</v>
      </c>
      <c r="N11" s="146">
        <v>0.6</v>
      </c>
      <c r="O11" s="170">
        <v>0</v>
      </c>
      <c r="P11" s="172">
        <v>0</v>
      </c>
      <c r="Q11" s="168">
        <v>0</v>
      </c>
      <c r="R11" s="170">
        <v>0</v>
      </c>
      <c r="S11" s="170">
        <f>L11</f>
        <v>1397089.9</v>
      </c>
      <c r="T11" s="170">
        <v>0</v>
      </c>
      <c r="U11" s="170">
        <v>0</v>
      </c>
      <c r="V11" s="170">
        <v>0</v>
      </c>
      <c r="W11" s="172">
        <v>0</v>
      </c>
      <c r="X11" s="172">
        <v>0</v>
      </c>
      <c r="Y11" s="230" t="b">
        <f t="shared" si="1"/>
        <v>1</v>
      </c>
      <c r="Z11" s="231">
        <f t="shared" si="2"/>
        <v>0.6</v>
      </c>
      <c r="AA11" s="232" t="b">
        <f t="shared" si="3"/>
        <v>1</v>
      </c>
      <c r="AB11" s="232" t="b">
        <f t="shared" si="4"/>
        <v>1</v>
      </c>
    </row>
    <row r="12" spans="1:29" s="229" customFormat="1" ht="39" customHeight="1" x14ac:dyDescent="0.25">
      <c r="A12" s="278">
        <v>10</v>
      </c>
      <c r="B12" s="156" t="s">
        <v>153</v>
      </c>
      <c r="C12" s="157" t="s">
        <v>53</v>
      </c>
      <c r="D12" s="156" t="s">
        <v>78</v>
      </c>
      <c r="E12" s="217">
        <v>1608033</v>
      </c>
      <c r="F12" s="217" t="s">
        <v>57</v>
      </c>
      <c r="G12" s="217" t="s">
        <v>154</v>
      </c>
      <c r="H12" s="156" t="s">
        <v>47</v>
      </c>
      <c r="I12" s="222">
        <v>0.38600000000000001</v>
      </c>
      <c r="J12" s="173" t="s">
        <v>274</v>
      </c>
      <c r="K12" s="172">
        <v>1300551.3400000001</v>
      </c>
      <c r="L12" s="170">
        <f t="shared" si="5"/>
        <v>910385.94</v>
      </c>
      <c r="M12" s="329">
        <f>K12-L12</f>
        <v>390165.40000000014</v>
      </c>
      <c r="N12" s="146">
        <v>0.7</v>
      </c>
      <c r="O12" s="170">
        <v>0</v>
      </c>
      <c r="P12" s="172">
        <v>0</v>
      </c>
      <c r="Q12" s="168">
        <v>0</v>
      </c>
      <c r="R12" s="170">
        <v>0</v>
      </c>
      <c r="S12" s="170">
        <f>L12</f>
        <v>910385.94</v>
      </c>
      <c r="T12" s="170">
        <v>0</v>
      </c>
      <c r="U12" s="170">
        <v>0</v>
      </c>
      <c r="V12" s="170">
        <v>0</v>
      </c>
      <c r="W12" s="172">
        <v>0</v>
      </c>
      <c r="X12" s="172">
        <v>0</v>
      </c>
      <c r="Y12" s="230" t="b">
        <f t="shared" si="1"/>
        <v>1</v>
      </c>
      <c r="Z12" s="231">
        <f t="shared" si="2"/>
        <v>0.7</v>
      </c>
      <c r="AA12" s="232" t="b">
        <f t="shared" si="3"/>
        <v>1</v>
      </c>
      <c r="AB12" s="232" t="b">
        <f t="shared" si="4"/>
        <v>1</v>
      </c>
    </row>
    <row r="13" spans="1:29" s="227" customFormat="1" ht="36.75" customHeight="1" x14ac:dyDescent="0.25">
      <c r="A13" s="278">
        <v>11</v>
      </c>
      <c r="B13" s="144" t="s">
        <v>155</v>
      </c>
      <c r="C13" s="158" t="s">
        <v>74</v>
      </c>
      <c r="D13" s="144" t="s">
        <v>156</v>
      </c>
      <c r="E13" s="144">
        <v>1609073</v>
      </c>
      <c r="F13" s="144" t="s">
        <v>56</v>
      </c>
      <c r="G13" s="144" t="s">
        <v>157</v>
      </c>
      <c r="H13" s="144" t="s">
        <v>84</v>
      </c>
      <c r="I13" s="234">
        <v>0.98199999999999998</v>
      </c>
      <c r="J13" s="176" t="s">
        <v>294</v>
      </c>
      <c r="K13" s="175">
        <v>5593904.75</v>
      </c>
      <c r="L13" s="171">
        <f t="shared" si="5"/>
        <v>3915733.33</v>
      </c>
      <c r="M13" s="330">
        <f t="shared" si="0"/>
        <v>1678171.42</v>
      </c>
      <c r="N13" s="159">
        <v>0.7</v>
      </c>
      <c r="O13" s="171">
        <v>0</v>
      </c>
      <c r="P13" s="175">
        <v>0</v>
      </c>
      <c r="Q13" s="169">
        <v>0</v>
      </c>
      <c r="R13" s="171">
        <v>0</v>
      </c>
      <c r="S13" s="235">
        <f>ROUND(N13*819474.2,2)</f>
        <v>573631.93999999994</v>
      </c>
      <c r="T13" s="171">
        <f>L13-S13</f>
        <v>3342101.39</v>
      </c>
      <c r="U13" s="171">
        <v>0</v>
      </c>
      <c r="V13" s="171">
        <v>0</v>
      </c>
      <c r="W13" s="175">
        <v>0</v>
      </c>
      <c r="X13" s="175">
        <v>0</v>
      </c>
      <c r="Y13" s="209" t="b">
        <f t="shared" si="1"/>
        <v>1</v>
      </c>
      <c r="Z13" s="210">
        <f t="shared" si="2"/>
        <v>0.7</v>
      </c>
      <c r="AA13" s="211" t="b">
        <f t="shared" si="3"/>
        <v>1</v>
      </c>
      <c r="AB13" s="211" t="b">
        <f t="shared" si="4"/>
        <v>1</v>
      </c>
    </row>
    <row r="14" spans="1:29" s="227" customFormat="1" ht="33.75" customHeight="1" x14ac:dyDescent="0.25">
      <c r="A14" s="278">
        <v>12</v>
      </c>
      <c r="B14" s="144" t="s">
        <v>158</v>
      </c>
      <c r="C14" s="158"/>
      <c r="D14" s="144" t="s">
        <v>51</v>
      </c>
      <c r="E14" s="144">
        <v>1607053</v>
      </c>
      <c r="F14" s="218" t="s">
        <v>46</v>
      </c>
      <c r="G14" s="144" t="s">
        <v>159</v>
      </c>
      <c r="H14" s="144" t="s">
        <v>84</v>
      </c>
      <c r="I14" s="274"/>
      <c r="J14" s="320" t="s">
        <v>266</v>
      </c>
      <c r="K14" s="175"/>
      <c r="L14" s="171"/>
      <c r="M14" s="328"/>
      <c r="N14" s="159">
        <v>0.6</v>
      </c>
      <c r="O14" s="171"/>
      <c r="P14" s="175"/>
      <c r="Q14" s="169"/>
      <c r="R14" s="171"/>
      <c r="S14" s="235"/>
      <c r="T14" s="171"/>
      <c r="U14" s="171"/>
      <c r="V14" s="171"/>
      <c r="W14" s="175"/>
      <c r="X14" s="175"/>
      <c r="Y14" s="209" t="b">
        <f t="shared" si="1"/>
        <v>1</v>
      </c>
      <c r="Z14" s="210" t="e">
        <f t="shared" si="2"/>
        <v>#DIV/0!</v>
      </c>
      <c r="AA14" s="211" t="e">
        <f t="shared" si="3"/>
        <v>#DIV/0!</v>
      </c>
      <c r="AB14" s="211" t="b">
        <f t="shared" si="4"/>
        <v>1</v>
      </c>
    </row>
    <row r="15" spans="1:29" s="138" customFormat="1" ht="40.5" customHeight="1" x14ac:dyDescent="0.25">
      <c r="A15" s="280">
        <v>13</v>
      </c>
      <c r="B15" s="144" t="s">
        <v>160</v>
      </c>
      <c r="C15" s="158" t="s">
        <v>74</v>
      </c>
      <c r="D15" s="144" t="s">
        <v>97</v>
      </c>
      <c r="E15" s="144">
        <v>1607013</v>
      </c>
      <c r="F15" s="144" t="s">
        <v>46</v>
      </c>
      <c r="G15" s="144" t="s">
        <v>161</v>
      </c>
      <c r="H15" s="144" t="s">
        <v>84</v>
      </c>
      <c r="I15" s="274">
        <v>1.3407500000000001</v>
      </c>
      <c r="J15" s="176" t="s">
        <v>307</v>
      </c>
      <c r="K15" s="175">
        <v>6691889.3700000001</v>
      </c>
      <c r="L15" s="171">
        <v>4678354.46</v>
      </c>
      <c r="M15" s="330">
        <f t="shared" si="0"/>
        <v>2013534.9100000001</v>
      </c>
      <c r="N15" s="282">
        <v>0.69910000000000005</v>
      </c>
      <c r="O15" s="171">
        <v>0</v>
      </c>
      <c r="P15" s="175">
        <v>0</v>
      </c>
      <c r="Q15" s="240">
        <v>0</v>
      </c>
      <c r="R15" s="171">
        <v>0</v>
      </c>
      <c r="S15" s="235">
        <v>3266354.46</v>
      </c>
      <c r="T15" s="171">
        <f>L15-S15</f>
        <v>1412000</v>
      </c>
      <c r="U15" s="171">
        <v>0</v>
      </c>
      <c r="V15" s="171">
        <v>0</v>
      </c>
      <c r="W15" s="175">
        <v>0</v>
      </c>
      <c r="X15" s="175">
        <v>0</v>
      </c>
      <c r="Y15" s="241" t="b">
        <f t="shared" si="1"/>
        <v>1</v>
      </c>
      <c r="Z15" s="242">
        <f t="shared" si="2"/>
        <v>0.69910000000000005</v>
      </c>
      <c r="AA15" s="243" t="b">
        <f t="shared" si="3"/>
        <v>1</v>
      </c>
      <c r="AB15" s="243" t="b">
        <f t="shared" si="4"/>
        <v>1</v>
      </c>
    </row>
    <row r="16" spans="1:29" s="227" customFormat="1" ht="51.75" customHeight="1" x14ac:dyDescent="0.25">
      <c r="A16" s="278">
        <v>14</v>
      </c>
      <c r="B16" s="144" t="s">
        <v>149</v>
      </c>
      <c r="C16" s="158" t="s">
        <v>74</v>
      </c>
      <c r="D16" s="144" t="s">
        <v>92</v>
      </c>
      <c r="E16" s="218">
        <v>1603011</v>
      </c>
      <c r="F16" s="218" t="s">
        <v>61</v>
      </c>
      <c r="G16" s="218" t="s">
        <v>150</v>
      </c>
      <c r="H16" s="144" t="s">
        <v>47</v>
      </c>
      <c r="I16" s="274">
        <v>0.191</v>
      </c>
      <c r="J16" s="176" t="s">
        <v>277</v>
      </c>
      <c r="K16" s="175">
        <v>1568775.01</v>
      </c>
      <c r="L16" s="171">
        <f t="shared" si="5"/>
        <v>784387.51</v>
      </c>
      <c r="M16" s="330">
        <f t="shared" si="0"/>
        <v>784387.5</v>
      </c>
      <c r="N16" s="159">
        <v>0.5</v>
      </c>
      <c r="O16" s="171">
        <v>0</v>
      </c>
      <c r="P16" s="175">
        <v>0</v>
      </c>
      <c r="Q16" s="169">
        <v>0</v>
      </c>
      <c r="R16" s="171">
        <v>0</v>
      </c>
      <c r="S16" s="235">
        <f t="shared" ref="S16:S21" si="6">L16</f>
        <v>784387.51</v>
      </c>
      <c r="T16" s="171">
        <v>0</v>
      </c>
      <c r="U16" s="171">
        <v>0</v>
      </c>
      <c r="V16" s="171">
        <v>0</v>
      </c>
      <c r="W16" s="175">
        <v>0</v>
      </c>
      <c r="X16" s="175">
        <v>0</v>
      </c>
      <c r="Y16" s="209" t="b">
        <f t="shared" si="1"/>
        <v>1</v>
      </c>
      <c r="Z16" s="210">
        <f t="shared" si="2"/>
        <v>0.5</v>
      </c>
      <c r="AA16" s="211" t="b">
        <f t="shared" si="3"/>
        <v>1</v>
      </c>
      <c r="AB16" s="211" t="b">
        <f t="shared" si="4"/>
        <v>1</v>
      </c>
    </row>
    <row r="17" spans="1:28" s="229" customFormat="1" ht="36.75" customHeight="1" x14ac:dyDescent="0.25">
      <c r="A17" s="278">
        <v>15</v>
      </c>
      <c r="B17" s="237" t="s">
        <v>257</v>
      </c>
      <c r="C17" s="224" t="s">
        <v>53</v>
      </c>
      <c r="D17" s="223" t="s">
        <v>62</v>
      </c>
      <c r="E17" s="237">
        <v>1610043</v>
      </c>
      <c r="F17" s="237" t="s">
        <v>50</v>
      </c>
      <c r="G17" s="237" t="s">
        <v>258</v>
      </c>
      <c r="H17" s="237" t="s">
        <v>84</v>
      </c>
      <c r="I17" s="275">
        <v>0.56927000000000005</v>
      </c>
      <c r="J17" s="332" t="s">
        <v>146</v>
      </c>
      <c r="K17" s="333">
        <v>1441041.9</v>
      </c>
      <c r="L17" s="170">
        <f t="shared" si="5"/>
        <v>1152833.52</v>
      </c>
      <c r="M17" s="329">
        <f t="shared" si="0"/>
        <v>288208.37999999989</v>
      </c>
      <c r="N17" s="146">
        <v>0.8</v>
      </c>
      <c r="O17" s="170">
        <v>0</v>
      </c>
      <c r="P17" s="172">
        <v>0</v>
      </c>
      <c r="Q17" s="168">
        <v>0</v>
      </c>
      <c r="R17" s="170">
        <v>0</v>
      </c>
      <c r="S17" s="170">
        <f t="shared" si="6"/>
        <v>1152833.52</v>
      </c>
      <c r="T17" s="170">
        <v>0</v>
      </c>
      <c r="U17" s="170">
        <v>0</v>
      </c>
      <c r="V17" s="170">
        <v>0</v>
      </c>
      <c r="W17" s="172">
        <v>0</v>
      </c>
      <c r="X17" s="172">
        <v>0</v>
      </c>
      <c r="Y17" s="230" t="b">
        <f t="shared" si="1"/>
        <v>1</v>
      </c>
      <c r="Z17" s="231">
        <f t="shared" si="2"/>
        <v>0.8</v>
      </c>
      <c r="AA17" s="232" t="b">
        <f t="shared" si="3"/>
        <v>1</v>
      </c>
      <c r="AB17" s="232" t="b">
        <f t="shared" si="4"/>
        <v>1</v>
      </c>
    </row>
    <row r="18" spans="1:28" s="229" customFormat="1" ht="42" customHeight="1" x14ac:dyDescent="0.25">
      <c r="A18" s="280">
        <v>16</v>
      </c>
      <c r="B18" s="156" t="s">
        <v>166</v>
      </c>
      <c r="C18" s="157" t="s">
        <v>53</v>
      </c>
      <c r="D18" s="156" t="s">
        <v>78</v>
      </c>
      <c r="E18" s="156">
        <v>1608033</v>
      </c>
      <c r="F18" s="156" t="s">
        <v>57</v>
      </c>
      <c r="G18" s="156" t="s">
        <v>167</v>
      </c>
      <c r="H18" s="156" t="s">
        <v>47</v>
      </c>
      <c r="I18" s="259">
        <v>0.23599999999999999</v>
      </c>
      <c r="J18" s="173" t="s">
        <v>222</v>
      </c>
      <c r="K18" s="172">
        <v>519502.06</v>
      </c>
      <c r="L18" s="170">
        <f t="shared" si="5"/>
        <v>363651.44</v>
      </c>
      <c r="M18" s="329">
        <f t="shared" si="0"/>
        <v>155850.62</v>
      </c>
      <c r="N18" s="146">
        <v>0.7</v>
      </c>
      <c r="O18" s="170">
        <v>0</v>
      </c>
      <c r="P18" s="172">
        <v>0</v>
      </c>
      <c r="Q18" s="246">
        <v>0</v>
      </c>
      <c r="R18" s="170">
        <v>0</v>
      </c>
      <c r="S18" s="170">
        <f t="shared" si="6"/>
        <v>363651.44</v>
      </c>
      <c r="T18" s="170">
        <v>0</v>
      </c>
      <c r="U18" s="170">
        <v>0</v>
      </c>
      <c r="V18" s="170">
        <v>0</v>
      </c>
      <c r="W18" s="172">
        <v>0</v>
      </c>
      <c r="X18" s="172">
        <v>0</v>
      </c>
      <c r="Y18" s="247" t="b">
        <f t="shared" si="1"/>
        <v>1</v>
      </c>
      <c r="Z18" s="248">
        <f t="shared" si="2"/>
        <v>0.7</v>
      </c>
      <c r="AA18" s="249" t="b">
        <f t="shared" si="3"/>
        <v>1</v>
      </c>
      <c r="AB18" s="249" t="b">
        <f t="shared" si="4"/>
        <v>1</v>
      </c>
    </row>
    <row r="19" spans="1:28" s="229" customFormat="1" ht="51" customHeight="1" x14ac:dyDescent="0.25">
      <c r="A19" s="280">
        <v>17</v>
      </c>
      <c r="B19" s="156" t="s">
        <v>182</v>
      </c>
      <c r="C19" s="157" t="s">
        <v>53</v>
      </c>
      <c r="D19" s="156" t="s">
        <v>67</v>
      </c>
      <c r="E19" s="156">
        <v>1607092</v>
      </c>
      <c r="F19" s="156" t="s">
        <v>46</v>
      </c>
      <c r="G19" s="156" t="s">
        <v>183</v>
      </c>
      <c r="H19" s="156" t="s">
        <v>84</v>
      </c>
      <c r="I19" s="259">
        <v>0.502</v>
      </c>
      <c r="J19" s="173" t="s">
        <v>292</v>
      </c>
      <c r="K19" s="172">
        <v>3612074.81</v>
      </c>
      <c r="L19" s="170">
        <v>2528452.36</v>
      </c>
      <c r="M19" s="329">
        <f t="shared" si="0"/>
        <v>1083622.4500000002</v>
      </c>
      <c r="N19" s="146">
        <v>0.7</v>
      </c>
      <c r="O19" s="170">
        <v>0</v>
      </c>
      <c r="P19" s="172">
        <v>0</v>
      </c>
      <c r="Q19" s="246">
        <v>0</v>
      </c>
      <c r="R19" s="170">
        <v>0</v>
      </c>
      <c r="S19" s="170">
        <f t="shared" si="6"/>
        <v>2528452.36</v>
      </c>
      <c r="T19" s="170">
        <v>0</v>
      </c>
      <c r="U19" s="170">
        <v>0</v>
      </c>
      <c r="V19" s="170">
        <v>0</v>
      </c>
      <c r="W19" s="172">
        <v>0</v>
      </c>
      <c r="X19" s="172">
        <v>0</v>
      </c>
      <c r="Y19" s="247" t="b">
        <f t="shared" si="1"/>
        <v>1</v>
      </c>
      <c r="Z19" s="248">
        <f t="shared" si="2"/>
        <v>0.7</v>
      </c>
      <c r="AA19" s="249" t="b">
        <f t="shared" si="3"/>
        <v>1</v>
      </c>
      <c r="AB19" s="249" t="b">
        <f t="shared" si="4"/>
        <v>1</v>
      </c>
    </row>
    <row r="20" spans="1:28" s="229" customFormat="1" ht="36.75" customHeight="1" x14ac:dyDescent="0.25">
      <c r="A20" s="278">
        <v>18</v>
      </c>
      <c r="B20" s="156" t="s">
        <v>168</v>
      </c>
      <c r="C20" s="157" t="s">
        <v>53</v>
      </c>
      <c r="D20" s="156" t="s">
        <v>69</v>
      </c>
      <c r="E20" s="217">
        <v>1603042</v>
      </c>
      <c r="F20" s="217" t="s">
        <v>61</v>
      </c>
      <c r="G20" s="217" t="s">
        <v>169</v>
      </c>
      <c r="H20" s="156" t="s">
        <v>47</v>
      </c>
      <c r="I20" s="222">
        <v>0.60599999999999998</v>
      </c>
      <c r="J20" s="173" t="s">
        <v>273</v>
      </c>
      <c r="K20" s="172">
        <v>987755.39</v>
      </c>
      <c r="L20" s="170">
        <f t="shared" si="5"/>
        <v>592653.23</v>
      </c>
      <c r="M20" s="329">
        <f t="shared" si="0"/>
        <v>395102.16000000003</v>
      </c>
      <c r="N20" s="146">
        <v>0.6</v>
      </c>
      <c r="O20" s="170">
        <v>0</v>
      </c>
      <c r="P20" s="172">
        <v>0</v>
      </c>
      <c r="Q20" s="168">
        <v>0</v>
      </c>
      <c r="R20" s="170">
        <v>0</v>
      </c>
      <c r="S20" s="170">
        <f t="shared" si="6"/>
        <v>592653.23</v>
      </c>
      <c r="T20" s="170">
        <v>0</v>
      </c>
      <c r="U20" s="170">
        <v>0</v>
      </c>
      <c r="V20" s="170">
        <v>0</v>
      </c>
      <c r="W20" s="172">
        <v>0</v>
      </c>
      <c r="X20" s="172">
        <v>0</v>
      </c>
      <c r="Y20" s="230" t="b">
        <f t="shared" si="1"/>
        <v>1</v>
      </c>
      <c r="Z20" s="231">
        <f t="shared" si="2"/>
        <v>0.6</v>
      </c>
      <c r="AA20" s="232" t="b">
        <f t="shared" si="3"/>
        <v>1</v>
      </c>
      <c r="AB20" s="232" t="b">
        <f t="shared" si="4"/>
        <v>1</v>
      </c>
    </row>
    <row r="21" spans="1:28" s="229" customFormat="1" ht="30.75" customHeight="1" x14ac:dyDescent="0.25">
      <c r="A21" s="278">
        <v>19</v>
      </c>
      <c r="B21" s="156" t="s">
        <v>170</v>
      </c>
      <c r="C21" s="157" t="s">
        <v>53</v>
      </c>
      <c r="D21" s="156" t="s">
        <v>63</v>
      </c>
      <c r="E21" s="217">
        <v>1609032</v>
      </c>
      <c r="F21" s="217" t="s">
        <v>56</v>
      </c>
      <c r="G21" s="217" t="s">
        <v>171</v>
      </c>
      <c r="H21" s="156" t="s">
        <v>85</v>
      </c>
      <c r="I21" s="222">
        <v>0.45467999999999997</v>
      </c>
      <c r="J21" s="173" t="s">
        <v>271</v>
      </c>
      <c r="K21" s="172">
        <v>848985.36</v>
      </c>
      <c r="L21" s="170">
        <f t="shared" si="5"/>
        <v>594289.75</v>
      </c>
      <c r="M21" s="329">
        <f>K21-L21</f>
        <v>254695.61</v>
      </c>
      <c r="N21" s="146">
        <v>0.7</v>
      </c>
      <c r="O21" s="170">
        <v>0</v>
      </c>
      <c r="P21" s="172">
        <v>0</v>
      </c>
      <c r="Q21" s="168">
        <v>0</v>
      </c>
      <c r="R21" s="170">
        <v>0</v>
      </c>
      <c r="S21" s="170">
        <f t="shared" si="6"/>
        <v>594289.75</v>
      </c>
      <c r="T21" s="170">
        <v>0</v>
      </c>
      <c r="U21" s="170">
        <v>0</v>
      </c>
      <c r="V21" s="170">
        <v>0</v>
      </c>
      <c r="W21" s="172">
        <v>0</v>
      </c>
      <c r="X21" s="172">
        <v>0</v>
      </c>
      <c r="Y21" s="230" t="b">
        <f t="shared" si="1"/>
        <v>1</v>
      </c>
      <c r="Z21" s="231">
        <f t="shared" si="2"/>
        <v>0.7</v>
      </c>
      <c r="AA21" s="232" t="b">
        <f t="shared" si="3"/>
        <v>1</v>
      </c>
      <c r="AB21" s="232" t="b">
        <f t="shared" si="4"/>
        <v>1</v>
      </c>
    </row>
    <row r="22" spans="1:28" s="138" customFormat="1" ht="30.75" customHeight="1" x14ac:dyDescent="0.25">
      <c r="A22" s="280">
        <v>20</v>
      </c>
      <c r="B22" s="144" t="s">
        <v>172</v>
      </c>
      <c r="C22" s="158" t="s">
        <v>74</v>
      </c>
      <c r="D22" s="144" t="s">
        <v>173</v>
      </c>
      <c r="E22" s="144">
        <v>1611063</v>
      </c>
      <c r="F22" s="144" t="s">
        <v>58</v>
      </c>
      <c r="G22" s="144" t="s">
        <v>174</v>
      </c>
      <c r="H22" s="144" t="s">
        <v>84</v>
      </c>
      <c r="I22" s="274">
        <v>0.64900000000000002</v>
      </c>
      <c r="J22" s="176" t="s">
        <v>286</v>
      </c>
      <c r="K22" s="175">
        <v>2232450</v>
      </c>
      <c r="L22" s="171">
        <f t="shared" si="5"/>
        <v>1116225</v>
      </c>
      <c r="M22" s="330">
        <f t="shared" si="0"/>
        <v>1116225</v>
      </c>
      <c r="N22" s="159">
        <v>0.5</v>
      </c>
      <c r="O22" s="171">
        <v>0</v>
      </c>
      <c r="P22" s="175">
        <v>0</v>
      </c>
      <c r="Q22" s="240">
        <v>0</v>
      </c>
      <c r="R22" s="171">
        <v>0</v>
      </c>
      <c r="S22" s="235">
        <f>ROUND(N22*1261605.21,2)</f>
        <v>630802.61</v>
      </c>
      <c r="T22" s="235">
        <f>L22-S22</f>
        <v>485422.39</v>
      </c>
      <c r="U22" s="171">
        <v>0</v>
      </c>
      <c r="V22" s="171">
        <v>0</v>
      </c>
      <c r="W22" s="175"/>
      <c r="X22" s="175">
        <v>0</v>
      </c>
      <c r="Y22" s="241" t="b">
        <f t="shared" si="1"/>
        <v>1</v>
      </c>
      <c r="Z22" s="242">
        <f t="shared" si="2"/>
        <v>0.5</v>
      </c>
      <c r="AA22" s="243" t="b">
        <f t="shared" si="3"/>
        <v>1</v>
      </c>
      <c r="AB22" s="243" t="b">
        <f t="shared" si="4"/>
        <v>1</v>
      </c>
    </row>
    <row r="23" spans="1:28" s="229" customFormat="1" ht="35.25" customHeight="1" x14ac:dyDescent="0.25">
      <c r="A23" s="278">
        <v>21</v>
      </c>
      <c r="B23" s="156" t="s">
        <v>175</v>
      </c>
      <c r="C23" s="157" t="s">
        <v>53</v>
      </c>
      <c r="D23" s="156" t="s">
        <v>63</v>
      </c>
      <c r="E23" s="156">
        <v>1609032</v>
      </c>
      <c r="F23" s="156" t="s">
        <v>56</v>
      </c>
      <c r="G23" s="156" t="s">
        <v>176</v>
      </c>
      <c r="H23" s="156" t="s">
        <v>84</v>
      </c>
      <c r="I23" s="259">
        <v>7.2999999999999995E-2</v>
      </c>
      <c r="J23" s="173" t="s">
        <v>293</v>
      </c>
      <c r="K23" s="172">
        <v>791345.4</v>
      </c>
      <c r="L23" s="170">
        <f>ROUND(K23*N23,2)</f>
        <v>553941.78</v>
      </c>
      <c r="M23" s="329">
        <f t="shared" si="0"/>
        <v>237403.62</v>
      </c>
      <c r="N23" s="146">
        <v>0.7</v>
      </c>
      <c r="O23" s="170">
        <v>0</v>
      </c>
      <c r="P23" s="172">
        <v>0</v>
      </c>
      <c r="Q23" s="168">
        <v>0</v>
      </c>
      <c r="R23" s="170">
        <v>0</v>
      </c>
      <c r="S23" s="170">
        <f t="shared" ref="S23:S29" si="7">L23</f>
        <v>553941.78</v>
      </c>
      <c r="T23" s="170">
        <v>0</v>
      </c>
      <c r="U23" s="170">
        <v>0</v>
      </c>
      <c r="V23" s="170">
        <v>0</v>
      </c>
      <c r="W23" s="172">
        <v>0</v>
      </c>
      <c r="X23" s="172">
        <v>0</v>
      </c>
      <c r="Y23" s="230" t="b">
        <f t="shared" si="1"/>
        <v>1</v>
      </c>
      <c r="Z23" s="231">
        <f t="shared" si="2"/>
        <v>0.7</v>
      </c>
      <c r="AA23" s="232" t="b">
        <f t="shared" si="3"/>
        <v>1</v>
      </c>
      <c r="AB23" s="232" t="b">
        <f t="shared" si="4"/>
        <v>1</v>
      </c>
    </row>
    <row r="24" spans="1:28" s="229" customFormat="1" ht="44.25" customHeight="1" x14ac:dyDescent="0.25">
      <c r="A24" s="278">
        <v>22</v>
      </c>
      <c r="B24" s="156" t="s">
        <v>177</v>
      </c>
      <c r="C24" s="157" t="s">
        <v>53</v>
      </c>
      <c r="D24" s="156" t="s">
        <v>68</v>
      </c>
      <c r="E24" s="156">
        <v>1606023</v>
      </c>
      <c r="F24" s="156" t="s">
        <v>59</v>
      </c>
      <c r="G24" s="156" t="s">
        <v>178</v>
      </c>
      <c r="H24" s="156" t="s">
        <v>84</v>
      </c>
      <c r="I24" s="259">
        <v>0.49099999999999999</v>
      </c>
      <c r="J24" s="173" t="s">
        <v>308</v>
      </c>
      <c r="K24" s="172">
        <v>931500.6</v>
      </c>
      <c r="L24" s="170">
        <f t="shared" si="5"/>
        <v>558900.36</v>
      </c>
      <c r="M24" s="331">
        <f t="shared" si="0"/>
        <v>372600.24</v>
      </c>
      <c r="N24" s="146">
        <v>0.6</v>
      </c>
      <c r="O24" s="170">
        <v>0</v>
      </c>
      <c r="P24" s="172">
        <v>0</v>
      </c>
      <c r="Q24" s="168">
        <v>0</v>
      </c>
      <c r="R24" s="170">
        <v>0</v>
      </c>
      <c r="S24" s="170">
        <f t="shared" si="7"/>
        <v>558900.36</v>
      </c>
      <c r="T24" s="170">
        <v>0</v>
      </c>
      <c r="U24" s="170">
        <v>0</v>
      </c>
      <c r="V24" s="170">
        <v>0</v>
      </c>
      <c r="W24" s="172">
        <v>0</v>
      </c>
      <c r="X24" s="172">
        <v>0</v>
      </c>
      <c r="Y24" s="230" t="b">
        <f t="shared" si="1"/>
        <v>1</v>
      </c>
      <c r="Z24" s="231">
        <f t="shared" si="2"/>
        <v>0.6</v>
      </c>
      <c r="AA24" s="232" t="b">
        <f t="shared" si="3"/>
        <v>1</v>
      </c>
      <c r="AB24" s="232" t="b">
        <f t="shared" si="4"/>
        <v>1</v>
      </c>
    </row>
    <row r="25" spans="1:28" s="229" customFormat="1" ht="30.75" customHeight="1" x14ac:dyDescent="0.25">
      <c r="A25" s="278">
        <v>23</v>
      </c>
      <c r="B25" s="156" t="s">
        <v>180</v>
      </c>
      <c r="C25" s="157" t="s">
        <v>53</v>
      </c>
      <c r="D25" s="217" t="s">
        <v>52</v>
      </c>
      <c r="E25" s="217">
        <v>1601033</v>
      </c>
      <c r="F25" s="217" t="s">
        <v>49</v>
      </c>
      <c r="G25" s="217" t="s">
        <v>181</v>
      </c>
      <c r="H25" s="156" t="s">
        <v>47</v>
      </c>
      <c r="I25" s="222">
        <v>0.20200000000000001</v>
      </c>
      <c r="J25" s="173" t="s">
        <v>208</v>
      </c>
      <c r="K25" s="172">
        <v>1838284.37</v>
      </c>
      <c r="L25" s="170">
        <f t="shared" si="5"/>
        <v>1102970.6200000001</v>
      </c>
      <c r="M25" s="329">
        <f t="shared" si="0"/>
        <v>735313.75</v>
      </c>
      <c r="N25" s="146">
        <v>0.6</v>
      </c>
      <c r="O25" s="170">
        <v>0</v>
      </c>
      <c r="P25" s="172">
        <v>0</v>
      </c>
      <c r="Q25" s="168">
        <v>0</v>
      </c>
      <c r="R25" s="170">
        <v>0</v>
      </c>
      <c r="S25" s="170">
        <f t="shared" si="7"/>
        <v>1102970.6200000001</v>
      </c>
      <c r="T25" s="170">
        <v>0</v>
      </c>
      <c r="U25" s="170">
        <v>0</v>
      </c>
      <c r="V25" s="170">
        <v>0</v>
      </c>
      <c r="W25" s="172">
        <v>0</v>
      </c>
      <c r="X25" s="172">
        <v>0</v>
      </c>
      <c r="Y25" s="230" t="b">
        <f t="shared" si="1"/>
        <v>1</v>
      </c>
      <c r="Z25" s="231">
        <f t="shared" si="2"/>
        <v>0.6</v>
      </c>
      <c r="AA25" s="232" t="b">
        <f t="shared" si="3"/>
        <v>1</v>
      </c>
      <c r="AB25" s="232" t="b">
        <f t="shared" si="4"/>
        <v>1</v>
      </c>
    </row>
    <row r="26" spans="1:28" s="229" customFormat="1" ht="39.75" customHeight="1" x14ac:dyDescent="0.25">
      <c r="A26" s="278">
        <v>24</v>
      </c>
      <c r="B26" s="156" t="s">
        <v>185</v>
      </c>
      <c r="C26" s="157" t="s">
        <v>53</v>
      </c>
      <c r="D26" s="156" t="s">
        <v>186</v>
      </c>
      <c r="E26" s="156">
        <v>1610023</v>
      </c>
      <c r="F26" s="156" t="s">
        <v>50</v>
      </c>
      <c r="G26" s="156" t="s">
        <v>309</v>
      </c>
      <c r="H26" s="156" t="s">
        <v>84</v>
      </c>
      <c r="I26" s="259">
        <v>0.15029999999999999</v>
      </c>
      <c r="J26" s="173" t="s">
        <v>273</v>
      </c>
      <c r="K26" s="172">
        <v>282161.89</v>
      </c>
      <c r="L26" s="170">
        <f t="shared" si="5"/>
        <v>169297.13</v>
      </c>
      <c r="M26" s="329">
        <f t="shared" si="0"/>
        <v>112864.76000000001</v>
      </c>
      <c r="N26" s="146">
        <v>0.6</v>
      </c>
      <c r="O26" s="170">
        <v>0</v>
      </c>
      <c r="P26" s="172">
        <v>0</v>
      </c>
      <c r="Q26" s="168">
        <v>0</v>
      </c>
      <c r="R26" s="170">
        <v>0</v>
      </c>
      <c r="S26" s="170">
        <f t="shared" si="7"/>
        <v>169297.13</v>
      </c>
      <c r="T26" s="170">
        <v>0</v>
      </c>
      <c r="U26" s="170">
        <v>0</v>
      </c>
      <c r="V26" s="170">
        <v>0</v>
      </c>
      <c r="W26" s="172">
        <v>0</v>
      </c>
      <c r="X26" s="172">
        <v>0</v>
      </c>
      <c r="Y26" s="230" t="b">
        <f t="shared" si="1"/>
        <v>1</v>
      </c>
      <c r="Z26" s="231">
        <f t="shared" si="2"/>
        <v>0.6</v>
      </c>
      <c r="AA26" s="232" t="b">
        <f t="shared" si="3"/>
        <v>1</v>
      </c>
      <c r="AB26" s="232" t="b">
        <f t="shared" si="4"/>
        <v>1</v>
      </c>
    </row>
    <row r="27" spans="1:28" s="229" customFormat="1" ht="42" customHeight="1" x14ac:dyDescent="0.25">
      <c r="A27" s="278">
        <v>25</v>
      </c>
      <c r="B27" s="156" t="s">
        <v>187</v>
      </c>
      <c r="C27" s="157" t="s">
        <v>53</v>
      </c>
      <c r="D27" s="156" t="s">
        <v>54</v>
      </c>
      <c r="E27" s="217">
        <v>1601011</v>
      </c>
      <c r="F27" s="217" t="s">
        <v>49</v>
      </c>
      <c r="G27" s="217" t="s">
        <v>188</v>
      </c>
      <c r="H27" s="156" t="s">
        <v>84</v>
      </c>
      <c r="I27" s="222">
        <v>0.14649999999999999</v>
      </c>
      <c r="J27" s="173" t="s">
        <v>269</v>
      </c>
      <c r="K27" s="172">
        <v>1027403.05</v>
      </c>
      <c r="L27" s="170">
        <f t="shared" si="5"/>
        <v>821922.44</v>
      </c>
      <c r="M27" s="329">
        <f t="shared" si="0"/>
        <v>205480.6100000001</v>
      </c>
      <c r="N27" s="146">
        <v>0.8</v>
      </c>
      <c r="O27" s="170">
        <v>0</v>
      </c>
      <c r="P27" s="172">
        <v>0</v>
      </c>
      <c r="Q27" s="168">
        <v>0</v>
      </c>
      <c r="R27" s="170">
        <v>0</v>
      </c>
      <c r="S27" s="170">
        <f t="shared" si="7"/>
        <v>821922.44</v>
      </c>
      <c r="T27" s="170">
        <v>0</v>
      </c>
      <c r="U27" s="170">
        <v>0</v>
      </c>
      <c r="V27" s="170">
        <v>0</v>
      </c>
      <c r="W27" s="172">
        <v>0</v>
      </c>
      <c r="X27" s="172">
        <v>0</v>
      </c>
      <c r="Y27" s="230" t="b">
        <f t="shared" si="1"/>
        <v>1</v>
      </c>
      <c r="Z27" s="231">
        <f t="shared" si="2"/>
        <v>0.8</v>
      </c>
      <c r="AA27" s="232" t="b">
        <f t="shared" si="3"/>
        <v>1</v>
      </c>
      <c r="AB27" s="232" t="b">
        <f t="shared" si="4"/>
        <v>1</v>
      </c>
    </row>
    <row r="28" spans="1:28" s="228" customFormat="1" ht="36.75" customHeight="1" x14ac:dyDescent="0.25">
      <c r="A28" s="278">
        <v>26</v>
      </c>
      <c r="B28" s="156" t="s">
        <v>162</v>
      </c>
      <c r="C28" s="157" t="s">
        <v>53</v>
      </c>
      <c r="D28" s="156" t="s">
        <v>92</v>
      </c>
      <c r="E28" s="156">
        <v>1603011</v>
      </c>
      <c r="F28" s="217" t="s">
        <v>61</v>
      </c>
      <c r="G28" s="156" t="s">
        <v>163</v>
      </c>
      <c r="H28" s="156" t="s">
        <v>85</v>
      </c>
      <c r="I28" s="259">
        <v>0.107</v>
      </c>
      <c r="J28" s="173" t="s">
        <v>276</v>
      </c>
      <c r="K28" s="172">
        <v>1522487.5</v>
      </c>
      <c r="L28" s="170">
        <f t="shared" si="5"/>
        <v>761243.75</v>
      </c>
      <c r="M28" s="329">
        <f t="shared" si="0"/>
        <v>761243.75</v>
      </c>
      <c r="N28" s="146">
        <v>0.5</v>
      </c>
      <c r="O28" s="170">
        <v>0</v>
      </c>
      <c r="P28" s="172">
        <v>0</v>
      </c>
      <c r="Q28" s="168">
        <v>0</v>
      </c>
      <c r="R28" s="170">
        <v>0</v>
      </c>
      <c r="S28" s="170">
        <f t="shared" si="7"/>
        <v>761243.75</v>
      </c>
      <c r="T28" s="170">
        <v>0</v>
      </c>
      <c r="U28" s="170">
        <v>0</v>
      </c>
      <c r="V28" s="170">
        <v>0</v>
      </c>
      <c r="W28" s="172">
        <v>0</v>
      </c>
      <c r="X28" s="172">
        <v>0</v>
      </c>
      <c r="Y28" s="230" t="b">
        <f t="shared" si="1"/>
        <v>1</v>
      </c>
      <c r="Z28" s="231">
        <f t="shared" si="2"/>
        <v>0.5</v>
      </c>
      <c r="AA28" s="232" t="b">
        <f t="shared" si="3"/>
        <v>1</v>
      </c>
      <c r="AB28" s="232" t="b">
        <f t="shared" si="4"/>
        <v>1</v>
      </c>
    </row>
    <row r="29" spans="1:28" s="229" customFormat="1" ht="34.5" customHeight="1" x14ac:dyDescent="0.25">
      <c r="A29" s="280">
        <v>27</v>
      </c>
      <c r="B29" s="156" t="s">
        <v>189</v>
      </c>
      <c r="C29" s="157" t="s">
        <v>53</v>
      </c>
      <c r="D29" s="156" t="s">
        <v>62</v>
      </c>
      <c r="E29" s="156">
        <v>1610043</v>
      </c>
      <c r="F29" s="156" t="s">
        <v>50</v>
      </c>
      <c r="G29" s="156" t="s">
        <v>190</v>
      </c>
      <c r="H29" s="156" t="s">
        <v>47</v>
      </c>
      <c r="I29" s="259">
        <v>0.376</v>
      </c>
      <c r="J29" s="173" t="s">
        <v>295</v>
      </c>
      <c r="K29" s="172">
        <v>1170411.1499999999</v>
      </c>
      <c r="L29" s="170">
        <f t="shared" si="5"/>
        <v>936328.92</v>
      </c>
      <c r="M29" s="329">
        <f t="shared" si="0"/>
        <v>234082.22999999986</v>
      </c>
      <c r="N29" s="146">
        <v>0.8</v>
      </c>
      <c r="O29" s="170">
        <v>0</v>
      </c>
      <c r="P29" s="172">
        <v>0</v>
      </c>
      <c r="Q29" s="246">
        <v>0</v>
      </c>
      <c r="R29" s="170">
        <v>0</v>
      </c>
      <c r="S29" s="170">
        <f t="shared" si="7"/>
        <v>936328.92</v>
      </c>
      <c r="T29" s="170">
        <v>0</v>
      </c>
      <c r="U29" s="170">
        <v>0</v>
      </c>
      <c r="V29" s="170">
        <v>0</v>
      </c>
      <c r="W29" s="172">
        <v>0</v>
      </c>
      <c r="X29" s="172">
        <v>0</v>
      </c>
      <c r="Y29" s="247" t="b">
        <f t="shared" si="1"/>
        <v>1</v>
      </c>
      <c r="Z29" s="248">
        <f t="shared" si="2"/>
        <v>0.8</v>
      </c>
      <c r="AA29" s="249" t="b">
        <f t="shared" si="3"/>
        <v>1</v>
      </c>
      <c r="AB29" s="249" t="b">
        <f t="shared" si="4"/>
        <v>1</v>
      </c>
    </row>
    <row r="30" spans="1:28" s="227" customFormat="1" ht="45.75" customHeight="1" x14ac:dyDescent="0.25">
      <c r="A30" s="278">
        <v>28</v>
      </c>
      <c r="B30" s="144" t="s">
        <v>192</v>
      </c>
      <c r="C30" s="158" t="s">
        <v>74</v>
      </c>
      <c r="D30" s="144" t="s">
        <v>81</v>
      </c>
      <c r="E30" s="218">
        <v>1611022</v>
      </c>
      <c r="F30" s="218" t="s">
        <v>58</v>
      </c>
      <c r="G30" s="218" t="s">
        <v>193</v>
      </c>
      <c r="H30" s="144" t="s">
        <v>47</v>
      </c>
      <c r="I30" s="234">
        <v>0.437</v>
      </c>
      <c r="J30" s="176" t="s">
        <v>285</v>
      </c>
      <c r="K30" s="220">
        <v>878260</v>
      </c>
      <c r="L30" s="171">
        <f t="shared" si="5"/>
        <v>614782</v>
      </c>
      <c r="M30" s="328">
        <f t="shared" si="0"/>
        <v>263478</v>
      </c>
      <c r="N30" s="159">
        <v>0.7</v>
      </c>
      <c r="O30" s="171">
        <v>0</v>
      </c>
      <c r="P30" s="175">
        <v>0</v>
      </c>
      <c r="Q30" s="169">
        <v>0</v>
      </c>
      <c r="R30" s="171">
        <v>0</v>
      </c>
      <c r="S30" s="235">
        <f>L30</f>
        <v>614782</v>
      </c>
      <c r="T30" s="171">
        <f>L30-S30</f>
        <v>0</v>
      </c>
      <c r="U30" s="171">
        <v>0</v>
      </c>
      <c r="V30" s="171">
        <v>0</v>
      </c>
      <c r="W30" s="175">
        <v>0</v>
      </c>
      <c r="X30" s="175">
        <v>0</v>
      </c>
      <c r="Y30" s="209" t="b">
        <f t="shared" si="1"/>
        <v>1</v>
      </c>
      <c r="Z30" s="210">
        <f t="shared" si="2"/>
        <v>0.7</v>
      </c>
      <c r="AA30" s="211" t="b">
        <f t="shared" si="3"/>
        <v>1</v>
      </c>
      <c r="AB30" s="211" t="b">
        <f t="shared" si="4"/>
        <v>1</v>
      </c>
    </row>
    <row r="31" spans="1:28" s="229" customFormat="1" ht="34.5" customHeight="1" x14ac:dyDescent="0.25">
      <c r="A31" s="278">
        <v>29</v>
      </c>
      <c r="B31" s="156" t="s">
        <v>194</v>
      </c>
      <c r="C31" s="157" t="s">
        <v>53</v>
      </c>
      <c r="D31" s="156" t="s">
        <v>79</v>
      </c>
      <c r="E31" s="156">
        <v>1610013</v>
      </c>
      <c r="F31" s="156" t="s">
        <v>50</v>
      </c>
      <c r="G31" s="156" t="s">
        <v>195</v>
      </c>
      <c r="H31" s="156" t="s">
        <v>47</v>
      </c>
      <c r="I31" s="259">
        <v>0.99988999999999995</v>
      </c>
      <c r="J31" s="173" t="s">
        <v>272</v>
      </c>
      <c r="K31" s="172">
        <v>3392650.05</v>
      </c>
      <c r="L31" s="170">
        <f t="shared" si="5"/>
        <v>2374855.04</v>
      </c>
      <c r="M31" s="329">
        <f t="shared" si="0"/>
        <v>1017795.0099999998</v>
      </c>
      <c r="N31" s="146">
        <v>0.7</v>
      </c>
      <c r="O31" s="170">
        <v>0</v>
      </c>
      <c r="P31" s="172">
        <v>0</v>
      </c>
      <c r="Q31" s="246">
        <v>0</v>
      </c>
      <c r="R31" s="170">
        <v>0</v>
      </c>
      <c r="S31" s="170">
        <f t="shared" ref="S31:S34" si="8">L31</f>
        <v>2374855.04</v>
      </c>
      <c r="T31" s="170">
        <v>0</v>
      </c>
      <c r="U31" s="170">
        <v>0</v>
      </c>
      <c r="V31" s="170">
        <v>0</v>
      </c>
      <c r="W31" s="172">
        <v>0</v>
      </c>
      <c r="X31" s="172">
        <v>0</v>
      </c>
      <c r="Y31" s="247" t="b">
        <f t="shared" si="1"/>
        <v>1</v>
      </c>
      <c r="Z31" s="248">
        <f t="shared" si="2"/>
        <v>0.7</v>
      </c>
      <c r="AA31" s="249" t="b">
        <f t="shared" si="3"/>
        <v>1</v>
      </c>
      <c r="AB31" s="249" t="b">
        <f t="shared" si="4"/>
        <v>1</v>
      </c>
    </row>
    <row r="32" spans="1:28" s="228" customFormat="1" ht="46.5" customHeight="1" x14ac:dyDescent="0.25">
      <c r="A32" s="278">
        <v>30</v>
      </c>
      <c r="B32" s="156" t="s">
        <v>209</v>
      </c>
      <c r="C32" s="156" t="s">
        <v>53</v>
      </c>
      <c r="D32" s="156" t="s">
        <v>92</v>
      </c>
      <c r="E32" s="233">
        <v>1603011</v>
      </c>
      <c r="F32" s="217" t="s">
        <v>61</v>
      </c>
      <c r="G32" s="217" t="s">
        <v>210</v>
      </c>
      <c r="H32" s="156" t="s">
        <v>85</v>
      </c>
      <c r="I32" s="222">
        <v>5.5E-2</v>
      </c>
      <c r="J32" s="173" t="s">
        <v>288</v>
      </c>
      <c r="K32" s="172">
        <v>3215500</v>
      </c>
      <c r="L32" s="170">
        <v>959354</v>
      </c>
      <c r="M32" s="329">
        <f t="shared" si="0"/>
        <v>2256146</v>
      </c>
      <c r="N32" s="336">
        <v>0.2984</v>
      </c>
      <c r="O32" s="170">
        <v>0</v>
      </c>
      <c r="P32" s="172">
        <v>0</v>
      </c>
      <c r="Q32" s="168">
        <v>0</v>
      </c>
      <c r="R32" s="170">
        <v>0</v>
      </c>
      <c r="S32" s="170">
        <f t="shared" si="8"/>
        <v>959354</v>
      </c>
      <c r="T32" s="170">
        <v>0</v>
      </c>
      <c r="U32" s="170">
        <v>0</v>
      </c>
      <c r="V32" s="170">
        <v>0</v>
      </c>
      <c r="W32" s="172">
        <v>0</v>
      </c>
      <c r="X32" s="172">
        <v>0</v>
      </c>
      <c r="Y32" s="230" t="b">
        <f t="shared" si="1"/>
        <v>1</v>
      </c>
      <c r="Z32" s="231">
        <f t="shared" si="2"/>
        <v>0.2984</v>
      </c>
      <c r="AA32" s="232" t="b">
        <f t="shared" si="3"/>
        <v>1</v>
      </c>
      <c r="AB32" s="232" t="b">
        <f t="shared" si="4"/>
        <v>1</v>
      </c>
    </row>
    <row r="33" spans="1:28" s="228" customFormat="1" ht="46.5" customHeight="1" x14ac:dyDescent="0.25">
      <c r="A33" s="278">
        <v>31</v>
      </c>
      <c r="B33" s="156" t="s">
        <v>197</v>
      </c>
      <c r="C33" s="157" t="s">
        <v>53</v>
      </c>
      <c r="D33" s="156" t="s">
        <v>76</v>
      </c>
      <c r="E33" s="217">
        <v>1609022</v>
      </c>
      <c r="F33" s="217" t="s">
        <v>56</v>
      </c>
      <c r="G33" s="217" t="s">
        <v>198</v>
      </c>
      <c r="H33" s="156" t="s">
        <v>47</v>
      </c>
      <c r="I33" s="222">
        <v>0.79100000000000004</v>
      </c>
      <c r="J33" s="173" t="s">
        <v>270</v>
      </c>
      <c r="K33" s="172">
        <v>961346.68</v>
      </c>
      <c r="L33" s="170">
        <f t="shared" si="5"/>
        <v>576808.01</v>
      </c>
      <c r="M33" s="329">
        <f t="shared" si="0"/>
        <v>384538.67000000004</v>
      </c>
      <c r="N33" s="146">
        <v>0.6</v>
      </c>
      <c r="O33" s="170">
        <v>0</v>
      </c>
      <c r="P33" s="172">
        <v>0</v>
      </c>
      <c r="Q33" s="168">
        <v>0</v>
      </c>
      <c r="R33" s="170">
        <v>0</v>
      </c>
      <c r="S33" s="170">
        <f t="shared" si="8"/>
        <v>576808.01</v>
      </c>
      <c r="T33" s="170">
        <v>0</v>
      </c>
      <c r="U33" s="170">
        <v>0</v>
      </c>
      <c r="V33" s="170">
        <v>0</v>
      </c>
      <c r="W33" s="172">
        <v>0</v>
      </c>
      <c r="X33" s="172">
        <v>0</v>
      </c>
      <c r="Y33" s="230" t="b">
        <f t="shared" si="1"/>
        <v>1</v>
      </c>
      <c r="Z33" s="231">
        <f t="shared" si="2"/>
        <v>0.6</v>
      </c>
      <c r="AA33" s="232" t="b">
        <f t="shared" si="3"/>
        <v>1</v>
      </c>
      <c r="AB33" s="232" t="b">
        <f t="shared" si="4"/>
        <v>1</v>
      </c>
    </row>
    <row r="34" spans="1:28" s="229" customFormat="1" ht="36" customHeight="1" x14ac:dyDescent="0.25">
      <c r="A34" s="280">
        <v>32</v>
      </c>
      <c r="B34" s="156" t="s">
        <v>200</v>
      </c>
      <c r="C34" s="157" t="s">
        <v>53</v>
      </c>
      <c r="D34" s="156" t="s">
        <v>116</v>
      </c>
      <c r="E34" s="244">
        <v>1611033</v>
      </c>
      <c r="F34" s="156" t="s">
        <v>58</v>
      </c>
      <c r="G34" s="156" t="s">
        <v>201</v>
      </c>
      <c r="H34" s="156" t="s">
        <v>84</v>
      </c>
      <c r="I34" s="259">
        <v>0.48299999999999998</v>
      </c>
      <c r="J34" s="173" t="s">
        <v>296</v>
      </c>
      <c r="K34" s="172">
        <v>1099600.8400000001</v>
      </c>
      <c r="L34" s="170">
        <f t="shared" si="5"/>
        <v>769720.59</v>
      </c>
      <c r="M34" s="172">
        <f t="shared" si="0"/>
        <v>329880.25000000012</v>
      </c>
      <c r="N34" s="146">
        <v>0.7</v>
      </c>
      <c r="O34" s="170">
        <v>0</v>
      </c>
      <c r="P34" s="172">
        <v>0</v>
      </c>
      <c r="Q34" s="246">
        <v>0</v>
      </c>
      <c r="R34" s="170">
        <v>0</v>
      </c>
      <c r="S34" s="170">
        <f t="shared" si="8"/>
        <v>769720.59</v>
      </c>
      <c r="T34" s="170">
        <v>0</v>
      </c>
      <c r="U34" s="170">
        <v>0</v>
      </c>
      <c r="V34" s="170">
        <v>0</v>
      </c>
      <c r="W34" s="172">
        <v>0</v>
      </c>
      <c r="X34" s="172">
        <v>0</v>
      </c>
      <c r="Y34" s="247" t="b">
        <f t="shared" si="1"/>
        <v>1</v>
      </c>
      <c r="Z34" s="248">
        <f t="shared" si="2"/>
        <v>0.7</v>
      </c>
      <c r="AA34" s="249" t="b">
        <f t="shared" si="3"/>
        <v>1</v>
      </c>
      <c r="AB34" s="249" t="b">
        <f t="shared" si="4"/>
        <v>1</v>
      </c>
    </row>
    <row r="35" spans="1:28" s="228" customFormat="1" ht="36" customHeight="1" x14ac:dyDescent="0.25">
      <c r="A35" s="278">
        <v>33</v>
      </c>
      <c r="B35" s="156" t="s">
        <v>264</v>
      </c>
      <c r="C35" s="157" t="s">
        <v>53</v>
      </c>
      <c r="D35" s="156" t="s">
        <v>92</v>
      </c>
      <c r="E35" s="233">
        <v>1603011</v>
      </c>
      <c r="F35" s="217" t="s">
        <v>61</v>
      </c>
      <c r="G35" s="217" t="s">
        <v>164</v>
      </c>
      <c r="H35" s="156" t="s">
        <v>47</v>
      </c>
      <c r="I35" s="222">
        <v>0.20600000000000002</v>
      </c>
      <c r="J35" s="173" t="s">
        <v>275</v>
      </c>
      <c r="K35" s="172">
        <v>1891658.75</v>
      </c>
      <c r="L35" s="170">
        <f t="shared" si="5"/>
        <v>945829.38</v>
      </c>
      <c r="M35" s="172">
        <f t="shared" si="0"/>
        <v>945829.37</v>
      </c>
      <c r="N35" s="146">
        <v>0.5</v>
      </c>
      <c r="O35" s="170">
        <v>0</v>
      </c>
      <c r="P35" s="172">
        <v>0</v>
      </c>
      <c r="Q35" s="168">
        <v>0</v>
      </c>
      <c r="R35" s="170">
        <v>0</v>
      </c>
      <c r="S35" s="170">
        <v>945829.38</v>
      </c>
      <c r="T35" s="170">
        <v>0</v>
      </c>
      <c r="U35" s="170">
        <v>0</v>
      </c>
      <c r="V35" s="170">
        <v>0</v>
      </c>
      <c r="W35" s="172">
        <v>0</v>
      </c>
      <c r="X35" s="172">
        <v>0</v>
      </c>
      <c r="Y35" s="230" t="b">
        <f t="shared" ref="Y35:Y38" si="9">L35=SUM(P35:X35)</f>
        <v>1</v>
      </c>
      <c r="Z35" s="231">
        <f t="shared" ref="Z35:Z38" si="10">ROUND(L35/K35,4)</f>
        <v>0.5</v>
      </c>
      <c r="AA35" s="232" t="b">
        <f t="shared" ref="AA35:AA38" si="11">Z35=N35</f>
        <v>1</v>
      </c>
      <c r="AB35" s="232" t="b">
        <f t="shared" ref="AB35:AB38" si="12">K35=L35+M35</f>
        <v>1</v>
      </c>
    </row>
    <row r="36" spans="1:28" s="229" customFormat="1" ht="36" customHeight="1" x14ac:dyDescent="0.25">
      <c r="A36" s="280">
        <v>34</v>
      </c>
      <c r="B36" s="156" t="s">
        <v>265</v>
      </c>
      <c r="C36" s="157" t="s">
        <v>53</v>
      </c>
      <c r="D36" s="156" t="s">
        <v>206</v>
      </c>
      <c r="E36" s="156">
        <v>1608023</v>
      </c>
      <c r="F36" s="156" t="s">
        <v>57</v>
      </c>
      <c r="G36" s="156" t="s">
        <v>207</v>
      </c>
      <c r="H36" s="156" t="s">
        <v>47</v>
      </c>
      <c r="I36" s="156">
        <v>2.4792800000000002</v>
      </c>
      <c r="J36" s="173" t="s">
        <v>179</v>
      </c>
      <c r="K36" s="172">
        <v>4274687.8</v>
      </c>
      <c r="L36" s="170">
        <f t="shared" si="5"/>
        <v>2992281.46</v>
      </c>
      <c r="M36" s="172">
        <f t="shared" si="0"/>
        <v>1282406.3399999999</v>
      </c>
      <c r="N36" s="146">
        <v>0.7</v>
      </c>
      <c r="O36" s="170">
        <v>0</v>
      </c>
      <c r="P36" s="172">
        <v>0</v>
      </c>
      <c r="Q36" s="246">
        <v>0</v>
      </c>
      <c r="R36" s="170">
        <v>0</v>
      </c>
      <c r="S36" s="170">
        <f>L36</f>
        <v>2992281.46</v>
      </c>
      <c r="T36" s="170">
        <v>0</v>
      </c>
      <c r="U36" s="170">
        <v>0</v>
      </c>
      <c r="V36" s="170">
        <v>0</v>
      </c>
      <c r="W36" s="172">
        <v>0</v>
      </c>
      <c r="X36" s="172">
        <v>0</v>
      </c>
      <c r="Y36" s="247" t="b">
        <f t="shared" si="9"/>
        <v>1</v>
      </c>
      <c r="Z36" s="248">
        <f t="shared" si="10"/>
        <v>0.7</v>
      </c>
      <c r="AA36" s="249" t="b">
        <f t="shared" si="11"/>
        <v>1</v>
      </c>
      <c r="AB36" s="249" t="b">
        <f t="shared" si="12"/>
        <v>1</v>
      </c>
    </row>
    <row r="37" spans="1:28" s="227" customFormat="1" ht="36" customHeight="1" x14ac:dyDescent="0.25">
      <c r="A37" s="283">
        <v>35</v>
      </c>
      <c r="B37" s="144" t="s">
        <v>278</v>
      </c>
      <c r="C37" s="144" t="s">
        <v>74</v>
      </c>
      <c r="D37" s="144" t="s">
        <v>52</v>
      </c>
      <c r="E37" s="219">
        <v>1601033</v>
      </c>
      <c r="F37" s="218" t="s">
        <v>49</v>
      </c>
      <c r="G37" s="218" t="s">
        <v>211</v>
      </c>
      <c r="H37" s="144" t="s">
        <v>85</v>
      </c>
      <c r="I37" s="218">
        <v>0.47799999999999998</v>
      </c>
      <c r="J37" s="176" t="s">
        <v>297</v>
      </c>
      <c r="K37" s="175">
        <v>2223070.79</v>
      </c>
      <c r="L37" s="171">
        <f t="shared" ref="L37" si="13">ROUND(K37*N37,2)</f>
        <v>1333842.47</v>
      </c>
      <c r="M37" s="330">
        <f t="shared" ref="M37" si="14">K37-L37</f>
        <v>889228.32000000007</v>
      </c>
      <c r="N37" s="159">
        <v>0.6</v>
      </c>
      <c r="O37" s="171">
        <v>0</v>
      </c>
      <c r="P37" s="175">
        <v>0</v>
      </c>
      <c r="Q37" s="240">
        <v>0</v>
      </c>
      <c r="R37" s="171">
        <v>0</v>
      </c>
      <c r="S37" s="235">
        <f>ROUND(N37*784539.82,2)</f>
        <v>470723.89</v>
      </c>
      <c r="T37" s="171">
        <f>L37-S37</f>
        <v>863118.58</v>
      </c>
      <c r="U37" s="170">
        <v>0</v>
      </c>
      <c r="V37" s="170">
        <v>0</v>
      </c>
      <c r="W37" s="172">
        <v>0</v>
      </c>
      <c r="X37" s="172">
        <v>0</v>
      </c>
      <c r="Y37" s="230" t="b">
        <f t="shared" si="9"/>
        <v>1</v>
      </c>
      <c r="Z37" s="231">
        <f t="shared" si="10"/>
        <v>0.6</v>
      </c>
      <c r="AA37" s="232" t="b">
        <f t="shared" si="11"/>
        <v>1</v>
      </c>
      <c r="AB37" s="232" t="b">
        <f t="shared" si="12"/>
        <v>1</v>
      </c>
    </row>
    <row r="38" spans="1:28" s="228" customFormat="1" ht="36" customHeight="1" x14ac:dyDescent="0.25">
      <c r="A38" s="278">
        <v>36</v>
      </c>
      <c r="B38" s="156" t="s">
        <v>279</v>
      </c>
      <c r="C38" s="156" t="s">
        <v>53</v>
      </c>
      <c r="D38" s="156" t="s">
        <v>116</v>
      </c>
      <c r="E38" s="244">
        <v>1611033</v>
      </c>
      <c r="F38" s="156" t="s">
        <v>58</v>
      </c>
      <c r="G38" s="156" t="s">
        <v>213</v>
      </c>
      <c r="H38" s="156" t="s">
        <v>84</v>
      </c>
      <c r="I38" s="156">
        <v>0.6</v>
      </c>
      <c r="J38" s="173" t="s">
        <v>310</v>
      </c>
      <c r="K38" s="221">
        <v>1816505.49</v>
      </c>
      <c r="L38" s="170">
        <f t="shared" ref="L38:L39" si="15">ROUND(K38*N38,2)</f>
        <v>1271553.8400000001</v>
      </c>
      <c r="M38" s="331">
        <f t="shared" ref="M38:M39" si="16">K38-L38</f>
        <v>544951.64999999991</v>
      </c>
      <c r="N38" s="146">
        <v>0.7</v>
      </c>
      <c r="O38" s="170">
        <v>0</v>
      </c>
      <c r="P38" s="172">
        <v>0</v>
      </c>
      <c r="Q38" s="168">
        <v>0</v>
      </c>
      <c r="R38" s="170">
        <v>0</v>
      </c>
      <c r="S38" s="170">
        <f>L38</f>
        <v>1271553.8400000001</v>
      </c>
      <c r="T38" s="170">
        <v>0</v>
      </c>
      <c r="U38" s="170">
        <v>0</v>
      </c>
      <c r="V38" s="170">
        <v>0</v>
      </c>
      <c r="W38" s="172">
        <v>0</v>
      </c>
      <c r="X38" s="172">
        <v>0</v>
      </c>
      <c r="Y38" s="230" t="b">
        <f t="shared" si="9"/>
        <v>1</v>
      </c>
      <c r="Z38" s="231">
        <f t="shared" si="10"/>
        <v>0.7</v>
      </c>
      <c r="AA38" s="232" t="b">
        <f t="shared" si="11"/>
        <v>1</v>
      </c>
      <c r="AB38" s="232" t="b">
        <f t="shared" si="12"/>
        <v>1</v>
      </c>
    </row>
    <row r="39" spans="1:28" s="227" customFormat="1" ht="36" customHeight="1" x14ac:dyDescent="0.25">
      <c r="A39" s="283">
        <v>37</v>
      </c>
      <c r="B39" s="144" t="s">
        <v>280</v>
      </c>
      <c r="C39" s="144" t="s">
        <v>74</v>
      </c>
      <c r="D39" s="144" t="s">
        <v>97</v>
      </c>
      <c r="E39" s="291">
        <v>1607013</v>
      </c>
      <c r="F39" s="144" t="s">
        <v>46</v>
      </c>
      <c r="G39" s="144" t="s">
        <v>214</v>
      </c>
      <c r="H39" s="144" t="s">
        <v>84</v>
      </c>
      <c r="I39" s="144">
        <v>1.0629999999999999</v>
      </c>
      <c r="J39" s="176" t="s">
        <v>291</v>
      </c>
      <c r="K39" s="220">
        <v>1945497.28</v>
      </c>
      <c r="L39" s="171">
        <f t="shared" si="15"/>
        <v>1556397.82</v>
      </c>
      <c r="M39" s="328">
        <f t="shared" si="16"/>
        <v>389099.45999999996</v>
      </c>
      <c r="N39" s="159">
        <v>0.8</v>
      </c>
      <c r="O39" s="171">
        <v>0</v>
      </c>
      <c r="P39" s="175">
        <v>0</v>
      </c>
      <c r="Q39" s="169">
        <v>0</v>
      </c>
      <c r="R39" s="171">
        <v>0</v>
      </c>
      <c r="S39" s="235">
        <f>ROUND(N39*974048.64,2)</f>
        <v>779238.91</v>
      </c>
      <c r="T39" s="171">
        <v>777158.91</v>
      </c>
      <c r="U39" s="170">
        <v>0</v>
      </c>
      <c r="V39" s="170">
        <v>0</v>
      </c>
      <c r="W39" s="172">
        <v>0</v>
      </c>
      <c r="X39" s="172">
        <v>0</v>
      </c>
      <c r="Y39" s="230" t="b">
        <f t="shared" ref="Y39" si="17">L39=SUM(P39:X39)</f>
        <v>1</v>
      </c>
      <c r="Z39" s="231">
        <f t="shared" ref="Z39" si="18">ROUND(L39/K39,4)</f>
        <v>0.8</v>
      </c>
      <c r="AA39" s="232" t="b">
        <f t="shared" ref="AA39" si="19">Z39=N39</f>
        <v>1</v>
      </c>
      <c r="AB39" s="232" t="b">
        <f t="shared" ref="AB39" si="20">K39=L39+M39</f>
        <v>1</v>
      </c>
    </row>
    <row r="40" spans="1:28" s="228" customFormat="1" ht="36" customHeight="1" x14ac:dyDescent="0.25">
      <c r="A40" s="283">
        <v>38</v>
      </c>
      <c r="B40" s="144" t="s">
        <v>298</v>
      </c>
      <c r="C40" s="158"/>
      <c r="D40" s="144" t="s">
        <v>92</v>
      </c>
      <c r="E40" s="144">
        <v>1603011</v>
      </c>
      <c r="F40" s="144" t="s">
        <v>61</v>
      </c>
      <c r="G40" s="144" t="s">
        <v>196</v>
      </c>
      <c r="H40" s="144" t="s">
        <v>84</v>
      </c>
      <c r="I40" s="144"/>
      <c r="J40" s="320" t="s">
        <v>266</v>
      </c>
      <c r="K40" s="175"/>
      <c r="L40" s="171"/>
      <c r="M40" s="328"/>
      <c r="N40" s="159">
        <v>0.5</v>
      </c>
      <c r="O40" s="171"/>
      <c r="P40" s="175"/>
      <c r="Q40" s="169"/>
      <c r="R40" s="171"/>
      <c r="S40" s="235"/>
      <c r="T40" s="171"/>
      <c r="U40" s="170"/>
      <c r="V40" s="170"/>
      <c r="W40" s="172"/>
      <c r="X40" s="172"/>
      <c r="Y40" s="230" t="b">
        <f t="shared" ref="Y40:Y43" si="21">L40=SUM(P40:X40)</f>
        <v>1</v>
      </c>
      <c r="Z40" s="231" t="e">
        <f t="shared" ref="Z40:Z43" si="22">ROUND(L40/K40,4)</f>
        <v>#DIV/0!</v>
      </c>
      <c r="AA40" s="232" t="e">
        <f t="shared" ref="AA40:AA43" si="23">Z40=N40</f>
        <v>#DIV/0!</v>
      </c>
      <c r="AB40" s="232" t="b">
        <f t="shared" ref="AB40:AB43" si="24">K40=L40+M40</f>
        <v>1</v>
      </c>
    </row>
    <row r="41" spans="1:28" s="228" customFormat="1" ht="36" customHeight="1" x14ac:dyDescent="0.25">
      <c r="A41" s="278">
        <v>39</v>
      </c>
      <c r="B41" s="156" t="s">
        <v>315</v>
      </c>
      <c r="C41" s="156" t="s">
        <v>53</v>
      </c>
      <c r="D41" s="217" t="s">
        <v>70</v>
      </c>
      <c r="E41" s="233">
        <v>1604023</v>
      </c>
      <c r="F41" s="217" t="s">
        <v>72</v>
      </c>
      <c r="G41" s="217" t="s">
        <v>219</v>
      </c>
      <c r="H41" s="156" t="s">
        <v>85</v>
      </c>
      <c r="I41" s="217">
        <v>0.78</v>
      </c>
      <c r="J41" s="173" t="s">
        <v>220</v>
      </c>
      <c r="K41" s="221">
        <v>2124365.5</v>
      </c>
      <c r="L41" s="170">
        <f t="shared" ref="L41:L42" si="25">ROUND(K41*N41,2)</f>
        <v>1699492.4</v>
      </c>
      <c r="M41" s="331">
        <f t="shared" ref="M41:M42" si="26">K41-L41</f>
        <v>424873.10000000009</v>
      </c>
      <c r="N41" s="146">
        <v>0.8</v>
      </c>
      <c r="O41" s="170">
        <v>0</v>
      </c>
      <c r="P41" s="172">
        <v>0</v>
      </c>
      <c r="Q41" s="168">
        <v>0</v>
      </c>
      <c r="R41" s="170">
        <v>0</v>
      </c>
      <c r="S41" s="321">
        <f>L41</f>
        <v>1699492.4</v>
      </c>
      <c r="T41" s="170">
        <v>0</v>
      </c>
      <c r="U41" s="170">
        <v>0</v>
      </c>
      <c r="V41" s="170">
        <v>0</v>
      </c>
      <c r="W41" s="172">
        <v>0</v>
      </c>
      <c r="X41" s="172">
        <v>0</v>
      </c>
      <c r="Y41" s="230" t="b">
        <f t="shared" si="21"/>
        <v>1</v>
      </c>
      <c r="Z41" s="231">
        <f t="shared" si="22"/>
        <v>0.8</v>
      </c>
      <c r="AA41" s="232" t="b">
        <f t="shared" si="23"/>
        <v>1</v>
      </c>
      <c r="AB41" s="232" t="b">
        <f t="shared" si="24"/>
        <v>1</v>
      </c>
    </row>
    <row r="42" spans="1:28" s="228" customFormat="1" ht="36" customHeight="1" x14ac:dyDescent="0.25">
      <c r="A42" s="278">
        <v>40</v>
      </c>
      <c r="B42" s="156" t="s">
        <v>316</v>
      </c>
      <c r="C42" s="156" t="s">
        <v>53</v>
      </c>
      <c r="D42" s="217" t="s">
        <v>65</v>
      </c>
      <c r="E42" s="233">
        <v>1607033</v>
      </c>
      <c r="F42" s="217" t="s">
        <v>46</v>
      </c>
      <c r="G42" s="217" t="s">
        <v>101</v>
      </c>
      <c r="H42" s="156" t="s">
        <v>47</v>
      </c>
      <c r="I42" s="217">
        <v>0.16700000000000001</v>
      </c>
      <c r="J42" s="173" t="s">
        <v>221</v>
      </c>
      <c r="K42" s="221">
        <v>414459.39</v>
      </c>
      <c r="L42" s="170">
        <f t="shared" si="25"/>
        <v>290121.57</v>
      </c>
      <c r="M42" s="331">
        <f t="shared" si="26"/>
        <v>124337.82</v>
      </c>
      <c r="N42" s="146">
        <v>0.7</v>
      </c>
      <c r="O42" s="170">
        <v>0</v>
      </c>
      <c r="P42" s="172">
        <v>0</v>
      </c>
      <c r="Q42" s="168">
        <v>0</v>
      </c>
      <c r="R42" s="170">
        <v>0</v>
      </c>
      <c r="S42" s="321">
        <f>L42</f>
        <v>290121.57</v>
      </c>
      <c r="T42" s="170">
        <v>0</v>
      </c>
      <c r="U42" s="170">
        <v>0</v>
      </c>
      <c r="V42" s="170">
        <v>0</v>
      </c>
      <c r="W42" s="172">
        <v>0</v>
      </c>
      <c r="X42" s="172">
        <v>0</v>
      </c>
      <c r="Y42" s="230" t="b">
        <f t="shared" si="21"/>
        <v>1</v>
      </c>
      <c r="Z42" s="231">
        <f t="shared" si="22"/>
        <v>0.7</v>
      </c>
      <c r="AA42" s="232" t="b">
        <f t="shared" si="23"/>
        <v>1</v>
      </c>
      <c r="AB42" s="232" t="b">
        <f t="shared" si="24"/>
        <v>1</v>
      </c>
    </row>
    <row r="43" spans="1:28" s="227" customFormat="1" ht="36" customHeight="1" x14ac:dyDescent="0.25">
      <c r="A43" s="279" t="s">
        <v>305</v>
      </c>
      <c r="B43" s="144" t="s">
        <v>318</v>
      </c>
      <c r="C43" s="144" t="s">
        <v>74</v>
      </c>
      <c r="D43" s="218" t="s">
        <v>203</v>
      </c>
      <c r="E43" s="219">
        <v>1608062</v>
      </c>
      <c r="F43" s="218" t="s">
        <v>57</v>
      </c>
      <c r="G43" s="218" t="s">
        <v>204</v>
      </c>
      <c r="H43" s="144" t="s">
        <v>47</v>
      </c>
      <c r="I43" s="218">
        <v>2.883</v>
      </c>
      <c r="J43" s="176" t="s">
        <v>205</v>
      </c>
      <c r="K43" s="220">
        <v>8798385</v>
      </c>
      <c r="L43" s="171">
        <v>2164040.59</v>
      </c>
      <c r="M43" s="328">
        <f>K43-L43</f>
        <v>6634344.4100000001</v>
      </c>
      <c r="N43" s="159">
        <v>0.8</v>
      </c>
      <c r="O43" s="171">
        <v>0</v>
      </c>
      <c r="P43" s="175">
        <v>0</v>
      </c>
      <c r="Q43" s="169">
        <v>0</v>
      </c>
      <c r="R43" s="171">
        <v>0</v>
      </c>
      <c r="S43" s="235">
        <f>ROUND(N43*2467533.15,2)</f>
        <v>1974026.52</v>
      </c>
      <c r="T43" s="171">
        <v>190014.07</v>
      </c>
      <c r="U43" s="171">
        <v>0</v>
      </c>
      <c r="V43" s="171">
        <v>0</v>
      </c>
      <c r="W43" s="175">
        <v>0</v>
      </c>
      <c r="X43" s="175">
        <v>0</v>
      </c>
      <c r="Y43" s="209" t="b">
        <f t="shared" si="21"/>
        <v>1</v>
      </c>
      <c r="Z43" s="210">
        <f t="shared" si="22"/>
        <v>0.246</v>
      </c>
      <c r="AA43" s="211" t="b">
        <f t="shared" si="23"/>
        <v>0</v>
      </c>
      <c r="AB43" s="211" t="b">
        <f t="shared" si="24"/>
        <v>1</v>
      </c>
    </row>
    <row r="44" spans="1:28" s="228" customFormat="1" ht="36" customHeight="1" x14ac:dyDescent="0.25">
      <c r="A44" s="279" t="s">
        <v>300</v>
      </c>
      <c r="B44" s="156" t="s">
        <v>317</v>
      </c>
      <c r="C44" s="156" t="s">
        <v>53</v>
      </c>
      <c r="D44" s="156" t="s">
        <v>67</v>
      </c>
      <c r="E44" s="244">
        <v>1607092</v>
      </c>
      <c r="F44" s="156" t="s">
        <v>46</v>
      </c>
      <c r="G44" s="156" t="s">
        <v>218</v>
      </c>
      <c r="H44" s="156" t="s">
        <v>84</v>
      </c>
      <c r="I44" s="156">
        <v>0.75</v>
      </c>
      <c r="J44" s="173" t="s">
        <v>184</v>
      </c>
      <c r="K44" s="172">
        <v>4454111.71</v>
      </c>
      <c r="L44" s="170">
        <v>279027.28000000003</v>
      </c>
      <c r="M44" s="331">
        <f>K44-L44</f>
        <v>4175084.4299999997</v>
      </c>
      <c r="N44" s="146">
        <v>0.7</v>
      </c>
      <c r="O44" s="170">
        <v>0</v>
      </c>
      <c r="P44" s="172">
        <v>0</v>
      </c>
      <c r="Q44" s="168">
        <v>0</v>
      </c>
      <c r="R44" s="170">
        <v>0</v>
      </c>
      <c r="S44" s="321">
        <v>279027.28000000003</v>
      </c>
      <c r="T44" s="170">
        <v>0</v>
      </c>
      <c r="U44" s="170">
        <v>0</v>
      </c>
      <c r="V44" s="170">
        <v>0</v>
      </c>
      <c r="W44" s="172">
        <v>0</v>
      </c>
      <c r="X44" s="172">
        <v>0</v>
      </c>
      <c r="Y44" s="230" t="b">
        <f t="shared" ref="Y44" si="27">L44=SUM(P44:X44)</f>
        <v>1</v>
      </c>
      <c r="Z44" s="231">
        <f t="shared" ref="Z44" si="28">ROUND(L44/K44,4)</f>
        <v>6.2600000000000003E-2</v>
      </c>
      <c r="AA44" s="232" t="b">
        <f t="shared" ref="AA44" si="29">Z44=N44</f>
        <v>0</v>
      </c>
      <c r="AB44" s="232" t="b">
        <f t="shared" ref="AB44" si="30">K44=L44+M44</f>
        <v>1</v>
      </c>
    </row>
    <row r="45" spans="1:28" ht="19.5" customHeight="1" x14ac:dyDescent="0.25">
      <c r="A45" s="373" t="s">
        <v>45</v>
      </c>
      <c r="B45" s="374"/>
      <c r="C45" s="374"/>
      <c r="D45" s="374"/>
      <c r="E45" s="374"/>
      <c r="F45" s="374"/>
      <c r="G45" s="374"/>
      <c r="H45" s="152"/>
      <c r="I45" s="276">
        <f>SUM(I3:I44)</f>
        <v>28.790760000000002</v>
      </c>
      <c r="J45" s="161" t="s">
        <v>13</v>
      </c>
      <c r="K45" s="162">
        <f>SUM(K3:K44)</f>
        <v>121058799.29000002</v>
      </c>
      <c r="L45" s="162">
        <f>SUM(L3:L44)</f>
        <v>71790307.269999996</v>
      </c>
      <c r="M45" s="162">
        <f>SUM(M3:M44)</f>
        <v>49268492.020000003</v>
      </c>
      <c r="N45" s="164" t="s">
        <v>13</v>
      </c>
      <c r="O45" s="163">
        <f t="shared" ref="O45:X45" si="31">SUM(O3:O44)</f>
        <v>0</v>
      </c>
      <c r="P45" s="163">
        <f t="shared" si="31"/>
        <v>0</v>
      </c>
      <c r="Q45" s="163">
        <f t="shared" si="31"/>
        <v>4124460.83</v>
      </c>
      <c r="R45" s="163">
        <f t="shared" si="31"/>
        <v>8557919.2199999988</v>
      </c>
      <c r="S45" s="163">
        <f t="shared" si="31"/>
        <v>47952940.860000022</v>
      </c>
      <c r="T45" s="163">
        <f t="shared" si="31"/>
        <v>11154986.360000001</v>
      </c>
      <c r="U45" s="163">
        <f t="shared" si="31"/>
        <v>0</v>
      </c>
      <c r="V45" s="163">
        <f t="shared" si="31"/>
        <v>0</v>
      </c>
      <c r="W45" s="163">
        <f t="shared" si="31"/>
        <v>0</v>
      </c>
      <c r="X45" s="163">
        <f t="shared" si="31"/>
        <v>0</v>
      </c>
      <c r="Y45" s="1" t="b">
        <f>L45=SUM(O45:X45)</f>
        <v>1</v>
      </c>
      <c r="Z45" s="44">
        <f>ROUND(L45/K45,4)</f>
        <v>0.59299999999999997</v>
      </c>
      <c r="AA45" s="45" t="s">
        <v>13</v>
      </c>
      <c r="AB45" s="45" t="b">
        <f>K45=L45+M45</f>
        <v>1</v>
      </c>
    </row>
    <row r="46" spans="1:28" s="212" customFormat="1" ht="19.5" customHeight="1" x14ac:dyDescent="0.25">
      <c r="A46" s="371" t="s">
        <v>38</v>
      </c>
      <c r="B46" s="372"/>
      <c r="C46" s="372"/>
      <c r="D46" s="372"/>
      <c r="E46" s="372"/>
      <c r="F46" s="372"/>
      <c r="G46" s="372"/>
      <c r="H46" s="184"/>
      <c r="I46" s="277">
        <f>SUMIF($C$3:$C$44,"K",I3:I44)</f>
        <v>6.0389999999999997</v>
      </c>
      <c r="J46" s="205" t="s">
        <v>13</v>
      </c>
      <c r="K46" s="180">
        <f>SUMIF($C$3:$C$44,"K",K3:K44)</f>
        <v>28479742.370000001</v>
      </c>
      <c r="L46" s="180">
        <f>SUMIF($C$3:$C$44,"K",L3:L44)</f>
        <v>16974591.279999997</v>
      </c>
      <c r="M46" s="180">
        <f>SUMIF($C$3:$C$44,"K",M3:M44)</f>
        <v>11505151.089999998</v>
      </c>
      <c r="N46" s="181" t="s">
        <v>13</v>
      </c>
      <c r="O46" s="182">
        <f t="shared" ref="O46:X46" si="32">SUMIF($C$3:$C$44,"K",O3:O44)</f>
        <v>0</v>
      </c>
      <c r="P46" s="182">
        <f t="shared" si="32"/>
        <v>0</v>
      </c>
      <c r="Q46" s="182">
        <f t="shared" si="32"/>
        <v>4124460.83</v>
      </c>
      <c r="R46" s="182">
        <f t="shared" si="32"/>
        <v>8557919.2199999988</v>
      </c>
      <c r="S46" s="182">
        <f t="shared" si="32"/>
        <v>4292211.2300000004</v>
      </c>
      <c r="T46" s="182">
        <f t="shared" si="32"/>
        <v>0</v>
      </c>
      <c r="U46" s="182">
        <f t="shared" si="32"/>
        <v>0</v>
      </c>
      <c r="V46" s="182">
        <f t="shared" si="32"/>
        <v>0</v>
      </c>
      <c r="W46" s="182">
        <f t="shared" si="32"/>
        <v>0</v>
      </c>
      <c r="X46" s="182">
        <f t="shared" si="32"/>
        <v>0</v>
      </c>
      <c r="Y46" s="209" t="b">
        <f>L46=SUM(O46:X46)</f>
        <v>1</v>
      </c>
      <c r="Z46" s="210">
        <f>ROUND(L46/K46,4)</f>
        <v>0.59599999999999997</v>
      </c>
      <c r="AA46" s="211" t="s">
        <v>13</v>
      </c>
      <c r="AB46" s="211" t="b">
        <f>K46=L46+M46</f>
        <v>1</v>
      </c>
    </row>
    <row r="47" spans="1:28" ht="19.5" customHeight="1" x14ac:dyDescent="0.25">
      <c r="A47" s="373" t="s">
        <v>39</v>
      </c>
      <c r="B47" s="374"/>
      <c r="C47" s="374"/>
      <c r="D47" s="374"/>
      <c r="E47" s="374"/>
      <c r="F47" s="374"/>
      <c r="G47" s="374"/>
      <c r="H47" s="152"/>
      <c r="I47" s="276">
        <f>SUMIF($C$3:$C$44,"N",I3:I44)</f>
        <v>13.147009999999996</v>
      </c>
      <c r="J47" s="161" t="s">
        <v>13</v>
      </c>
      <c r="K47" s="162">
        <f>SUMIF($C$3:$C$44,"N",K3:K44)</f>
        <v>50874772.800000004</v>
      </c>
      <c r="L47" s="162">
        <f>SUMIF($C$3:$C$44,"N",L3:L44)</f>
        <v>30642533.739999998</v>
      </c>
      <c r="M47" s="162">
        <f>SUMIF($C$3:$C$44,"N",M3:M44)</f>
        <v>20232239.060000002</v>
      </c>
      <c r="N47" s="164" t="s">
        <v>13</v>
      </c>
      <c r="O47" s="163">
        <f t="shared" ref="O47:X47" si="33">SUMIF($C$3:$C$44,"N",O3:O44)</f>
        <v>0</v>
      </c>
      <c r="P47" s="163">
        <f t="shared" si="33"/>
        <v>0</v>
      </c>
      <c r="Q47" s="163">
        <f t="shared" si="33"/>
        <v>0</v>
      </c>
      <c r="R47" s="163">
        <f t="shared" si="33"/>
        <v>0</v>
      </c>
      <c r="S47" s="163">
        <f t="shared" si="33"/>
        <v>30642533.739999998</v>
      </c>
      <c r="T47" s="163">
        <f t="shared" si="33"/>
        <v>0</v>
      </c>
      <c r="U47" s="163">
        <f t="shared" si="33"/>
        <v>0</v>
      </c>
      <c r="V47" s="163">
        <f t="shared" si="33"/>
        <v>0</v>
      </c>
      <c r="W47" s="163">
        <f t="shared" si="33"/>
        <v>0</v>
      </c>
      <c r="X47" s="163">
        <f t="shared" si="33"/>
        <v>0</v>
      </c>
      <c r="Y47" s="1" t="b">
        <f>L47=SUM(O47:X47)</f>
        <v>1</v>
      </c>
      <c r="Z47" s="44">
        <f>ROUND(L47/K47,4)</f>
        <v>0.60229999999999995</v>
      </c>
      <c r="AA47" s="45" t="s">
        <v>13</v>
      </c>
      <c r="AB47" s="45" t="b">
        <f>K47=L47+M47</f>
        <v>1</v>
      </c>
    </row>
    <row r="48" spans="1:28" ht="19.5" customHeight="1" x14ac:dyDescent="0.25">
      <c r="A48" s="371" t="s">
        <v>40</v>
      </c>
      <c r="B48" s="372"/>
      <c r="C48" s="372"/>
      <c r="D48" s="372"/>
      <c r="E48" s="372"/>
      <c r="F48" s="372"/>
      <c r="G48" s="372"/>
      <c r="H48" s="184"/>
      <c r="I48" s="277">
        <f>SUMIF($C$3:$C$44,"W",I3:I44)</f>
        <v>9.6047499999999992</v>
      </c>
      <c r="J48" s="193" t="s">
        <v>13</v>
      </c>
      <c r="K48" s="180">
        <f>SUMIF($C$3:$C$44,"W",K3:K44)</f>
        <v>41704284.120000005</v>
      </c>
      <c r="L48" s="180">
        <f>SUMIF($C$3:$C$44,"W",L3:L44)</f>
        <v>24173182.25</v>
      </c>
      <c r="M48" s="180">
        <f>SUMIF($C$3:$C$44,"W",M3:M44)</f>
        <v>17531101.870000001</v>
      </c>
      <c r="N48" s="181" t="s">
        <v>13</v>
      </c>
      <c r="O48" s="182">
        <f t="shared" ref="O48:X48" si="34">SUMIF($C$3:$C$44,"W",O3:O44)</f>
        <v>0</v>
      </c>
      <c r="P48" s="182">
        <f t="shared" si="34"/>
        <v>0</v>
      </c>
      <c r="Q48" s="182">
        <f t="shared" si="34"/>
        <v>0</v>
      </c>
      <c r="R48" s="182">
        <f t="shared" si="34"/>
        <v>0</v>
      </c>
      <c r="S48" s="182">
        <f t="shared" si="34"/>
        <v>13018195.890000001</v>
      </c>
      <c r="T48" s="182">
        <f t="shared" si="34"/>
        <v>11154986.360000001</v>
      </c>
      <c r="U48" s="182">
        <f t="shared" si="34"/>
        <v>0</v>
      </c>
      <c r="V48" s="182">
        <f t="shared" si="34"/>
        <v>0</v>
      </c>
      <c r="W48" s="182">
        <f t="shared" si="34"/>
        <v>0</v>
      </c>
      <c r="X48" s="182">
        <f t="shared" si="34"/>
        <v>0</v>
      </c>
      <c r="Y48" s="1" t="b">
        <f>L48=SUM(O48:X48)</f>
        <v>1</v>
      </c>
      <c r="Z48" s="44">
        <f>ROUND(L48/K48,4)</f>
        <v>0.5796</v>
      </c>
      <c r="AA48" s="45" t="s">
        <v>13</v>
      </c>
      <c r="AB48" s="45" t="b">
        <f>K48=L48+M48</f>
        <v>1</v>
      </c>
    </row>
    <row r="49" spans="1:20" ht="15.75" customHeight="1" x14ac:dyDescent="0.25">
      <c r="A49" s="32"/>
      <c r="G49" s="322"/>
      <c r="K49" s="5"/>
      <c r="Q49" s="137"/>
    </row>
    <row r="50" spans="1:20" ht="15.75" customHeight="1" x14ac:dyDescent="0.25">
      <c r="A50" s="33" t="s">
        <v>24</v>
      </c>
      <c r="G50" s="323"/>
      <c r="L50" s="137"/>
      <c r="M50" s="137"/>
      <c r="Q50" s="137"/>
      <c r="R50" s="137"/>
    </row>
    <row r="51" spans="1:20" ht="15.75" customHeight="1" x14ac:dyDescent="0.25">
      <c r="A51" s="34" t="s">
        <v>25</v>
      </c>
      <c r="G51" s="323"/>
      <c r="M51" s="137"/>
      <c r="P51" s="326"/>
      <c r="Q51" s="137"/>
      <c r="R51" s="137"/>
    </row>
    <row r="52" spans="1:20" ht="30" customHeight="1" x14ac:dyDescent="0.25">
      <c r="A52" s="33" t="s">
        <v>43</v>
      </c>
      <c r="M52" s="137"/>
      <c r="N52" s="45"/>
      <c r="Q52" s="137"/>
      <c r="R52" s="137"/>
      <c r="T52" s="137"/>
    </row>
    <row r="53" spans="1:20" x14ac:dyDescent="0.25">
      <c r="A53" s="36" t="s">
        <v>27</v>
      </c>
      <c r="R53" s="137"/>
    </row>
    <row r="56" spans="1:20" x14ac:dyDescent="0.25">
      <c r="Q56" s="137"/>
    </row>
  </sheetData>
  <autoFilter ref="A2:AC53" xr:uid="{00000000-0009-0000-0000-000002000000}"/>
  <customSheetViews>
    <customSheetView guid="{3973A40E-5FBB-48CA-82B2-E78527605440}" showPageBreaks="1" showGridLines="0" fitToPage="1" printArea="1" filter="1" showAutoFilter="1" view="pageBreakPreview" topLeftCell="E1">
      <selection activeCell="J53" sqref="J53"/>
      <pageMargins left="0.25" right="0.25" top="0.75" bottom="0.75" header="0.3" footer="0.3"/>
      <pageSetup paperSize="8" scale="57" fitToHeight="0" orientation="landscape" r:id="rId1"/>
      <headerFooter>
        <oddHeader>&amp;LWojewództwo &amp;K000000Opolskie&amp;K01+000 - zadania gminne lista podstawowa</oddHeader>
        <oddFooter>Strona &amp;P z &amp;N</oddFooter>
      </headerFooter>
      <autoFilter ref="A2:AC49" xr:uid="{00000000-0000-0000-0000-000000000000}">
        <filterColumn colId="3">
          <filters>
            <filter val="Gmina Grodków"/>
          </filters>
        </filterColumn>
      </autoFilter>
    </customSheetView>
    <customSheetView guid="{6ADAECCC-622B-41E1-8182-8DD3E35EF5F9}" showPageBreaks="1" showGridLines="0" fitToPage="1" printArea="1" showAutoFilter="1" view="pageBreakPreview" topLeftCell="A34">
      <selection activeCell="K47" sqref="K47"/>
      <pageMargins left="0.25" right="0.25" top="0.75" bottom="0.75" header="0.3" footer="0.3"/>
      <pageSetup paperSize="8" scale="57" fitToHeight="0" orientation="landscape" r:id="rId2"/>
      <headerFooter>
        <oddHeader>&amp;LWojewództwo &amp;K000000Opolskie&amp;K01+000 - zadania gminne lista podstawowa</oddHeader>
        <oddFooter>Strona &amp;P z &amp;N</oddFooter>
      </headerFooter>
      <autoFilter ref="A2:AC49" xr:uid="{00000000-0000-0000-0000-000000000000}"/>
    </customSheetView>
    <customSheetView guid="{910E5BC9-C14F-44A3-BD6A-DB4FB1067C5C}" scale="120" showPageBreaks="1" showGridLines="0" fitToPage="1" printArea="1" filter="1" showAutoFilter="1" view="pageBreakPreview">
      <selection activeCell="M17" sqref="M17"/>
      <pageMargins left="0.25" right="0.25" top="0.75" bottom="0.75" header="0.3" footer="0.3"/>
      <pageSetup paperSize="8" scale="57" fitToHeight="0" orientation="landscape" r:id="rId3"/>
      <headerFooter>
        <oddHeader>&amp;LWojewództwo &amp;K000000Opolskie&amp;K01+000 - zadania gminne lista podstawowa</oddHeader>
        <oddFooter>Strona &amp;P z &amp;N</oddFooter>
      </headerFooter>
      <autoFilter ref="A2:AC44" xr:uid="{00000000-0000-0000-0000-000000000000}">
        <filterColumn colId="3">
          <filters>
            <filter val="Gmina Prudnik"/>
          </filters>
        </filterColumn>
      </autoFilter>
    </customSheetView>
    <customSheetView guid="{970B3EFC-385A-45DE-908A-ABE05BA5D65C}" showPageBreaks="1" showGridLines="0" fitToPage="1" printArea="1" showAutoFilter="1" view="pageBreakPreview" topLeftCell="F1">
      <selection activeCell="K4" sqref="K4"/>
      <pageMargins left="0.25" right="0.25" top="0.75" bottom="0.75" header="0.3" footer="0.3"/>
      <pageSetup paperSize="8" scale="57" fitToHeight="0" orientation="landscape" r:id="rId4"/>
      <headerFooter>
        <oddHeader>&amp;LWojewództwo &amp;K000000Opolskie&amp;K01+000 - zadania gminne lista podstawowa</oddHeader>
        <oddFooter>Strona &amp;P z &amp;N</oddFooter>
      </headerFooter>
      <autoFilter ref="A2:AC49" xr:uid="{00000000-0000-0000-0000-000000000000}"/>
    </customSheetView>
    <customSheetView guid="{73D0BFC8-C8AD-4177-93C9-071059B157B4}" showPageBreaks="1" showGridLines="0" fitToPage="1" printArea="1" filter="1" showAutoFilter="1" view="pageBreakPreview">
      <selection activeCell="J60" sqref="J60"/>
      <pageMargins left="0.25" right="0.25" top="0.75" bottom="0.75" header="0.3" footer="0.3"/>
      <pageSetup paperSize="8" scale="40" fitToHeight="0" orientation="landscape" r:id="rId5"/>
      <headerFooter>
        <oddHeader>&amp;LWojewództwo &amp;K000000Opolskie&amp;K01+000 - zadania gminne lista podstawowa</oddHeader>
        <oddFooter>Strona &amp;P z &amp;N</oddFooter>
      </headerFooter>
      <autoFilter ref="A1:AB49" xr:uid="{00000000-0000-0000-0000-000000000000}">
        <filterColumn colId="3">
          <filters>
            <filter val="Gmina Ujazd"/>
          </filters>
        </filterColumn>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customSheetView>
    <customSheetView guid="{8713D67E-80AD-4862-B39E-B3C8835229AA}" showPageBreaks="1" showGridLines="0" fitToPage="1" printArea="1" showAutoFilter="1" view="pageBreakPreview">
      <selection sqref="A1:A2"/>
      <pageMargins left="0.25" right="0.25" top="0.75" bottom="0.75" header="0.3" footer="0.3"/>
      <pageSetup paperSize="8" scale="59" fitToHeight="0" orientation="landscape" r:id="rId6"/>
      <headerFooter>
        <oddHeader>&amp;LWojewództwo &amp;K000000Opolskie&amp;K01+000 - zadania gminne lista podstawowa</oddHeader>
        <oddFooter>Strona &amp;P z &amp;N</oddFooter>
      </headerFooter>
      <autoFilter ref="A2:AC53" xr:uid="{00000000-0000-0000-0000-000000000000}"/>
    </customSheetView>
  </customSheetViews>
  <mergeCells count="17">
    <mergeCell ref="O1:X1"/>
    <mergeCell ref="N1:N2"/>
    <mergeCell ref="L1:L2"/>
    <mergeCell ref="M1:M2"/>
    <mergeCell ref="I1:I2"/>
    <mergeCell ref="K1:K2"/>
    <mergeCell ref="J1:J2"/>
    <mergeCell ref="H1:H2"/>
    <mergeCell ref="A48:G48"/>
    <mergeCell ref="A47:G47"/>
    <mergeCell ref="A46:G46"/>
    <mergeCell ref="A45:G45"/>
    <mergeCell ref="A1:A2"/>
    <mergeCell ref="B1:B2"/>
    <mergeCell ref="C1:C2"/>
    <mergeCell ref="G1:G2"/>
    <mergeCell ref="D1:D2"/>
  </mergeCells>
  <conditionalFormatting sqref="Y9:AA9 AB8:AB9 Y8:AB8 Y3:AB3 Y10:AB46">
    <cfRule type="cellIs" dxfId="78" priority="44" operator="equal">
      <formula>FALSE</formula>
    </cfRule>
  </conditionalFormatting>
  <conditionalFormatting sqref="Y3:AA3 Y45:AA46 Y8:AA33">
    <cfRule type="containsText" dxfId="77" priority="42" operator="containsText" text="fałsz">
      <formula>NOT(ISERROR(SEARCH("fałsz",Y3)))</formula>
    </cfRule>
  </conditionalFormatting>
  <conditionalFormatting sqref="Z48:AA48">
    <cfRule type="cellIs" dxfId="76" priority="39" operator="equal">
      <formula>FALSE</formula>
    </cfRule>
  </conditionalFormatting>
  <conditionalFormatting sqref="Y48:AA48">
    <cfRule type="containsText" dxfId="75" priority="37" operator="containsText" text="fałsz">
      <formula>NOT(ISERROR(SEARCH("fałsz",Y48)))</formula>
    </cfRule>
  </conditionalFormatting>
  <conditionalFormatting sqref="Y48">
    <cfRule type="cellIs" dxfId="74" priority="38" operator="equal">
      <formula>FALSE</formula>
    </cfRule>
  </conditionalFormatting>
  <conditionalFormatting sqref="AB48">
    <cfRule type="cellIs" dxfId="73" priority="36" operator="equal">
      <formula>FALSE</formula>
    </cfRule>
  </conditionalFormatting>
  <conditionalFormatting sqref="AB48">
    <cfRule type="cellIs" dxfId="72" priority="35" operator="equal">
      <formula>FALSE</formula>
    </cfRule>
  </conditionalFormatting>
  <conditionalFormatting sqref="Z47:AA47">
    <cfRule type="cellIs" dxfId="71" priority="34" operator="equal">
      <formula>FALSE</formula>
    </cfRule>
  </conditionalFormatting>
  <conditionalFormatting sqref="Y47">
    <cfRule type="cellIs" dxfId="70" priority="33" operator="equal">
      <formula>FALSE</formula>
    </cfRule>
  </conditionalFormatting>
  <conditionalFormatting sqref="Y47:AA47">
    <cfRule type="containsText" dxfId="69" priority="32" operator="containsText" text="fałsz">
      <formula>NOT(ISERROR(SEARCH("fałsz",Y47)))</formula>
    </cfRule>
  </conditionalFormatting>
  <conditionalFormatting sqref="AB47">
    <cfRule type="cellIs" dxfId="68" priority="31" operator="equal">
      <formula>FALSE</formula>
    </cfRule>
  </conditionalFormatting>
  <conditionalFormatting sqref="AB47">
    <cfRule type="cellIs" dxfId="67" priority="30" operator="equal">
      <formula>FALSE</formula>
    </cfRule>
  </conditionalFormatting>
  <conditionalFormatting sqref="Y8">
    <cfRule type="cellIs" dxfId="66" priority="21" operator="equal">
      <formula>FALSE</formula>
    </cfRule>
  </conditionalFormatting>
  <conditionalFormatting sqref="Y8">
    <cfRule type="containsText" dxfId="65" priority="20" operator="containsText" text="fałsz">
      <formula>NOT(ISERROR(SEARCH("fałsz",Y8)))</formula>
    </cfRule>
  </conditionalFormatting>
  <conditionalFormatting sqref="Y6:AA6">
    <cfRule type="containsText" dxfId="64" priority="7" operator="containsText" text="fałsz">
      <formula>NOT(ISERROR(SEARCH("fałsz",Y6)))</formula>
    </cfRule>
  </conditionalFormatting>
  <conditionalFormatting sqref="Y7:AB7">
    <cfRule type="cellIs" dxfId="63" priority="14" operator="equal">
      <formula>FALSE</formula>
    </cfRule>
  </conditionalFormatting>
  <conditionalFormatting sqref="Y7:AA7">
    <cfRule type="containsText" dxfId="62" priority="13" operator="containsText" text="fałsz">
      <formula>NOT(ISERROR(SEARCH("fałsz",Y7)))</formula>
    </cfRule>
  </conditionalFormatting>
  <conditionalFormatting sqref="Y4:AB4">
    <cfRule type="cellIs" dxfId="61" priority="12" operator="equal">
      <formula>FALSE</formula>
    </cfRule>
  </conditionalFormatting>
  <conditionalFormatting sqref="Y4:AA4">
    <cfRule type="containsText" dxfId="60" priority="11" operator="containsText" text="fałsz">
      <formula>NOT(ISERROR(SEARCH("fałsz",Y4)))</formula>
    </cfRule>
  </conditionalFormatting>
  <conditionalFormatting sqref="Y5:AB5">
    <cfRule type="cellIs" dxfId="59" priority="10" operator="equal">
      <formula>FALSE</formula>
    </cfRule>
  </conditionalFormatting>
  <conditionalFormatting sqref="Y5:AA5">
    <cfRule type="containsText" dxfId="58" priority="9" operator="containsText" text="fałsz">
      <formula>NOT(ISERROR(SEARCH("fałsz",Y5)))</formula>
    </cfRule>
  </conditionalFormatting>
  <conditionalFormatting sqref="Y6:AB6">
    <cfRule type="cellIs" dxfId="57" priority="8" operator="equal">
      <formula>FALSE</formula>
    </cfRule>
  </conditionalFormatting>
  <conditionalFormatting sqref="Y34:AA35">
    <cfRule type="containsText" dxfId="56" priority="83" operator="containsText" text="fałsz">
      <formula>NOT(ISERROR(SEARCH("fałsz",Y56)))</formula>
    </cfRule>
  </conditionalFormatting>
  <conditionalFormatting sqref="Y43:AA44">
    <cfRule type="containsText" dxfId="55" priority="85" operator="containsText" text="fałsz">
      <formula>NOT(ISERROR(SEARCH("fałsz",Y60)))</formula>
    </cfRule>
  </conditionalFormatting>
  <conditionalFormatting sqref="Y42:AA42">
    <cfRule type="containsText" dxfId="54" priority="86" operator="containsText" text="fałsz">
      <formula>NOT(ISERROR(SEARCH("fałsz",Y60)))</formula>
    </cfRule>
  </conditionalFormatting>
  <conditionalFormatting sqref="Y41:AA41">
    <cfRule type="containsText" dxfId="53" priority="87" operator="containsText" text="fałsz">
      <formula>NOT(ISERROR(SEARCH("fałsz",Y60)))</formula>
    </cfRule>
  </conditionalFormatting>
  <conditionalFormatting sqref="Y40:AA40">
    <cfRule type="containsText" dxfId="52" priority="88" operator="containsText" text="fałsz">
      <formula>NOT(ISERROR(SEARCH("fałsz",Y60)))</formula>
    </cfRule>
  </conditionalFormatting>
  <conditionalFormatting sqref="Y36:AA39">
    <cfRule type="containsText" dxfId="51" priority="89" operator="containsText" text="fałsz">
      <formula>NOT(ISERROR(SEARCH("fałsz",Y57)))</formula>
    </cfRule>
  </conditionalFormatting>
  <dataValidations count="3">
    <dataValidation type="list" allowBlank="1" showInputMessage="1" showErrorMessage="1" sqref="WVK4:WVK7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C3:C44" xr:uid="{00000000-0002-0000-0200-000000000000}">
      <formula1>"N,K,W"</formula1>
    </dataValidation>
    <dataValidation type="list" allowBlank="1" showInputMessage="1" showErrorMessage="1" sqref="WVP4:WVP7 JD4:JD7 SZ4:SZ7 ACV4:ACV7 AMR4:AMR7 AWN4:AWN7 BGJ4:BGJ7 BQF4:BQF7 CAB4:CAB7 CJX4:CJX7 CTT4:CTT7 DDP4:DDP7 DNL4:DNL7 DXH4:DXH7 EHD4:EHD7 EQZ4:EQZ7 FAV4:FAV7 FKR4:FKR7 FUN4:FUN7 GEJ4:GEJ7 GOF4:GOF7 GYB4:GYB7 HHX4:HHX7 HRT4:HRT7 IBP4:IBP7 ILL4:ILL7 IVH4:IVH7 JFD4:JFD7 JOZ4:JOZ7 JYV4:JYV7 KIR4:KIR7 KSN4:KSN7 LCJ4:LCJ7 LMF4:LMF7 LWB4:LWB7 MFX4:MFX7 MPT4:MPT7 MZP4:MZP7 NJL4:NJL7 NTH4:NTH7 ODD4:ODD7 OMZ4:OMZ7 OWV4:OWV7 PGR4:PGR7 PQN4:PQN7 QAJ4:QAJ7 QKF4:QKF7 QUB4:QUB7 RDX4:RDX7 RNT4:RNT7 RXP4:RXP7 SHL4:SHL7 SRH4:SRH7 TBD4:TBD7 TKZ4:TKZ7 TUV4:TUV7 UER4:UER7 UON4:UON7 UYJ4:UYJ7 VIF4:VIF7 VSB4:VSB7 WBX4:WBX7 WLT4:WLT7 H3:H44" xr:uid="{00000000-0002-0000-0200-000001000000}">
      <formula1>"B,P,R"</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xr:uid="{00000000-0002-0000-0200-000002000000}">
      <formula1>"N,W"</formula1>
    </dataValidation>
  </dataValidations>
  <pageMargins left="0.25" right="0.25" top="0.75" bottom="0.75" header="0.3" footer="0.3"/>
  <pageSetup paperSize="8" scale="59" fitToHeight="0" orientation="landscape" r:id="rId7"/>
  <headerFooter>
    <oddHeader>&amp;LWojewództwo &amp;K000000Opolskie&amp;K01+000 - zadania gminne lista podstawowa</oddHeader>
    <oddFoote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3"/>
  <sheetViews>
    <sheetView showGridLines="0" view="pageBreakPreview" zoomScale="90" zoomScaleNormal="78" zoomScaleSheetLayoutView="90" workbookViewId="0">
      <selection sqref="A1:A2"/>
    </sheetView>
  </sheetViews>
  <sheetFormatPr defaultColWidth="9.140625" defaultRowHeight="15" x14ac:dyDescent="0.25"/>
  <cols>
    <col min="1" max="1" width="7.85546875" style="14" customWidth="1"/>
    <col min="2" max="2" width="12.28515625" style="14" customWidth="1"/>
    <col min="3" max="3" width="9.85546875" style="14" customWidth="1"/>
    <col min="4" max="4" width="18" style="154" customWidth="1"/>
    <col min="5" max="5" width="11.42578125" style="189" customWidth="1"/>
    <col min="6" max="6" width="43" style="14" customWidth="1"/>
    <col min="7" max="7" width="8.7109375" style="189" customWidth="1"/>
    <col min="8" max="8" width="13.28515625" style="14" customWidth="1"/>
    <col min="9" max="9" width="15.7109375" style="186" customWidth="1"/>
    <col min="10" max="10" width="15.7109375" style="39" customWidth="1"/>
    <col min="11" max="11" width="21.140625" style="14" customWidth="1"/>
    <col min="12" max="12" width="15.7109375" style="14" customWidth="1"/>
    <col min="13" max="14" width="9.42578125" style="1" customWidth="1"/>
    <col min="15" max="15" width="8.42578125" style="14" customWidth="1"/>
    <col min="16" max="16" width="15.7109375" style="14" customWidth="1"/>
    <col min="17" max="17" width="10" style="14" customWidth="1"/>
    <col min="18" max="18" width="8.85546875" style="14" customWidth="1"/>
    <col min="19" max="19" width="11.140625" style="14" customWidth="1"/>
    <col min="20" max="20" width="9.5703125" style="14" customWidth="1"/>
    <col min="21" max="21" width="10" style="14" customWidth="1"/>
    <col min="22" max="22" width="8.140625" style="14" customWidth="1"/>
    <col min="23" max="23" width="10.42578125" style="14" customWidth="1"/>
    <col min="24" max="27" width="15.7109375" style="14" customWidth="1"/>
    <col min="28" max="16384" width="9.140625" style="14"/>
  </cols>
  <sheetData>
    <row r="1" spans="1:30" ht="20.100000000000001" customHeight="1" x14ac:dyDescent="0.25">
      <c r="A1" s="376" t="s">
        <v>4</v>
      </c>
      <c r="B1" s="376" t="s">
        <v>5</v>
      </c>
      <c r="C1" s="377" t="s">
        <v>33</v>
      </c>
      <c r="D1" s="369" t="s">
        <v>6</v>
      </c>
      <c r="E1" s="382" t="s">
        <v>32</v>
      </c>
      <c r="F1" s="369" t="s">
        <v>7</v>
      </c>
      <c r="G1" s="381" t="s">
        <v>26</v>
      </c>
      <c r="H1" s="376" t="s">
        <v>83</v>
      </c>
      <c r="I1" s="381" t="s">
        <v>23</v>
      </c>
      <c r="J1" s="362" t="s">
        <v>8</v>
      </c>
      <c r="K1" s="376" t="s">
        <v>9</v>
      </c>
      <c r="L1" s="369" t="s">
        <v>12</v>
      </c>
      <c r="M1" s="376" t="s">
        <v>10</v>
      </c>
      <c r="N1" s="373" t="s">
        <v>11</v>
      </c>
      <c r="O1" s="374"/>
      <c r="P1" s="374"/>
      <c r="Q1" s="374"/>
      <c r="R1" s="187"/>
      <c r="S1" s="187"/>
      <c r="T1" s="187"/>
      <c r="U1" s="187"/>
      <c r="V1" s="187"/>
      <c r="W1" s="188"/>
    </row>
    <row r="2" spans="1:30" ht="26.25" customHeight="1" x14ac:dyDescent="0.25">
      <c r="A2" s="376"/>
      <c r="B2" s="376"/>
      <c r="C2" s="378"/>
      <c r="D2" s="370"/>
      <c r="E2" s="383"/>
      <c r="F2" s="370"/>
      <c r="G2" s="381"/>
      <c r="H2" s="376"/>
      <c r="I2" s="381"/>
      <c r="J2" s="362"/>
      <c r="K2" s="376"/>
      <c r="L2" s="370"/>
      <c r="M2" s="376"/>
      <c r="N2" s="185">
        <v>2019</v>
      </c>
      <c r="O2" s="38">
        <v>2020</v>
      </c>
      <c r="P2" s="38">
        <v>2021</v>
      </c>
      <c r="Q2" s="143">
        <v>2022</v>
      </c>
      <c r="R2" s="38">
        <v>2023</v>
      </c>
      <c r="S2" s="38">
        <v>2024</v>
      </c>
      <c r="T2" s="38">
        <v>2025</v>
      </c>
      <c r="U2" s="38">
        <v>2026</v>
      </c>
      <c r="V2" s="38">
        <v>2027</v>
      </c>
      <c r="W2" s="38">
        <v>2028</v>
      </c>
      <c r="X2" s="1" t="s">
        <v>28</v>
      </c>
      <c r="Y2" s="1" t="s">
        <v>29</v>
      </c>
      <c r="Z2" s="1" t="s">
        <v>30</v>
      </c>
      <c r="AA2" s="43" t="s">
        <v>31</v>
      </c>
    </row>
    <row r="3" spans="1:30" s="199" customFormat="1" ht="37.5" customHeight="1" thickBot="1" x14ac:dyDescent="0.3">
      <c r="A3" s="194"/>
      <c r="B3" s="206"/>
      <c r="C3" s="156"/>
      <c r="D3" s="213"/>
      <c r="E3" s="213"/>
      <c r="F3" s="213"/>
      <c r="G3" s="156"/>
      <c r="H3" s="216"/>
      <c r="I3" s="173"/>
      <c r="J3" s="207"/>
      <c r="K3" s="195"/>
      <c r="L3" s="195"/>
      <c r="M3" s="191"/>
      <c r="N3" s="172"/>
      <c r="O3" s="172"/>
      <c r="P3" s="172"/>
      <c r="Q3" s="172"/>
      <c r="R3" s="170"/>
      <c r="S3" s="170"/>
      <c r="T3" s="170"/>
      <c r="U3" s="170"/>
      <c r="V3" s="170"/>
      <c r="W3" s="172"/>
      <c r="X3" s="196" t="b">
        <f t="shared" ref="X3" si="0">K3=SUM(O3:W3)</f>
        <v>1</v>
      </c>
      <c r="Y3" s="134" t="e">
        <f t="shared" ref="Y3" si="1">ROUND(K3/J3,4)</f>
        <v>#DIV/0!</v>
      </c>
      <c r="Z3" s="135" t="s">
        <v>13</v>
      </c>
      <c r="AA3" s="135" t="b">
        <f t="shared" ref="AA3" si="2">J3=K3+L3</f>
        <v>1</v>
      </c>
      <c r="AB3" s="197"/>
      <c r="AC3" s="198"/>
      <c r="AD3" s="198"/>
    </row>
    <row r="4" spans="1:30" s="139" customFormat="1" ht="37.5" customHeight="1" x14ac:dyDescent="0.25">
      <c r="A4" s="194"/>
      <c r="B4" s="206"/>
      <c r="C4" s="156"/>
      <c r="D4" s="213"/>
      <c r="E4" s="213"/>
      <c r="F4" s="213"/>
      <c r="G4" s="156"/>
      <c r="H4" s="216"/>
      <c r="I4" s="173"/>
      <c r="J4" s="207"/>
      <c r="K4" s="195"/>
      <c r="L4" s="195"/>
      <c r="M4" s="191"/>
      <c r="N4" s="172"/>
      <c r="O4" s="172"/>
      <c r="P4" s="172"/>
      <c r="Q4" s="172"/>
      <c r="R4" s="170"/>
      <c r="S4" s="170"/>
      <c r="T4" s="170"/>
      <c r="U4" s="170"/>
      <c r="V4" s="170"/>
      <c r="W4" s="172"/>
      <c r="X4" s="196"/>
      <c r="Y4" s="134"/>
      <c r="Z4" s="135"/>
      <c r="AA4" s="135"/>
      <c r="AB4" s="250"/>
      <c r="AC4" s="251"/>
      <c r="AD4" s="251"/>
    </row>
    <row r="5" spans="1:30" s="136" customFormat="1" ht="21.75" customHeight="1" x14ac:dyDescent="0.25">
      <c r="A5" s="376" t="s">
        <v>45</v>
      </c>
      <c r="B5" s="376"/>
      <c r="C5" s="376"/>
      <c r="D5" s="376"/>
      <c r="E5" s="376"/>
      <c r="F5" s="376"/>
      <c r="G5" s="376"/>
      <c r="H5" s="200">
        <f>SUM(H3:H3)</f>
        <v>0</v>
      </c>
      <c r="I5" s="201" t="s">
        <v>13</v>
      </c>
      <c r="J5" s="202">
        <f>SUM(J3:J3)</f>
        <v>0</v>
      </c>
      <c r="K5" s="163">
        <f>SUM(K3:K3)</f>
        <v>0</v>
      </c>
      <c r="L5" s="163">
        <f>SUM(L3:L3)</f>
        <v>0</v>
      </c>
      <c r="M5" s="203" t="s">
        <v>13</v>
      </c>
      <c r="N5" s="204">
        <f t="shared" ref="N5:W5" si="3">SUM(N3:N3)</f>
        <v>0</v>
      </c>
      <c r="O5" s="204">
        <f t="shared" si="3"/>
        <v>0</v>
      </c>
      <c r="P5" s="204">
        <f t="shared" si="3"/>
        <v>0</v>
      </c>
      <c r="Q5" s="204">
        <f t="shared" si="3"/>
        <v>0</v>
      </c>
      <c r="R5" s="204">
        <f t="shared" si="3"/>
        <v>0</v>
      </c>
      <c r="S5" s="204">
        <f t="shared" si="3"/>
        <v>0</v>
      </c>
      <c r="T5" s="204">
        <f t="shared" si="3"/>
        <v>0</v>
      </c>
      <c r="U5" s="204">
        <f t="shared" si="3"/>
        <v>0</v>
      </c>
      <c r="V5" s="204">
        <f t="shared" si="3"/>
        <v>0</v>
      </c>
      <c r="W5" s="204">
        <f t="shared" si="3"/>
        <v>0</v>
      </c>
      <c r="X5" s="1" t="b">
        <f>K5=SUM(O5:W5)</f>
        <v>1</v>
      </c>
      <c r="Y5" s="44" t="e">
        <f>ROUND(K5/J5,4)</f>
        <v>#DIV/0!</v>
      </c>
      <c r="Z5" s="45" t="s">
        <v>13</v>
      </c>
      <c r="AA5" s="45" t="b">
        <f>J5=K5+L5</f>
        <v>1</v>
      </c>
      <c r="AB5" s="134"/>
      <c r="AC5" s="135"/>
      <c r="AD5" s="135"/>
    </row>
    <row r="6" spans="1:30" ht="20.100000000000001" customHeight="1" x14ac:dyDescent="0.25">
      <c r="A6" s="376" t="s">
        <v>39</v>
      </c>
      <c r="B6" s="376"/>
      <c r="C6" s="376"/>
      <c r="D6" s="376"/>
      <c r="E6" s="376"/>
      <c r="F6" s="376"/>
      <c r="G6" s="376"/>
      <c r="H6" s="174">
        <f>SUMIF($C$3:$C$3,"N",H3:H3)</f>
        <v>0</v>
      </c>
      <c r="I6" s="190" t="s">
        <v>13</v>
      </c>
      <c r="J6" s="162">
        <f>SUMIF($C$3:$C$3,"N",J3:J3)</f>
        <v>0</v>
      </c>
      <c r="K6" s="162">
        <f>SUMIF($C$3:$C$3,"N",K3:K3)</f>
        <v>0</v>
      </c>
      <c r="L6" s="162">
        <f>SUMIF($C$3:$C$3,"N",L3:L3)</f>
        <v>0</v>
      </c>
      <c r="M6" s="162" t="s">
        <v>13</v>
      </c>
      <c r="N6" s="162">
        <f t="shared" ref="N6:W6" si="4">SUMIF($C$3:$C$3,"N",N3:N3)</f>
        <v>0</v>
      </c>
      <c r="O6" s="162">
        <f t="shared" si="4"/>
        <v>0</v>
      </c>
      <c r="P6" s="162">
        <f t="shared" si="4"/>
        <v>0</v>
      </c>
      <c r="Q6" s="162">
        <f t="shared" si="4"/>
        <v>0</v>
      </c>
      <c r="R6" s="162">
        <f t="shared" si="4"/>
        <v>0</v>
      </c>
      <c r="S6" s="162">
        <f t="shared" si="4"/>
        <v>0</v>
      </c>
      <c r="T6" s="162">
        <f t="shared" si="4"/>
        <v>0</v>
      </c>
      <c r="U6" s="162">
        <f t="shared" si="4"/>
        <v>0</v>
      </c>
      <c r="V6" s="162">
        <f t="shared" si="4"/>
        <v>0</v>
      </c>
      <c r="W6" s="162">
        <f t="shared" si="4"/>
        <v>0</v>
      </c>
      <c r="X6" s="1" t="b">
        <f>K6=SUM(O6:W6)</f>
        <v>1</v>
      </c>
      <c r="Y6" s="44" t="e">
        <f>ROUND(K6/J6,4)</f>
        <v>#DIV/0!</v>
      </c>
      <c r="Z6" s="45" t="s">
        <v>13</v>
      </c>
      <c r="AA6" s="45" t="b">
        <f>J6=K6+L6</f>
        <v>1</v>
      </c>
      <c r="AB6" s="37"/>
    </row>
    <row r="7" spans="1:30" ht="20.100000000000001" customHeight="1" x14ac:dyDescent="0.25">
      <c r="A7" s="376" t="s">
        <v>40</v>
      </c>
      <c r="B7" s="376"/>
      <c r="C7" s="376"/>
      <c r="D7" s="376"/>
      <c r="E7" s="376"/>
      <c r="F7" s="376"/>
      <c r="G7" s="376"/>
      <c r="H7" s="174">
        <f>SUMIF($C$3:$C$3,"W",H3:H3)</f>
        <v>0</v>
      </c>
      <c r="I7" s="190" t="s">
        <v>13</v>
      </c>
      <c r="J7" s="162">
        <f>SUMIF($C$3:$C$3,"W",J3:J3)</f>
        <v>0</v>
      </c>
      <c r="K7" s="162">
        <f>SUMIF($C$3:$C$3,"W",K3:K3)</f>
        <v>0</v>
      </c>
      <c r="L7" s="162">
        <f>SUMIF($C$3:$C$3,"W",L3:L3)</f>
        <v>0</v>
      </c>
      <c r="M7" s="162" t="s">
        <v>13</v>
      </c>
      <c r="N7" s="162">
        <f t="shared" ref="N7:W7" si="5">SUMIF($C$3:$C$3,"W",N3:N3)</f>
        <v>0</v>
      </c>
      <c r="O7" s="162">
        <f t="shared" si="5"/>
        <v>0</v>
      </c>
      <c r="P7" s="162">
        <f t="shared" si="5"/>
        <v>0</v>
      </c>
      <c r="Q7" s="162">
        <f t="shared" si="5"/>
        <v>0</v>
      </c>
      <c r="R7" s="162">
        <f t="shared" si="5"/>
        <v>0</v>
      </c>
      <c r="S7" s="162">
        <f t="shared" si="5"/>
        <v>0</v>
      </c>
      <c r="T7" s="162">
        <f t="shared" si="5"/>
        <v>0</v>
      </c>
      <c r="U7" s="162">
        <f t="shared" si="5"/>
        <v>0</v>
      </c>
      <c r="V7" s="162">
        <f t="shared" si="5"/>
        <v>0</v>
      </c>
      <c r="W7" s="162">
        <f t="shared" si="5"/>
        <v>0</v>
      </c>
      <c r="X7" s="1" t="b">
        <f>K7=SUM(O7:W7)</f>
        <v>1</v>
      </c>
      <c r="Y7" s="44" t="e">
        <f>ROUND(K7/J7,4)</f>
        <v>#DIV/0!</v>
      </c>
      <c r="Z7" s="45" t="s">
        <v>13</v>
      </c>
      <c r="AA7" s="45" t="b">
        <f>J7=K7+L7</f>
        <v>1</v>
      </c>
      <c r="AB7" s="37"/>
    </row>
    <row r="8" spans="1:30" ht="20.100000000000001" customHeight="1" x14ac:dyDescent="0.25">
      <c r="A8" s="380" t="s">
        <v>40</v>
      </c>
      <c r="B8" s="380"/>
      <c r="C8" s="380"/>
      <c r="D8" s="380"/>
      <c r="E8" s="380"/>
      <c r="F8" s="380"/>
      <c r="G8" s="380"/>
      <c r="H8" s="179">
        <f>SUMIF($C$3:$C$3,"W",H3:H3)</f>
        <v>0</v>
      </c>
      <c r="I8" s="190" t="s">
        <v>13</v>
      </c>
      <c r="J8" s="180">
        <f>SUMIF($C$3:$C$3,"W",J3:J3)</f>
        <v>0</v>
      </c>
      <c r="K8" s="180">
        <f>SUMIF($C$3:$C$3,"W",K3:K3)</f>
        <v>0</v>
      </c>
      <c r="L8" s="180">
        <f>SUMIF($C$3:$C$3,"W",L3:L3)</f>
        <v>0</v>
      </c>
      <c r="M8" s="180" t="s">
        <v>13</v>
      </c>
      <c r="N8" s="180">
        <f t="shared" ref="N8:W8" si="6">SUMIF($C$3:$C$3,"W",N3:N3)</f>
        <v>0</v>
      </c>
      <c r="O8" s="180">
        <f t="shared" si="6"/>
        <v>0</v>
      </c>
      <c r="P8" s="180">
        <f t="shared" si="6"/>
        <v>0</v>
      </c>
      <c r="Q8" s="180">
        <f t="shared" si="6"/>
        <v>0</v>
      </c>
      <c r="R8" s="180">
        <f t="shared" si="6"/>
        <v>0</v>
      </c>
      <c r="S8" s="180">
        <f t="shared" si="6"/>
        <v>0</v>
      </c>
      <c r="T8" s="180">
        <f t="shared" si="6"/>
        <v>0</v>
      </c>
      <c r="U8" s="180">
        <f t="shared" si="6"/>
        <v>0</v>
      </c>
      <c r="V8" s="180">
        <f t="shared" si="6"/>
        <v>0</v>
      </c>
      <c r="W8" s="180">
        <f t="shared" si="6"/>
        <v>0</v>
      </c>
      <c r="X8" s="1" t="b">
        <f>K8=SUM(O8:W8)</f>
        <v>1</v>
      </c>
      <c r="Y8" s="44" t="e">
        <f>ROUND(K8/J8,4)</f>
        <v>#DIV/0!</v>
      </c>
      <c r="Z8" s="45" t="s">
        <v>13</v>
      </c>
      <c r="AA8" s="45" t="b">
        <f>J8=K8+L8</f>
        <v>1</v>
      </c>
      <c r="AB8" s="37"/>
    </row>
    <row r="9" spans="1:30" x14ac:dyDescent="0.25">
      <c r="A9" s="40"/>
      <c r="P9" s="137"/>
    </row>
    <row r="10" spans="1:30" x14ac:dyDescent="0.25">
      <c r="A10" s="33" t="s">
        <v>24</v>
      </c>
      <c r="O10" s="145"/>
      <c r="P10" s="37"/>
    </row>
    <row r="11" spans="1:30" x14ac:dyDescent="0.25">
      <c r="A11" s="34" t="s">
        <v>25</v>
      </c>
      <c r="P11" s="37"/>
    </row>
    <row r="12" spans="1:30" x14ac:dyDescent="0.25">
      <c r="A12" s="33" t="s">
        <v>36</v>
      </c>
    </row>
    <row r="13" spans="1:30" x14ac:dyDescent="0.25">
      <c r="A13" s="41"/>
    </row>
  </sheetData>
  <customSheetViews>
    <customSheetView guid="{3973A40E-5FBB-48CA-82B2-E78527605440}"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67" fitToHeight="0" orientation="landscape" r:id="rId1"/>
      <headerFooter>
        <oddHeader>&amp;LWojewództwo&amp;K000000 Opolskie&amp;K01+000 - zadania powiatowe lista rezerwowa</oddHeader>
        <oddFooter>Strona &amp;P z &amp;N</oddFooter>
      </headerFooter>
    </customSheetView>
    <customSheetView guid="{6ADAECCC-622B-41E1-8182-8DD3E35EF5F9}"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67" fitToHeight="0" orientation="landscape" r:id="rId2"/>
      <headerFooter>
        <oddHeader>&amp;LWojewództwo&amp;K000000 Opolskie&amp;K01+000 - zadania powiatowe lista rezerwowa</oddHeader>
        <oddFooter>Strona &amp;P z &amp;N</oddFooter>
      </headerFooter>
    </customSheetView>
    <customSheetView guid="{910E5BC9-C14F-44A3-BD6A-DB4FB1067C5C}"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67" fitToHeight="0" orientation="landscape" r:id="rId3"/>
      <headerFooter>
        <oddHeader>&amp;LWojewództwo&amp;K000000 Opolskie&amp;K01+000 - zadania powiatowe lista rezerwowa</oddHeader>
        <oddFooter>Strona &amp;P z &amp;N</oddFooter>
      </headerFooter>
    </customSheetView>
    <customSheetView guid="{970B3EFC-385A-45DE-908A-ABE05BA5D65C}"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67" fitToHeight="0" orientation="landscape" r:id="rId4"/>
      <headerFooter>
        <oddHeader>&amp;LWojewództwo&amp;K000000 Opolskie&amp;K01+000 - zadania powiatowe lista rezerwowa</oddHeader>
        <oddFooter>Strona &amp;P z &amp;N</oddFooter>
      </headerFooter>
    </customSheetView>
    <customSheetView guid="{73D0BFC8-C8AD-4177-93C9-071059B157B4}"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47" fitToHeight="0" orientation="landscape" r:id="rId5"/>
      <headerFooter>
        <oddHeader>&amp;LWojewództwo&amp;K000000 Opolskie&amp;K01+000 - zadania powiatowe lista rezerwowa</oddHeader>
        <oddFooter>Strona &amp;P z &amp;N</oddFooter>
      </headerFooter>
    </customSheetView>
    <customSheetView guid="{8713D67E-80AD-4862-B39E-B3C8835229AA}"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67" fitToHeight="0" orientation="landscape" r:id="rId6"/>
      <headerFooter>
        <oddHeader>&amp;LWojewództwo&amp;K000000 Opolskie&amp;K01+000 - zadania powiatowe lista rezerwowa</oddHeader>
        <oddFooter>Strona &amp;P z &amp;N</oddFooter>
      </headerFooter>
    </customSheetView>
  </customSheetViews>
  <mergeCells count="18">
    <mergeCell ref="N1:Q1"/>
    <mergeCell ref="J1:J2"/>
    <mergeCell ref="K1:K2"/>
    <mergeCell ref="L1:L2"/>
    <mergeCell ref="M1:M2"/>
    <mergeCell ref="A8:G8"/>
    <mergeCell ref="I1:I2"/>
    <mergeCell ref="A1:A2"/>
    <mergeCell ref="B1:B2"/>
    <mergeCell ref="C1:C2"/>
    <mergeCell ref="F1:F2"/>
    <mergeCell ref="G1:G2"/>
    <mergeCell ref="H1:H2"/>
    <mergeCell ref="D1:D2"/>
    <mergeCell ref="A6:G6"/>
    <mergeCell ref="E1:E2"/>
    <mergeCell ref="A7:G7"/>
    <mergeCell ref="A5:G5"/>
  </mergeCells>
  <conditionalFormatting sqref="AA8 X3:AD5">
    <cfRule type="cellIs" dxfId="50" priority="27" operator="equal">
      <formula>FALSE</formula>
    </cfRule>
  </conditionalFormatting>
  <conditionalFormatting sqref="AB8">
    <cfRule type="cellIs" dxfId="49" priority="32" operator="equal">
      <formula>FALSE</formula>
    </cfRule>
  </conditionalFormatting>
  <conditionalFormatting sqref="AB8">
    <cfRule type="cellIs" dxfId="48" priority="31" operator="equal">
      <formula>FALSE</formula>
    </cfRule>
  </conditionalFormatting>
  <conditionalFormatting sqref="Y8:Z8">
    <cfRule type="cellIs" dxfId="47" priority="30" operator="equal">
      <formula>FALSE</formula>
    </cfRule>
  </conditionalFormatting>
  <conditionalFormatting sqref="X8">
    <cfRule type="cellIs" dxfId="46" priority="29" operator="equal">
      <formula>FALSE</formula>
    </cfRule>
  </conditionalFormatting>
  <conditionalFormatting sqref="X8:Z8 X3:Z5 AB3:AC5">
    <cfRule type="containsText" dxfId="45" priority="28" operator="containsText" text="fałsz">
      <formula>NOT(ISERROR(SEARCH("fałsz",X3)))</formula>
    </cfRule>
  </conditionalFormatting>
  <conditionalFormatting sqref="AA8">
    <cfRule type="cellIs" dxfId="44" priority="26" operator="equal">
      <formula>FALSE</formula>
    </cfRule>
  </conditionalFormatting>
  <conditionalFormatting sqref="AB6:AB7">
    <cfRule type="cellIs" dxfId="43" priority="25" operator="equal">
      <formula>FALSE</formula>
    </cfRule>
  </conditionalFormatting>
  <conditionalFormatting sqref="AB6:AB7">
    <cfRule type="cellIs" dxfId="42" priority="24" operator="equal">
      <formula>FALSE</formula>
    </cfRule>
  </conditionalFormatting>
  <conditionalFormatting sqref="Y6:Z6">
    <cfRule type="cellIs" dxfId="41" priority="23" operator="equal">
      <formula>FALSE</formula>
    </cfRule>
  </conditionalFormatting>
  <conditionalFormatting sqref="X6">
    <cfRule type="cellIs" dxfId="40" priority="22" operator="equal">
      <formula>FALSE</formula>
    </cfRule>
  </conditionalFormatting>
  <conditionalFormatting sqref="X6:Z6">
    <cfRule type="containsText" dxfId="39" priority="21" operator="containsText" text="fałsz">
      <formula>NOT(ISERROR(SEARCH("fałsz",X6)))</formula>
    </cfRule>
  </conditionalFormatting>
  <conditionalFormatting sqref="AA6">
    <cfRule type="cellIs" dxfId="38" priority="20" operator="equal">
      <formula>FALSE</formula>
    </cfRule>
  </conditionalFormatting>
  <conditionalFormatting sqref="AA6">
    <cfRule type="cellIs" dxfId="37" priority="19" operator="equal">
      <formula>FALSE</formula>
    </cfRule>
  </conditionalFormatting>
  <conditionalFormatting sqref="Y7:Z7">
    <cfRule type="cellIs" dxfId="36" priority="18" operator="equal">
      <formula>FALSE</formula>
    </cfRule>
  </conditionalFormatting>
  <conditionalFormatting sqref="X7">
    <cfRule type="cellIs" dxfId="35" priority="17" operator="equal">
      <formula>FALSE</formula>
    </cfRule>
  </conditionalFormatting>
  <conditionalFormatting sqref="X7:Z7">
    <cfRule type="containsText" dxfId="34" priority="16" operator="containsText" text="fałsz">
      <formula>NOT(ISERROR(SEARCH("fałsz",X7)))</formula>
    </cfRule>
  </conditionalFormatting>
  <conditionalFormatting sqref="AA7">
    <cfRule type="cellIs" dxfId="33" priority="15" operator="equal">
      <formula>FALSE</formula>
    </cfRule>
  </conditionalFormatting>
  <conditionalFormatting sqref="AA7">
    <cfRule type="cellIs" dxfId="32" priority="14" operator="equal">
      <formula>FALSE</formula>
    </cfRule>
  </conditionalFormatting>
  <dataValidations count="2">
    <dataValidation type="list" allowBlank="1" showInputMessage="1" showErrorMessage="1" sqref="G3:G4" xr:uid="{00000000-0002-0000-0300-000000000000}">
      <formula1>"B,P,R"</formula1>
    </dataValidation>
    <dataValidation type="list" allowBlank="1" showInputMessage="1" showErrorMessage="1" sqref="C3:C4" xr:uid="{00000000-0002-0000-0300-000001000000}">
      <formula1>"N,K,W"</formula1>
    </dataValidation>
  </dataValidations>
  <pageMargins left="0.23622047244094491" right="0.23622047244094491" top="0.74803149606299213" bottom="0.74803149606299213" header="0.31496062992125984" footer="0.31496062992125984"/>
  <pageSetup paperSize="8" scale="67" fitToHeight="0" orientation="landscape" r:id="rId7"/>
  <headerFooter>
    <oddHeader>&amp;LWojewództwo&amp;K000000 Opolskie&amp;K01+000 - zadania powiatowe lista rezerwowa</oddHead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50"/>
  <sheetViews>
    <sheetView showGridLines="0" view="pageBreakPreview" zoomScale="78" zoomScaleNormal="78" zoomScaleSheetLayoutView="78" workbookViewId="0">
      <selection activeCell="R11" sqref="R11"/>
    </sheetView>
  </sheetViews>
  <sheetFormatPr defaultColWidth="9.140625" defaultRowHeight="15" x14ac:dyDescent="0.25"/>
  <cols>
    <col min="1" max="1" width="9.28515625" style="14" customWidth="1"/>
    <col min="2" max="2" width="14.140625" style="14" customWidth="1"/>
    <col min="3" max="3" width="8" style="14" customWidth="1"/>
    <col min="4" max="4" width="21" style="14" customWidth="1"/>
    <col min="5" max="5" width="10.42578125" style="14" bestFit="1" customWidth="1"/>
    <col min="6" max="6" width="13.5703125" style="14" customWidth="1"/>
    <col min="7" max="7" width="37.5703125" style="14" customWidth="1"/>
    <col min="8" max="8" width="13.85546875" style="14" customWidth="1"/>
    <col min="9" max="9" width="9.42578125" style="14" customWidth="1"/>
    <col min="10" max="10" width="14.42578125" style="154" customWidth="1"/>
    <col min="11" max="11" width="15.7109375" style="39" customWidth="1"/>
    <col min="12" max="13" width="15.7109375" style="14" customWidth="1"/>
    <col min="14" max="14" width="9.140625" style="1" customWidth="1"/>
    <col min="15" max="15" width="7.42578125" style="14" customWidth="1"/>
    <col min="16" max="16" width="7.28515625" style="14" customWidth="1"/>
    <col min="17" max="17" width="14.42578125" style="14" customWidth="1"/>
    <col min="18" max="18" width="13.140625" style="14" customWidth="1"/>
    <col min="19" max="19" width="16.7109375" style="14" customWidth="1"/>
    <col min="20" max="20" width="11.85546875" style="14" customWidth="1"/>
    <col min="21" max="21" width="8.7109375" style="14" customWidth="1"/>
    <col min="22" max="22" width="8.5703125" style="14" customWidth="1"/>
    <col min="23" max="23" width="6.85546875" style="14" customWidth="1"/>
    <col min="24" max="24" width="9" style="14" customWidth="1"/>
    <col min="25" max="28" width="15.7109375" style="14" customWidth="1"/>
    <col min="29" max="16384" width="9.140625" style="14"/>
  </cols>
  <sheetData>
    <row r="1" spans="1:28" ht="20.100000000000001" customHeight="1" x14ac:dyDescent="0.25">
      <c r="A1" s="376" t="s">
        <v>4</v>
      </c>
      <c r="B1" s="376" t="s">
        <v>5</v>
      </c>
      <c r="C1" s="377" t="s">
        <v>33</v>
      </c>
      <c r="D1" s="369" t="s">
        <v>6</v>
      </c>
      <c r="E1" s="147"/>
      <c r="F1" s="147"/>
      <c r="G1" s="165"/>
      <c r="H1" s="385" t="s">
        <v>26</v>
      </c>
      <c r="I1" s="384" t="s">
        <v>83</v>
      </c>
      <c r="J1" s="369" t="s">
        <v>86</v>
      </c>
      <c r="K1" s="362" t="s">
        <v>8</v>
      </c>
      <c r="L1" s="376" t="s">
        <v>9</v>
      </c>
      <c r="M1" s="369" t="s">
        <v>12</v>
      </c>
      <c r="N1" s="376" t="s">
        <v>10</v>
      </c>
      <c r="O1" s="373" t="s">
        <v>11</v>
      </c>
      <c r="P1" s="374"/>
      <c r="Q1" s="374"/>
      <c r="R1" s="374"/>
      <c r="S1" s="187"/>
      <c r="T1" s="187"/>
      <c r="U1" s="187"/>
      <c r="V1" s="187"/>
      <c r="W1" s="187"/>
      <c r="X1" s="188"/>
    </row>
    <row r="2" spans="1:28" ht="33" customHeight="1" x14ac:dyDescent="0.25">
      <c r="A2" s="376"/>
      <c r="B2" s="376"/>
      <c r="C2" s="378"/>
      <c r="D2" s="370"/>
      <c r="E2" s="148" t="s">
        <v>32</v>
      </c>
      <c r="F2" s="148" t="s">
        <v>14</v>
      </c>
      <c r="G2" s="148" t="s">
        <v>7</v>
      </c>
      <c r="H2" s="386"/>
      <c r="I2" s="370"/>
      <c r="J2" s="370"/>
      <c r="K2" s="362"/>
      <c r="L2" s="376"/>
      <c r="M2" s="370"/>
      <c r="N2" s="376"/>
      <c r="O2" s="149">
        <v>2019</v>
      </c>
      <c r="P2" s="149">
        <v>2020</v>
      </c>
      <c r="Q2" s="149">
        <v>2021</v>
      </c>
      <c r="R2" s="149">
        <v>2022</v>
      </c>
      <c r="S2" s="149">
        <v>2023</v>
      </c>
      <c r="T2" s="149">
        <v>2024</v>
      </c>
      <c r="U2" s="149">
        <v>2025</v>
      </c>
      <c r="V2" s="149">
        <v>2026</v>
      </c>
      <c r="W2" s="149">
        <v>2027</v>
      </c>
      <c r="X2" s="149">
        <v>2028</v>
      </c>
      <c r="Y2" s="1" t="s">
        <v>28</v>
      </c>
      <c r="Z2" s="1" t="s">
        <v>29</v>
      </c>
      <c r="AA2" s="1" t="s">
        <v>30</v>
      </c>
      <c r="AB2" s="43" t="s">
        <v>31</v>
      </c>
    </row>
    <row r="3" spans="1:28" s="229" customFormat="1" ht="54" customHeight="1" x14ac:dyDescent="0.25">
      <c r="A3" s="278">
        <v>1</v>
      </c>
      <c r="B3" s="156" t="s">
        <v>267</v>
      </c>
      <c r="C3" s="157"/>
      <c r="D3" s="217" t="s">
        <v>92</v>
      </c>
      <c r="E3" s="217">
        <v>1603011</v>
      </c>
      <c r="F3" s="217" t="s">
        <v>61</v>
      </c>
      <c r="G3" s="217" t="s">
        <v>164</v>
      </c>
      <c r="H3" s="156" t="s">
        <v>47</v>
      </c>
      <c r="I3" s="217"/>
      <c r="J3" s="173" t="s">
        <v>165</v>
      </c>
      <c r="K3" s="172">
        <v>0</v>
      </c>
      <c r="L3" s="172">
        <v>0</v>
      </c>
      <c r="M3" s="172">
        <v>0</v>
      </c>
      <c r="N3" s="146">
        <v>0.5</v>
      </c>
      <c r="O3" s="170">
        <v>0</v>
      </c>
      <c r="P3" s="172">
        <v>0</v>
      </c>
      <c r="Q3" s="168">
        <v>0</v>
      </c>
      <c r="R3" s="170">
        <v>0</v>
      </c>
      <c r="S3" s="170">
        <f>L3</f>
        <v>0</v>
      </c>
      <c r="T3" s="170">
        <v>0</v>
      </c>
      <c r="U3" s="170">
        <v>0</v>
      </c>
      <c r="V3" s="170">
        <v>0</v>
      </c>
      <c r="W3" s="172">
        <v>0</v>
      </c>
      <c r="X3" s="172">
        <v>0</v>
      </c>
      <c r="Y3" s="230" t="b">
        <f t="shared" ref="Y3:Y37" si="0">L3=SUM(P3:X3)</f>
        <v>1</v>
      </c>
      <c r="Z3" s="231" t="e">
        <f t="shared" ref="Z3:Z37" si="1">ROUND(L3/K3,4)</f>
        <v>#DIV/0!</v>
      </c>
      <c r="AA3" s="232" t="e">
        <f t="shared" ref="AA3:AA37" si="2">Z3=N3</f>
        <v>#DIV/0!</v>
      </c>
      <c r="AB3" s="232" t="b">
        <f t="shared" ref="AB3:AB37" si="3">K3=L3+M3</f>
        <v>1</v>
      </c>
    </row>
    <row r="4" spans="1:28" s="228" customFormat="1" ht="48" customHeight="1" x14ac:dyDescent="0.25">
      <c r="A4" s="278">
        <v>2</v>
      </c>
      <c r="B4" s="156" t="s">
        <v>268</v>
      </c>
      <c r="C4" s="156"/>
      <c r="D4" s="217" t="s">
        <v>206</v>
      </c>
      <c r="E4" s="233">
        <v>1608023</v>
      </c>
      <c r="F4" s="217" t="s">
        <v>57</v>
      </c>
      <c r="G4" s="217" t="s">
        <v>207</v>
      </c>
      <c r="H4" s="156" t="s">
        <v>47</v>
      </c>
      <c r="I4" s="217"/>
      <c r="J4" s="173" t="s">
        <v>208</v>
      </c>
      <c r="K4" s="172">
        <v>0</v>
      </c>
      <c r="L4" s="172">
        <v>0</v>
      </c>
      <c r="M4" s="172">
        <v>0</v>
      </c>
      <c r="N4" s="146">
        <v>0.7</v>
      </c>
      <c r="O4" s="170">
        <v>0</v>
      </c>
      <c r="P4" s="172">
        <v>0</v>
      </c>
      <c r="Q4" s="168">
        <v>0</v>
      </c>
      <c r="R4" s="170">
        <v>0</v>
      </c>
      <c r="S4" s="170">
        <f>L4</f>
        <v>0</v>
      </c>
      <c r="T4" s="170">
        <v>0</v>
      </c>
      <c r="U4" s="170">
        <v>0</v>
      </c>
      <c r="V4" s="170">
        <v>0</v>
      </c>
      <c r="W4" s="172">
        <v>0</v>
      </c>
      <c r="X4" s="172">
        <v>0</v>
      </c>
      <c r="Y4" s="230" t="b">
        <f t="shared" si="0"/>
        <v>1</v>
      </c>
      <c r="Z4" s="231" t="e">
        <f t="shared" si="1"/>
        <v>#DIV/0!</v>
      </c>
      <c r="AA4" s="232" t="e">
        <f t="shared" si="2"/>
        <v>#DIV/0!</v>
      </c>
      <c r="AB4" s="232" t="b">
        <f t="shared" si="3"/>
        <v>1</v>
      </c>
    </row>
    <row r="5" spans="1:28" s="138" customFormat="1" ht="39.75" customHeight="1" x14ac:dyDescent="0.25">
      <c r="A5" s="278">
        <v>3</v>
      </c>
      <c r="B5" s="144" t="s">
        <v>281</v>
      </c>
      <c r="C5" s="158"/>
      <c r="D5" s="144" t="s">
        <v>97</v>
      </c>
      <c r="E5" s="144">
        <v>1607013</v>
      </c>
      <c r="F5" s="144" t="s">
        <v>46</v>
      </c>
      <c r="G5" s="144" t="s">
        <v>199</v>
      </c>
      <c r="H5" s="144" t="s">
        <v>84</v>
      </c>
      <c r="I5" s="144"/>
      <c r="J5" s="176" t="s">
        <v>266</v>
      </c>
      <c r="K5" s="175"/>
      <c r="L5" s="214"/>
      <c r="M5" s="239"/>
      <c r="N5" s="159">
        <v>0.8</v>
      </c>
      <c r="O5" s="171"/>
      <c r="P5" s="175"/>
      <c r="Q5" s="240"/>
      <c r="R5" s="171"/>
      <c r="S5" s="235"/>
      <c r="T5" s="171"/>
      <c r="U5" s="171"/>
      <c r="V5" s="171"/>
      <c r="W5" s="175"/>
      <c r="X5" s="175"/>
      <c r="Y5" s="241" t="b">
        <f t="shared" si="0"/>
        <v>1</v>
      </c>
      <c r="Z5" s="242" t="e">
        <f t="shared" si="1"/>
        <v>#DIV/0!</v>
      </c>
      <c r="AA5" s="243" t="e">
        <f t="shared" si="2"/>
        <v>#DIV/0!</v>
      </c>
      <c r="AB5" s="243" t="b">
        <f t="shared" si="3"/>
        <v>1</v>
      </c>
    </row>
    <row r="6" spans="1:28" s="227" customFormat="1" ht="36" customHeight="1" x14ac:dyDescent="0.25">
      <c r="A6" s="278">
        <v>4</v>
      </c>
      <c r="B6" s="144" t="s">
        <v>282</v>
      </c>
      <c r="C6" s="144"/>
      <c r="D6" s="218" t="s">
        <v>52</v>
      </c>
      <c r="E6" s="219">
        <v>1601033</v>
      </c>
      <c r="F6" s="218" t="s">
        <v>49</v>
      </c>
      <c r="G6" s="218" t="s">
        <v>211</v>
      </c>
      <c r="H6" s="144" t="s">
        <v>85</v>
      </c>
      <c r="I6" s="218"/>
      <c r="J6" s="176" t="s">
        <v>212</v>
      </c>
      <c r="K6" s="220">
        <v>0</v>
      </c>
      <c r="L6" s="214">
        <f t="shared" ref="L6:L31" si="4">ROUND(K6*N6,2)</f>
        <v>0</v>
      </c>
      <c r="M6" s="215">
        <f t="shared" ref="M6:M31" si="5">K6-L6</f>
        <v>0</v>
      </c>
      <c r="N6" s="159">
        <v>0.6</v>
      </c>
      <c r="O6" s="171">
        <v>0</v>
      </c>
      <c r="P6" s="175">
        <v>0</v>
      </c>
      <c r="Q6" s="169">
        <v>0</v>
      </c>
      <c r="R6" s="171">
        <v>0</v>
      </c>
      <c r="S6" s="235">
        <v>0</v>
      </c>
      <c r="T6" s="171">
        <f>L6-S6</f>
        <v>0</v>
      </c>
      <c r="U6" s="171">
        <v>0</v>
      </c>
      <c r="V6" s="171">
        <v>0</v>
      </c>
      <c r="W6" s="175">
        <v>0</v>
      </c>
      <c r="X6" s="175">
        <v>0</v>
      </c>
      <c r="Y6" s="209" t="b">
        <f t="shared" si="0"/>
        <v>1</v>
      </c>
      <c r="Z6" s="210" t="e">
        <f t="shared" si="1"/>
        <v>#DIV/0!</v>
      </c>
      <c r="AA6" s="211" t="e">
        <f t="shared" si="2"/>
        <v>#DIV/0!</v>
      </c>
      <c r="AB6" s="211" t="b">
        <f t="shared" si="3"/>
        <v>1</v>
      </c>
    </row>
    <row r="7" spans="1:28" s="228" customFormat="1" ht="36" customHeight="1" x14ac:dyDescent="0.25">
      <c r="A7" s="278">
        <v>5</v>
      </c>
      <c r="B7" s="156" t="s">
        <v>283</v>
      </c>
      <c r="C7" s="156"/>
      <c r="D7" s="217" t="s">
        <v>116</v>
      </c>
      <c r="E7" s="233">
        <v>1611033</v>
      </c>
      <c r="F7" s="217" t="s">
        <v>58</v>
      </c>
      <c r="G7" s="217" t="s">
        <v>213</v>
      </c>
      <c r="H7" s="156" t="s">
        <v>84</v>
      </c>
      <c r="I7" s="217"/>
      <c r="J7" s="173" t="s">
        <v>202</v>
      </c>
      <c r="K7" s="221">
        <v>0</v>
      </c>
      <c r="L7" s="166">
        <f t="shared" si="4"/>
        <v>0</v>
      </c>
      <c r="M7" s="167">
        <f t="shared" si="5"/>
        <v>0</v>
      </c>
      <c r="N7" s="146">
        <v>0.7</v>
      </c>
      <c r="O7" s="170">
        <v>0</v>
      </c>
      <c r="P7" s="172">
        <v>0</v>
      </c>
      <c r="Q7" s="168">
        <v>0</v>
      </c>
      <c r="R7" s="170">
        <v>0</v>
      </c>
      <c r="S7" s="170">
        <f>L7</f>
        <v>0</v>
      </c>
      <c r="T7" s="170">
        <v>0</v>
      </c>
      <c r="U7" s="170">
        <v>0</v>
      </c>
      <c r="V7" s="170">
        <v>0</v>
      </c>
      <c r="W7" s="172">
        <v>0</v>
      </c>
      <c r="X7" s="172">
        <v>0</v>
      </c>
      <c r="Y7" s="230" t="b">
        <f t="shared" si="0"/>
        <v>1</v>
      </c>
      <c r="Z7" s="231" t="e">
        <f t="shared" si="1"/>
        <v>#DIV/0!</v>
      </c>
      <c r="AA7" s="232" t="e">
        <f t="shared" si="2"/>
        <v>#DIV/0!</v>
      </c>
      <c r="AB7" s="232" t="b">
        <f t="shared" si="3"/>
        <v>1</v>
      </c>
    </row>
    <row r="8" spans="1:28" s="227" customFormat="1" ht="36" customHeight="1" x14ac:dyDescent="0.25">
      <c r="A8" s="278">
        <v>6</v>
      </c>
      <c r="B8" s="144" t="s">
        <v>284</v>
      </c>
      <c r="C8" s="144"/>
      <c r="D8" s="218" t="s">
        <v>97</v>
      </c>
      <c r="E8" s="219">
        <v>1607013</v>
      </c>
      <c r="F8" s="218" t="s">
        <v>46</v>
      </c>
      <c r="G8" s="218" t="s">
        <v>214</v>
      </c>
      <c r="H8" s="144" t="s">
        <v>84</v>
      </c>
      <c r="I8" s="218"/>
      <c r="J8" s="176" t="s">
        <v>215</v>
      </c>
      <c r="K8" s="220">
        <v>0</v>
      </c>
      <c r="L8" s="214">
        <f t="shared" si="4"/>
        <v>0</v>
      </c>
      <c r="M8" s="215">
        <f t="shared" si="5"/>
        <v>0</v>
      </c>
      <c r="N8" s="159">
        <v>0.8</v>
      </c>
      <c r="O8" s="171">
        <v>0</v>
      </c>
      <c r="P8" s="175">
        <v>0</v>
      </c>
      <c r="Q8" s="169">
        <v>0</v>
      </c>
      <c r="R8" s="171">
        <v>0</v>
      </c>
      <c r="S8" s="235">
        <v>0</v>
      </c>
      <c r="T8" s="171">
        <f>L8-S8</f>
        <v>0</v>
      </c>
      <c r="U8" s="171">
        <v>0</v>
      </c>
      <c r="V8" s="171">
        <v>0</v>
      </c>
      <c r="W8" s="175">
        <v>0</v>
      </c>
      <c r="X8" s="175">
        <v>0</v>
      </c>
      <c r="Y8" s="209" t="b">
        <f t="shared" si="0"/>
        <v>1</v>
      </c>
      <c r="Z8" s="210" t="e">
        <f t="shared" si="1"/>
        <v>#DIV/0!</v>
      </c>
      <c r="AA8" s="211" t="e">
        <f t="shared" si="2"/>
        <v>#DIV/0!</v>
      </c>
      <c r="AB8" s="211" t="b">
        <f t="shared" si="3"/>
        <v>1</v>
      </c>
    </row>
    <row r="9" spans="1:28" s="138" customFormat="1" ht="34.5" customHeight="1" x14ac:dyDescent="0.25">
      <c r="A9" s="278">
        <v>7</v>
      </c>
      <c r="B9" s="144" t="s">
        <v>299</v>
      </c>
      <c r="C9" s="158"/>
      <c r="D9" s="144" t="s">
        <v>92</v>
      </c>
      <c r="E9" s="144">
        <v>1603011</v>
      </c>
      <c r="F9" s="144" t="s">
        <v>61</v>
      </c>
      <c r="G9" s="144" t="s">
        <v>196</v>
      </c>
      <c r="H9" s="144" t="s">
        <v>84</v>
      </c>
      <c r="I9" s="144"/>
      <c r="J9" s="176" t="s">
        <v>311</v>
      </c>
      <c r="K9" s="175">
        <v>0</v>
      </c>
      <c r="L9" s="214">
        <f t="shared" ref="L9" si="6">ROUND(K9*N9,2)</f>
        <v>0</v>
      </c>
      <c r="M9" s="215">
        <f t="shared" ref="M9" si="7">K9-L9</f>
        <v>0</v>
      </c>
      <c r="N9" s="159">
        <v>0.5</v>
      </c>
      <c r="O9" s="171">
        <v>0</v>
      </c>
      <c r="P9" s="175">
        <v>0</v>
      </c>
      <c r="Q9" s="169">
        <v>0</v>
      </c>
      <c r="R9" s="171">
        <v>0</v>
      </c>
      <c r="S9" s="235">
        <v>0</v>
      </c>
      <c r="T9" s="171">
        <f>L9-S9</f>
        <v>0</v>
      </c>
      <c r="U9" s="171">
        <v>0</v>
      </c>
      <c r="V9" s="171">
        <v>0</v>
      </c>
      <c r="W9" s="175">
        <v>0</v>
      </c>
      <c r="X9" s="175">
        <v>0</v>
      </c>
      <c r="Y9" s="241" t="b">
        <f t="shared" si="0"/>
        <v>1</v>
      </c>
      <c r="Z9" s="242" t="e">
        <f t="shared" si="1"/>
        <v>#DIV/0!</v>
      </c>
      <c r="AA9" s="243" t="e">
        <f t="shared" si="2"/>
        <v>#DIV/0!</v>
      </c>
      <c r="AB9" s="243" t="b">
        <f t="shared" si="3"/>
        <v>1</v>
      </c>
    </row>
    <row r="10" spans="1:28" s="228" customFormat="1" ht="36" customHeight="1" x14ac:dyDescent="0.25">
      <c r="A10" s="278">
        <v>8</v>
      </c>
      <c r="B10" s="156" t="s">
        <v>301</v>
      </c>
      <c r="C10" s="156"/>
      <c r="D10" s="217" t="s">
        <v>70</v>
      </c>
      <c r="E10" s="233">
        <v>1604023</v>
      </c>
      <c r="F10" s="217" t="s">
        <v>72</v>
      </c>
      <c r="G10" s="217" t="s">
        <v>219</v>
      </c>
      <c r="H10" s="156" t="s">
        <v>85</v>
      </c>
      <c r="I10" s="217"/>
      <c r="J10" s="173" t="s">
        <v>220</v>
      </c>
      <c r="K10" s="221">
        <v>0</v>
      </c>
      <c r="L10" s="166">
        <f t="shared" si="4"/>
        <v>0</v>
      </c>
      <c r="M10" s="167">
        <f t="shared" si="5"/>
        <v>0</v>
      </c>
      <c r="N10" s="146">
        <v>0.8</v>
      </c>
      <c r="O10" s="170">
        <v>0</v>
      </c>
      <c r="P10" s="172">
        <v>0</v>
      </c>
      <c r="Q10" s="168">
        <v>0</v>
      </c>
      <c r="R10" s="170">
        <v>0</v>
      </c>
      <c r="S10" s="170">
        <f t="shared" ref="S10:S21" si="8">L10</f>
        <v>0</v>
      </c>
      <c r="T10" s="170">
        <v>0</v>
      </c>
      <c r="U10" s="170">
        <v>0</v>
      </c>
      <c r="V10" s="170">
        <v>0</v>
      </c>
      <c r="W10" s="172">
        <v>0</v>
      </c>
      <c r="X10" s="172">
        <v>0</v>
      </c>
      <c r="Y10" s="230" t="b">
        <f t="shared" si="0"/>
        <v>1</v>
      </c>
      <c r="Z10" s="231" t="e">
        <f t="shared" si="1"/>
        <v>#DIV/0!</v>
      </c>
      <c r="AA10" s="232" t="e">
        <f t="shared" si="2"/>
        <v>#DIV/0!</v>
      </c>
      <c r="AB10" s="232" t="b">
        <f t="shared" si="3"/>
        <v>1</v>
      </c>
    </row>
    <row r="11" spans="1:28" s="228" customFormat="1" ht="36" customHeight="1" x14ac:dyDescent="0.25">
      <c r="A11" s="278">
        <v>9</v>
      </c>
      <c r="B11" s="156" t="s">
        <v>302</v>
      </c>
      <c r="C11" s="156"/>
      <c r="D11" s="217" t="s">
        <v>65</v>
      </c>
      <c r="E11" s="233">
        <v>1607033</v>
      </c>
      <c r="F11" s="217" t="s">
        <v>46</v>
      </c>
      <c r="G11" s="217" t="s">
        <v>101</v>
      </c>
      <c r="H11" s="156" t="s">
        <v>47</v>
      </c>
      <c r="I11" s="217"/>
      <c r="J11" s="173" t="s">
        <v>221</v>
      </c>
      <c r="K11" s="221">
        <v>0</v>
      </c>
      <c r="L11" s="166">
        <f t="shared" si="4"/>
        <v>0</v>
      </c>
      <c r="M11" s="167">
        <f t="shared" si="5"/>
        <v>0</v>
      </c>
      <c r="N11" s="146">
        <v>0.7</v>
      </c>
      <c r="O11" s="170">
        <v>0</v>
      </c>
      <c r="P11" s="172">
        <v>0</v>
      </c>
      <c r="Q11" s="168">
        <v>0</v>
      </c>
      <c r="R11" s="170">
        <v>0</v>
      </c>
      <c r="S11" s="170">
        <f t="shared" si="8"/>
        <v>0</v>
      </c>
      <c r="T11" s="170">
        <v>0</v>
      </c>
      <c r="U11" s="170">
        <v>0</v>
      </c>
      <c r="V11" s="170">
        <v>0</v>
      </c>
      <c r="W11" s="172">
        <v>0</v>
      </c>
      <c r="X11" s="172">
        <v>0</v>
      </c>
      <c r="Y11" s="230" t="b">
        <f t="shared" si="0"/>
        <v>1</v>
      </c>
      <c r="Z11" s="231" t="e">
        <f t="shared" si="1"/>
        <v>#DIV/0!</v>
      </c>
      <c r="AA11" s="232" t="e">
        <f t="shared" si="2"/>
        <v>#DIV/0!</v>
      </c>
      <c r="AB11" s="232" t="b">
        <f t="shared" si="3"/>
        <v>1</v>
      </c>
    </row>
    <row r="12" spans="1:28" s="227" customFormat="1" ht="36" customHeight="1" x14ac:dyDescent="0.25">
      <c r="A12" s="278">
        <v>10</v>
      </c>
      <c r="B12" s="144" t="s">
        <v>303</v>
      </c>
      <c r="C12" s="144"/>
      <c r="D12" s="218" t="s">
        <v>203</v>
      </c>
      <c r="E12" s="219">
        <v>1608062</v>
      </c>
      <c r="F12" s="218" t="s">
        <v>57</v>
      </c>
      <c r="G12" s="218" t="s">
        <v>204</v>
      </c>
      <c r="H12" s="144" t="s">
        <v>47</v>
      </c>
      <c r="I12" s="218"/>
      <c r="J12" s="176" t="s">
        <v>205</v>
      </c>
      <c r="K12" s="220">
        <v>0</v>
      </c>
      <c r="L12" s="214">
        <f t="shared" si="4"/>
        <v>0</v>
      </c>
      <c r="M12" s="215">
        <f t="shared" si="5"/>
        <v>0</v>
      </c>
      <c r="N12" s="159">
        <v>0.8</v>
      </c>
      <c r="O12" s="171">
        <v>0</v>
      </c>
      <c r="P12" s="175">
        <v>0</v>
      </c>
      <c r="Q12" s="169">
        <v>0</v>
      </c>
      <c r="R12" s="171">
        <v>0</v>
      </c>
      <c r="S12" s="235">
        <v>0</v>
      </c>
      <c r="T12" s="171">
        <f>L12-S12</f>
        <v>0</v>
      </c>
      <c r="U12" s="171">
        <v>0</v>
      </c>
      <c r="V12" s="171">
        <v>0</v>
      </c>
      <c r="W12" s="175">
        <v>0</v>
      </c>
      <c r="X12" s="175">
        <v>0</v>
      </c>
      <c r="Y12" s="209" t="b">
        <f t="shared" si="0"/>
        <v>1</v>
      </c>
      <c r="Z12" s="210" t="e">
        <f t="shared" si="1"/>
        <v>#DIV/0!</v>
      </c>
      <c r="AA12" s="211" t="e">
        <f t="shared" si="2"/>
        <v>#DIV/0!</v>
      </c>
      <c r="AB12" s="211" t="b">
        <f t="shared" si="3"/>
        <v>1</v>
      </c>
    </row>
    <row r="13" spans="1:28" s="229" customFormat="1" ht="36" customHeight="1" x14ac:dyDescent="0.25">
      <c r="A13" s="278">
        <v>11</v>
      </c>
      <c r="B13" s="156" t="s">
        <v>306</v>
      </c>
      <c r="C13" s="156"/>
      <c r="D13" s="156" t="s">
        <v>67</v>
      </c>
      <c r="E13" s="244">
        <v>1607092</v>
      </c>
      <c r="F13" s="156" t="s">
        <v>46</v>
      </c>
      <c r="G13" s="156" t="s">
        <v>218</v>
      </c>
      <c r="H13" s="156" t="s">
        <v>84</v>
      </c>
      <c r="I13" s="156"/>
      <c r="J13" s="173" t="s">
        <v>184</v>
      </c>
      <c r="K13" s="172">
        <v>0</v>
      </c>
      <c r="L13" s="166">
        <f t="shared" si="4"/>
        <v>0</v>
      </c>
      <c r="M13" s="245">
        <f t="shared" si="5"/>
        <v>0</v>
      </c>
      <c r="N13" s="146">
        <v>0.7</v>
      </c>
      <c r="O13" s="170">
        <v>0</v>
      </c>
      <c r="P13" s="172">
        <v>0</v>
      </c>
      <c r="Q13" s="246">
        <v>0</v>
      </c>
      <c r="R13" s="170">
        <v>0</v>
      </c>
      <c r="S13" s="170">
        <f>L13</f>
        <v>0</v>
      </c>
      <c r="T13" s="170">
        <v>0</v>
      </c>
      <c r="U13" s="170">
        <v>0</v>
      </c>
      <c r="V13" s="170">
        <v>0</v>
      </c>
      <c r="W13" s="172">
        <v>0</v>
      </c>
      <c r="X13" s="172">
        <v>0</v>
      </c>
      <c r="Y13" s="247" t="b">
        <f t="shared" si="0"/>
        <v>1</v>
      </c>
      <c r="Z13" s="248" t="e">
        <f t="shared" si="1"/>
        <v>#DIV/0!</v>
      </c>
      <c r="AA13" s="249" t="e">
        <f t="shared" si="2"/>
        <v>#DIV/0!</v>
      </c>
      <c r="AB13" s="249" t="b">
        <f t="shared" si="3"/>
        <v>1</v>
      </c>
    </row>
    <row r="14" spans="1:28" s="228" customFormat="1" ht="36" customHeight="1" x14ac:dyDescent="0.25">
      <c r="A14" s="278">
        <v>12</v>
      </c>
      <c r="B14" s="156" t="s">
        <v>223</v>
      </c>
      <c r="C14" s="156"/>
      <c r="D14" s="217" t="s">
        <v>97</v>
      </c>
      <c r="E14" s="233">
        <v>1607013</v>
      </c>
      <c r="F14" s="217" t="s">
        <v>46</v>
      </c>
      <c r="G14" s="217" t="s">
        <v>224</v>
      </c>
      <c r="H14" s="156" t="s">
        <v>85</v>
      </c>
      <c r="I14" s="217"/>
      <c r="J14" s="173" t="s">
        <v>266</v>
      </c>
      <c r="K14" s="221"/>
      <c r="L14" s="166"/>
      <c r="M14" s="167"/>
      <c r="N14" s="146">
        <v>0.8</v>
      </c>
      <c r="O14" s="170"/>
      <c r="P14" s="172"/>
      <c r="Q14" s="168"/>
      <c r="R14" s="170"/>
      <c r="S14" s="170"/>
      <c r="T14" s="170"/>
      <c r="U14" s="170"/>
      <c r="V14" s="170"/>
      <c r="W14" s="172"/>
      <c r="X14" s="172"/>
      <c r="Y14" s="230" t="b">
        <f t="shared" si="0"/>
        <v>1</v>
      </c>
      <c r="Z14" s="231" t="e">
        <f t="shared" si="1"/>
        <v>#DIV/0!</v>
      </c>
      <c r="AA14" s="232" t="e">
        <f t="shared" si="2"/>
        <v>#DIV/0!</v>
      </c>
      <c r="AB14" s="232" t="b">
        <f t="shared" si="3"/>
        <v>1</v>
      </c>
    </row>
    <row r="15" spans="1:28" s="228" customFormat="1" ht="51" customHeight="1" x14ac:dyDescent="0.25">
      <c r="A15" s="278">
        <v>13</v>
      </c>
      <c r="B15" s="156" t="s">
        <v>225</v>
      </c>
      <c r="C15" s="156" t="s">
        <v>53</v>
      </c>
      <c r="D15" s="217" t="s">
        <v>67</v>
      </c>
      <c r="E15" s="233">
        <v>1607092</v>
      </c>
      <c r="F15" s="217" t="s">
        <v>46</v>
      </c>
      <c r="G15" s="217" t="s">
        <v>226</v>
      </c>
      <c r="H15" s="156" t="s">
        <v>84</v>
      </c>
      <c r="I15" s="217">
        <v>0.90300000000000002</v>
      </c>
      <c r="J15" s="173" t="s">
        <v>184</v>
      </c>
      <c r="K15" s="221">
        <v>9445429.9900000002</v>
      </c>
      <c r="L15" s="166">
        <f t="shared" si="4"/>
        <v>6611800.9900000002</v>
      </c>
      <c r="M15" s="167">
        <f t="shared" si="5"/>
        <v>2833629</v>
      </c>
      <c r="N15" s="146">
        <v>0.7</v>
      </c>
      <c r="O15" s="170">
        <v>0</v>
      </c>
      <c r="P15" s="172">
        <v>0</v>
      </c>
      <c r="Q15" s="168">
        <v>0</v>
      </c>
      <c r="R15" s="170">
        <v>0</v>
      </c>
      <c r="S15" s="170">
        <f t="shared" si="8"/>
        <v>6611800.9900000002</v>
      </c>
      <c r="T15" s="170">
        <v>0</v>
      </c>
      <c r="U15" s="170">
        <v>0</v>
      </c>
      <c r="V15" s="170">
        <v>0</v>
      </c>
      <c r="W15" s="172">
        <v>0</v>
      </c>
      <c r="X15" s="172">
        <v>0</v>
      </c>
      <c r="Y15" s="230" t="b">
        <f t="shared" si="0"/>
        <v>1</v>
      </c>
      <c r="Z15" s="231">
        <f t="shared" si="1"/>
        <v>0.7</v>
      </c>
      <c r="AA15" s="232" t="b">
        <f t="shared" si="2"/>
        <v>1</v>
      </c>
      <c r="AB15" s="232" t="b">
        <f t="shared" si="3"/>
        <v>1</v>
      </c>
    </row>
    <row r="16" spans="1:28" s="229" customFormat="1" ht="51.75" customHeight="1" x14ac:dyDescent="0.25">
      <c r="A16" s="278">
        <v>14</v>
      </c>
      <c r="B16" s="156" t="s">
        <v>216</v>
      </c>
      <c r="C16" s="156" t="s">
        <v>53</v>
      </c>
      <c r="D16" s="156" t="s">
        <v>67</v>
      </c>
      <c r="E16" s="244">
        <v>1607092</v>
      </c>
      <c r="F16" s="156" t="s">
        <v>46</v>
      </c>
      <c r="G16" s="156" t="s">
        <v>217</v>
      </c>
      <c r="H16" s="156" t="s">
        <v>84</v>
      </c>
      <c r="I16" s="156">
        <v>0.432</v>
      </c>
      <c r="J16" s="173" t="s">
        <v>184</v>
      </c>
      <c r="K16" s="172">
        <v>5843496.9400000004</v>
      </c>
      <c r="L16" s="166">
        <f t="shared" si="4"/>
        <v>4090447.86</v>
      </c>
      <c r="M16" s="245">
        <f t="shared" si="5"/>
        <v>1753049.0800000005</v>
      </c>
      <c r="N16" s="146">
        <v>0.7</v>
      </c>
      <c r="O16" s="170">
        <v>0</v>
      </c>
      <c r="P16" s="172">
        <v>0</v>
      </c>
      <c r="Q16" s="246">
        <v>0</v>
      </c>
      <c r="R16" s="170">
        <v>0</v>
      </c>
      <c r="S16" s="170">
        <f>L16</f>
        <v>4090447.86</v>
      </c>
      <c r="T16" s="170">
        <v>0</v>
      </c>
      <c r="U16" s="170">
        <v>0</v>
      </c>
      <c r="V16" s="170">
        <v>0</v>
      </c>
      <c r="W16" s="172">
        <v>0</v>
      </c>
      <c r="X16" s="172">
        <v>0</v>
      </c>
      <c r="Y16" s="247" t="b">
        <f t="shared" si="0"/>
        <v>1</v>
      </c>
      <c r="Z16" s="248">
        <f t="shared" si="1"/>
        <v>0.7</v>
      </c>
      <c r="AA16" s="249" t="b">
        <f t="shared" si="2"/>
        <v>1</v>
      </c>
      <c r="AB16" s="249" t="b">
        <f t="shared" si="3"/>
        <v>1</v>
      </c>
    </row>
    <row r="17" spans="1:28" s="228" customFormat="1" ht="36" customHeight="1" x14ac:dyDescent="0.25">
      <c r="A17" s="278">
        <v>15</v>
      </c>
      <c r="B17" s="156" t="s">
        <v>227</v>
      </c>
      <c r="C17" s="156"/>
      <c r="D17" s="217" t="s">
        <v>97</v>
      </c>
      <c r="E17" s="233">
        <v>1607013</v>
      </c>
      <c r="F17" s="217" t="s">
        <v>46</v>
      </c>
      <c r="G17" s="217" t="s">
        <v>228</v>
      </c>
      <c r="H17" s="156" t="s">
        <v>85</v>
      </c>
      <c r="I17" s="217"/>
      <c r="J17" s="173" t="s">
        <v>266</v>
      </c>
      <c r="K17" s="221"/>
      <c r="L17" s="166"/>
      <c r="M17" s="167"/>
      <c r="N17" s="146">
        <v>0.8</v>
      </c>
      <c r="O17" s="170"/>
      <c r="P17" s="172"/>
      <c r="Q17" s="168"/>
      <c r="R17" s="170"/>
      <c r="S17" s="170"/>
      <c r="T17" s="170"/>
      <c r="U17" s="170"/>
      <c r="V17" s="170"/>
      <c r="W17" s="172"/>
      <c r="X17" s="172"/>
      <c r="Y17" s="230" t="b">
        <f t="shared" si="0"/>
        <v>1</v>
      </c>
      <c r="Z17" s="231" t="e">
        <f t="shared" si="1"/>
        <v>#DIV/0!</v>
      </c>
      <c r="AA17" s="232" t="e">
        <f t="shared" si="2"/>
        <v>#DIV/0!</v>
      </c>
      <c r="AB17" s="232" t="b">
        <f t="shared" si="3"/>
        <v>1</v>
      </c>
    </row>
    <row r="18" spans="1:28" s="228" customFormat="1" ht="36" customHeight="1" x14ac:dyDescent="0.25">
      <c r="A18" s="278">
        <v>16</v>
      </c>
      <c r="B18" s="156" t="s">
        <v>231</v>
      </c>
      <c r="C18" s="156"/>
      <c r="D18" s="217" t="s">
        <v>106</v>
      </c>
      <c r="E18" s="233">
        <v>1609062</v>
      </c>
      <c r="F18" s="217" t="s">
        <v>56</v>
      </c>
      <c r="G18" s="217" t="s">
        <v>232</v>
      </c>
      <c r="H18" s="156" t="s">
        <v>85</v>
      </c>
      <c r="I18" s="217"/>
      <c r="J18" s="173" t="s">
        <v>266</v>
      </c>
      <c r="K18" s="221"/>
      <c r="L18" s="166"/>
      <c r="M18" s="167"/>
      <c r="N18" s="146">
        <v>0.6</v>
      </c>
      <c r="O18" s="170"/>
      <c r="P18" s="172"/>
      <c r="Q18" s="168"/>
      <c r="R18" s="170"/>
      <c r="S18" s="170"/>
      <c r="T18" s="170"/>
      <c r="U18" s="170"/>
      <c r="V18" s="170"/>
      <c r="W18" s="172"/>
      <c r="X18" s="172"/>
      <c r="Y18" s="230" t="b">
        <f t="shared" si="0"/>
        <v>1</v>
      </c>
      <c r="Z18" s="231" t="e">
        <f t="shared" si="1"/>
        <v>#DIV/0!</v>
      </c>
      <c r="AA18" s="232" t="e">
        <f t="shared" si="2"/>
        <v>#DIV/0!</v>
      </c>
      <c r="AB18" s="232" t="b">
        <f t="shared" si="3"/>
        <v>1</v>
      </c>
    </row>
    <row r="19" spans="1:28" s="229" customFormat="1" ht="36" customHeight="1" x14ac:dyDescent="0.25">
      <c r="A19" s="278">
        <v>17</v>
      </c>
      <c r="B19" s="156" t="s">
        <v>233</v>
      </c>
      <c r="C19" s="156" t="s">
        <v>53</v>
      </c>
      <c r="D19" s="156" t="s">
        <v>55</v>
      </c>
      <c r="E19" s="244">
        <v>1609052</v>
      </c>
      <c r="F19" s="156" t="s">
        <v>56</v>
      </c>
      <c r="G19" s="156" t="s">
        <v>104</v>
      </c>
      <c r="H19" s="156" t="s">
        <v>47</v>
      </c>
      <c r="I19" s="156">
        <v>0.30375999999999997</v>
      </c>
      <c r="J19" s="173" t="s">
        <v>179</v>
      </c>
      <c r="K19" s="172">
        <v>1042006.04</v>
      </c>
      <c r="L19" s="166">
        <f t="shared" si="4"/>
        <v>625203.62</v>
      </c>
      <c r="M19" s="245">
        <f t="shared" si="5"/>
        <v>416802.42000000004</v>
      </c>
      <c r="N19" s="146">
        <v>0.6</v>
      </c>
      <c r="O19" s="170">
        <v>0</v>
      </c>
      <c r="P19" s="172">
        <v>0</v>
      </c>
      <c r="Q19" s="246">
        <v>0</v>
      </c>
      <c r="R19" s="170">
        <v>0</v>
      </c>
      <c r="S19" s="170">
        <f t="shared" si="8"/>
        <v>625203.62</v>
      </c>
      <c r="T19" s="170">
        <v>0</v>
      </c>
      <c r="U19" s="170">
        <v>0</v>
      </c>
      <c r="V19" s="170">
        <v>0</v>
      </c>
      <c r="W19" s="172">
        <v>0</v>
      </c>
      <c r="X19" s="172">
        <v>0</v>
      </c>
      <c r="Y19" s="247" t="b">
        <f t="shared" si="0"/>
        <v>1</v>
      </c>
      <c r="Z19" s="248">
        <f t="shared" si="1"/>
        <v>0.6</v>
      </c>
      <c r="AA19" s="249" t="b">
        <f t="shared" si="2"/>
        <v>1</v>
      </c>
      <c r="AB19" s="249" t="b">
        <f t="shared" si="3"/>
        <v>1</v>
      </c>
    </row>
    <row r="20" spans="1:28" s="228" customFormat="1" ht="36" customHeight="1" x14ac:dyDescent="0.25">
      <c r="A20" s="278">
        <v>18</v>
      </c>
      <c r="B20" s="156" t="s">
        <v>234</v>
      </c>
      <c r="C20" s="156" t="s">
        <v>53</v>
      </c>
      <c r="D20" s="217" t="s">
        <v>68</v>
      </c>
      <c r="E20" s="233">
        <v>1606023</v>
      </c>
      <c r="F20" s="217" t="s">
        <v>59</v>
      </c>
      <c r="G20" s="217" t="s">
        <v>102</v>
      </c>
      <c r="H20" s="156" t="s">
        <v>84</v>
      </c>
      <c r="I20" s="217">
        <v>0.88800000000000001</v>
      </c>
      <c r="J20" s="173" t="s">
        <v>179</v>
      </c>
      <c r="K20" s="221">
        <v>2549179.44</v>
      </c>
      <c r="L20" s="166">
        <f t="shared" si="4"/>
        <v>1529507.66</v>
      </c>
      <c r="M20" s="167">
        <f t="shared" si="5"/>
        <v>1019671.78</v>
      </c>
      <c r="N20" s="146">
        <v>0.6</v>
      </c>
      <c r="O20" s="170">
        <v>0</v>
      </c>
      <c r="P20" s="172">
        <v>0</v>
      </c>
      <c r="Q20" s="168">
        <v>0</v>
      </c>
      <c r="R20" s="170">
        <v>0</v>
      </c>
      <c r="S20" s="170">
        <f t="shared" si="8"/>
        <v>1529507.66</v>
      </c>
      <c r="T20" s="170">
        <v>0</v>
      </c>
      <c r="U20" s="170">
        <v>0</v>
      </c>
      <c r="V20" s="170">
        <v>0</v>
      </c>
      <c r="W20" s="172">
        <v>0</v>
      </c>
      <c r="X20" s="172">
        <v>0</v>
      </c>
      <c r="Y20" s="230" t="b">
        <f t="shared" si="0"/>
        <v>1</v>
      </c>
      <c r="Z20" s="231">
        <f t="shared" si="1"/>
        <v>0.6</v>
      </c>
      <c r="AA20" s="232" t="b">
        <f t="shared" si="2"/>
        <v>1</v>
      </c>
      <c r="AB20" s="232" t="b">
        <f t="shared" si="3"/>
        <v>1</v>
      </c>
    </row>
    <row r="21" spans="1:28" s="228" customFormat="1" ht="36" customHeight="1" x14ac:dyDescent="0.25">
      <c r="A21" s="278">
        <v>19</v>
      </c>
      <c r="B21" s="156" t="s">
        <v>235</v>
      </c>
      <c r="C21" s="156" t="s">
        <v>53</v>
      </c>
      <c r="D21" s="217" t="s">
        <v>81</v>
      </c>
      <c r="E21" s="233">
        <v>1611022</v>
      </c>
      <c r="F21" s="217" t="s">
        <v>58</v>
      </c>
      <c r="G21" s="217" t="s">
        <v>103</v>
      </c>
      <c r="H21" s="156" t="s">
        <v>47</v>
      </c>
      <c r="I21" s="217">
        <v>0.11899999999999999</v>
      </c>
      <c r="J21" s="173" t="s">
        <v>135</v>
      </c>
      <c r="K21" s="221">
        <v>650574.71</v>
      </c>
      <c r="L21" s="166">
        <f t="shared" si="4"/>
        <v>455402.3</v>
      </c>
      <c r="M21" s="167">
        <f t="shared" si="5"/>
        <v>195172.40999999997</v>
      </c>
      <c r="N21" s="146">
        <v>0.7</v>
      </c>
      <c r="O21" s="170">
        <v>0</v>
      </c>
      <c r="P21" s="172">
        <v>0</v>
      </c>
      <c r="Q21" s="168">
        <v>0</v>
      </c>
      <c r="R21" s="170">
        <v>0</v>
      </c>
      <c r="S21" s="170">
        <f t="shared" si="8"/>
        <v>455402.3</v>
      </c>
      <c r="T21" s="170">
        <v>0</v>
      </c>
      <c r="U21" s="170">
        <v>0</v>
      </c>
      <c r="V21" s="170">
        <v>0</v>
      </c>
      <c r="W21" s="172">
        <v>0</v>
      </c>
      <c r="X21" s="172">
        <v>0</v>
      </c>
      <c r="Y21" s="230" t="b">
        <f t="shared" si="0"/>
        <v>1</v>
      </c>
      <c r="Z21" s="231">
        <f t="shared" si="1"/>
        <v>0.7</v>
      </c>
      <c r="AA21" s="232" t="b">
        <f t="shared" si="2"/>
        <v>1</v>
      </c>
      <c r="AB21" s="232" t="b">
        <f t="shared" si="3"/>
        <v>1</v>
      </c>
    </row>
    <row r="22" spans="1:28" s="228" customFormat="1" ht="36" customHeight="1" x14ac:dyDescent="0.25">
      <c r="A22" s="278">
        <v>20</v>
      </c>
      <c r="B22" s="156" t="s">
        <v>236</v>
      </c>
      <c r="C22" s="156"/>
      <c r="D22" s="217" t="s">
        <v>97</v>
      </c>
      <c r="E22" s="233">
        <v>1607013</v>
      </c>
      <c r="F22" s="217" t="s">
        <v>46</v>
      </c>
      <c r="G22" s="217" t="s">
        <v>237</v>
      </c>
      <c r="H22" s="156" t="s">
        <v>85</v>
      </c>
      <c r="I22" s="217"/>
      <c r="J22" s="173" t="s">
        <v>266</v>
      </c>
      <c r="K22" s="221"/>
      <c r="L22" s="166"/>
      <c r="M22" s="167"/>
      <c r="N22" s="146">
        <v>0.8</v>
      </c>
      <c r="O22" s="170"/>
      <c r="P22" s="172"/>
      <c r="Q22" s="168"/>
      <c r="R22" s="170"/>
      <c r="S22" s="170"/>
      <c r="T22" s="170"/>
      <c r="U22" s="170"/>
      <c r="V22" s="170"/>
      <c r="W22" s="172"/>
      <c r="X22" s="172"/>
      <c r="Y22" s="230" t="b">
        <f t="shared" si="0"/>
        <v>1</v>
      </c>
      <c r="Z22" s="231" t="e">
        <f t="shared" si="1"/>
        <v>#DIV/0!</v>
      </c>
      <c r="AA22" s="232" t="e">
        <f t="shared" si="2"/>
        <v>#DIV/0!</v>
      </c>
      <c r="AB22" s="232" t="b">
        <f t="shared" si="3"/>
        <v>1</v>
      </c>
    </row>
    <row r="23" spans="1:28" s="229" customFormat="1" ht="36" customHeight="1" x14ac:dyDescent="0.25">
      <c r="A23" s="278">
        <v>21</v>
      </c>
      <c r="B23" s="156" t="s">
        <v>238</v>
      </c>
      <c r="C23" s="156"/>
      <c r="D23" s="156" t="s">
        <v>117</v>
      </c>
      <c r="E23" s="244">
        <v>1611073</v>
      </c>
      <c r="F23" s="156" t="s">
        <v>58</v>
      </c>
      <c r="G23" s="156" t="s">
        <v>239</v>
      </c>
      <c r="H23" s="156" t="s">
        <v>85</v>
      </c>
      <c r="I23" s="156"/>
      <c r="J23" s="173" t="s">
        <v>266</v>
      </c>
      <c r="K23" s="172"/>
      <c r="L23" s="166"/>
      <c r="M23" s="245"/>
      <c r="N23" s="146">
        <v>0.8</v>
      </c>
      <c r="O23" s="170"/>
      <c r="P23" s="172"/>
      <c r="Q23" s="246"/>
      <c r="R23" s="170"/>
      <c r="S23" s="170"/>
      <c r="T23" s="170"/>
      <c r="U23" s="170"/>
      <c r="V23" s="170"/>
      <c r="W23" s="172"/>
      <c r="X23" s="172"/>
      <c r="Y23" s="247" t="b">
        <f t="shared" si="0"/>
        <v>1</v>
      </c>
      <c r="Z23" s="248" t="e">
        <f t="shared" si="1"/>
        <v>#DIV/0!</v>
      </c>
      <c r="AA23" s="249" t="e">
        <f t="shared" si="2"/>
        <v>#DIV/0!</v>
      </c>
      <c r="AB23" s="249" t="b">
        <f t="shared" si="3"/>
        <v>1</v>
      </c>
    </row>
    <row r="24" spans="1:28" s="228" customFormat="1" ht="36" customHeight="1" x14ac:dyDescent="0.25">
      <c r="A24" s="278">
        <v>22</v>
      </c>
      <c r="B24" s="156" t="s">
        <v>229</v>
      </c>
      <c r="C24" s="156" t="s">
        <v>53</v>
      </c>
      <c r="D24" s="217" t="s">
        <v>67</v>
      </c>
      <c r="E24" s="233">
        <v>1607092</v>
      </c>
      <c r="F24" s="217" t="s">
        <v>46</v>
      </c>
      <c r="G24" s="217" t="s">
        <v>230</v>
      </c>
      <c r="H24" s="156" t="s">
        <v>84</v>
      </c>
      <c r="I24" s="217">
        <v>1.101</v>
      </c>
      <c r="J24" s="173" t="s">
        <v>191</v>
      </c>
      <c r="K24" s="221">
        <v>8618531.0899999999</v>
      </c>
      <c r="L24" s="166">
        <f t="shared" si="4"/>
        <v>6032971.7599999998</v>
      </c>
      <c r="M24" s="167">
        <f t="shared" si="5"/>
        <v>2585559.33</v>
      </c>
      <c r="N24" s="146">
        <v>0.7</v>
      </c>
      <c r="O24" s="170">
        <v>0</v>
      </c>
      <c r="P24" s="172">
        <v>0</v>
      </c>
      <c r="Q24" s="168">
        <v>0</v>
      </c>
      <c r="R24" s="170">
        <v>0</v>
      </c>
      <c r="S24" s="170">
        <f>L24</f>
        <v>6032971.7599999998</v>
      </c>
      <c r="T24" s="170">
        <v>0</v>
      </c>
      <c r="U24" s="170">
        <v>0</v>
      </c>
      <c r="V24" s="170">
        <v>0</v>
      </c>
      <c r="W24" s="172">
        <v>0</v>
      </c>
      <c r="X24" s="172">
        <v>0</v>
      </c>
      <c r="Y24" s="230" t="b">
        <f t="shared" si="0"/>
        <v>1</v>
      </c>
      <c r="Z24" s="231">
        <f t="shared" si="1"/>
        <v>0.7</v>
      </c>
      <c r="AA24" s="232" t="b">
        <f t="shared" si="2"/>
        <v>1</v>
      </c>
      <c r="AB24" s="232" t="b">
        <f t="shared" si="3"/>
        <v>1</v>
      </c>
    </row>
    <row r="25" spans="1:28" s="228" customFormat="1" ht="36" customHeight="1" x14ac:dyDescent="0.25">
      <c r="A25" s="278">
        <v>23</v>
      </c>
      <c r="B25" s="156" t="s">
        <v>240</v>
      </c>
      <c r="C25" s="156"/>
      <c r="D25" s="217" t="s">
        <v>106</v>
      </c>
      <c r="E25" s="233">
        <v>1609062</v>
      </c>
      <c r="F25" s="217" t="s">
        <v>56</v>
      </c>
      <c r="G25" s="217" t="s">
        <v>241</v>
      </c>
      <c r="H25" s="156" t="s">
        <v>85</v>
      </c>
      <c r="I25" s="217"/>
      <c r="J25" s="173" t="s">
        <v>266</v>
      </c>
      <c r="K25" s="221"/>
      <c r="L25" s="166"/>
      <c r="M25" s="167"/>
      <c r="N25" s="146">
        <v>0.6</v>
      </c>
      <c r="O25" s="170"/>
      <c r="P25" s="172"/>
      <c r="Q25" s="168"/>
      <c r="R25" s="170"/>
      <c r="S25" s="170"/>
      <c r="T25" s="170"/>
      <c r="U25" s="170"/>
      <c r="V25" s="170"/>
      <c r="W25" s="172"/>
      <c r="X25" s="172"/>
      <c r="Y25" s="230" t="b">
        <f t="shared" si="0"/>
        <v>1</v>
      </c>
      <c r="Z25" s="231" t="e">
        <f t="shared" si="1"/>
        <v>#DIV/0!</v>
      </c>
      <c r="AA25" s="232" t="e">
        <f t="shared" si="2"/>
        <v>#DIV/0!</v>
      </c>
      <c r="AB25" s="232" t="b">
        <f t="shared" si="3"/>
        <v>1</v>
      </c>
    </row>
    <row r="26" spans="1:28" s="227" customFormat="1" ht="36" customHeight="1" x14ac:dyDescent="0.25">
      <c r="A26" s="278">
        <v>24</v>
      </c>
      <c r="B26" s="144" t="s">
        <v>242</v>
      </c>
      <c r="C26" s="144" t="s">
        <v>74</v>
      </c>
      <c r="D26" s="218" t="s">
        <v>81</v>
      </c>
      <c r="E26" s="219">
        <v>1611022</v>
      </c>
      <c r="F26" s="218" t="s">
        <v>58</v>
      </c>
      <c r="G26" s="218" t="s">
        <v>105</v>
      </c>
      <c r="H26" s="144" t="s">
        <v>47</v>
      </c>
      <c r="I26" s="218">
        <v>0.54700000000000004</v>
      </c>
      <c r="J26" s="176" t="s">
        <v>243</v>
      </c>
      <c r="K26" s="220">
        <v>2732590.55</v>
      </c>
      <c r="L26" s="214">
        <f t="shared" si="4"/>
        <v>1912813.39</v>
      </c>
      <c r="M26" s="215">
        <f t="shared" si="5"/>
        <v>819777.15999999992</v>
      </c>
      <c r="N26" s="159">
        <v>0.7</v>
      </c>
      <c r="O26" s="171">
        <v>0</v>
      </c>
      <c r="P26" s="175">
        <v>0</v>
      </c>
      <c r="Q26" s="169">
        <v>0</v>
      </c>
      <c r="R26" s="171">
        <v>0</v>
      </c>
      <c r="S26" s="235">
        <v>650781.01</v>
      </c>
      <c r="T26" s="171">
        <f>L26-S26</f>
        <v>1262032.3799999999</v>
      </c>
      <c r="U26" s="171">
        <v>0</v>
      </c>
      <c r="V26" s="171">
        <v>0</v>
      </c>
      <c r="W26" s="175">
        <v>0</v>
      </c>
      <c r="X26" s="175">
        <v>0</v>
      </c>
      <c r="Y26" s="209" t="b">
        <f t="shared" si="0"/>
        <v>1</v>
      </c>
      <c r="Z26" s="210">
        <f t="shared" si="1"/>
        <v>0.7</v>
      </c>
      <c r="AA26" s="211" t="b">
        <f t="shared" si="2"/>
        <v>1</v>
      </c>
      <c r="AB26" s="211" t="b">
        <f t="shared" si="3"/>
        <v>1</v>
      </c>
    </row>
    <row r="27" spans="1:28" s="228" customFormat="1" ht="36" customHeight="1" x14ac:dyDescent="0.25">
      <c r="A27" s="278">
        <v>25</v>
      </c>
      <c r="B27" s="156" t="s">
        <v>244</v>
      </c>
      <c r="C27" s="156" t="s">
        <v>53</v>
      </c>
      <c r="D27" s="217" t="s">
        <v>67</v>
      </c>
      <c r="E27" s="233">
        <v>1607092</v>
      </c>
      <c r="F27" s="217" t="s">
        <v>46</v>
      </c>
      <c r="G27" s="217" t="s">
        <v>107</v>
      </c>
      <c r="H27" s="156" t="s">
        <v>47</v>
      </c>
      <c r="I27" s="217">
        <v>0.26100000000000001</v>
      </c>
      <c r="J27" s="173" t="s">
        <v>184</v>
      </c>
      <c r="K27" s="221">
        <v>1258582.18</v>
      </c>
      <c r="L27" s="166">
        <f t="shared" si="4"/>
        <v>881007.53</v>
      </c>
      <c r="M27" s="167">
        <f t="shared" si="5"/>
        <v>377574.64999999991</v>
      </c>
      <c r="N27" s="146">
        <v>0.7</v>
      </c>
      <c r="O27" s="170">
        <v>0</v>
      </c>
      <c r="P27" s="172">
        <v>0</v>
      </c>
      <c r="Q27" s="168">
        <v>0</v>
      </c>
      <c r="R27" s="170">
        <v>0</v>
      </c>
      <c r="S27" s="170">
        <f t="shared" ref="S27:S31" si="9">L27</f>
        <v>881007.53</v>
      </c>
      <c r="T27" s="170">
        <v>0</v>
      </c>
      <c r="U27" s="170">
        <v>0</v>
      </c>
      <c r="V27" s="170">
        <v>0</v>
      </c>
      <c r="W27" s="172">
        <v>0</v>
      </c>
      <c r="X27" s="172">
        <v>0</v>
      </c>
      <c r="Y27" s="230" t="b">
        <f t="shared" si="0"/>
        <v>1</v>
      </c>
      <c r="Z27" s="231">
        <f t="shared" si="1"/>
        <v>0.7</v>
      </c>
      <c r="AA27" s="232" t="b">
        <f t="shared" si="2"/>
        <v>1</v>
      </c>
      <c r="AB27" s="232" t="b">
        <f t="shared" si="3"/>
        <v>1</v>
      </c>
    </row>
    <row r="28" spans="1:28" s="228" customFormat="1" ht="36" customHeight="1" x14ac:dyDescent="0.25">
      <c r="A28" s="278">
        <v>26</v>
      </c>
      <c r="B28" s="156" t="s">
        <v>245</v>
      </c>
      <c r="C28" s="156" t="s">
        <v>53</v>
      </c>
      <c r="D28" s="217" t="s">
        <v>64</v>
      </c>
      <c r="E28" s="233">
        <v>1603062</v>
      </c>
      <c r="F28" s="217" t="s">
        <v>61</v>
      </c>
      <c r="G28" s="217" t="s">
        <v>108</v>
      </c>
      <c r="H28" s="156" t="s">
        <v>84</v>
      </c>
      <c r="I28" s="217">
        <v>0.40600000000000003</v>
      </c>
      <c r="J28" s="173" t="s">
        <v>222</v>
      </c>
      <c r="K28" s="221">
        <v>498301.2</v>
      </c>
      <c r="L28" s="166">
        <f t="shared" si="4"/>
        <v>348810.84</v>
      </c>
      <c r="M28" s="167">
        <f t="shared" si="5"/>
        <v>149490.35999999999</v>
      </c>
      <c r="N28" s="146">
        <v>0.7</v>
      </c>
      <c r="O28" s="170">
        <v>0</v>
      </c>
      <c r="P28" s="172">
        <v>0</v>
      </c>
      <c r="Q28" s="168">
        <v>0</v>
      </c>
      <c r="R28" s="170">
        <v>0</v>
      </c>
      <c r="S28" s="170">
        <f t="shared" si="9"/>
        <v>348810.84</v>
      </c>
      <c r="T28" s="170">
        <v>0</v>
      </c>
      <c r="U28" s="170">
        <v>0</v>
      </c>
      <c r="V28" s="170">
        <v>0</v>
      </c>
      <c r="W28" s="172">
        <v>0</v>
      </c>
      <c r="X28" s="172">
        <v>0</v>
      </c>
      <c r="Y28" s="230" t="b">
        <f t="shared" si="0"/>
        <v>1</v>
      </c>
      <c r="Z28" s="231">
        <f t="shared" si="1"/>
        <v>0.7</v>
      </c>
      <c r="AA28" s="232" t="b">
        <f t="shared" si="2"/>
        <v>1</v>
      </c>
      <c r="AB28" s="232" t="b">
        <f t="shared" si="3"/>
        <v>1</v>
      </c>
    </row>
    <row r="29" spans="1:28" s="228" customFormat="1" ht="36" customHeight="1" x14ac:dyDescent="0.25">
      <c r="A29" s="278">
        <v>27</v>
      </c>
      <c r="B29" s="156" t="s">
        <v>246</v>
      </c>
      <c r="C29" s="156"/>
      <c r="D29" s="217" t="s">
        <v>97</v>
      </c>
      <c r="E29" s="233">
        <v>1607013</v>
      </c>
      <c r="F29" s="217" t="s">
        <v>46</v>
      </c>
      <c r="G29" s="217" t="s">
        <v>111</v>
      </c>
      <c r="H29" s="156" t="s">
        <v>85</v>
      </c>
      <c r="I29" s="217"/>
      <c r="J29" s="173" t="s">
        <v>266</v>
      </c>
      <c r="K29" s="221"/>
      <c r="L29" s="166"/>
      <c r="M29" s="167"/>
      <c r="N29" s="146">
        <v>0.8</v>
      </c>
      <c r="O29" s="170"/>
      <c r="P29" s="172"/>
      <c r="Q29" s="168"/>
      <c r="R29" s="170"/>
      <c r="S29" s="170"/>
      <c r="T29" s="170"/>
      <c r="U29" s="170"/>
      <c r="V29" s="170"/>
      <c r="W29" s="172"/>
      <c r="X29" s="172"/>
      <c r="Y29" s="230" t="b">
        <f t="shared" si="0"/>
        <v>1</v>
      </c>
      <c r="Z29" s="231" t="e">
        <f t="shared" si="1"/>
        <v>#DIV/0!</v>
      </c>
      <c r="AA29" s="232" t="e">
        <f t="shared" si="2"/>
        <v>#DIV/0!</v>
      </c>
      <c r="AB29" s="232" t="b">
        <f t="shared" si="3"/>
        <v>1</v>
      </c>
    </row>
    <row r="30" spans="1:28" s="228" customFormat="1" ht="36" customHeight="1" x14ac:dyDescent="0.25">
      <c r="A30" s="278">
        <v>28</v>
      </c>
      <c r="B30" s="156" t="s">
        <v>247</v>
      </c>
      <c r="C30" s="156"/>
      <c r="D30" s="217" t="s">
        <v>97</v>
      </c>
      <c r="E30" s="233">
        <v>1607013</v>
      </c>
      <c r="F30" s="217" t="s">
        <v>46</v>
      </c>
      <c r="G30" s="217" t="s">
        <v>110</v>
      </c>
      <c r="H30" s="156" t="s">
        <v>85</v>
      </c>
      <c r="I30" s="217"/>
      <c r="J30" s="173" t="s">
        <v>266</v>
      </c>
      <c r="K30" s="221"/>
      <c r="L30" s="166"/>
      <c r="M30" s="167"/>
      <c r="N30" s="146">
        <v>0.8</v>
      </c>
      <c r="O30" s="170"/>
      <c r="P30" s="172"/>
      <c r="Q30" s="168"/>
      <c r="R30" s="170"/>
      <c r="S30" s="170"/>
      <c r="T30" s="170"/>
      <c r="U30" s="170"/>
      <c r="V30" s="170"/>
      <c r="W30" s="172"/>
      <c r="X30" s="172"/>
      <c r="Y30" s="230" t="b">
        <f t="shared" si="0"/>
        <v>1</v>
      </c>
      <c r="Z30" s="231" t="e">
        <f t="shared" si="1"/>
        <v>#DIV/0!</v>
      </c>
      <c r="AA30" s="232" t="e">
        <f t="shared" si="2"/>
        <v>#DIV/0!</v>
      </c>
      <c r="AB30" s="232" t="b">
        <f t="shared" si="3"/>
        <v>1</v>
      </c>
    </row>
    <row r="31" spans="1:28" s="228" customFormat="1" ht="36" customHeight="1" x14ac:dyDescent="0.25">
      <c r="A31" s="278">
        <v>29</v>
      </c>
      <c r="B31" s="156" t="s">
        <v>248</v>
      </c>
      <c r="C31" s="156" t="s">
        <v>53</v>
      </c>
      <c r="D31" s="217" t="s">
        <v>80</v>
      </c>
      <c r="E31" s="233">
        <v>1605053</v>
      </c>
      <c r="F31" s="217" t="s">
        <v>60</v>
      </c>
      <c r="G31" s="217" t="s">
        <v>109</v>
      </c>
      <c r="H31" s="156" t="s">
        <v>85</v>
      </c>
      <c r="I31" s="217">
        <v>0.97399999999999998</v>
      </c>
      <c r="J31" s="173" t="s">
        <v>249</v>
      </c>
      <c r="K31" s="221">
        <v>1033031.48</v>
      </c>
      <c r="L31" s="166">
        <f t="shared" si="4"/>
        <v>619818.89</v>
      </c>
      <c r="M31" s="167">
        <f t="shared" si="5"/>
        <v>413212.58999999997</v>
      </c>
      <c r="N31" s="146">
        <v>0.6</v>
      </c>
      <c r="O31" s="170">
        <v>0</v>
      </c>
      <c r="P31" s="172">
        <v>0</v>
      </c>
      <c r="Q31" s="168">
        <v>0</v>
      </c>
      <c r="R31" s="170">
        <v>0</v>
      </c>
      <c r="S31" s="170">
        <f t="shared" si="9"/>
        <v>619818.89</v>
      </c>
      <c r="T31" s="170">
        <v>0</v>
      </c>
      <c r="U31" s="170">
        <v>0</v>
      </c>
      <c r="V31" s="170">
        <v>0</v>
      </c>
      <c r="W31" s="172">
        <v>0</v>
      </c>
      <c r="X31" s="172">
        <v>0</v>
      </c>
      <c r="Y31" s="230" t="b">
        <f t="shared" si="0"/>
        <v>1</v>
      </c>
      <c r="Z31" s="231">
        <f t="shared" si="1"/>
        <v>0.6</v>
      </c>
      <c r="AA31" s="232" t="b">
        <f t="shared" si="2"/>
        <v>1</v>
      </c>
      <c r="AB31" s="232" t="b">
        <f t="shared" si="3"/>
        <v>1</v>
      </c>
    </row>
    <row r="32" spans="1:28" s="228" customFormat="1" ht="36" customHeight="1" x14ac:dyDescent="0.25">
      <c r="A32" s="278">
        <v>30</v>
      </c>
      <c r="B32" s="156" t="s">
        <v>250</v>
      </c>
      <c r="C32" s="156"/>
      <c r="D32" s="217" t="s">
        <v>97</v>
      </c>
      <c r="E32" s="233">
        <v>1607013</v>
      </c>
      <c r="F32" s="217" t="s">
        <v>46</v>
      </c>
      <c r="G32" s="217" t="s">
        <v>251</v>
      </c>
      <c r="H32" s="156" t="s">
        <v>85</v>
      </c>
      <c r="I32" s="217"/>
      <c r="J32" s="173" t="s">
        <v>266</v>
      </c>
      <c r="K32" s="221"/>
      <c r="L32" s="166"/>
      <c r="M32" s="167"/>
      <c r="N32" s="146">
        <v>0.8</v>
      </c>
      <c r="O32" s="170"/>
      <c r="P32" s="172"/>
      <c r="Q32" s="168"/>
      <c r="R32" s="170"/>
      <c r="S32" s="170"/>
      <c r="T32" s="170"/>
      <c r="U32" s="170"/>
      <c r="V32" s="170"/>
      <c r="W32" s="172"/>
      <c r="X32" s="172"/>
      <c r="Y32" s="230" t="b">
        <f t="shared" si="0"/>
        <v>1</v>
      </c>
      <c r="Z32" s="231" t="e">
        <f t="shared" si="1"/>
        <v>#DIV/0!</v>
      </c>
      <c r="AA32" s="232" t="e">
        <f t="shared" si="2"/>
        <v>#DIV/0!</v>
      </c>
      <c r="AB32" s="232" t="b">
        <f t="shared" si="3"/>
        <v>1</v>
      </c>
    </row>
    <row r="33" spans="1:28" s="228" customFormat="1" ht="36" customHeight="1" x14ac:dyDescent="0.25">
      <c r="A33" s="278">
        <v>31</v>
      </c>
      <c r="B33" s="156" t="s">
        <v>252</v>
      </c>
      <c r="C33" s="156"/>
      <c r="D33" s="217" t="s">
        <v>97</v>
      </c>
      <c r="E33" s="233">
        <v>1607013</v>
      </c>
      <c r="F33" s="217" t="s">
        <v>46</v>
      </c>
      <c r="G33" s="217" t="s">
        <v>112</v>
      </c>
      <c r="H33" s="156" t="s">
        <v>85</v>
      </c>
      <c r="I33" s="217"/>
      <c r="J33" s="173" t="s">
        <v>266</v>
      </c>
      <c r="K33" s="221"/>
      <c r="L33" s="166"/>
      <c r="M33" s="167"/>
      <c r="N33" s="146">
        <v>0.8</v>
      </c>
      <c r="O33" s="170"/>
      <c r="P33" s="172"/>
      <c r="Q33" s="168"/>
      <c r="R33" s="170"/>
      <c r="S33" s="170"/>
      <c r="T33" s="170"/>
      <c r="U33" s="170"/>
      <c r="V33" s="170"/>
      <c r="W33" s="172"/>
      <c r="X33" s="172"/>
      <c r="Y33" s="230" t="b">
        <f t="shared" si="0"/>
        <v>1</v>
      </c>
      <c r="Z33" s="231" t="e">
        <f t="shared" si="1"/>
        <v>#DIV/0!</v>
      </c>
      <c r="AA33" s="232" t="e">
        <f t="shared" si="2"/>
        <v>#DIV/0!</v>
      </c>
      <c r="AB33" s="232" t="b">
        <f t="shared" si="3"/>
        <v>1</v>
      </c>
    </row>
    <row r="34" spans="1:28" s="228" customFormat="1" ht="36" customHeight="1" x14ac:dyDescent="0.25">
      <c r="A34" s="278">
        <v>32</v>
      </c>
      <c r="B34" s="156" t="s">
        <v>253</v>
      </c>
      <c r="C34" s="156"/>
      <c r="D34" s="217" t="s">
        <v>97</v>
      </c>
      <c r="E34" s="233">
        <v>1607013</v>
      </c>
      <c r="F34" s="217" t="s">
        <v>46</v>
      </c>
      <c r="G34" s="217" t="s">
        <v>254</v>
      </c>
      <c r="H34" s="156" t="s">
        <v>85</v>
      </c>
      <c r="I34" s="217"/>
      <c r="J34" s="173" t="s">
        <v>266</v>
      </c>
      <c r="K34" s="221"/>
      <c r="L34" s="166"/>
      <c r="M34" s="167"/>
      <c r="N34" s="146">
        <v>0.8</v>
      </c>
      <c r="O34" s="170"/>
      <c r="P34" s="172"/>
      <c r="Q34" s="168"/>
      <c r="R34" s="170"/>
      <c r="S34" s="170"/>
      <c r="T34" s="170"/>
      <c r="U34" s="170"/>
      <c r="V34" s="170"/>
      <c r="W34" s="172"/>
      <c r="X34" s="172"/>
      <c r="Y34" s="230" t="b">
        <f t="shared" si="0"/>
        <v>1</v>
      </c>
      <c r="Z34" s="231" t="e">
        <f t="shared" si="1"/>
        <v>#DIV/0!</v>
      </c>
      <c r="AA34" s="232" t="e">
        <f t="shared" si="2"/>
        <v>#DIV/0!</v>
      </c>
      <c r="AB34" s="232" t="b">
        <f t="shared" si="3"/>
        <v>1</v>
      </c>
    </row>
    <row r="35" spans="1:28" s="228" customFormat="1" ht="36" customHeight="1" x14ac:dyDescent="0.25">
      <c r="A35" s="278">
        <v>33</v>
      </c>
      <c r="B35" s="156" t="s">
        <v>255</v>
      </c>
      <c r="C35" s="156"/>
      <c r="D35" s="217" t="s">
        <v>97</v>
      </c>
      <c r="E35" s="233">
        <v>1607013</v>
      </c>
      <c r="F35" s="217" t="s">
        <v>46</v>
      </c>
      <c r="G35" s="217" t="s">
        <v>113</v>
      </c>
      <c r="H35" s="156" t="s">
        <v>85</v>
      </c>
      <c r="I35" s="217"/>
      <c r="J35" s="173" t="s">
        <v>266</v>
      </c>
      <c r="K35" s="221"/>
      <c r="L35" s="166"/>
      <c r="M35" s="167"/>
      <c r="N35" s="146">
        <v>0.8</v>
      </c>
      <c r="O35" s="170"/>
      <c r="P35" s="172"/>
      <c r="Q35" s="168"/>
      <c r="R35" s="170"/>
      <c r="S35" s="170"/>
      <c r="T35" s="170"/>
      <c r="U35" s="170"/>
      <c r="V35" s="170"/>
      <c r="W35" s="172"/>
      <c r="X35" s="172"/>
      <c r="Y35" s="230" t="b">
        <f t="shared" si="0"/>
        <v>1</v>
      </c>
      <c r="Z35" s="231" t="e">
        <f t="shared" si="1"/>
        <v>#DIV/0!</v>
      </c>
      <c r="AA35" s="232" t="e">
        <f t="shared" si="2"/>
        <v>#DIV/0!</v>
      </c>
      <c r="AB35" s="232" t="b">
        <f t="shared" si="3"/>
        <v>1</v>
      </c>
    </row>
    <row r="36" spans="1:28" s="229" customFormat="1" ht="36" customHeight="1" x14ac:dyDescent="0.25">
      <c r="A36" s="280">
        <v>34</v>
      </c>
      <c r="B36" s="156" t="s">
        <v>256</v>
      </c>
      <c r="C36" s="156"/>
      <c r="D36" s="156" t="s">
        <v>97</v>
      </c>
      <c r="E36" s="244">
        <v>1607013</v>
      </c>
      <c r="F36" s="156" t="s">
        <v>46</v>
      </c>
      <c r="G36" s="156" t="s">
        <v>114</v>
      </c>
      <c r="H36" s="156" t="s">
        <v>85</v>
      </c>
      <c r="I36" s="156"/>
      <c r="J36" s="173" t="s">
        <v>266</v>
      </c>
      <c r="K36" s="172"/>
      <c r="L36" s="166"/>
      <c r="M36" s="245"/>
      <c r="N36" s="146">
        <v>0.8</v>
      </c>
      <c r="O36" s="170"/>
      <c r="P36" s="172"/>
      <c r="Q36" s="246"/>
      <c r="R36" s="170"/>
      <c r="S36" s="170"/>
      <c r="T36" s="170"/>
      <c r="U36" s="170"/>
      <c r="V36" s="170"/>
      <c r="W36" s="172"/>
      <c r="X36" s="172"/>
      <c r="Y36" s="247" t="b">
        <f t="shared" si="0"/>
        <v>1</v>
      </c>
      <c r="Z36" s="248" t="e">
        <f t="shared" si="1"/>
        <v>#DIV/0!</v>
      </c>
      <c r="AA36" s="249" t="e">
        <f t="shared" si="2"/>
        <v>#DIV/0!</v>
      </c>
      <c r="AB36" s="249" t="b">
        <f t="shared" si="3"/>
        <v>1</v>
      </c>
    </row>
    <row r="37" spans="1:28" s="229" customFormat="1" ht="36" customHeight="1" x14ac:dyDescent="0.25">
      <c r="A37" s="280">
        <v>35</v>
      </c>
      <c r="B37" s="223" t="s">
        <v>260</v>
      </c>
      <c r="C37" s="252"/>
      <c r="D37" s="223" t="s">
        <v>97</v>
      </c>
      <c r="E37" s="237">
        <v>1607013</v>
      </c>
      <c r="F37" s="237" t="s">
        <v>46</v>
      </c>
      <c r="G37" s="237" t="s">
        <v>261</v>
      </c>
      <c r="H37" s="237" t="s">
        <v>85</v>
      </c>
      <c r="I37" s="237"/>
      <c r="J37" s="173" t="s">
        <v>266</v>
      </c>
      <c r="K37" s="238"/>
      <c r="L37" s="166"/>
      <c r="M37" s="245"/>
      <c r="N37" s="146">
        <v>0.8</v>
      </c>
      <c r="O37" s="170"/>
      <c r="P37" s="172"/>
      <c r="Q37" s="246"/>
      <c r="R37" s="170"/>
      <c r="S37" s="170"/>
      <c r="T37" s="170"/>
      <c r="U37" s="170"/>
      <c r="V37" s="170"/>
      <c r="W37" s="172"/>
      <c r="X37" s="172"/>
      <c r="Y37" s="247" t="b">
        <f t="shared" si="0"/>
        <v>1</v>
      </c>
      <c r="Z37" s="248" t="e">
        <f t="shared" si="1"/>
        <v>#DIV/0!</v>
      </c>
      <c r="AA37" s="249" t="e">
        <f t="shared" si="2"/>
        <v>#DIV/0!</v>
      </c>
      <c r="AB37" s="249" t="b">
        <f t="shared" si="3"/>
        <v>1</v>
      </c>
    </row>
    <row r="38" spans="1:28" ht="18.75" customHeight="1" x14ac:dyDescent="0.25">
      <c r="A38" s="378" t="s">
        <v>45</v>
      </c>
      <c r="B38" s="387"/>
      <c r="C38" s="387"/>
      <c r="D38" s="387"/>
      <c r="E38" s="387"/>
      <c r="F38" s="387"/>
      <c r="G38" s="387"/>
      <c r="H38" s="160"/>
      <c r="I38" s="200">
        <f>SUM(I3:I37)</f>
        <v>5.9347599999999998</v>
      </c>
      <c r="J38" s="201" t="s">
        <v>13</v>
      </c>
      <c r="K38" s="202">
        <f>SUM(K3:K37)</f>
        <v>33671723.619999997</v>
      </c>
      <c r="L38" s="202">
        <f>SUM(L3:L37)</f>
        <v>23107784.84</v>
      </c>
      <c r="M38" s="202">
        <f>SUM(M3:M37)</f>
        <v>10563938.779999999</v>
      </c>
      <c r="N38" s="203" t="s">
        <v>13</v>
      </c>
      <c r="O38" s="204">
        <f t="shared" ref="O38:X38" si="10">SUM(O3:O37)</f>
        <v>0</v>
      </c>
      <c r="P38" s="204">
        <f t="shared" si="10"/>
        <v>0</v>
      </c>
      <c r="Q38" s="204">
        <f t="shared" si="10"/>
        <v>0</v>
      </c>
      <c r="R38" s="204">
        <f t="shared" si="10"/>
        <v>0</v>
      </c>
      <c r="S38" s="204">
        <f t="shared" si="10"/>
        <v>21845752.460000001</v>
      </c>
      <c r="T38" s="204">
        <f t="shared" si="10"/>
        <v>1262032.3799999999</v>
      </c>
      <c r="U38" s="204">
        <f t="shared" si="10"/>
        <v>0</v>
      </c>
      <c r="V38" s="204">
        <f t="shared" si="10"/>
        <v>0</v>
      </c>
      <c r="W38" s="204">
        <f t="shared" si="10"/>
        <v>0</v>
      </c>
      <c r="X38" s="204">
        <f t="shared" si="10"/>
        <v>0</v>
      </c>
      <c r="Y38" s="1" t="b">
        <f>L38=SUM(O38:X38)</f>
        <v>1</v>
      </c>
      <c r="Z38" s="44">
        <f t="shared" ref="Z38:Z39" si="11">ROUND(L38/K38,4)</f>
        <v>0.68630000000000002</v>
      </c>
    </row>
    <row r="39" spans="1:28" ht="20.100000000000001" customHeight="1" x14ac:dyDescent="0.25">
      <c r="A39" s="388" t="s">
        <v>38</v>
      </c>
      <c r="B39" s="389"/>
      <c r="C39" s="389"/>
      <c r="D39" s="389"/>
      <c r="E39" s="389"/>
      <c r="F39" s="389"/>
      <c r="G39" s="389"/>
      <c r="H39" s="152"/>
      <c r="I39" s="174">
        <f>SUMIF($C$3:$C$37,"N",I3:I37)</f>
        <v>5.3877600000000001</v>
      </c>
      <c r="J39" s="236" t="s">
        <v>13</v>
      </c>
      <c r="K39" s="162">
        <f>SUMIF($C$3:$C$37,"N",K3:K37)</f>
        <v>30939133.07</v>
      </c>
      <c r="L39" s="162">
        <f>SUMIF($C$3:$C$37,"N",L3:L37)</f>
        <v>21194971.449999999</v>
      </c>
      <c r="M39" s="162">
        <f>SUMIF($C$3:$C$37,"N",M3:M37)</f>
        <v>9744161.6199999992</v>
      </c>
      <c r="N39" s="162" t="s">
        <v>13</v>
      </c>
      <c r="O39" s="162">
        <f t="shared" ref="O39:X39" si="12">SUMIF($C$3:$C$37,"N",O3:O37)</f>
        <v>0</v>
      </c>
      <c r="P39" s="162">
        <f t="shared" si="12"/>
        <v>0</v>
      </c>
      <c r="Q39" s="162">
        <f t="shared" si="12"/>
        <v>0</v>
      </c>
      <c r="R39" s="162">
        <f t="shared" si="12"/>
        <v>0</v>
      </c>
      <c r="S39" s="162">
        <f t="shared" si="12"/>
        <v>21194971.449999999</v>
      </c>
      <c r="T39" s="162">
        <f t="shared" si="12"/>
        <v>0</v>
      </c>
      <c r="U39" s="162">
        <f t="shared" si="12"/>
        <v>0</v>
      </c>
      <c r="V39" s="162">
        <f t="shared" si="12"/>
        <v>0</v>
      </c>
      <c r="W39" s="162">
        <f t="shared" si="12"/>
        <v>0</v>
      </c>
      <c r="X39" s="162">
        <f t="shared" si="12"/>
        <v>0</v>
      </c>
      <c r="Y39" s="1" t="b">
        <f t="shared" ref="Y39" si="13">L39=SUM(O39:X39)</f>
        <v>1</v>
      </c>
      <c r="Z39" s="44">
        <f t="shared" si="11"/>
        <v>0.68510000000000004</v>
      </c>
      <c r="AA39" s="45" t="s">
        <v>13</v>
      </c>
      <c r="AB39" s="45" t="b">
        <f t="shared" ref="AB39" si="14">K39=L39+M39</f>
        <v>1</v>
      </c>
    </row>
    <row r="40" spans="1:28" ht="20.100000000000001" customHeight="1" x14ac:dyDescent="0.25">
      <c r="A40" s="388" t="s">
        <v>39</v>
      </c>
      <c r="B40" s="389"/>
      <c r="C40" s="389"/>
      <c r="D40" s="389"/>
      <c r="E40" s="389"/>
      <c r="F40" s="389"/>
      <c r="G40" s="389"/>
      <c r="H40" s="151"/>
      <c r="I40" s="174">
        <f>SUMIF($C$3:$C$37,"W",I3:I37)</f>
        <v>0.54700000000000004</v>
      </c>
      <c r="J40" s="236" t="s">
        <v>13</v>
      </c>
      <c r="K40" s="162">
        <f>SUMIF($C$3:$C$37,"W",K3:K37)</f>
        <v>2732590.55</v>
      </c>
      <c r="L40" s="162">
        <f>SUMIF($C$3:$C$37,"W",L3:L37)</f>
        <v>1912813.39</v>
      </c>
      <c r="M40" s="162">
        <f>SUMIF($C$3:$C$37,"W",M3:M37)</f>
        <v>819777.15999999992</v>
      </c>
      <c r="N40" s="162" t="s">
        <v>13</v>
      </c>
      <c r="O40" s="162">
        <f t="shared" ref="O40:X40" si="15">SUMIF($C$3:$C$37,"W",O3:O37)</f>
        <v>0</v>
      </c>
      <c r="P40" s="162">
        <f t="shared" si="15"/>
        <v>0</v>
      </c>
      <c r="Q40" s="162">
        <f t="shared" si="15"/>
        <v>0</v>
      </c>
      <c r="R40" s="162">
        <f t="shared" si="15"/>
        <v>0</v>
      </c>
      <c r="S40" s="162">
        <f t="shared" si="15"/>
        <v>650781.01</v>
      </c>
      <c r="T40" s="162">
        <f t="shared" si="15"/>
        <v>1262032.3799999999</v>
      </c>
      <c r="U40" s="162">
        <f t="shared" si="15"/>
        <v>0</v>
      </c>
      <c r="V40" s="162">
        <f t="shared" si="15"/>
        <v>0</v>
      </c>
      <c r="W40" s="162">
        <f t="shared" si="15"/>
        <v>0</v>
      </c>
      <c r="X40" s="162">
        <f t="shared" si="15"/>
        <v>0</v>
      </c>
      <c r="Y40" s="1" t="b">
        <f t="shared" ref="Y40" si="16">L40=SUM(O40:X40)</f>
        <v>1</v>
      </c>
      <c r="Z40" s="44">
        <f t="shared" ref="Z40" si="17">ROUND(L40/K40,4)</f>
        <v>0.7</v>
      </c>
      <c r="AA40" s="45" t="s">
        <v>13</v>
      </c>
      <c r="AB40" s="45" t="b">
        <f t="shared" ref="AB40" si="18">K40=L40+M40</f>
        <v>1</v>
      </c>
    </row>
    <row r="41" spans="1:28" ht="20.100000000000001" customHeight="1" x14ac:dyDescent="0.25">
      <c r="A41" s="390" t="s">
        <v>40</v>
      </c>
      <c r="B41" s="391"/>
      <c r="C41" s="391"/>
      <c r="D41" s="391"/>
      <c r="E41" s="391"/>
      <c r="F41" s="391"/>
      <c r="G41" s="391"/>
      <c r="H41" s="150"/>
      <c r="I41" s="179">
        <f>SUMIF($C$3:$C$37,"W",I3:I37)</f>
        <v>0.54700000000000004</v>
      </c>
      <c r="J41" s="236" t="s">
        <v>13</v>
      </c>
      <c r="K41" s="180">
        <f>SUMIF($C$3:$C$37,"W",K3:K37)</f>
        <v>2732590.55</v>
      </c>
      <c r="L41" s="180">
        <f>SUMIF($C$3:$C$37,"W",L3:L37)</f>
        <v>1912813.39</v>
      </c>
      <c r="M41" s="180">
        <f>SUMIF($C$3:$C$37,"W",M3:M37)</f>
        <v>819777.15999999992</v>
      </c>
      <c r="N41" s="180" t="s">
        <v>13</v>
      </c>
      <c r="O41" s="180">
        <f t="shared" ref="O41:X41" si="19">SUMIF($C$3:$C$37,"W",O3:O37)</f>
        <v>0</v>
      </c>
      <c r="P41" s="180">
        <f t="shared" si="19"/>
        <v>0</v>
      </c>
      <c r="Q41" s="180">
        <f t="shared" si="19"/>
        <v>0</v>
      </c>
      <c r="R41" s="180">
        <f t="shared" si="19"/>
        <v>0</v>
      </c>
      <c r="S41" s="180">
        <f t="shared" si="19"/>
        <v>650781.01</v>
      </c>
      <c r="T41" s="180">
        <f t="shared" si="19"/>
        <v>1262032.3799999999</v>
      </c>
      <c r="U41" s="180">
        <f t="shared" si="19"/>
        <v>0</v>
      </c>
      <c r="V41" s="180">
        <f t="shared" si="19"/>
        <v>0</v>
      </c>
      <c r="W41" s="180">
        <f t="shared" si="19"/>
        <v>0</v>
      </c>
      <c r="X41" s="180">
        <f t="shared" si="19"/>
        <v>0</v>
      </c>
      <c r="Y41" s="1" t="b">
        <f t="shared" ref="Y41" si="20">L41=SUM(O41:X41)</f>
        <v>1</v>
      </c>
      <c r="Z41" s="44">
        <f t="shared" ref="Z41" si="21">ROUND(L41/K41,4)</f>
        <v>0.7</v>
      </c>
      <c r="AA41" s="45" t="s">
        <v>13</v>
      </c>
      <c r="AB41" s="45" t="b">
        <f t="shared" ref="AB41" si="22">K41=L41+M41</f>
        <v>1</v>
      </c>
    </row>
    <row r="42" spans="1:28" x14ac:dyDescent="0.25">
      <c r="A42" s="40"/>
      <c r="Q42" s="37"/>
      <c r="AB42" s="37"/>
    </row>
    <row r="43" spans="1:28" x14ac:dyDescent="0.25">
      <c r="A43" s="33" t="s">
        <v>24</v>
      </c>
      <c r="Q43" s="37"/>
    </row>
    <row r="44" spans="1:28" x14ac:dyDescent="0.25">
      <c r="A44" s="34" t="s">
        <v>25</v>
      </c>
      <c r="Q44" s="37"/>
    </row>
    <row r="45" spans="1:28" x14ac:dyDescent="0.25">
      <c r="A45" s="33" t="s">
        <v>36</v>
      </c>
    </row>
    <row r="46" spans="1:28" x14ac:dyDescent="0.25">
      <c r="A46" s="41"/>
      <c r="Q46" s="37"/>
    </row>
    <row r="47" spans="1:28" x14ac:dyDescent="0.25">
      <c r="P47" s="37"/>
      <c r="Q47" s="37"/>
    </row>
    <row r="50" spans="16:16" x14ac:dyDescent="0.25">
      <c r="P50" s="37"/>
    </row>
  </sheetData>
  <autoFilter ref="A2:AB41" xr:uid="{00000000-0009-0000-0000-000004000000}"/>
  <customSheetViews>
    <customSheetView guid="{3973A40E-5FBB-48CA-82B2-E78527605440}" scale="78" showPageBreaks="1" showGridLines="0" fitToPage="1" printArea="1" showAutoFilter="1" view="pageBreakPreview">
      <selection activeCell="A3" sqref="A3"/>
      <pageMargins left="0.23622047244094491" right="0.23622047244094491" top="0.74803149606299213" bottom="0.74803149606299213" header="0.31496062992125984" footer="0.31496062992125984"/>
      <pageSetup paperSize="8" scale="65" fitToHeight="0" orientation="landscape" r:id="rId1"/>
      <headerFooter>
        <oddHeader>&amp;LWojewództwo&amp;K000000 Opolskie&amp;K01+000 - zadania gminne lista rezerwowa</oddHeader>
        <oddFooter>Strona &amp;P z &amp;N</oddFooter>
      </headerFooter>
      <autoFilter ref="A2:AB41" xr:uid="{00000000-0000-0000-0000-000000000000}"/>
    </customSheetView>
    <customSheetView guid="{6ADAECCC-622B-41E1-8182-8DD3E35EF5F9}" scale="78" showPageBreaks="1" showGridLines="0" fitToPage="1" printArea="1" showAutoFilter="1" view="pageBreakPreview">
      <selection activeCell="R11" sqref="R11"/>
      <pageMargins left="0.23622047244094491" right="0.23622047244094491" top="0.74803149606299213" bottom="0.74803149606299213" header="0.31496062992125984" footer="0.31496062992125984"/>
      <pageSetup paperSize="8" scale="65" fitToHeight="0" orientation="landscape" r:id="rId2"/>
      <headerFooter>
        <oddHeader>&amp;LWojewództwo&amp;K000000 Opolskie&amp;K01+000 - zadania gminne lista rezerwowa</oddHeader>
        <oddFooter>Strona &amp;P z &amp;N</oddFooter>
      </headerFooter>
      <autoFilter ref="A2:AB41" xr:uid="{00000000-0000-0000-0000-000000000000}"/>
    </customSheetView>
    <customSheetView guid="{910E5BC9-C14F-44A3-BD6A-DB4FB1067C5C}" scale="78" showPageBreaks="1" showGridLines="0" fitToPage="1" printArea="1" showAutoFilter="1" view="pageBreakPreview">
      <selection activeCell="R11" sqref="R11"/>
      <pageMargins left="0.23622047244094491" right="0.23622047244094491" top="0.74803149606299213" bottom="0.74803149606299213" header="0.31496062992125984" footer="0.31496062992125984"/>
      <pageSetup paperSize="8" scale="65" fitToHeight="0" orientation="landscape" r:id="rId3"/>
      <headerFooter>
        <oddHeader>&amp;LWojewództwo&amp;K000000 Opolskie&amp;K01+000 - zadania gminne lista rezerwowa</oddHeader>
        <oddFooter>Strona &amp;P z &amp;N</oddFooter>
      </headerFooter>
      <autoFilter ref="A2:AB41" xr:uid="{00000000-0000-0000-0000-000000000000}"/>
    </customSheetView>
    <customSheetView guid="{970B3EFC-385A-45DE-908A-ABE05BA5D65C}" scale="78" showPageBreaks="1" showGridLines="0" fitToPage="1" printArea="1" showAutoFilter="1" view="pageBreakPreview">
      <selection activeCell="R11" sqref="R11"/>
      <pageMargins left="0.23622047244094491" right="0.23622047244094491" top="0.74803149606299213" bottom="0.74803149606299213" header="0.31496062992125984" footer="0.31496062992125984"/>
      <pageSetup paperSize="8" scale="65" fitToHeight="0" orientation="landscape" r:id="rId4"/>
      <headerFooter>
        <oddHeader>&amp;LWojewództwo&amp;K000000 Opolskie&amp;K01+000 - zadania gminne lista rezerwowa</oddHeader>
        <oddFooter>Strona &amp;P z &amp;N</oddFooter>
      </headerFooter>
      <autoFilter ref="A2:AB41" xr:uid="{00000000-0000-0000-0000-000000000000}"/>
    </customSheetView>
    <customSheetView guid="{73D0BFC8-C8AD-4177-93C9-071059B157B4}" scale="78" showPageBreaks="1" showGridLines="0" fitToPage="1" printArea="1" showAutoFilter="1" view="pageBreakPreview">
      <selection activeCell="A3" sqref="A3"/>
      <pageMargins left="0.23622047244094491" right="0.23622047244094491" top="0.74803149606299213" bottom="0.74803149606299213" header="0.31496062992125984" footer="0.31496062992125984"/>
      <pageSetup paperSize="8" scale="45" fitToHeight="0" orientation="landscape" r:id="rId5"/>
      <headerFooter>
        <oddHeader>&amp;LWojewództwo&amp;K000000 Opolskie&amp;K01+000 - zadania gminne lista rezerwowa</oddHeader>
        <oddFooter>Strona &amp;P z &amp;N</oddFooter>
      </headerFooter>
      <autoFilter ref="A2:AB41" xr:uid="{00000000-0000-0000-0000-000000000000}"/>
    </customSheetView>
    <customSheetView guid="{8713D67E-80AD-4862-B39E-B3C8835229AA}" scale="78" showPageBreaks="1" showGridLines="0" fitToPage="1" printArea="1" showAutoFilter="1" view="pageBreakPreview" topLeftCell="E1">
      <selection activeCell="E3" sqref="E3"/>
      <pageMargins left="0.23622047244094491" right="0.23622047244094491" top="0.74803149606299213" bottom="0.74803149606299213" header="0.31496062992125984" footer="0.31496062992125984"/>
      <pageSetup paperSize="8" scale="65" fitToHeight="0" orientation="landscape" r:id="rId6"/>
      <headerFooter>
        <oddHeader>&amp;LWojewództwo&amp;K000000 Opolskie&amp;K01+000 - zadania gminne lista rezerwowa</oddHeader>
        <oddFooter>Strona &amp;P z &amp;N</oddFooter>
      </headerFooter>
      <autoFilter ref="A2:AB41" xr:uid="{00000000-0000-0000-0000-000000000000}"/>
    </customSheetView>
  </customSheetViews>
  <mergeCells count="16">
    <mergeCell ref="M1:M2"/>
    <mergeCell ref="N1:N2"/>
    <mergeCell ref="K1:K2"/>
    <mergeCell ref="L1:L2"/>
    <mergeCell ref="O1:R1"/>
    <mergeCell ref="A40:G40"/>
    <mergeCell ref="D1:D2"/>
    <mergeCell ref="A41:G41"/>
    <mergeCell ref="A1:A2"/>
    <mergeCell ref="B1:B2"/>
    <mergeCell ref="C1:C2"/>
    <mergeCell ref="I1:I2"/>
    <mergeCell ref="H1:H2"/>
    <mergeCell ref="J1:J2"/>
    <mergeCell ref="A38:G38"/>
    <mergeCell ref="A39:G39"/>
  </mergeCells>
  <conditionalFormatting sqref="AB42 Y39:AB39 Y38:Z38 Y6:AB11 Y13:AB24">
    <cfRule type="cellIs" dxfId="31" priority="34" operator="equal">
      <formula>FALSE</formula>
    </cfRule>
  </conditionalFormatting>
  <conditionalFormatting sqref="Y39:AA39 Y38:Z38">
    <cfRule type="containsText" dxfId="30" priority="27" operator="containsText" text="fałsz">
      <formula>NOT(ISERROR(SEARCH("fałsz",Y38)))</formula>
    </cfRule>
  </conditionalFormatting>
  <conditionalFormatting sqref="Z41:AA41">
    <cfRule type="cellIs" dxfId="29" priority="24" operator="equal">
      <formula>FALSE</formula>
    </cfRule>
  </conditionalFormatting>
  <conditionalFormatting sqref="Y41">
    <cfRule type="cellIs" dxfId="28" priority="23" operator="equal">
      <formula>FALSE</formula>
    </cfRule>
  </conditionalFormatting>
  <conditionalFormatting sqref="Y41:AA41">
    <cfRule type="containsText" dxfId="27" priority="22" operator="containsText" text="fałsz">
      <formula>NOT(ISERROR(SEARCH("fałsz",Y41)))</formula>
    </cfRule>
  </conditionalFormatting>
  <conditionalFormatting sqref="AB41">
    <cfRule type="cellIs" dxfId="26" priority="21" operator="equal">
      <formula>FALSE</formula>
    </cfRule>
  </conditionalFormatting>
  <conditionalFormatting sqref="AB41">
    <cfRule type="cellIs" dxfId="25" priority="20" operator="equal">
      <formula>FALSE</formula>
    </cfRule>
  </conditionalFormatting>
  <conditionalFormatting sqref="Y40:AA40">
    <cfRule type="containsText" dxfId="24" priority="17" operator="containsText" text="fałsz">
      <formula>NOT(ISERROR(SEARCH("fałsz",Y40)))</formula>
    </cfRule>
  </conditionalFormatting>
  <conditionalFormatting sqref="Z40:AA40">
    <cfRule type="cellIs" dxfId="23" priority="19" operator="equal">
      <formula>FALSE</formula>
    </cfRule>
  </conditionalFormatting>
  <conditionalFormatting sqref="Y40">
    <cfRule type="cellIs" dxfId="22" priority="18" operator="equal">
      <formula>FALSE</formula>
    </cfRule>
  </conditionalFormatting>
  <conditionalFormatting sqref="AB40">
    <cfRule type="cellIs" dxfId="21" priority="16" operator="equal">
      <formula>FALSE</formula>
    </cfRule>
  </conditionalFormatting>
  <conditionalFormatting sqref="AB40">
    <cfRule type="cellIs" dxfId="20" priority="15" operator="equal">
      <formula>FALSE</formula>
    </cfRule>
  </conditionalFormatting>
  <conditionalFormatting sqref="Y12:AB12 Y25:AB37">
    <cfRule type="cellIs" dxfId="19" priority="8" operator="equal">
      <formula>FALSE</formula>
    </cfRule>
  </conditionalFormatting>
  <conditionalFormatting sqref="Y10:AA11">
    <cfRule type="containsText" dxfId="18" priority="46" operator="containsText" text="fałsz">
      <formula>NOT(ISERROR(SEARCH("fałsz",Y29)))</formula>
    </cfRule>
  </conditionalFormatting>
  <conditionalFormatting sqref="Y20:AA20">
    <cfRule type="containsText" dxfId="17" priority="49" operator="containsText" text="fałsz">
      <formula>NOT(ISERROR(SEARCH("fałsz",#REF!)))</formula>
    </cfRule>
  </conditionalFormatting>
  <conditionalFormatting sqref="Y5:AB5">
    <cfRule type="cellIs" dxfId="16" priority="6" operator="equal">
      <formula>FALSE</formula>
    </cfRule>
  </conditionalFormatting>
  <conditionalFormatting sqref="Y5:AA5">
    <cfRule type="containsText" dxfId="15" priority="5" operator="containsText" text="fałsz">
      <formula>NOT(ISERROR(SEARCH("fałsz",Y5)))</formula>
    </cfRule>
  </conditionalFormatting>
  <conditionalFormatting sqref="Y18:AA19 Y8:AA8">
    <cfRule type="containsText" dxfId="14" priority="55" operator="containsText" text="fałsz">
      <formula>NOT(ISERROR(SEARCH("fałsz",Y25)))</formula>
    </cfRule>
  </conditionalFormatting>
  <conditionalFormatting sqref="Y16:AA16">
    <cfRule type="containsText" dxfId="13" priority="59" operator="containsText" text="fałsz">
      <formula>NOT(ISERROR(SEARCH("fałsz",Y26)))</formula>
    </cfRule>
  </conditionalFormatting>
  <conditionalFormatting sqref="Y14:AA15">
    <cfRule type="containsText" dxfId="12" priority="62" operator="containsText" text="fałsz">
      <formula>NOT(ISERROR(SEARCH("fałsz",Y31)))</formula>
    </cfRule>
  </conditionalFormatting>
  <conditionalFormatting sqref="Y12:AA12">
    <cfRule type="containsText" dxfId="11" priority="66" operator="containsText" text="fałsz">
      <formula>NOT(ISERROR(SEARCH("fałsz",Y20)))</formula>
    </cfRule>
  </conditionalFormatting>
  <conditionalFormatting sqref="Y13:AA13">
    <cfRule type="containsText" dxfId="10" priority="70" operator="containsText" text="fałsz">
      <formula>NOT(ISERROR(SEARCH("fałsz",Y28)))</formula>
    </cfRule>
  </conditionalFormatting>
  <conditionalFormatting sqref="Y9:AA9">
    <cfRule type="containsText" dxfId="9" priority="72" operator="containsText" text="fałsz">
      <formula>NOT(ISERROR(SEARCH("fałsz",Y27)))</formula>
    </cfRule>
  </conditionalFormatting>
  <conditionalFormatting sqref="Y24:AA24">
    <cfRule type="containsText" dxfId="8" priority="79" operator="containsText" text="fałsz">
      <formula>NOT(ISERROR(SEARCH("fałsz",Y34)))</formula>
    </cfRule>
  </conditionalFormatting>
  <conditionalFormatting sqref="Y17:AA17 Y6:AA7">
    <cfRule type="containsText" dxfId="7" priority="80" operator="containsText" text="fałsz">
      <formula>NOT(ISERROR(SEARCH("fałsz",Y22)))</formula>
    </cfRule>
  </conditionalFormatting>
  <conditionalFormatting sqref="Y3:AB3">
    <cfRule type="cellIs" dxfId="6" priority="3" operator="equal">
      <formula>FALSE</formula>
    </cfRule>
  </conditionalFormatting>
  <conditionalFormatting sqref="Y3:AA3">
    <cfRule type="containsText" dxfId="5" priority="4" operator="containsText" text="fałsz">
      <formula>NOT(ISERROR(SEARCH("fałsz",Y18)))</formula>
    </cfRule>
  </conditionalFormatting>
  <conditionalFormatting sqref="Y4:AB4">
    <cfRule type="cellIs" dxfId="4" priority="1" operator="equal">
      <formula>FALSE</formula>
    </cfRule>
  </conditionalFormatting>
  <conditionalFormatting sqref="Y4:AA4">
    <cfRule type="containsText" dxfId="3" priority="2" operator="containsText" text="fałsz">
      <formula>NOT(ISERROR(SEARCH("fałsz",Y20)))</formula>
    </cfRule>
  </conditionalFormatting>
  <dataValidations count="2">
    <dataValidation type="list" allowBlank="1" showInputMessage="1" showErrorMessage="1" sqref="C3:C37" xr:uid="{00000000-0002-0000-0400-000000000000}">
      <formula1>"N,K,W"</formula1>
    </dataValidation>
    <dataValidation type="list" allowBlank="1" showInputMessage="1" showErrorMessage="1" sqref="H3:H37" xr:uid="{00000000-0002-0000-0400-000001000000}">
      <formula1>"B,P,R"</formula1>
    </dataValidation>
  </dataValidations>
  <pageMargins left="0.23622047244094491" right="0.23622047244094491" top="0.74803149606299213" bottom="0.74803149606299213" header="0.31496062992125984" footer="0.31496062992125984"/>
  <pageSetup paperSize="8" scale="65" fitToHeight="0" orientation="landscape" r:id="rId7"/>
  <headerFooter>
    <oddHeader>&amp;LWojewództwo&amp;K000000 Opolskie&amp;K01+000 - zadania gminne lista rezerwowa</oddHeader>
    <oddFooter>Strona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52" operator="containsText" text="fałsz" id="{12E0A850-CCE0-4216-B50F-F50B7E29701B}">
            <xm:f>NOT(ISERROR(SEARCH("fałsz",'gm podst'!#REF!)))</xm:f>
            <x14:dxf>
              <font>
                <color rgb="FF9C0006"/>
              </font>
              <fill>
                <patternFill>
                  <bgColor rgb="FFFFC7CE"/>
                </patternFill>
              </fill>
            </x14:dxf>
          </x14:cfRule>
          <xm:sqref>Y21:AA21</xm:sqref>
        </x14:conditionalFormatting>
        <x14:conditionalFormatting xmlns:xm="http://schemas.microsoft.com/office/excel/2006/main">
          <x14:cfRule type="containsText" priority="53" operator="containsText" text="fałsz" id="{12E0A850-CCE0-4216-B50F-F50B7E29701B}">
            <xm:f>NOT(ISERROR(SEARCH("fałsz",'gm podst'!Y45)))</xm:f>
            <x14:dxf>
              <font>
                <color rgb="FF9C0006"/>
              </font>
              <fill>
                <patternFill>
                  <bgColor rgb="FFFFC7CE"/>
                </patternFill>
              </fill>
            </x14:dxf>
          </x14:cfRule>
          <xm:sqref>Y22:AA23</xm:sqref>
        </x14:conditionalFormatting>
        <x14:conditionalFormatting xmlns:xm="http://schemas.microsoft.com/office/excel/2006/main">
          <x14:cfRule type="containsText" priority="74" operator="containsText" text="fałsz" id="{12E0A850-CCE0-4216-B50F-F50B7E29701B}">
            <xm:f>NOT(ISERROR(SEARCH("fałsz",'gm podst'!Y47)))</xm:f>
            <x14:dxf>
              <font>
                <color rgb="FF9C0006"/>
              </font>
              <fill>
                <patternFill>
                  <bgColor rgb="FFFFC7CE"/>
                </patternFill>
              </fill>
            </x14:dxf>
          </x14:cfRule>
          <xm:sqref>Y25:AA37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9</vt:i4>
      </vt:variant>
    </vt:vector>
  </HeadingPairs>
  <TitlesOfParts>
    <vt:vector size="14" baseType="lpstr">
      <vt:lpstr>TERC - "nazwa woj"</vt:lpstr>
      <vt:lpstr>pow podst</vt:lpstr>
      <vt:lpstr>gm podst</vt:lpstr>
      <vt:lpstr>pow rez</vt:lpstr>
      <vt:lpstr>gm rez</vt:lpstr>
      <vt:lpstr>'gm podst'!Obszar_wydruku</vt:lpstr>
      <vt:lpstr>'gm rez'!Obszar_wydruku</vt:lpstr>
      <vt:lpstr>'pow podst'!Obszar_wydruku</vt:lpstr>
      <vt:lpstr>'pow rez'!Obszar_wydruku</vt:lpstr>
      <vt:lpstr>'TERC - "nazwa woj"'!Obszar_wydruku</vt:lpstr>
      <vt:lpstr>'gm podst'!Tytuły_wydruku</vt:lpstr>
      <vt:lpstr>'gm rez'!Tytuły_wydruku</vt:lpstr>
      <vt:lpstr>'pow podst'!Tytuły_wydruku</vt:lpstr>
      <vt:lpstr>'pow rez'!Tytuły_wydruku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Przykaza Daniel</dc:creator>
  <cp:lastModifiedBy>Justyna Sperczyńska</cp:lastModifiedBy>
  <cp:lastPrinted>2022-11-25T14:13:29Z</cp:lastPrinted>
  <dcterms:created xsi:type="dcterms:W3CDTF">2019-02-25T10:53:14Z</dcterms:created>
  <dcterms:modified xsi:type="dcterms:W3CDTF">2023-09-06T06:39:01Z</dcterms:modified>
</cp:coreProperties>
</file>