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rzemyslaw.hermann\Desktop\USŁ. LESNE 2022\UL2022\Załączniki edytowalne do SWZ\Zał. nr 2 - Kosztorys Ofertowy\"/>
    </mc:Choice>
  </mc:AlternateContent>
  <bookViews>
    <workbookView xWindow="-120" yWindow="-120" windowWidth="29040" windowHeight="15840"/>
  </bookViews>
  <sheets>
    <sheet name="Kosztorys ofertowy" sheetId="3" r:id="rId1"/>
    <sheet name="Excelblog.pl - Kwoty słownie" sheetId="4" state="hidden" r:id="rId2"/>
  </sheet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Dziesiatki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Jednosci">{"jeden";"dwa";"trzy";"cztery";"pięć";"sześć";"siedem";"osiem";"dziewięć";"dziesięć";"jedenaście";"dwanaście";"trzynaście";"czternaście";"piętnaście";"szestnaście";"siedemnaście";"osiemnaście";"dziewiętnaście";"dwadzieścia"}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excelblog_Setki">{"sto";"dwieście";"trzysta";"czterysta";"pięćset";"sześćset";"siedemset";"osiemset";"dziewięcset"}</definedName>
    <definedName name="_xlnm.Print_Area" localSheetId="0">'Kosztorys ofertowy'!$B$1:$K$111</definedName>
    <definedName name="slownie">'Excelblog.pl - Kwoty słownie'!$B$8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7" i="3" l="1"/>
  <c r="H101" i="3" l="1"/>
  <c r="H105" i="3"/>
  <c r="H103" i="3"/>
  <c r="H104" i="3"/>
  <c r="H102" i="3"/>
  <c r="O105" i="3" l="1"/>
  <c r="O104" i="3"/>
  <c r="O103" i="3"/>
  <c r="O102" i="3"/>
  <c r="O101" i="3"/>
  <c r="O98" i="3"/>
  <c r="O97" i="3"/>
  <c r="O95" i="3"/>
  <c r="O93" i="3"/>
  <c r="O91" i="3"/>
  <c r="O90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0" i="3"/>
  <c r="O45" i="3"/>
  <c r="O40" i="3"/>
  <c r="O35" i="3"/>
  <c r="O30" i="3"/>
  <c r="M105" i="3"/>
  <c r="N105" i="3" s="1"/>
  <c r="J105" i="3"/>
  <c r="K105" i="3" s="1"/>
  <c r="M104" i="3"/>
  <c r="N104" i="3" s="1"/>
  <c r="J104" i="3"/>
  <c r="K104" i="3" s="1"/>
  <c r="M103" i="3"/>
  <c r="N103" i="3" s="1"/>
  <c r="J103" i="3"/>
  <c r="K103" i="3" s="1"/>
  <c r="M102" i="3"/>
  <c r="N102" i="3" s="1"/>
  <c r="J102" i="3"/>
  <c r="K102" i="3" s="1"/>
  <c r="M101" i="3"/>
  <c r="N101" i="3" s="1"/>
  <c r="J101" i="3"/>
  <c r="K101" i="3" s="1"/>
  <c r="M98" i="3"/>
  <c r="N98" i="3" s="1"/>
  <c r="H98" i="3"/>
  <c r="J98" i="3" s="1"/>
  <c r="K98" i="3" s="1"/>
  <c r="M97" i="3"/>
  <c r="N97" i="3" s="1"/>
  <c r="H97" i="3"/>
  <c r="J97" i="3" s="1"/>
  <c r="K97" i="3" s="1"/>
  <c r="M95" i="3"/>
  <c r="N95" i="3" s="1"/>
  <c r="H95" i="3"/>
  <c r="J95" i="3" s="1"/>
  <c r="K95" i="3" s="1"/>
  <c r="M93" i="3"/>
  <c r="N93" i="3" s="1"/>
  <c r="H93" i="3"/>
  <c r="M91" i="3"/>
  <c r="N91" i="3" s="1"/>
  <c r="H91" i="3"/>
  <c r="J91" i="3" s="1"/>
  <c r="K91" i="3" s="1"/>
  <c r="M90" i="3"/>
  <c r="N90" i="3" s="1"/>
  <c r="H90" i="3"/>
  <c r="J90" i="3" s="1"/>
  <c r="K90" i="3" s="1"/>
  <c r="M88" i="3"/>
  <c r="N88" i="3" s="1"/>
  <c r="H88" i="3"/>
  <c r="J88" i="3" s="1"/>
  <c r="K88" i="3" s="1"/>
  <c r="M87" i="3"/>
  <c r="N87" i="3" s="1"/>
  <c r="H87" i="3"/>
  <c r="J87" i="3" s="1"/>
  <c r="K87" i="3" s="1"/>
  <c r="M86" i="3"/>
  <c r="N86" i="3" s="1"/>
  <c r="H86" i="3"/>
  <c r="J86" i="3" s="1"/>
  <c r="K86" i="3" s="1"/>
  <c r="M85" i="3"/>
  <c r="N85" i="3" s="1"/>
  <c r="H85" i="3"/>
  <c r="M84" i="3"/>
  <c r="N84" i="3" s="1"/>
  <c r="H84" i="3"/>
  <c r="J84" i="3" s="1"/>
  <c r="K84" i="3" s="1"/>
  <c r="M83" i="3"/>
  <c r="N83" i="3" s="1"/>
  <c r="H83" i="3"/>
  <c r="J83" i="3" s="1"/>
  <c r="K83" i="3" s="1"/>
  <c r="M82" i="3"/>
  <c r="N82" i="3" s="1"/>
  <c r="H82" i="3"/>
  <c r="J82" i="3" s="1"/>
  <c r="K82" i="3" s="1"/>
  <c r="M81" i="3"/>
  <c r="N81" i="3" s="1"/>
  <c r="H81" i="3"/>
  <c r="J81" i="3" s="1"/>
  <c r="K81" i="3" s="1"/>
  <c r="M80" i="3"/>
  <c r="N80" i="3" s="1"/>
  <c r="H80" i="3"/>
  <c r="J80" i="3" s="1"/>
  <c r="K80" i="3" s="1"/>
  <c r="M79" i="3"/>
  <c r="N79" i="3" s="1"/>
  <c r="H79" i="3"/>
  <c r="J79" i="3" s="1"/>
  <c r="K79" i="3" s="1"/>
  <c r="M78" i="3"/>
  <c r="N78" i="3" s="1"/>
  <c r="H78" i="3"/>
  <c r="J78" i="3" s="1"/>
  <c r="K78" i="3" s="1"/>
  <c r="M77" i="3"/>
  <c r="N77" i="3" s="1"/>
  <c r="H77" i="3"/>
  <c r="M76" i="3"/>
  <c r="N76" i="3" s="1"/>
  <c r="H76" i="3"/>
  <c r="J76" i="3" s="1"/>
  <c r="K76" i="3" s="1"/>
  <c r="M75" i="3"/>
  <c r="N75" i="3" s="1"/>
  <c r="H75" i="3"/>
  <c r="J75" i="3" s="1"/>
  <c r="K75" i="3" s="1"/>
  <c r="M74" i="3"/>
  <c r="N74" i="3" s="1"/>
  <c r="H74" i="3"/>
  <c r="J74" i="3" s="1"/>
  <c r="K74" i="3" s="1"/>
  <c r="M73" i="3"/>
  <c r="N73" i="3" s="1"/>
  <c r="H73" i="3"/>
  <c r="J73" i="3" s="1"/>
  <c r="K73" i="3" s="1"/>
  <c r="M72" i="3"/>
  <c r="N72" i="3" s="1"/>
  <c r="H72" i="3"/>
  <c r="J72" i="3" s="1"/>
  <c r="K72" i="3" s="1"/>
  <c r="M71" i="3"/>
  <c r="N71" i="3" s="1"/>
  <c r="H71" i="3"/>
  <c r="J71" i="3" s="1"/>
  <c r="K71" i="3" s="1"/>
  <c r="M70" i="3"/>
  <c r="N70" i="3" s="1"/>
  <c r="H70" i="3"/>
  <c r="J70" i="3" s="1"/>
  <c r="K70" i="3" s="1"/>
  <c r="M69" i="3"/>
  <c r="N69" i="3" s="1"/>
  <c r="H69" i="3"/>
  <c r="J69" i="3" s="1"/>
  <c r="K69" i="3" s="1"/>
  <c r="M68" i="3"/>
  <c r="N68" i="3" s="1"/>
  <c r="H68" i="3"/>
  <c r="M67" i="3"/>
  <c r="N67" i="3" s="1"/>
  <c r="H67" i="3"/>
  <c r="J67" i="3" s="1"/>
  <c r="K67" i="3" s="1"/>
  <c r="M65" i="3"/>
  <c r="N65" i="3" s="1"/>
  <c r="H65" i="3"/>
  <c r="J65" i="3" s="1"/>
  <c r="K65" i="3" s="1"/>
  <c r="M64" i="3"/>
  <c r="N64" i="3" s="1"/>
  <c r="H64" i="3"/>
  <c r="J64" i="3" s="1"/>
  <c r="K64" i="3" s="1"/>
  <c r="M63" i="3"/>
  <c r="N63" i="3" s="1"/>
  <c r="H63" i="3"/>
  <c r="J63" i="3" s="1"/>
  <c r="K63" i="3" s="1"/>
  <c r="M62" i="3"/>
  <c r="N62" i="3" s="1"/>
  <c r="H62" i="3"/>
  <c r="J62" i="3" s="1"/>
  <c r="K62" i="3" s="1"/>
  <c r="M61" i="3"/>
  <c r="N61" i="3" s="1"/>
  <c r="H61" i="3"/>
  <c r="J61" i="3" s="1"/>
  <c r="K61" i="3" s="1"/>
  <c r="M60" i="3"/>
  <c r="N60" i="3" s="1"/>
  <c r="H60" i="3"/>
  <c r="M59" i="3"/>
  <c r="N59" i="3" s="1"/>
  <c r="H59" i="3"/>
  <c r="J59" i="3" s="1"/>
  <c r="K59" i="3" s="1"/>
  <c r="M58" i="3"/>
  <c r="N58" i="3" s="1"/>
  <c r="H58" i="3"/>
  <c r="J58" i="3" s="1"/>
  <c r="K58" i="3" s="1"/>
  <c r="M57" i="3"/>
  <c r="N57" i="3" s="1"/>
  <c r="H57" i="3"/>
  <c r="J57" i="3" s="1"/>
  <c r="K57" i="3" s="1"/>
  <c r="M56" i="3"/>
  <c r="N56" i="3" s="1"/>
  <c r="H56" i="3"/>
  <c r="J56" i="3" s="1"/>
  <c r="K56" i="3" s="1"/>
  <c r="M55" i="3"/>
  <c r="N55" i="3" s="1"/>
  <c r="H55" i="3"/>
  <c r="J55" i="3" s="1"/>
  <c r="K55" i="3" s="1"/>
  <c r="M54" i="3"/>
  <c r="N54" i="3" s="1"/>
  <c r="H54" i="3"/>
  <c r="J54" i="3" s="1"/>
  <c r="K54" i="3" s="1"/>
  <c r="M53" i="3"/>
  <c r="N53" i="3" s="1"/>
  <c r="H53" i="3"/>
  <c r="J53" i="3" s="1"/>
  <c r="K53" i="3" s="1"/>
  <c r="M50" i="3"/>
  <c r="N50" i="3" s="1"/>
  <c r="J50" i="3"/>
  <c r="K50" i="3" s="1"/>
  <c r="M45" i="3"/>
  <c r="N45" i="3" s="1"/>
  <c r="J45" i="3"/>
  <c r="K45" i="3" s="1"/>
  <c r="M40" i="3"/>
  <c r="N40" i="3" s="1"/>
  <c r="M35" i="3"/>
  <c r="N35" i="3" s="1"/>
  <c r="J35" i="3"/>
  <c r="M30" i="3"/>
  <c r="N30" i="3" s="1"/>
  <c r="J85" i="3" l="1"/>
  <c r="K85" i="3" s="1"/>
  <c r="J68" i="3"/>
  <c r="K68" i="3" s="1"/>
  <c r="J60" i="3"/>
  <c r="K60" i="3" s="1"/>
  <c r="J77" i="3"/>
  <c r="K77" i="3" s="1"/>
  <c r="J93" i="3"/>
  <c r="K93" i="3" s="1"/>
  <c r="J40" i="3"/>
  <c r="K40" i="3" s="1"/>
  <c r="K35" i="3"/>
  <c r="J30" i="3"/>
  <c r="K30" i="3" s="1"/>
  <c r="O106" i="3"/>
  <c r="C109" i="3" s="1"/>
  <c r="N106" i="3"/>
  <c r="C106" i="3" s="1"/>
  <c r="H108" i="3" l="1"/>
  <c r="B3" i="4" s="1"/>
  <c r="H5" i="4" l="1"/>
  <c r="H6" i="4" s="1"/>
  <c r="E5" i="4"/>
  <c r="E6" i="4" s="1"/>
  <c r="D5" i="4"/>
  <c r="D6" i="4" s="1"/>
  <c r="F5" i="4"/>
  <c r="F6" i="4" s="1"/>
  <c r="G5" i="4"/>
  <c r="G6" i="4" s="1"/>
  <c r="C6" i="4"/>
  <c r="B8" i="4" l="1"/>
  <c r="B110" i="3" s="1"/>
  <c r="B10" i="4"/>
  <c r="B9" i="4"/>
</calcChain>
</file>

<file path=xl/sharedStrings.xml><?xml version="1.0" encoding="utf-8"?>
<sst xmlns="http://schemas.openxmlformats.org/spreadsheetml/2006/main" count="359" uniqueCount="195">
  <si>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</si>
  <si>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</si>
  <si>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</si>
  <si>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</si>
  <si>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</si>
  <si>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</si>
  <si>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</si>
  <si>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</si>
  <si>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</si>
  <si>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</si>
  <si>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</si>
  <si>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</si>
  <si>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</si>
  <si>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</si>
  <si>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</si>
  <si>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PODWOZ-D1</t>
  </si>
  <si>
    <t>Podwóz drewna do 500 m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</si>
  <si>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</si>
  <si>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</si>
  <si>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</si>
  <si>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</si>
  <si>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</si>
  <si>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</si>
  <si>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</si>
  <si>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</si>
  <si>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</si>
  <si>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</si>
  <si>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15</t>
  </si>
  <si>
    <t>PORZB&gt;100</t>
  </si>
  <si>
    <t>Oczyszczanie zrębów, gruntów porolnych, halizn i płazowin z krzewów, jeżyn, malin itp. poprzez wycinanie bez wynoszenia i układania - dla 100% pokrycia powierzchni</t>
  </si>
  <si>
    <t>HA</t>
  </si>
  <si>
    <t xml:space="preserve"> 17</t>
  </si>
  <si>
    <t>ROZDR-PP</t>
  </si>
  <si>
    <t>Rozdrabnianie pozostałości drzewnych na całej powierzchni bez mieszania z glebą</t>
  </si>
  <si>
    <t>KMTR</t>
  </si>
  <si>
    <t xml:space="preserve"> 51</t>
  </si>
  <si>
    <t>WYK-TAL40</t>
  </si>
  <si>
    <t>Zdarcie pokrywy na talerzach 40 cm x 40 cm</t>
  </si>
  <si>
    <t>TSZT</t>
  </si>
  <si>
    <t xml:space="preserve"> 68</t>
  </si>
  <si>
    <t>WYK-PASCP</t>
  </si>
  <si>
    <t>Wyorywanie bruzd pługiem leśnym pod okapem</t>
  </si>
  <si>
    <t xml:space="preserve"> 69</t>
  </si>
  <si>
    <t>WYK-POGCZ</t>
  </si>
  <si>
    <t>Wyorywanie bruzd pługiem leśnym z pogłębiaczem na powierzchni pow. 0,50 ha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</si>
  <si>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</si>
  <si>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</si>
  <si>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</si>
  <si>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</si>
  <si>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</si>
  <si>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</si>
  <si>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</si>
  <si>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</si>
  <si>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</si>
  <si>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</si>
  <si>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</si>
  <si>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</si>
  <si>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114</t>
  </si>
  <si>
    <t>PODK-FORM</t>
  </si>
  <si>
    <t>Podkrzesywanie i formowanie drzewek na uprawach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</si>
  <si>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</si>
  <si>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</si>
  <si>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</si>
  <si>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</si>
  <si>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</si>
  <si>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</si>
  <si>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131</t>
  </si>
  <si>
    <t>KOR-P</t>
  </si>
  <si>
    <t>Korowanie pułapek i niszczenie kory</t>
  </si>
  <si>
    <t>132</t>
  </si>
  <si>
    <t>KOR-NISZ</t>
  </si>
  <si>
    <t>Niszczenie kory po korowaniu pułapek</t>
  </si>
  <si>
    <t>SZT</t>
  </si>
  <si>
    <t>134.01</t>
  </si>
  <si>
    <t>PUŁ-RYJF</t>
  </si>
  <si>
    <t>Wykładanie pułapek feromonowych na ryjkowce</t>
  </si>
  <si>
    <t>139</t>
  </si>
  <si>
    <t>SZUK-OWA2</t>
  </si>
  <si>
    <t>Próbne poszukiwania owadów w ściole metodą dwóch drzew próbnych</t>
  </si>
  <si>
    <t>140</t>
  </si>
  <si>
    <t>SMAR-PBIO</t>
  </si>
  <si>
    <t>Smarowanie pni biopreparatem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</si>
  <si>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</si>
  <si>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</si>
  <si>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</si>
  <si>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</si>
  <si>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</si>
  <si>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</si>
  <si>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</si>
  <si>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146</t>
  </si>
  <si>
    <t>WYK-SLUPI</t>
  </si>
  <si>
    <t>Przygotowanie słupków iglastych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</si>
  <si>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</si>
  <si>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</si>
  <si>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</si>
  <si>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</si>
  <si>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</si>
  <si>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</si>
  <si>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</si>
  <si>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</si>
  <si>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</si>
  <si>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</si>
  <si>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</si>
  <si>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</si>
  <si>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</si>
  <si>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152.01</t>
  </si>
  <si>
    <t>ZD-SO</t>
  </si>
  <si>
    <t>Zrębkowanie drobnicy SO</t>
  </si>
  <si>
    <t>152.02</t>
  </si>
  <si>
    <t>ZD-SW</t>
  </si>
  <si>
    <t>Zrębkowanie drobnicy ŚW</t>
  </si>
  <si>
    <t>152.03</t>
  </si>
  <si>
    <t>UDSN-SO</t>
  </si>
  <si>
    <t>Układanie drobnicy w stosy niewymiarowe celem zrębkowania SO</t>
  </si>
  <si>
    <t>152.04</t>
  </si>
  <si>
    <t>UDSN-SW</t>
  </si>
  <si>
    <t>Układanie drobnicy w stosy niewymiarowe celem zrębkowania ŚW</t>
  </si>
  <si>
    <t>154</t>
  </si>
  <si>
    <t>ZAW-BUD</t>
  </si>
  <si>
    <t>Wywieszanie nowych budek lęgowych i schronów dla nietoperzy</t>
  </si>
  <si>
    <t>155</t>
  </si>
  <si>
    <t>NAPR-BUD</t>
  </si>
  <si>
    <t>Naprawa starych budek lęgowych i schronów dla nietoperzy</t>
  </si>
  <si>
    <t>156</t>
  </si>
  <si>
    <t>CZYSZ-BUD</t>
  </si>
  <si>
    <t>Czyszczenie budek lęgowych i schronów dla nietoperzy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</si>
  <si>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</si>
  <si>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</si>
  <si>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</si>
  <si>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</si>
  <si>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</si>
  <si>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</si>
  <si>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>309</t>
  </si>
  <si>
    <t>N-ZSGDNSO</t>
  </si>
  <si>
    <t>Zbiór szyszek z gospodarczych drzewostanów nasiennych sosnowych</t>
  </si>
  <si>
    <t>KG</t>
  </si>
  <si>
    <t>414</t>
  </si>
  <si>
    <t>ODSN-ZUL</t>
  </si>
  <si>
    <t>Odśnieżanie odcinków dróg leśnych</t>
  </si>
  <si>
    <t>415</t>
  </si>
  <si>
    <t>ROW-ZUL</t>
  </si>
  <si>
    <t>Wyrównanie istniejącej nawierzchni jezdni dróg leśnych</t>
  </si>
  <si>
    <t>416</t>
  </si>
  <si>
    <t>KOSZ-ZUL</t>
  </si>
  <si>
    <t>Wykaszanie rowów i poboczy dróg leśnych</t>
  </si>
  <si>
    <t xml:space="preserve"> 11, 117, 157, 161, 163, 165, 167, 169, 171, 180, 183, 209, 307, 336, 340, 343</t>
  </si>
  <si>
    <t>GODZ RH8</t>
  </si>
  <si>
    <t>Prace godzinowe ręczne (8% VAT)</t>
  </si>
  <si>
    <t>174, 184, 222</t>
  </si>
  <si>
    <t>GODZ RH23</t>
  </si>
  <si>
    <t>Prace godzinowe ręczne (23% VAT)</t>
  </si>
  <si>
    <t>119, 173, 187, 308, 338, 341, 344</t>
  </si>
  <si>
    <t>GODZ RU8</t>
  </si>
  <si>
    <t>Prace godzinowe ręczne z urządzeniem (8% VAT)</t>
  </si>
  <si>
    <t>118, 13, 158, 164, 166, 168, 170, 172, 181, 185, 210, 306, 337, 342</t>
  </si>
  <si>
    <t>GODZ MH8</t>
  </si>
  <si>
    <t>Prace godzinowe ciągnikowe (8% VAT)</t>
  </si>
  <si>
    <t>175, 186, 223, 345</t>
  </si>
  <si>
    <t>GODZ MH23</t>
  </si>
  <si>
    <t>Prace godzinowe ciągnikowe (23% VAT)</t>
  </si>
  <si>
    <t>Cena łączna netto w PLN</t>
  </si>
  <si>
    <t>Cena łączna brutto w PLN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</si>
  <si>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</si>
  <si>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</si>
  <si>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</si>
  <si>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</si>
  <si>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</si>
  <si>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</si>
  <si>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</si>
  <si>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</si>
  <si>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</si>
  <si>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KOSZTORYS OFERTOWY</t>
  </si>
  <si>
    <t>Podpis oferenta</t>
  </si>
  <si>
    <t>autor: Marcin Egert | www.excelblog.pl</t>
  </si>
  <si>
    <t>Kwota:</t>
  </si>
  <si>
    <t>Grosze 2</t>
  </si>
  <si>
    <t>Grosze</t>
  </si>
  <si>
    <t>Setki</t>
  </si>
  <si>
    <t>Tysiące</t>
  </si>
  <si>
    <t>Miliony</t>
  </si>
  <si>
    <t>Miliardy</t>
  </si>
  <si>
    <t>Wiersz pomocniczy 1</t>
  </si>
  <si>
    <t>Wiersz pomocniczy 2</t>
  </si>
  <si>
    <t>Słownie v.1</t>
  </si>
  <si>
    <t>Słownie v.2</t>
  </si>
  <si>
    <t>Słownie v.3</t>
  </si>
  <si>
    <t>Dostępne na licencji Creative Commons Uznanie autorstwa 2.5 Polska</t>
  </si>
  <si>
    <t xml:space="preserve">UWAGA - TO SĄ ARKUSZE WYLICZAJĄCE KWOTY SŁOWNIE W ARKUSZACH OFERT - PROSZĘ TU NIC NIE MODYFIKOWAĆ </t>
  </si>
  <si>
    <t>- W PRZECIWNYM RAZIE ARKUSZE MOGĄ ŹLE DZIAŁAĆ    !!!!!</t>
  </si>
  <si>
    <t>(Nazwa i adres wykonawcy)</t>
  </si>
  <si>
    <t>Załącznik nr 2 do SWZ</t>
  </si>
  <si>
    <t>Miejscowość</t>
  </si>
  <si>
    <t>Data</t>
  </si>
  <si>
    <r>
      <t xml:space="preserve">Odpowiadając na ogłoszenie o przetargu nieograniczonym na „Wykonywanie usług z zakresu gospodarki leśnej na terenie
Nadleśnictwa Lutówko w roku 2022''  składamy niniejszym ofertę na </t>
    </r>
    <r>
      <rPr>
        <b/>
        <sz val="12"/>
        <color rgb="FF333333"/>
        <rFont val="Arial"/>
        <family val="2"/>
        <charset val="238"/>
      </rPr>
      <t>pakiet 2</t>
    </r>
    <r>
      <rPr>
        <sz val="12"/>
        <color rgb="FF333333"/>
        <rFont val="Arial"/>
        <family val="2"/>
        <charset val="238"/>
      </rPr>
      <t xml:space="preserve"> tego zamówienia i oferujemy następujące ceny
jednostkowe za usługi wchodzące w skład tej części zamówienia:</t>
    </r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</si>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</sst>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###,\ ###,##0.00"/>
    <numFmt numFmtId="165" formatCode="#&quot; &quot;??/16"/>
  </numFmts>
  <fonts count="2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0"/>
      <name val="Times New Roman"/>
      <family val="1"/>
      <charset val="238"/>
    </font>
    <font>
      <sz val="12"/>
      <color rgb="FF333333"/>
      <name val="Times New Roman"/>
      <family val="1"/>
      <charset val="238"/>
    </font>
    <font>
      <sz val="9"/>
      <color rgb="FF333333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b/>
      <sz val="10"/>
      <color rgb="FF333333"/>
      <name val="Arial"/>
      <family val="2"/>
      <charset val="238"/>
    </font>
    <font>
      <sz val="22"/>
      <color rgb="FFFF0000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Tahom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8"/>
      <name val="Arial"/>
      <family val="2"/>
      <charset val="238"/>
    </font>
    <font>
      <b/>
      <sz val="16"/>
      <color rgb="FF333333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16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/>
    <xf numFmtId="49" fontId="7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vertical="center" wrapText="1"/>
    </xf>
    <xf numFmtId="39" fontId="1" fillId="2" borderId="4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4" fontId="9" fillId="2" borderId="4" xfId="0" applyNumberFormat="1" applyFont="1" applyFill="1" applyBorder="1" applyAlignment="1" applyProtection="1">
      <alignment vertical="center"/>
    </xf>
    <xf numFmtId="4" fontId="9" fillId="2" borderId="4" xfId="0" applyNumberFormat="1" applyFont="1" applyFill="1" applyBorder="1" applyAlignment="1">
      <alignment vertical="center"/>
    </xf>
    <xf numFmtId="4" fontId="9" fillId="2" borderId="0" xfId="0" applyNumberFormat="1" applyFont="1" applyFill="1" applyBorder="1" applyAlignment="1" applyProtection="1">
      <alignment vertical="center"/>
    </xf>
    <xf numFmtId="4" fontId="9" fillId="2" borderId="0" xfId="0" applyNumberFormat="1" applyFont="1" applyFill="1" applyBorder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4" fontId="12" fillId="2" borderId="0" xfId="1" applyNumberFormat="1" applyFont="1" applyFill="1" applyBorder="1" applyAlignment="1" applyProtection="1">
      <alignment vertical="center"/>
    </xf>
    <xf numFmtId="4" fontId="12" fillId="0" borderId="0" xfId="1" applyNumberFormat="1" applyFont="1" applyFill="1" applyBorder="1" applyAlignment="1" applyProtection="1">
      <alignment vertical="center"/>
    </xf>
    <xf numFmtId="9" fontId="10" fillId="0" borderId="4" xfId="0" applyNumberFormat="1" applyFont="1" applyFill="1" applyBorder="1" applyAlignment="1" applyProtection="1">
      <alignment vertical="center"/>
      <protection locked="0"/>
    </xf>
    <xf numFmtId="49" fontId="2" fillId="3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vertical="center"/>
    </xf>
    <xf numFmtId="4" fontId="12" fillId="2" borderId="0" xfId="1" applyNumberFormat="1" applyFont="1" applyFill="1" applyBorder="1" applyAlignment="1" applyProtection="1">
      <alignment vertical="center"/>
      <protection locked="0"/>
    </xf>
    <xf numFmtId="4" fontId="1" fillId="2" borderId="0" xfId="0" applyNumberFormat="1" applyFont="1" applyFill="1" applyAlignment="1">
      <alignment horizontal="left"/>
    </xf>
    <xf numFmtId="0" fontId="14" fillId="0" borderId="0" xfId="0" applyFont="1"/>
    <xf numFmtId="49" fontId="4" fillId="3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/>
    <xf numFmtId="4" fontId="13" fillId="2" borderId="0" xfId="0" applyNumberFormat="1" applyFont="1" applyFill="1" applyBorder="1" applyAlignment="1">
      <alignment horizontal="right" vertical="center"/>
    </xf>
    <xf numFmtId="0" fontId="17" fillId="4" borderId="0" xfId="2" applyFont="1" applyFill="1" applyAlignment="1" applyProtection="1">
      <alignment vertical="center"/>
    </xf>
    <xf numFmtId="0" fontId="16" fillId="4" borderId="0" xfId="2" applyFill="1" applyAlignment="1" applyProtection="1">
      <alignment vertical="center"/>
    </xf>
    <xf numFmtId="0" fontId="16" fillId="0" borderId="0" xfId="2" applyAlignment="1" applyProtection="1">
      <alignment vertical="center"/>
    </xf>
    <xf numFmtId="0" fontId="16" fillId="5" borderId="0" xfId="2" applyFill="1" applyProtection="1"/>
    <xf numFmtId="0" fontId="18" fillId="5" borderId="0" xfId="2" applyFont="1" applyFill="1" applyProtection="1"/>
    <xf numFmtId="0" fontId="16" fillId="5" borderId="0" xfId="2" applyFill="1" applyBorder="1" applyProtection="1"/>
    <xf numFmtId="0" fontId="16" fillId="0" borderId="0" xfId="2" applyProtection="1"/>
    <xf numFmtId="0" fontId="18" fillId="0" borderId="0" xfId="2" applyFont="1" applyProtection="1"/>
    <xf numFmtId="4" fontId="16" fillId="6" borderId="4" xfId="2" applyNumberFormat="1" applyFill="1" applyBorder="1" applyProtection="1">
      <protection locked="0"/>
    </xf>
    <xf numFmtId="4" fontId="16" fillId="5" borderId="0" xfId="2" applyNumberFormat="1" applyFill="1" applyProtection="1"/>
    <xf numFmtId="4" fontId="18" fillId="5" borderId="0" xfId="2" applyNumberFormat="1" applyFont="1" applyFill="1" applyAlignment="1" applyProtection="1">
      <alignment horizontal="center"/>
    </xf>
    <xf numFmtId="0" fontId="18" fillId="5" borderId="0" xfId="2" applyFont="1" applyFill="1" applyBorder="1" applyAlignment="1" applyProtection="1">
      <alignment horizontal="center"/>
    </xf>
    <xf numFmtId="165" fontId="16" fillId="5" borderId="0" xfId="2" applyNumberFormat="1" applyFill="1" applyAlignment="1" applyProtection="1">
      <alignment horizontal="center"/>
    </xf>
    <xf numFmtId="0" fontId="16" fillId="5" borderId="0" xfId="2" applyFill="1" applyBorder="1" applyAlignment="1" applyProtection="1">
      <alignment horizontal="center"/>
    </xf>
    <xf numFmtId="0" fontId="19" fillId="5" borderId="0" xfId="2" applyFont="1" applyFill="1" applyProtection="1"/>
    <xf numFmtId="0" fontId="19" fillId="5" borderId="0" xfId="2" applyFont="1" applyFill="1" applyBorder="1" applyProtection="1"/>
    <xf numFmtId="0" fontId="16" fillId="6" borderId="6" xfId="2" applyFill="1" applyBorder="1" applyProtection="1">
      <protection locked="0"/>
    </xf>
    <xf numFmtId="0" fontId="16" fillId="6" borderId="17" xfId="2" applyFill="1" applyBorder="1" applyProtection="1">
      <protection locked="0"/>
    </xf>
    <xf numFmtId="0" fontId="16" fillId="6" borderId="18" xfId="2" applyFill="1" applyBorder="1" applyProtection="1">
      <protection locked="0"/>
    </xf>
    <xf numFmtId="0" fontId="16" fillId="4" borderId="0" xfId="2" applyFont="1" applyFill="1" applyAlignment="1" applyProtection="1">
      <alignment vertical="center"/>
    </xf>
    <xf numFmtId="0" fontId="16" fillId="4" borderId="0" xfId="2" applyFont="1" applyFill="1" applyBorder="1" applyAlignment="1" applyProtection="1">
      <alignment vertical="center"/>
    </xf>
    <xf numFmtId="0" fontId="21" fillId="4" borderId="0" xfId="3" applyFont="1" applyFill="1" applyAlignment="1" applyProtection="1">
      <alignment horizontal="right" vertical="center"/>
    </xf>
    <xf numFmtId="0" fontId="16" fillId="0" borderId="0" xfId="2" applyFont="1" applyAlignment="1" applyProtection="1">
      <alignment vertical="center"/>
    </xf>
    <xf numFmtId="0" fontId="16" fillId="0" borderId="0" xfId="2" applyFont="1" applyProtection="1">
      <protection locked="0"/>
    </xf>
    <xf numFmtId="0" fontId="16" fillId="0" borderId="0" xfId="2" applyProtection="1">
      <protection locked="0"/>
    </xf>
    <xf numFmtId="0" fontId="16" fillId="0" borderId="0" xfId="2" quotePrefix="1" applyFont="1" applyProtection="1"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Alignment="1">
      <alignment horizontal="center" vertical="center"/>
    </xf>
    <xf numFmtId="0" fontId="5" fillId="2" borderId="0" xfId="0" applyNumberFormat="1" applyFont="1" applyFill="1" applyAlignment="1">
      <alignment vertical="center"/>
    </xf>
    <xf numFmtId="0" fontId="23" fillId="2" borderId="0" xfId="0" applyFont="1" applyFill="1" applyAlignment="1">
      <alignment horizontal="center" vertical="center"/>
    </xf>
    <xf numFmtId="0" fontId="24" fillId="2" borderId="0" xfId="0" applyNumberFormat="1" applyFont="1" applyFill="1" applyAlignment="1">
      <alignment vertical="center"/>
    </xf>
    <xf numFmtId="49" fontId="24" fillId="2" borderId="0" xfId="0" applyNumberFormat="1" applyFont="1" applyFill="1" applyAlignment="1">
      <alignment horizontal="center" vertical="center"/>
    </xf>
    <xf numFmtId="49" fontId="25" fillId="3" borderId="4" xfId="0" applyNumberFormat="1" applyFont="1" applyFill="1" applyBorder="1" applyAlignment="1">
      <alignment horizontal="center" vertical="center" wrapText="1"/>
    </xf>
    <xf numFmtId="4" fontId="26" fillId="2" borderId="6" xfId="0" applyNumberFormat="1" applyFont="1" applyFill="1" applyBorder="1" applyAlignment="1" applyProtection="1">
      <alignment vertical="center"/>
      <protection locked="0"/>
    </xf>
    <xf numFmtId="4" fontId="26" fillId="2" borderId="0" xfId="0" applyNumberFormat="1" applyFont="1" applyFill="1" applyBorder="1" applyAlignment="1" applyProtection="1">
      <alignment vertical="center"/>
    </xf>
    <xf numFmtId="4" fontId="26" fillId="2" borderId="4" xfId="0" applyNumberFormat="1" applyFont="1" applyFill="1" applyBorder="1" applyAlignment="1" applyProtection="1">
      <alignment vertical="center"/>
      <protection locked="0"/>
    </xf>
    <xf numFmtId="49" fontId="18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  <protection locked="0"/>
    </xf>
    <xf numFmtId="49" fontId="15" fillId="2" borderId="3" xfId="0" applyNumberFormat="1" applyFont="1" applyFill="1" applyBorder="1" applyAlignment="1">
      <alignment horizontal="center" vertical="center"/>
    </xf>
    <xf numFmtId="4" fontId="13" fillId="2" borderId="16" xfId="0" applyNumberFormat="1" applyFont="1" applyFill="1" applyBorder="1" applyAlignment="1" applyProtection="1">
      <alignment horizontal="center" vertical="center"/>
      <protection locked="0"/>
    </xf>
    <xf numFmtId="4" fontId="13" fillId="2" borderId="2" xfId="0" applyNumberFormat="1" applyFont="1" applyFill="1" applyBorder="1" applyAlignment="1" applyProtection="1">
      <alignment horizontal="center" vertical="center"/>
      <protection locked="0"/>
    </xf>
    <xf numFmtId="0" fontId="22" fillId="2" borderId="10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2" xfId="0" applyFont="1" applyFill="1" applyBorder="1" applyAlignment="1">
      <alignment horizontal="left" vertical="top" wrapText="1"/>
    </xf>
    <xf numFmtId="0" fontId="22" fillId="2" borderId="13" xfId="0" applyFont="1" applyFill="1" applyBorder="1" applyAlignment="1">
      <alignment horizontal="left" vertical="top" wrapText="1"/>
    </xf>
    <xf numFmtId="0" fontId="22" fillId="2" borderId="14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left" vertical="top" wrapText="1"/>
    </xf>
    <xf numFmtId="49" fontId="6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right" vertical="center"/>
    </xf>
    <xf numFmtId="4" fontId="13" fillId="2" borderId="8" xfId="0" applyNumberFormat="1" applyFont="1" applyFill="1" applyBorder="1" applyAlignment="1">
      <alignment horizontal="right" vertical="center"/>
    </xf>
    <xf numFmtId="4" fontId="13" fillId="2" borderId="9" xfId="0" applyNumberFormat="1" applyFont="1" applyFill="1" applyBorder="1" applyAlignment="1">
      <alignment horizontal="right" vertical="center"/>
    </xf>
    <xf numFmtId="0" fontId="1" fillId="2" borderId="10" xfId="0" applyFont="1" applyFill="1" applyBorder="1" applyAlignment="1" applyProtection="1">
      <alignment horizontal="center"/>
      <protection locked="0"/>
    </xf>
    <xf numFmtId="0" fontId="1" fillId="2" borderId="11" xfId="0" applyFont="1" applyFill="1" applyBorder="1" applyAlignment="1" applyProtection="1">
      <alignment horizontal="center"/>
      <protection locked="0"/>
    </xf>
    <xf numFmtId="0" fontId="1" fillId="2" borderId="12" xfId="0" applyFont="1" applyFill="1" applyBorder="1" applyAlignment="1" applyProtection="1">
      <alignment horizontal="center"/>
      <protection locked="0"/>
    </xf>
    <xf numFmtId="0" fontId="1" fillId="2" borderId="19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20" xfId="0" applyFont="1" applyFill="1" applyBorder="1" applyAlignment="1" applyProtection="1">
      <alignment horizontal="center"/>
      <protection locked="0"/>
    </xf>
    <xf numFmtId="0" fontId="1" fillId="2" borderId="13" xfId="0" applyFont="1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1" fillId="2" borderId="15" xfId="0" applyFont="1" applyFill="1" applyBorder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</cellXfs>
  <cellStyles count="4">
    <cellStyle name="Hiperłącze 2" xfId="3"/>
    <cellStyle name="Normalny" xfId="0" builtinId="0"/>
    <cellStyle name="Normalny 2" xfId="2"/>
    <cellStyle name="Walutowy" xfId="1" builtinId="4"/>
  </cellStyles>
  <dxfs count="73"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2.5/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048576"/>
  <sheetViews>
    <sheetView tabSelected="1" topLeftCell="A96" zoomScaleNormal="100" workbookViewId="0">
      <selection activeCell="B1" sqref="B1:D5"/>
    </sheetView>
  </sheetViews>
  <sheetFormatPr defaultColWidth="0" defaultRowHeight="12.75" zeroHeight="1" x14ac:dyDescent="0.2"/>
  <cols>
    <col min="1" max="1" width="0.140625" customWidth="1"/>
    <col min="2" max="2" width="12" customWidth="1"/>
    <col min="3" max="3" width="11.42578125" bestFit="1" customWidth="1"/>
    <col min="4" max="4" width="49.85546875" bestFit="1" customWidth="1"/>
    <col min="5" max="5" width="5.7109375" bestFit="1" customWidth="1"/>
    <col min="6" max="6" width="8.85546875" bestFit="1" customWidth="1"/>
    <col min="7" max="7" width="12" style="78" customWidth="1"/>
    <col min="8" max="8" width="18.140625" style="11" customWidth="1"/>
    <col min="9" max="9" width="6.7109375" style="11" bestFit="1" customWidth="1"/>
    <col min="10" max="10" width="14.42578125" style="11" customWidth="1"/>
    <col min="11" max="11" width="17.7109375" style="11" customWidth="1"/>
    <col min="12" max="12" width="1.7109375" customWidth="1"/>
    <col min="13" max="13" width="22" customWidth="1"/>
    <col min="14" max="44" width="9.140625" hidden="1" customWidth="1"/>
    <col min="45" max="45" width="0" hidden="1" customWidth="1"/>
    <col min="46" max="16384" width="9.140625" hidden="1"/>
  </cols>
  <sheetData>
    <row r="1" spans="1:20" s="1" customFormat="1" ht="30" customHeight="1" x14ac:dyDescent="0.2">
      <c r="B1" s="95"/>
      <c r="C1" s="96"/>
      <c r="D1" s="97"/>
      <c r="G1" s="68"/>
      <c r="H1" s="8"/>
      <c r="I1" s="8"/>
      <c r="J1" s="66" t="s">
        <v>190</v>
      </c>
    </row>
    <row r="2" spans="1:20" s="1" customFormat="1" ht="17.649999999999999" customHeight="1" x14ac:dyDescent="0.2">
      <c r="A2" s="20"/>
      <c r="B2" s="98"/>
      <c r="C2" s="99"/>
      <c r="D2" s="100"/>
      <c r="G2" s="68"/>
      <c r="H2" s="8"/>
      <c r="I2" s="9"/>
      <c r="J2" s="9"/>
      <c r="K2" s="9"/>
    </row>
    <row r="3" spans="1:20" s="1" customFormat="1" ht="24" customHeight="1" x14ac:dyDescent="0.2">
      <c r="A3" s="20"/>
      <c r="B3" s="98"/>
      <c r="C3" s="99"/>
      <c r="D3" s="100"/>
      <c r="G3" s="68"/>
      <c r="H3" s="8"/>
      <c r="I3" s="8"/>
      <c r="J3" s="8"/>
      <c r="K3" s="8"/>
    </row>
    <row r="4" spans="1:20" s="1" customFormat="1" ht="2.65" customHeight="1" x14ac:dyDescent="0.2">
      <c r="A4" s="20"/>
      <c r="B4" s="98"/>
      <c r="C4" s="99"/>
      <c r="D4" s="100"/>
      <c r="G4" s="68"/>
      <c r="H4" s="8"/>
      <c r="I4" s="8"/>
      <c r="J4" s="8"/>
      <c r="K4" s="8"/>
    </row>
    <row r="5" spans="1:20" s="1" customFormat="1" ht="41.25" customHeight="1" x14ac:dyDescent="0.2">
      <c r="A5" s="20"/>
      <c r="B5" s="101"/>
      <c r="C5" s="102"/>
      <c r="D5" s="103"/>
      <c r="G5" s="68"/>
      <c r="H5" s="104"/>
      <c r="I5" s="104"/>
      <c r="J5" s="104"/>
      <c r="K5" s="105"/>
    </row>
    <row r="6" spans="1:20" s="1" customFormat="1" ht="2.65" customHeight="1" x14ac:dyDescent="0.2">
      <c r="A6" s="20"/>
      <c r="B6" s="65"/>
      <c r="C6" s="65"/>
      <c r="D6" s="65"/>
      <c r="G6" s="68"/>
      <c r="H6" s="8"/>
      <c r="I6" s="8"/>
      <c r="J6" s="8"/>
      <c r="K6" s="8"/>
    </row>
    <row r="7" spans="1:20" s="1" customFormat="1" ht="19.7" customHeight="1" x14ac:dyDescent="0.2">
      <c r="A7" s="20"/>
      <c r="B7" s="80" t="s">
        <v>189</v>
      </c>
      <c r="C7" s="80"/>
      <c r="D7" s="80"/>
      <c r="G7" s="69"/>
      <c r="H7" s="79" t="s">
        <v>191</v>
      </c>
      <c r="I7" s="79"/>
      <c r="J7" s="79"/>
      <c r="K7" s="79" t="s">
        <v>192</v>
      </c>
      <c r="L7" s="79"/>
      <c r="M7" s="67"/>
      <c r="N7" s="67"/>
      <c r="O7" s="67"/>
      <c r="P7" s="67"/>
      <c r="Q7" s="67"/>
      <c r="R7" s="67"/>
      <c r="S7" s="67"/>
      <c r="T7" s="67"/>
    </row>
    <row r="8" spans="1:20" s="1" customFormat="1" ht="10.7" customHeight="1" x14ac:dyDescent="0.2">
      <c r="A8" s="20"/>
      <c r="B8" s="65"/>
      <c r="C8" s="65"/>
      <c r="D8" s="65"/>
      <c r="G8" s="69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</row>
    <row r="9" spans="1:20" s="1" customFormat="1" ht="2.65" customHeight="1" x14ac:dyDescent="0.2">
      <c r="A9" s="20"/>
      <c r="B9" s="65"/>
      <c r="C9" s="65"/>
      <c r="D9" s="65"/>
      <c r="G9" s="69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</row>
    <row r="10" spans="1:20" s="1" customFormat="1" ht="3.2" customHeight="1" x14ac:dyDescent="0.2">
      <c r="A10" s="20"/>
      <c r="B10" s="65"/>
      <c r="C10" s="65"/>
      <c r="D10" s="65"/>
      <c r="G10" s="69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</row>
    <row r="11" spans="1:20" s="1" customFormat="1" ht="3.75" customHeight="1" x14ac:dyDescent="0.2">
      <c r="A11" s="20"/>
      <c r="B11" s="65"/>
      <c r="C11" s="65"/>
      <c r="D11" s="65"/>
      <c r="G11" s="70"/>
      <c r="H11" s="10"/>
      <c r="I11" s="10"/>
      <c r="J11" s="10"/>
      <c r="K11" s="10"/>
    </row>
    <row r="12" spans="1:20" s="1" customFormat="1" ht="15.95" customHeight="1" x14ac:dyDescent="0.2">
      <c r="A12" s="20"/>
      <c r="B12" s="65"/>
      <c r="C12" s="65"/>
      <c r="D12" s="65"/>
      <c r="G12" s="68"/>
      <c r="H12" s="8"/>
      <c r="I12" s="8"/>
      <c r="J12" s="8"/>
      <c r="K12" s="8"/>
    </row>
    <row r="13" spans="1:20" s="1" customFormat="1" ht="48.6" customHeight="1" x14ac:dyDescent="0.2">
      <c r="G13" s="68"/>
      <c r="H13" s="8"/>
      <c r="I13" s="8"/>
      <c r="J13" s="8"/>
      <c r="K13" s="8"/>
    </row>
    <row r="14" spans="1:20" s="1" customFormat="1" ht="24" customHeight="1" x14ac:dyDescent="0.2">
      <c r="B14" s="90" t="s">
        <v>171</v>
      </c>
      <c r="C14" s="90"/>
      <c r="D14" s="90"/>
      <c r="E14" s="90"/>
      <c r="F14" s="90"/>
      <c r="G14" s="90"/>
      <c r="H14" s="90"/>
      <c r="I14" s="90"/>
      <c r="J14" s="90"/>
      <c r="K14" s="90"/>
    </row>
    <row r="15" spans="1:20" s="1" customFormat="1" ht="57.6" customHeight="1" x14ac:dyDescent="0.2">
      <c r="G15" s="68"/>
      <c r="H15" s="8"/>
      <c r="I15" s="8"/>
      <c r="J15" s="8"/>
      <c r="K15" s="8"/>
    </row>
    <row r="16" spans="1:20" s="1" customFormat="1" ht="20.85" customHeight="1" x14ac:dyDescent="0.2">
      <c r="B16" s="4" t="s">
        <v>162</v>
      </c>
      <c r="C16" s="4"/>
      <c r="D16" s="4"/>
      <c r="G16" s="68"/>
      <c r="H16" s="8"/>
      <c r="I16" s="8"/>
      <c r="J16" s="8"/>
      <c r="K16" s="8"/>
    </row>
    <row r="17" spans="2:15" s="1" customFormat="1" ht="3.2" customHeight="1" x14ac:dyDescent="0.2">
      <c r="G17" s="68"/>
      <c r="H17" s="8"/>
      <c r="I17" s="8"/>
      <c r="J17" s="8"/>
      <c r="K17" s="8"/>
    </row>
    <row r="18" spans="2:15" s="1" customFormat="1" ht="20.85" customHeight="1" x14ac:dyDescent="0.2">
      <c r="B18" s="4" t="s">
        <v>163</v>
      </c>
      <c r="C18" s="4"/>
      <c r="D18" s="4"/>
      <c r="G18" s="68"/>
      <c r="H18" s="8"/>
      <c r="I18" s="8"/>
      <c r="J18" s="8"/>
      <c r="K18" s="8"/>
    </row>
    <row r="19" spans="2:15" s="1" customFormat="1" ht="3.75" customHeight="1" x14ac:dyDescent="0.2">
      <c r="G19" s="68"/>
      <c r="H19" s="8"/>
      <c r="I19" s="8"/>
      <c r="J19" s="8"/>
      <c r="K19" s="8"/>
    </row>
    <row r="20" spans="2:15" s="1" customFormat="1" ht="20.85" customHeight="1" x14ac:dyDescent="0.2">
      <c r="B20" s="4" t="s">
        <v>164</v>
      </c>
      <c r="C20" s="4"/>
      <c r="D20" s="4"/>
      <c r="G20" s="68"/>
      <c r="H20" s="8"/>
      <c r="I20" s="8"/>
      <c r="J20" s="8"/>
      <c r="K20" s="8"/>
    </row>
    <row r="21" spans="2:15" s="1" customFormat="1" ht="2.65" customHeight="1" x14ac:dyDescent="0.2">
      <c r="G21" s="68"/>
      <c r="H21" s="8"/>
      <c r="I21" s="8"/>
      <c r="J21" s="8"/>
      <c r="K21" s="8"/>
    </row>
    <row r="22" spans="2:15" s="1" customFormat="1" ht="20.85" customHeight="1" x14ac:dyDescent="0.2">
      <c r="B22" s="4" t="s">
        <v>165</v>
      </c>
      <c r="C22" s="4"/>
      <c r="D22" s="4"/>
      <c r="G22" s="68"/>
      <c r="H22" s="8"/>
      <c r="I22" s="8"/>
      <c r="J22" s="8"/>
      <c r="K22" s="8"/>
    </row>
    <row r="23" spans="2:15" s="1" customFormat="1" ht="59.65" customHeight="1" x14ac:dyDescent="0.2">
      <c r="G23" s="68"/>
      <c r="H23" s="8"/>
      <c r="I23" s="8"/>
      <c r="J23" s="8"/>
      <c r="K23" s="8"/>
    </row>
    <row r="24" spans="2:15" s="1" customFormat="1" ht="50.1" customHeight="1" x14ac:dyDescent="0.2">
      <c r="B24" s="91" t="s">
        <v>193</v>
      </c>
      <c r="C24" s="91"/>
      <c r="D24" s="91"/>
      <c r="E24" s="91"/>
      <c r="F24" s="91"/>
      <c r="G24" s="91"/>
      <c r="H24" s="91"/>
      <c r="I24" s="91"/>
      <c r="J24" s="91"/>
      <c r="K24" s="91"/>
    </row>
    <row r="25" spans="2:15" s="1" customFormat="1" ht="52.35" customHeight="1" x14ac:dyDescent="0.2">
      <c r="G25" s="68"/>
      <c r="H25" s="8"/>
      <c r="I25" s="8"/>
      <c r="J25" s="8"/>
      <c r="K25" s="8"/>
    </row>
    <row r="26" spans="2:15" s="1" customFormat="1" ht="3.2" customHeight="1" x14ac:dyDescent="0.2">
      <c r="G26" s="68"/>
      <c r="H26" s="8"/>
      <c r="I26" s="8"/>
      <c r="J26" s="8"/>
      <c r="K26" s="8"/>
    </row>
    <row r="27" spans="2:15" s="1" customFormat="1" ht="20.85" customHeight="1" x14ac:dyDescent="0.2">
      <c r="B27" s="5" t="s">
        <v>166</v>
      </c>
      <c r="C27" s="5"/>
      <c r="D27" s="5"/>
      <c r="E27" s="5"/>
      <c r="G27" s="68"/>
      <c r="H27" s="8"/>
      <c r="I27" s="8"/>
      <c r="J27" s="8"/>
      <c r="K27" s="8"/>
    </row>
    <row r="28" spans="2:15" s="1" customFormat="1" ht="10.15" customHeight="1" x14ac:dyDescent="0.2">
      <c r="G28" s="68"/>
      <c r="H28" s="8"/>
      <c r="I28" s="8"/>
      <c r="J28" s="8"/>
      <c r="K28" s="8"/>
    </row>
    <row r="29" spans="2:15" s="1" customFormat="1" ht="45.4" customHeight="1" x14ac:dyDescent="0.2">
      <c r="B29" s="12" t="s">
        <v>0</v>
      </c>
      <c r="C29" s="13" t="s">
        <v>1</v>
      </c>
      <c r="D29" s="14" t="s">
        <v>2</v>
      </c>
      <c r="E29" s="14" t="s">
        <v>3</v>
      </c>
      <c r="F29" s="14" t="s">
        <v>4</v>
      </c>
      <c r="G29" s="71" t="s">
        <v>5</v>
      </c>
      <c r="H29" s="26" t="s">
        <v>6</v>
      </c>
      <c r="I29" s="13" t="s">
        <v>7</v>
      </c>
      <c r="J29" s="13" t="s">
        <v>8</v>
      </c>
      <c r="K29" s="15" t="s">
        <v>9</v>
      </c>
    </row>
    <row r="30" spans="2:15" s="1" customFormat="1" ht="29.25" customHeight="1" x14ac:dyDescent="0.2">
      <c r="B30" s="16" t="s">
        <v>10</v>
      </c>
      <c r="C30" s="17" t="s">
        <v>11</v>
      </c>
      <c r="D30" s="18" t="s">
        <v>12</v>
      </c>
      <c r="E30" s="16" t="s">
        <v>13</v>
      </c>
      <c r="F30" s="19">
        <v>3999</v>
      </c>
      <c r="G30" s="72"/>
      <c r="H30" s="22"/>
      <c r="I30" s="29">
        <v>0.08</v>
      </c>
      <c r="J30" s="23">
        <f t="shared" ref="J30" si="0">ROUND(H30*I30,2)</f>
        <v>0</v>
      </c>
      <c r="K30" s="23">
        <f t="shared" ref="K30" si="1">ROUND(H30+J30,2)</f>
        <v>0</v>
      </c>
      <c r="M30" s="27" t="str">
        <f>IF(AND(F30&gt;0,OR(ISBLANK(G30),G30=0)),"podaj stawkę!",IF(AND(ISBLANK(F30),G30&gt;0),"usuń stawkę",""))</f>
        <v>podaj stawkę!</v>
      </c>
      <c r="N30" s="33">
        <f>IF(M30&lt;&gt;"",1,0)</f>
        <v>1</v>
      </c>
      <c r="O30" s="1">
        <f>IF(I30="",1,0)</f>
        <v>0</v>
      </c>
    </row>
    <row r="31" spans="2:15" s="20" customFormat="1" ht="20.25" customHeight="1" x14ac:dyDescent="0.2">
      <c r="G31" s="73"/>
      <c r="H31" s="24"/>
      <c r="I31" s="25"/>
      <c r="J31" s="25"/>
      <c r="K31" s="21"/>
      <c r="M31" s="28"/>
      <c r="N31" s="33"/>
    </row>
    <row r="32" spans="2:15" s="1" customFormat="1" ht="20.85" customHeight="1" x14ac:dyDescent="0.2">
      <c r="B32" s="5" t="s">
        <v>167</v>
      </c>
      <c r="C32" s="5"/>
      <c r="D32" s="5"/>
      <c r="E32" s="5"/>
      <c r="G32" s="68"/>
      <c r="H32" s="8"/>
      <c r="I32" s="8"/>
      <c r="J32" s="8"/>
      <c r="K32" s="8"/>
    </row>
    <row r="33" spans="2:15" s="1" customFormat="1" ht="10.15" customHeight="1" x14ac:dyDescent="0.2">
      <c r="G33" s="68"/>
      <c r="H33" s="8"/>
      <c r="I33" s="8"/>
      <c r="J33" s="8"/>
      <c r="K33" s="8"/>
    </row>
    <row r="34" spans="2:15" s="1" customFormat="1" ht="45.4" customHeight="1" x14ac:dyDescent="0.2">
      <c r="B34" s="12" t="s">
        <v>0</v>
      </c>
      <c r="C34" s="13" t="s">
        <v>1</v>
      </c>
      <c r="D34" s="14" t="s">
        <v>2</v>
      </c>
      <c r="E34" s="14" t="s">
        <v>3</v>
      </c>
      <c r="F34" s="14" t="s">
        <v>4</v>
      </c>
      <c r="G34" s="71" t="s">
        <v>5</v>
      </c>
      <c r="H34" s="26" t="s">
        <v>6</v>
      </c>
      <c r="I34" s="13" t="s">
        <v>7</v>
      </c>
      <c r="J34" s="13" t="s">
        <v>8</v>
      </c>
      <c r="K34" s="15" t="s">
        <v>9</v>
      </c>
    </row>
    <row r="35" spans="2:15" s="1" customFormat="1" ht="19.7" customHeight="1" x14ac:dyDescent="0.2">
      <c r="B35" s="16" t="s">
        <v>10</v>
      </c>
      <c r="C35" s="17" t="s">
        <v>11</v>
      </c>
      <c r="D35" s="18" t="s">
        <v>12</v>
      </c>
      <c r="E35" s="16" t="s">
        <v>13</v>
      </c>
      <c r="F35" s="19">
        <v>1259</v>
      </c>
      <c r="G35" s="72"/>
      <c r="H35" s="22"/>
      <c r="I35" s="29">
        <v>0.08</v>
      </c>
      <c r="J35" s="23">
        <f t="shared" ref="J35" si="2">ROUND(H35*I35,2)</f>
        <v>0</v>
      </c>
      <c r="K35" s="23">
        <f t="shared" ref="K35" si="3">ROUND(H35+J35,2)</f>
        <v>0</v>
      </c>
      <c r="M35" s="27" t="str">
        <f>IF(AND(F35&gt;0,OR(ISBLANK(G35),G35=0)),"podaj stawkę!",IF(AND(ISBLANK(F35),G35&gt;0),"usuń stawkę",""))</f>
        <v>podaj stawkę!</v>
      </c>
      <c r="N35" s="33">
        <f>IF(M35&lt;&gt;"",1,0)</f>
        <v>1</v>
      </c>
      <c r="O35" s="1">
        <f>IF(I35="",1,0)</f>
        <v>0</v>
      </c>
    </row>
    <row r="36" spans="2:15" s="1" customFormat="1" ht="3.2" customHeight="1" x14ac:dyDescent="0.2">
      <c r="G36" s="68"/>
      <c r="H36" s="8"/>
      <c r="I36" s="8"/>
      <c r="J36" s="8"/>
      <c r="K36" s="8"/>
    </row>
    <row r="37" spans="2:15" s="1" customFormat="1" ht="20.85" customHeight="1" x14ac:dyDescent="0.2">
      <c r="B37" s="5" t="s">
        <v>168</v>
      </c>
      <c r="C37" s="5"/>
      <c r="D37" s="5"/>
      <c r="E37" s="5"/>
      <c r="G37" s="68"/>
      <c r="H37" s="8"/>
      <c r="I37" s="8"/>
      <c r="J37" s="8"/>
      <c r="K37" s="8"/>
    </row>
    <row r="38" spans="2:15" s="1" customFormat="1" ht="10.15" customHeight="1" x14ac:dyDescent="0.2">
      <c r="G38" s="68"/>
      <c r="H38" s="8"/>
      <c r="I38" s="8"/>
      <c r="J38" s="8"/>
      <c r="K38" s="8"/>
    </row>
    <row r="39" spans="2:15" s="1" customFormat="1" ht="45.4" customHeight="1" x14ac:dyDescent="0.2">
      <c r="B39" s="12" t="s">
        <v>0</v>
      </c>
      <c r="C39" s="13" t="s">
        <v>1</v>
      </c>
      <c r="D39" s="14" t="s">
        <v>2</v>
      </c>
      <c r="E39" s="14" t="s">
        <v>3</v>
      </c>
      <c r="F39" s="14" t="s">
        <v>4</v>
      </c>
      <c r="G39" s="71" t="s">
        <v>5</v>
      </c>
      <c r="H39" s="26" t="s">
        <v>6</v>
      </c>
      <c r="I39" s="13" t="s">
        <v>7</v>
      </c>
      <c r="J39" s="13" t="s">
        <v>8</v>
      </c>
      <c r="K39" s="15" t="s">
        <v>9</v>
      </c>
    </row>
    <row r="40" spans="2:15" s="1" customFormat="1" ht="19.7" customHeight="1" x14ac:dyDescent="0.2">
      <c r="B40" s="16" t="s">
        <v>10</v>
      </c>
      <c r="C40" s="17" t="s">
        <v>11</v>
      </c>
      <c r="D40" s="18" t="s">
        <v>12</v>
      </c>
      <c r="E40" s="16" t="s">
        <v>13</v>
      </c>
      <c r="F40" s="19">
        <v>4967</v>
      </c>
      <c r="G40" s="72"/>
      <c r="H40" s="22"/>
      <c r="I40" s="29">
        <v>0.08</v>
      </c>
      <c r="J40" s="23">
        <f t="shared" ref="J40" si="4">ROUND(H40*I40,2)</f>
        <v>0</v>
      </c>
      <c r="K40" s="23">
        <f t="shared" ref="K40" si="5">ROUND(H40+J40,2)</f>
        <v>0</v>
      </c>
      <c r="M40" s="27" t="str">
        <f>IF(AND(F40&gt;0,OR(ISBLANK(G40),G40=0)),"podaj stawkę!",IF(AND(ISBLANK(F40),G40&gt;0),"usuń stawkę",""))</f>
        <v>podaj stawkę!</v>
      </c>
      <c r="N40" s="33">
        <f>IF(M40&lt;&gt;"",1,0)</f>
        <v>1</v>
      </c>
      <c r="O40" s="1">
        <f>IF(I40="",1,0)</f>
        <v>0</v>
      </c>
    </row>
    <row r="41" spans="2:15" s="1" customFormat="1" ht="3.2" customHeight="1" x14ac:dyDescent="0.2">
      <c r="G41" s="68"/>
      <c r="H41" s="8"/>
      <c r="I41" s="8"/>
      <c r="J41" s="8"/>
      <c r="K41" s="8"/>
    </row>
    <row r="42" spans="2:15" s="1" customFormat="1" ht="20.85" customHeight="1" x14ac:dyDescent="0.2">
      <c r="B42" s="5" t="s">
        <v>169</v>
      </c>
      <c r="C42" s="5"/>
      <c r="D42" s="5"/>
      <c r="E42" s="5"/>
      <c r="G42" s="68"/>
      <c r="H42" s="8"/>
      <c r="I42" s="8"/>
      <c r="J42" s="8"/>
      <c r="K42" s="8"/>
    </row>
    <row r="43" spans="2:15" s="1" customFormat="1" ht="10.15" customHeight="1" x14ac:dyDescent="0.2">
      <c r="G43" s="68"/>
      <c r="H43" s="8"/>
      <c r="I43" s="8"/>
      <c r="J43" s="8"/>
      <c r="K43" s="8"/>
    </row>
    <row r="44" spans="2:15" s="1" customFormat="1" ht="45.4" customHeight="1" x14ac:dyDescent="0.2">
      <c r="B44" s="12" t="s">
        <v>0</v>
      </c>
      <c r="C44" s="13" t="s">
        <v>1</v>
      </c>
      <c r="D44" s="14" t="s">
        <v>2</v>
      </c>
      <c r="E44" s="14" t="s">
        <v>3</v>
      </c>
      <c r="F44" s="14" t="s">
        <v>4</v>
      </c>
      <c r="G44" s="71" t="s">
        <v>5</v>
      </c>
      <c r="H44" s="26" t="s">
        <v>6</v>
      </c>
      <c r="I44" s="13" t="s">
        <v>7</v>
      </c>
      <c r="J44" s="13" t="s">
        <v>8</v>
      </c>
      <c r="K44" s="15" t="s">
        <v>9</v>
      </c>
    </row>
    <row r="45" spans="2:15" s="1" customFormat="1" ht="19.7" customHeight="1" x14ac:dyDescent="0.2">
      <c r="B45" s="16" t="s">
        <v>10</v>
      </c>
      <c r="C45" s="17" t="s">
        <v>11</v>
      </c>
      <c r="D45" s="18" t="s">
        <v>12</v>
      </c>
      <c r="E45" s="16" t="s">
        <v>13</v>
      </c>
      <c r="F45" s="19">
        <v>1563</v>
      </c>
      <c r="G45" s="72"/>
      <c r="H45" s="22"/>
      <c r="I45" s="29">
        <v>0.08</v>
      </c>
      <c r="J45" s="23">
        <f t="shared" ref="J45" si="6">ROUND(H45*I45,2)</f>
        <v>0</v>
      </c>
      <c r="K45" s="23">
        <f t="shared" ref="K45" si="7">ROUND(H45+J45,2)</f>
        <v>0</v>
      </c>
      <c r="M45" s="27" t="str">
        <f>IF(AND(F45&gt;0,OR(ISBLANK(G45),G45=0)),"podaj stawkę!",IF(AND(ISBLANK(F45),G45&gt;0),"usuń stawkę",""))</f>
        <v>podaj stawkę!</v>
      </c>
      <c r="N45" s="33">
        <f>IF(M45&lt;&gt;"",1,0)</f>
        <v>1</v>
      </c>
      <c r="O45" s="1">
        <f>IF(I45="",1,0)</f>
        <v>0</v>
      </c>
    </row>
    <row r="46" spans="2:15" s="1" customFormat="1" ht="3.2" customHeight="1" x14ac:dyDescent="0.2">
      <c r="G46" s="68"/>
      <c r="H46" s="8"/>
      <c r="I46" s="8"/>
      <c r="J46" s="8"/>
      <c r="K46" s="8"/>
    </row>
    <row r="47" spans="2:15" s="1" customFormat="1" ht="20.85" customHeight="1" x14ac:dyDescent="0.2">
      <c r="B47" s="5" t="s">
        <v>170</v>
      </c>
      <c r="C47" s="5"/>
      <c r="D47" s="5"/>
      <c r="E47" s="5"/>
      <c r="G47" s="68"/>
      <c r="H47" s="8"/>
      <c r="I47" s="8"/>
      <c r="J47" s="8"/>
      <c r="K47" s="8"/>
    </row>
    <row r="48" spans="2:15" s="1" customFormat="1" ht="10.15" customHeight="1" x14ac:dyDescent="0.2">
      <c r="G48" s="68"/>
      <c r="H48" s="8"/>
      <c r="I48" s="8"/>
      <c r="J48" s="8"/>
      <c r="K48" s="8"/>
    </row>
    <row r="49" spans="2:15" s="1" customFormat="1" ht="45.4" customHeight="1" x14ac:dyDescent="0.2">
      <c r="B49" s="12" t="s">
        <v>0</v>
      </c>
      <c r="C49" s="13" t="s">
        <v>1</v>
      </c>
      <c r="D49" s="14" t="s">
        <v>2</v>
      </c>
      <c r="E49" s="14" t="s">
        <v>3</v>
      </c>
      <c r="F49" s="14" t="s">
        <v>4</v>
      </c>
      <c r="G49" s="71" t="s">
        <v>5</v>
      </c>
      <c r="H49" s="26" t="s">
        <v>6</v>
      </c>
      <c r="I49" s="13" t="s">
        <v>7</v>
      </c>
      <c r="J49" s="13" t="s">
        <v>8</v>
      </c>
      <c r="K49" s="15" t="s">
        <v>9</v>
      </c>
    </row>
    <row r="50" spans="2:15" s="1" customFormat="1" ht="19.7" customHeight="1" x14ac:dyDescent="0.2">
      <c r="B50" s="16" t="s">
        <v>10</v>
      </c>
      <c r="C50" s="17" t="s">
        <v>11</v>
      </c>
      <c r="D50" s="18" t="s">
        <v>12</v>
      </c>
      <c r="E50" s="16" t="s">
        <v>13</v>
      </c>
      <c r="F50" s="19">
        <v>1065</v>
      </c>
      <c r="G50" s="72"/>
      <c r="H50" s="22"/>
      <c r="I50" s="29">
        <v>0.08</v>
      </c>
      <c r="J50" s="23">
        <f t="shared" ref="J50" si="8">ROUND(H50*I50,2)</f>
        <v>0</v>
      </c>
      <c r="K50" s="23">
        <f t="shared" ref="K50" si="9">ROUND(H50+J50,2)</f>
        <v>0</v>
      </c>
      <c r="M50" s="27" t="str">
        <f>IF(AND(F50&gt;0,OR(ISBLANK(G50),G50=0)),"podaj stawkę!",IF(AND(ISBLANK(F50),G50&gt;0),"usuń stawkę",""))</f>
        <v>podaj stawkę!</v>
      </c>
      <c r="N50" s="33">
        <f>IF(M50&lt;&gt;"",1,0)</f>
        <v>1</v>
      </c>
      <c r="O50" s="1">
        <f>IF(I50="",1,0)</f>
        <v>0</v>
      </c>
    </row>
    <row r="51" spans="2:15" s="1" customFormat="1" ht="13.35" customHeight="1" x14ac:dyDescent="0.2">
      <c r="G51" s="68"/>
      <c r="H51" s="8"/>
      <c r="I51" s="8"/>
      <c r="J51" s="8"/>
      <c r="K51" s="8"/>
    </row>
    <row r="52" spans="2:15" s="1" customFormat="1" ht="45.4" customHeight="1" x14ac:dyDescent="0.2">
      <c r="B52" s="12" t="s">
        <v>0</v>
      </c>
      <c r="C52" s="13" t="s">
        <v>1</v>
      </c>
      <c r="D52" s="14" t="s">
        <v>2</v>
      </c>
      <c r="E52" s="14" t="s">
        <v>3</v>
      </c>
      <c r="F52" s="14" t="s">
        <v>4</v>
      </c>
      <c r="G52" s="71" t="s">
        <v>5</v>
      </c>
      <c r="H52" s="15" t="s">
        <v>6</v>
      </c>
      <c r="I52" s="13" t="s">
        <v>7</v>
      </c>
      <c r="J52" s="13" t="s">
        <v>8</v>
      </c>
      <c r="K52" s="15" t="s">
        <v>9</v>
      </c>
    </row>
    <row r="53" spans="2:15" s="1" customFormat="1" ht="19.7" customHeight="1" x14ac:dyDescent="0.2">
      <c r="B53" s="16" t="s">
        <v>14</v>
      </c>
      <c r="C53" s="17" t="s">
        <v>15</v>
      </c>
      <c r="D53" s="18" t="s">
        <v>16</v>
      </c>
      <c r="E53" s="16" t="s">
        <v>13</v>
      </c>
      <c r="F53" s="19">
        <v>20</v>
      </c>
      <c r="G53" s="74"/>
      <c r="H53" s="22">
        <f>ROUND(F53*G53,2)</f>
        <v>0</v>
      </c>
      <c r="I53" s="29">
        <v>0.08</v>
      </c>
      <c r="J53" s="23">
        <f t="shared" ref="J53:J91" si="10">ROUND(H53*I53,2)</f>
        <v>0</v>
      </c>
      <c r="K53" s="23">
        <f t="shared" ref="K53:K91" si="11">ROUND(H53+J53,2)</f>
        <v>0</v>
      </c>
      <c r="M53" s="27" t="str">
        <f>IF(AND(F53&gt;0,OR(ISBLANK(G53),G53=0)),"podaj stawkę!",IF(AND(ISBLANK(F53),G53&gt;0),"usuń stawkę",""))</f>
        <v>podaj stawkę!</v>
      </c>
      <c r="N53" s="33">
        <f>IF(M53&lt;&gt;"",1,0)</f>
        <v>1</v>
      </c>
      <c r="O53" s="1">
        <f>IF(I53="",1,0)</f>
        <v>0</v>
      </c>
    </row>
    <row r="54" spans="2:15" s="1" customFormat="1" ht="19.7" customHeight="1" x14ac:dyDescent="0.2">
      <c r="B54" s="16" t="s">
        <v>17</v>
      </c>
      <c r="C54" s="17" t="s">
        <v>18</v>
      </c>
      <c r="D54" s="18" t="s">
        <v>19</v>
      </c>
      <c r="E54" s="16" t="s">
        <v>13</v>
      </c>
      <c r="F54" s="19">
        <v>20</v>
      </c>
      <c r="G54" s="74"/>
      <c r="H54" s="22">
        <f t="shared" ref="H54:H91" si="12">ROUND(F54*G54,2)</f>
        <v>0</v>
      </c>
      <c r="I54" s="29">
        <v>0.08</v>
      </c>
      <c r="J54" s="23">
        <f t="shared" si="10"/>
        <v>0</v>
      </c>
      <c r="K54" s="23">
        <f t="shared" si="11"/>
        <v>0</v>
      </c>
      <c r="M54" s="27" t="str">
        <f t="shared" ref="M54:M91" si="13">IF(AND(F54&gt;0,OR(ISBLANK(G54),G54=0)),"podaj stawkę!",IF(AND(ISBLANK(F54),G54&gt;0),"usuń stawkę",""))</f>
        <v>podaj stawkę!</v>
      </c>
      <c r="N54" s="33">
        <f t="shared" ref="N54:N91" si="14">IF(M54&lt;&gt;"",1,0)</f>
        <v>1</v>
      </c>
      <c r="O54" s="1">
        <f t="shared" ref="O54:O91" si="15">IF(I54="",1,0)</f>
        <v>0</v>
      </c>
    </row>
    <row r="55" spans="2:15" s="1" customFormat="1" ht="19.7" customHeight="1" x14ac:dyDescent="0.2">
      <c r="B55" s="16" t="s">
        <v>20</v>
      </c>
      <c r="C55" s="17" t="s">
        <v>21</v>
      </c>
      <c r="D55" s="18" t="s">
        <v>22</v>
      </c>
      <c r="E55" s="16" t="s">
        <v>13</v>
      </c>
      <c r="F55" s="19">
        <v>20</v>
      </c>
      <c r="G55" s="74"/>
      <c r="H55" s="22">
        <f t="shared" si="12"/>
        <v>0</v>
      </c>
      <c r="I55" s="29">
        <v>0.08</v>
      </c>
      <c r="J55" s="23">
        <f t="shared" si="10"/>
        <v>0</v>
      </c>
      <c r="K55" s="23">
        <f t="shared" si="11"/>
        <v>0</v>
      </c>
      <c r="M55" s="27" t="str">
        <f t="shared" si="13"/>
        <v>podaj stawkę!</v>
      </c>
      <c r="N55" s="33">
        <f t="shared" si="14"/>
        <v>1</v>
      </c>
      <c r="O55" s="1">
        <f t="shared" si="15"/>
        <v>0</v>
      </c>
    </row>
    <row r="56" spans="2:15" s="1" customFormat="1" ht="19.7" customHeight="1" x14ac:dyDescent="0.2">
      <c r="B56" s="16" t="s">
        <v>23</v>
      </c>
      <c r="C56" s="17" t="s">
        <v>24</v>
      </c>
      <c r="D56" s="18" t="s">
        <v>25</v>
      </c>
      <c r="E56" s="16" t="s">
        <v>26</v>
      </c>
      <c r="F56" s="19">
        <v>20</v>
      </c>
      <c r="G56" s="74"/>
      <c r="H56" s="22">
        <f t="shared" si="12"/>
        <v>0</v>
      </c>
      <c r="I56" s="29">
        <v>0.08</v>
      </c>
      <c r="J56" s="23">
        <f t="shared" si="10"/>
        <v>0</v>
      </c>
      <c r="K56" s="23">
        <f t="shared" si="11"/>
        <v>0</v>
      </c>
      <c r="M56" s="27" t="str">
        <f t="shared" si="13"/>
        <v>podaj stawkę!</v>
      </c>
      <c r="N56" s="33">
        <f t="shared" si="14"/>
        <v>1</v>
      </c>
      <c r="O56" s="1">
        <f t="shared" si="15"/>
        <v>0</v>
      </c>
    </row>
    <row r="57" spans="2:15" s="1" customFormat="1" ht="38.85" customHeight="1" x14ac:dyDescent="0.2">
      <c r="B57" s="16" t="s">
        <v>27</v>
      </c>
      <c r="C57" s="17" t="s">
        <v>28</v>
      </c>
      <c r="D57" s="18" t="s">
        <v>29</v>
      </c>
      <c r="E57" s="16" t="s">
        <v>30</v>
      </c>
      <c r="F57" s="19">
        <v>4.43</v>
      </c>
      <c r="G57" s="74"/>
      <c r="H57" s="22">
        <f t="shared" si="12"/>
        <v>0</v>
      </c>
      <c r="I57" s="29">
        <v>0.08</v>
      </c>
      <c r="J57" s="23">
        <f t="shared" si="10"/>
        <v>0</v>
      </c>
      <c r="K57" s="23">
        <f t="shared" si="11"/>
        <v>0</v>
      </c>
      <c r="M57" s="27" t="str">
        <f t="shared" si="13"/>
        <v>podaj stawkę!</v>
      </c>
      <c r="N57" s="33">
        <f t="shared" si="14"/>
        <v>1</v>
      </c>
      <c r="O57" s="1">
        <f t="shared" si="15"/>
        <v>0</v>
      </c>
    </row>
    <row r="58" spans="2:15" s="1" customFormat="1" ht="28.7" customHeight="1" x14ac:dyDescent="0.2">
      <c r="B58" s="16" t="s">
        <v>31</v>
      </c>
      <c r="C58" s="17" t="s">
        <v>32</v>
      </c>
      <c r="D58" s="18" t="s">
        <v>33</v>
      </c>
      <c r="E58" s="16" t="s">
        <v>30</v>
      </c>
      <c r="F58" s="19">
        <v>8.9700000000000006</v>
      </c>
      <c r="G58" s="74"/>
      <c r="H58" s="22">
        <f t="shared" si="12"/>
        <v>0</v>
      </c>
      <c r="I58" s="29">
        <v>0.08</v>
      </c>
      <c r="J58" s="23">
        <f t="shared" si="10"/>
        <v>0</v>
      </c>
      <c r="K58" s="23">
        <f t="shared" si="11"/>
        <v>0</v>
      </c>
      <c r="M58" s="27" t="str">
        <f t="shared" si="13"/>
        <v>podaj stawkę!</v>
      </c>
      <c r="N58" s="33">
        <f t="shared" si="14"/>
        <v>1</v>
      </c>
      <c r="O58" s="1">
        <f t="shared" si="15"/>
        <v>0</v>
      </c>
    </row>
    <row r="59" spans="2:15" s="1" customFormat="1" ht="19.7" customHeight="1" x14ac:dyDescent="0.2">
      <c r="B59" s="16" t="s">
        <v>35</v>
      </c>
      <c r="C59" s="17" t="s">
        <v>36</v>
      </c>
      <c r="D59" s="18" t="s">
        <v>37</v>
      </c>
      <c r="E59" s="16" t="s">
        <v>38</v>
      </c>
      <c r="F59" s="19">
        <v>1.77</v>
      </c>
      <c r="G59" s="74"/>
      <c r="H59" s="22">
        <f t="shared" si="12"/>
        <v>0</v>
      </c>
      <c r="I59" s="29">
        <v>0.08</v>
      </c>
      <c r="J59" s="23">
        <f t="shared" si="10"/>
        <v>0</v>
      </c>
      <c r="K59" s="23">
        <f t="shared" si="11"/>
        <v>0</v>
      </c>
      <c r="M59" s="27" t="str">
        <f t="shared" si="13"/>
        <v>podaj stawkę!</v>
      </c>
      <c r="N59" s="33">
        <f t="shared" si="14"/>
        <v>1</v>
      </c>
      <c r="O59" s="1">
        <f t="shared" si="15"/>
        <v>0</v>
      </c>
    </row>
    <row r="60" spans="2:15" s="1" customFormat="1" ht="19.7" customHeight="1" x14ac:dyDescent="0.2">
      <c r="B60" s="16" t="s">
        <v>39</v>
      </c>
      <c r="C60" s="17" t="s">
        <v>40</v>
      </c>
      <c r="D60" s="18" t="s">
        <v>41</v>
      </c>
      <c r="E60" s="16" t="s">
        <v>34</v>
      </c>
      <c r="F60" s="19">
        <v>11.63</v>
      </c>
      <c r="G60" s="74"/>
      <c r="H60" s="22">
        <f t="shared" si="12"/>
        <v>0</v>
      </c>
      <c r="I60" s="29">
        <v>0.08</v>
      </c>
      <c r="J60" s="23">
        <f t="shared" si="10"/>
        <v>0</v>
      </c>
      <c r="K60" s="23">
        <f t="shared" si="11"/>
        <v>0</v>
      </c>
      <c r="M60" s="27" t="str">
        <f t="shared" si="13"/>
        <v>podaj stawkę!</v>
      </c>
      <c r="N60" s="33">
        <f t="shared" si="14"/>
        <v>1</v>
      </c>
      <c r="O60" s="1">
        <f t="shared" si="15"/>
        <v>0</v>
      </c>
    </row>
    <row r="61" spans="2:15" s="1" customFormat="1" ht="28.7" customHeight="1" x14ac:dyDescent="0.2">
      <c r="B61" s="16" t="s">
        <v>42</v>
      </c>
      <c r="C61" s="17" t="s">
        <v>43</v>
      </c>
      <c r="D61" s="18" t="s">
        <v>44</v>
      </c>
      <c r="E61" s="16" t="s">
        <v>34</v>
      </c>
      <c r="F61" s="19">
        <v>59.79</v>
      </c>
      <c r="G61" s="74"/>
      <c r="H61" s="22">
        <f t="shared" si="12"/>
        <v>0</v>
      </c>
      <c r="I61" s="29">
        <v>0.08</v>
      </c>
      <c r="J61" s="23">
        <f t="shared" si="10"/>
        <v>0</v>
      </c>
      <c r="K61" s="23">
        <f t="shared" si="11"/>
        <v>0</v>
      </c>
      <c r="M61" s="27" t="str">
        <f t="shared" si="13"/>
        <v>podaj stawkę!</v>
      </c>
      <c r="N61" s="33">
        <f t="shared" si="14"/>
        <v>1</v>
      </c>
      <c r="O61" s="1">
        <f t="shared" si="15"/>
        <v>0</v>
      </c>
    </row>
    <row r="62" spans="2:15" s="1" customFormat="1" ht="19.7" customHeight="1" x14ac:dyDescent="0.2">
      <c r="B62" s="16" t="s">
        <v>45</v>
      </c>
      <c r="C62" s="17" t="s">
        <v>46</v>
      </c>
      <c r="D62" s="18" t="s">
        <v>47</v>
      </c>
      <c r="E62" s="16" t="s">
        <v>38</v>
      </c>
      <c r="F62" s="19">
        <v>89.12</v>
      </c>
      <c r="G62" s="74"/>
      <c r="H62" s="22">
        <f t="shared" si="12"/>
        <v>0</v>
      </c>
      <c r="I62" s="29">
        <v>0.08</v>
      </c>
      <c r="J62" s="23">
        <f t="shared" si="10"/>
        <v>0</v>
      </c>
      <c r="K62" s="23">
        <f t="shared" si="11"/>
        <v>0</v>
      </c>
      <c r="M62" s="27" t="str">
        <f t="shared" si="13"/>
        <v>podaj stawkę!</v>
      </c>
      <c r="N62" s="33">
        <f t="shared" si="14"/>
        <v>1</v>
      </c>
      <c r="O62" s="1">
        <f t="shared" si="15"/>
        <v>0</v>
      </c>
    </row>
    <row r="63" spans="2:15" s="1" customFormat="1" ht="19.7" customHeight="1" x14ac:dyDescent="0.2">
      <c r="B63" s="16" t="s">
        <v>48</v>
      </c>
      <c r="C63" s="17" t="s">
        <v>49</v>
      </c>
      <c r="D63" s="18" t="s">
        <v>50</v>
      </c>
      <c r="E63" s="16" t="s">
        <v>38</v>
      </c>
      <c r="F63" s="19">
        <v>78.680000000000007</v>
      </c>
      <c r="G63" s="74"/>
      <c r="H63" s="22">
        <f t="shared" si="12"/>
        <v>0</v>
      </c>
      <c r="I63" s="29">
        <v>0.08</v>
      </c>
      <c r="J63" s="23">
        <f t="shared" si="10"/>
        <v>0</v>
      </c>
      <c r="K63" s="23">
        <f t="shared" si="11"/>
        <v>0</v>
      </c>
      <c r="M63" s="27" t="str">
        <f t="shared" si="13"/>
        <v>podaj stawkę!</v>
      </c>
      <c r="N63" s="33">
        <f t="shared" si="14"/>
        <v>1</v>
      </c>
      <c r="O63" s="1">
        <f t="shared" si="15"/>
        <v>0</v>
      </c>
    </row>
    <row r="64" spans="2:15" s="1" customFormat="1" ht="28.7" customHeight="1" x14ac:dyDescent="0.2">
      <c r="B64" s="16" t="s">
        <v>51</v>
      </c>
      <c r="C64" s="17" t="s">
        <v>52</v>
      </c>
      <c r="D64" s="18" t="s">
        <v>53</v>
      </c>
      <c r="E64" s="16" t="s">
        <v>30</v>
      </c>
      <c r="F64" s="19">
        <v>65.19</v>
      </c>
      <c r="G64" s="74"/>
      <c r="H64" s="22">
        <f t="shared" si="12"/>
        <v>0</v>
      </c>
      <c r="I64" s="29">
        <v>0.08</v>
      </c>
      <c r="J64" s="23">
        <f t="shared" si="10"/>
        <v>0</v>
      </c>
      <c r="K64" s="23">
        <f t="shared" si="11"/>
        <v>0</v>
      </c>
      <c r="M64" s="27" t="str">
        <f t="shared" si="13"/>
        <v>podaj stawkę!</v>
      </c>
      <c r="N64" s="33">
        <f t="shared" si="14"/>
        <v>1</v>
      </c>
      <c r="O64" s="1">
        <f t="shared" si="15"/>
        <v>0</v>
      </c>
    </row>
    <row r="65" spans="2:15" s="1" customFormat="1" ht="19.7" customHeight="1" x14ac:dyDescent="0.2">
      <c r="B65" s="16" t="s">
        <v>54</v>
      </c>
      <c r="C65" s="17" t="s">
        <v>55</v>
      </c>
      <c r="D65" s="18" t="s">
        <v>56</v>
      </c>
      <c r="E65" s="16" t="s">
        <v>30</v>
      </c>
      <c r="F65" s="19">
        <v>12.75</v>
      </c>
      <c r="G65" s="74"/>
      <c r="H65" s="22">
        <f t="shared" si="12"/>
        <v>0</v>
      </c>
      <c r="I65" s="29">
        <v>0.08</v>
      </c>
      <c r="J65" s="23">
        <f t="shared" si="10"/>
        <v>0</v>
      </c>
      <c r="K65" s="23">
        <f t="shared" si="11"/>
        <v>0</v>
      </c>
      <c r="M65" s="27" t="str">
        <f t="shared" si="13"/>
        <v>podaj stawkę!</v>
      </c>
      <c r="N65" s="33">
        <f t="shared" si="14"/>
        <v>1</v>
      </c>
      <c r="O65" s="1">
        <f t="shared" si="15"/>
        <v>0</v>
      </c>
    </row>
    <row r="66" spans="2:15" s="1" customFormat="1" ht="41.25" customHeight="1" x14ac:dyDescent="0.2">
      <c r="B66" s="12" t="s">
        <v>0</v>
      </c>
      <c r="C66" s="13" t="s">
        <v>1</v>
      </c>
      <c r="D66" s="14" t="s">
        <v>2</v>
      </c>
      <c r="E66" s="14" t="s">
        <v>3</v>
      </c>
      <c r="F66" s="14" t="s">
        <v>4</v>
      </c>
      <c r="G66" s="71" t="s">
        <v>5</v>
      </c>
      <c r="H66" s="26" t="s">
        <v>6</v>
      </c>
      <c r="I66" s="13" t="s">
        <v>7</v>
      </c>
      <c r="J66" s="13" t="s">
        <v>8</v>
      </c>
      <c r="K66" s="15" t="s">
        <v>9</v>
      </c>
      <c r="M66" s="27"/>
      <c r="N66" s="33"/>
    </row>
    <row r="67" spans="2:15" s="1" customFormat="1" ht="19.7" customHeight="1" x14ac:dyDescent="0.2">
      <c r="B67" s="16" t="s">
        <v>57</v>
      </c>
      <c r="C67" s="17" t="s">
        <v>58</v>
      </c>
      <c r="D67" s="18" t="s">
        <v>59</v>
      </c>
      <c r="E67" s="16" t="s">
        <v>38</v>
      </c>
      <c r="F67" s="19">
        <v>0.8</v>
      </c>
      <c r="G67" s="74"/>
      <c r="H67" s="22">
        <f t="shared" si="12"/>
        <v>0</v>
      </c>
      <c r="I67" s="29">
        <v>0.08</v>
      </c>
      <c r="J67" s="23">
        <f t="shared" si="10"/>
        <v>0</v>
      </c>
      <c r="K67" s="23">
        <f t="shared" si="11"/>
        <v>0</v>
      </c>
      <c r="M67" s="27" t="str">
        <f t="shared" si="13"/>
        <v>podaj stawkę!</v>
      </c>
      <c r="N67" s="33">
        <f t="shared" si="14"/>
        <v>1</v>
      </c>
      <c r="O67" s="1">
        <f t="shared" si="15"/>
        <v>0</v>
      </c>
    </row>
    <row r="68" spans="2:15" s="1" customFormat="1" ht="19.7" customHeight="1" x14ac:dyDescent="0.2">
      <c r="B68" s="16" t="s">
        <v>60</v>
      </c>
      <c r="C68" s="17" t="s">
        <v>61</v>
      </c>
      <c r="D68" s="18" t="s">
        <v>62</v>
      </c>
      <c r="E68" s="16" t="s">
        <v>30</v>
      </c>
      <c r="F68" s="19">
        <v>48.57</v>
      </c>
      <c r="G68" s="74"/>
      <c r="H68" s="22">
        <f t="shared" si="12"/>
        <v>0</v>
      </c>
      <c r="I68" s="29">
        <v>0.08</v>
      </c>
      <c r="J68" s="23">
        <f t="shared" si="10"/>
        <v>0</v>
      </c>
      <c r="K68" s="23">
        <f t="shared" si="11"/>
        <v>0</v>
      </c>
      <c r="M68" s="27" t="str">
        <f t="shared" si="13"/>
        <v>podaj stawkę!</v>
      </c>
      <c r="N68" s="33">
        <f t="shared" si="14"/>
        <v>1</v>
      </c>
      <c r="O68" s="1">
        <f t="shared" si="15"/>
        <v>0</v>
      </c>
    </row>
    <row r="69" spans="2:15" s="1" customFormat="1" ht="19.7" customHeight="1" x14ac:dyDescent="0.2">
      <c r="B69" s="16" t="s">
        <v>63</v>
      </c>
      <c r="C69" s="17" t="s">
        <v>64</v>
      </c>
      <c r="D69" s="18" t="s">
        <v>65</v>
      </c>
      <c r="E69" s="16" t="s">
        <v>30</v>
      </c>
      <c r="F69" s="19">
        <v>14.14</v>
      </c>
      <c r="G69" s="74"/>
      <c r="H69" s="22">
        <f t="shared" si="12"/>
        <v>0</v>
      </c>
      <c r="I69" s="29">
        <v>0.08</v>
      </c>
      <c r="J69" s="23">
        <f t="shared" si="10"/>
        <v>0</v>
      </c>
      <c r="K69" s="23">
        <f t="shared" si="11"/>
        <v>0</v>
      </c>
      <c r="M69" s="27" t="str">
        <f t="shared" si="13"/>
        <v>podaj stawkę!</v>
      </c>
      <c r="N69" s="33">
        <f t="shared" si="14"/>
        <v>1</v>
      </c>
      <c r="O69" s="1">
        <f t="shared" si="15"/>
        <v>0</v>
      </c>
    </row>
    <row r="70" spans="2:15" s="1" customFormat="1" ht="19.7" customHeight="1" x14ac:dyDescent="0.2">
      <c r="B70" s="16" t="s">
        <v>66</v>
      </c>
      <c r="C70" s="17" t="s">
        <v>67</v>
      </c>
      <c r="D70" s="18" t="s">
        <v>68</v>
      </c>
      <c r="E70" s="16" t="s">
        <v>13</v>
      </c>
      <c r="F70" s="19">
        <v>12</v>
      </c>
      <c r="G70" s="74"/>
      <c r="H70" s="22">
        <f t="shared" si="12"/>
        <v>0</v>
      </c>
      <c r="I70" s="29">
        <v>0.08</v>
      </c>
      <c r="J70" s="23">
        <f t="shared" si="10"/>
        <v>0</v>
      </c>
      <c r="K70" s="23">
        <f t="shared" si="11"/>
        <v>0</v>
      </c>
      <c r="M70" s="27" t="str">
        <f t="shared" si="13"/>
        <v>podaj stawkę!</v>
      </c>
      <c r="N70" s="33">
        <f t="shared" si="14"/>
        <v>1</v>
      </c>
      <c r="O70" s="1">
        <f t="shared" si="15"/>
        <v>0</v>
      </c>
    </row>
    <row r="71" spans="2:15" s="1" customFormat="1" ht="19.7" customHeight="1" x14ac:dyDescent="0.2">
      <c r="B71" s="16" t="s">
        <v>69</v>
      </c>
      <c r="C71" s="17" t="s">
        <v>70</v>
      </c>
      <c r="D71" s="18" t="s">
        <v>71</v>
      </c>
      <c r="E71" s="16" t="s">
        <v>13</v>
      </c>
      <c r="F71" s="19">
        <v>6</v>
      </c>
      <c r="G71" s="74"/>
      <c r="H71" s="22">
        <f t="shared" si="12"/>
        <v>0</v>
      </c>
      <c r="I71" s="29">
        <v>0.08</v>
      </c>
      <c r="J71" s="23">
        <f t="shared" si="10"/>
        <v>0</v>
      </c>
      <c r="K71" s="23">
        <f t="shared" si="11"/>
        <v>0</v>
      </c>
      <c r="M71" s="27" t="str">
        <f t="shared" si="13"/>
        <v>podaj stawkę!</v>
      </c>
      <c r="N71" s="33">
        <f t="shared" si="14"/>
        <v>1</v>
      </c>
      <c r="O71" s="1">
        <f t="shared" si="15"/>
        <v>0</v>
      </c>
    </row>
    <row r="72" spans="2:15" s="1" customFormat="1" ht="19.7" customHeight="1" x14ac:dyDescent="0.2">
      <c r="B72" s="16" t="s">
        <v>73</v>
      </c>
      <c r="C72" s="17" t="s">
        <v>74</v>
      </c>
      <c r="D72" s="18" t="s">
        <v>75</v>
      </c>
      <c r="E72" s="16" t="s">
        <v>72</v>
      </c>
      <c r="F72" s="19">
        <v>44</v>
      </c>
      <c r="G72" s="74"/>
      <c r="H72" s="22">
        <f t="shared" si="12"/>
        <v>0</v>
      </c>
      <c r="I72" s="29">
        <v>0.08</v>
      </c>
      <c r="J72" s="23">
        <f t="shared" si="10"/>
        <v>0</v>
      </c>
      <c r="K72" s="23">
        <f t="shared" si="11"/>
        <v>0</v>
      </c>
      <c r="M72" s="27" t="str">
        <f t="shared" si="13"/>
        <v>podaj stawkę!</v>
      </c>
      <c r="N72" s="33">
        <f t="shared" si="14"/>
        <v>1</v>
      </c>
      <c r="O72" s="1">
        <f t="shared" si="15"/>
        <v>0</v>
      </c>
    </row>
    <row r="73" spans="2:15" s="1" customFormat="1" ht="28.7" customHeight="1" x14ac:dyDescent="0.2">
      <c r="B73" s="16" t="s">
        <v>76</v>
      </c>
      <c r="C73" s="17" t="s">
        <v>77</v>
      </c>
      <c r="D73" s="18" t="s">
        <v>78</v>
      </c>
      <c r="E73" s="16" t="s">
        <v>72</v>
      </c>
      <c r="F73" s="19">
        <v>16</v>
      </c>
      <c r="G73" s="74"/>
      <c r="H73" s="22">
        <f t="shared" si="12"/>
        <v>0</v>
      </c>
      <c r="I73" s="29">
        <v>0.08</v>
      </c>
      <c r="J73" s="23">
        <f t="shared" si="10"/>
        <v>0</v>
      </c>
      <c r="K73" s="23">
        <f t="shared" si="11"/>
        <v>0</v>
      </c>
      <c r="M73" s="27" t="str">
        <f t="shared" si="13"/>
        <v>podaj stawkę!</v>
      </c>
      <c r="N73" s="33">
        <f t="shared" si="14"/>
        <v>1</v>
      </c>
      <c r="O73" s="1">
        <f t="shared" si="15"/>
        <v>0</v>
      </c>
    </row>
    <row r="74" spans="2:15" s="1" customFormat="1" ht="19.7" customHeight="1" x14ac:dyDescent="0.2">
      <c r="B74" s="16" t="s">
        <v>79</v>
      </c>
      <c r="C74" s="17" t="s">
        <v>80</v>
      </c>
      <c r="D74" s="18" t="s">
        <v>81</v>
      </c>
      <c r="E74" s="16" t="s">
        <v>30</v>
      </c>
      <c r="F74" s="19">
        <v>65.88</v>
      </c>
      <c r="G74" s="74"/>
      <c r="H74" s="22">
        <f t="shared" si="12"/>
        <v>0</v>
      </c>
      <c r="I74" s="29">
        <v>0.08</v>
      </c>
      <c r="J74" s="23">
        <f t="shared" si="10"/>
        <v>0</v>
      </c>
      <c r="K74" s="23">
        <f t="shared" si="11"/>
        <v>0</v>
      </c>
      <c r="M74" s="27" t="str">
        <f t="shared" si="13"/>
        <v>podaj stawkę!</v>
      </c>
      <c r="N74" s="33">
        <f t="shared" si="14"/>
        <v>1</v>
      </c>
      <c r="O74" s="1">
        <f t="shared" si="15"/>
        <v>0</v>
      </c>
    </row>
    <row r="75" spans="2:15" s="1" customFormat="1" ht="19.7" customHeight="1" x14ac:dyDescent="0.2">
      <c r="B75" s="16" t="s">
        <v>83</v>
      </c>
      <c r="C75" s="17" t="s">
        <v>84</v>
      </c>
      <c r="D75" s="18" t="s">
        <v>85</v>
      </c>
      <c r="E75" s="16" t="s">
        <v>82</v>
      </c>
      <c r="F75" s="19">
        <v>20.7</v>
      </c>
      <c r="G75" s="74"/>
      <c r="H75" s="22">
        <f t="shared" si="12"/>
        <v>0</v>
      </c>
      <c r="I75" s="29">
        <v>0.23</v>
      </c>
      <c r="J75" s="23">
        <f t="shared" si="10"/>
        <v>0</v>
      </c>
      <c r="K75" s="23">
        <f t="shared" si="11"/>
        <v>0</v>
      </c>
      <c r="M75" s="27" t="str">
        <f t="shared" si="13"/>
        <v>podaj stawkę!</v>
      </c>
      <c r="N75" s="33">
        <f t="shared" si="14"/>
        <v>1</v>
      </c>
      <c r="O75" s="1">
        <f t="shared" si="15"/>
        <v>0</v>
      </c>
    </row>
    <row r="76" spans="2:15" s="1" customFormat="1" ht="19.7" customHeight="1" x14ac:dyDescent="0.2">
      <c r="B76" s="16" t="s">
        <v>86</v>
      </c>
      <c r="C76" s="17" t="s">
        <v>87</v>
      </c>
      <c r="D76" s="18" t="s">
        <v>88</v>
      </c>
      <c r="E76" s="16" t="s">
        <v>72</v>
      </c>
      <c r="F76" s="19">
        <v>285</v>
      </c>
      <c r="G76" s="74"/>
      <c r="H76" s="22">
        <f t="shared" si="12"/>
        <v>0</v>
      </c>
      <c r="I76" s="29">
        <v>0.23</v>
      </c>
      <c r="J76" s="23">
        <f t="shared" si="10"/>
        <v>0</v>
      </c>
      <c r="K76" s="23">
        <f t="shared" si="11"/>
        <v>0</v>
      </c>
      <c r="M76" s="27" t="str">
        <f t="shared" si="13"/>
        <v>podaj stawkę!</v>
      </c>
      <c r="N76" s="33">
        <f t="shared" si="14"/>
        <v>1</v>
      </c>
      <c r="O76" s="1">
        <f t="shared" si="15"/>
        <v>0</v>
      </c>
    </row>
    <row r="77" spans="2:15" s="1" customFormat="1" ht="19.7" customHeight="1" x14ac:dyDescent="0.2">
      <c r="B77" s="16" t="s">
        <v>89</v>
      </c>
      <c r="C77" s="17" t="s">
        <v>90</v>
      </c>
      <c r="D77" s="18" t="s">
        <v>91</v>
      </c>
      <c r="E77" s="16" t="s">
        <v>72</v>
      </c>
      <c r="F77" s="19">
        <v>25</v>
      </c>
      <c r="G77" s="74"/>
      <c r="H77" s="22">
        <f t="shared" si="12"/>
        <v>0</v>
      </c>
      <c r="I77" s="29">
        <v>0.23</v>
      </c>
      <c r="J77" s="23">
        <f t="shared" si="10"/>
        <v>0</v>
      </c>
      <c r="K77" s="23">
        <f t="shared" si="11"/>
        <v>0</v>
      </c>
      <c r="M77" s="27" t="str">
        <f t="shared" si="13"/>
        <v>podaj stawkę!</v>
      </c>
      <c r="N77" s="33">
        <f t="shared" si="14"/>
        <v>1</v>
      </c>
      <c r="O77" s="1">
        <f t="shared" si="15"/>
        <v>0</v>
      </c>
    </row>
    <row r="78" spans="2:15" s="1" customFormat="1" ht="19.7" customHeight="1" x14ac:dyDescent="0.2">
      <c r="B78" s="16" t="s">
        <v>92</v>
      </c>
      <c r="C78" s="17" t="s">
        <v>93</v>
      </c>
      <c r="D78" s="18" t="s">
        <v>94</v>
      </c>
      <c r="E78" s="16" t="s">
        <v>82</v>
      </c>
      <c r="F78" s="19">
        <v>122.2</v>
      </c>
      <c r="G78" s="74"/>
      <c r="H78" s="22">
        <f t="shared" si="12"/>
        <v>0</v>
      </c>
      <c r="I78" s="29">
        <v>0.23</v>
      </c>
      <c r="J78" s="23">
        <f t="shared" si="10"/>
        <v>0</v>
      </c>
      <c r="K78" s="23">
        <f t="shared" si="11"/>
        <v>0</v>
      </c>
      <c r="M78" s="27" t="str">
        <f t="shared" si="13"/>
        <v>podaj stawkę!</v>
      </c>
      <c r="N78" s="33">
        <f t="shared" si="14"/>
        <v>1</v>
      </c>
      <c r="O78" s="1">
        <f t="shared" si="15"/>
        <v>0</v>
      </c>
    </row>
    <row r="79" spans="2:15" s="1" customFormat="1" ht="19.7" customHeight="1" x14ac:dyDescent="0.2">
      <c r="B79" s="16" t="s">
        <v>95</v>
      </c>
      <c r="C79" s="17" t="s">
        <v>96</v>
      </c>
      <c r="D79" s="18" t="s">
        <v>97</v>
      </c>
      <c r="E79" s="16" t="s">
        <v>26</v>
      </c>
      <c r="F79" s="19">
        <v>45</v>
      </c>
      <c r="G79" s="74"/>
      <c r="H79" s="22">
        <f t="shared" si="12"/>
        <v>0</v>
      </c>
      <c r="I79" s="29">
        <v>0.23</v>
      </c>
      <c r="J79" s="23">
        <f t="shared" si="10"/>
        <v>0</v>
      </c>
      <c r="K79" s="23">
        <f t="shared" si="11"/>
        <v>0</v>
      </c>
      <c r="M79" s="27" t="str">
        <f t="shared" si="13"/>
        <v>podaj stawkę!</v>
      </c>
      <c r="N79" s="33">
        <f t="shared" si="14"/>
        <v>1</v>
      </c>
      <c r="O79" s="1">
        <f t="shared" si="15"/>
        <v>0</v>
      </c>
    </row>
    <row r="80" spans="2:15" s="1" customFormat="1" ht="19.7" customHeight="1" x14ac:dyDescent="0.2">
      <c r="B80" s="16" t="s">
        <v>98</v>
      </c>
      <c r="C80" s="17" t="s">
        <v>99</v>
      </c>
      <c r="D80" s="18" t="s">
        <v>100</v>
      </c>
      <c r="E80" s="16" t="s">
        <v>101</v>
      </c>
      <c r="F80" s="19">
        <v>20</v>
      </c>
      <c r="G80" s="74"/>
      <c r="H80" s="22">
        <f t="shared" si="12"/>
        <v>0</v>
      </c>
      <c r="I80" s="29">
        <v>0.08</v>
      </c>
      <c r="J80" s="23">
        <f t="shared" si="10"/>
        <v>0</v>
      </c>
      <c r="K80" s="23">
        <f t="shared" si="11"/>
        <v>0</v>
      </c>
      <c r="M80" s="27" t="str">
        <f t="shared" si="13"/>
        <v>podaj stawkę!</v>
      </c>
      <c r="N80" s="33">
        <f t="shared" si="14"/>
        <v>1</v>
      </c>
      <c r="O80" s="1">
        <f t="shared" si="15"/>
        <v>0</v>
      </c>
    </row>
    <row r="81" spans="2:15" s="1" customFormat="1" ht="19.7" customHeight="1" x14ac:dyDescent="0.2">
      <c r="B81" s="16" t="s">
        <v>102</v>
      </c>
      <c r="C81" s="17" t="s">
        <v>103</v>
      </c>
      <c r="D81" s="18" t="s">
        <v>104</v>
      </c>
      <c r="E81" s="16" t="s">
        <v>101</v>
      </c>
      <c r="F81" s="19">
        <v>70</v>
      </c>
      <c r="G81" s="74"/>
      <c r="H81" s="22">
        <f t="shared" si="12"/>
        <v>0</v>
      </c>
      <c r="I81" s="29">
        <v>0.08</v>
      </c>
      <c r="J81" s="23">
        <f t="shared" si="10"/>
        <v>0</v>
      </c>
      <c r="K81" s="23">
        <f t="shared" si="11"/>
        <v>0</v>
      </c>
      <c r="M81" s="27" t="str">
        <f t="shared" si="13"/>
        <v>podaj stawkę!</v>
      </c>
      <c r="N81" s="33">
        <f t="shared" si="14"/>
        <v>1</v>
      </c>
      <c r="O81" s="1">
        <f t="shared" si="15"/>
        <v>0</v>
      </c>
    </row>
    <row r="82" spans="2:15" s="1" customFormat="1" ht="19.7" customHeight="1" x14ac:dyDescent="0.2">
      <c r="B82" s="16" t="s">
        <v>105</v>
      </c>
      <c r="C82" s="17" t="s">
        <v>106</v>
      </c>
      <c r="D82" s="18" t="s">
        <v>107</v>
      </c>
      <c r="E82" s="16" t="s">
        <v>13</v>
      </c>
      <c r="F82" s="19">
        <v>6</v>
      </c>
      <c r="G82" s="74"/>
      <c r="H82" s="22">
        <f t="shared" si="12"/>
        <v>0</v>
      </c>
      <c r="I82" s="29">
        <v>0.08</v>
      </c>
      <c r="J82" s="23">
        <f t="shared" si="10"/>
        <v>0</v>
      </c>
      <c r="K82" s="23">
        <f t="shared" si="11"/>
        <v>0</v>
      </c>
      <c r="M82" s="27" t="str">
        <f t="shared" si="13"/>
        <v>podaj stawkę!</v>
      </c>
      <c r="N82" s="33">
        <f t="shared" si="14"/>
        <v>1</v>
      </c>
      <c r="O82" s="1">
        <f t="shared" si="15"/>
        <v>0</v>
      </c>
    </row>
    <row r="83" spans="2:15" s="1" customFormat="1" ht="19.7" customHeight="1" x14ac:dyDescent="0.2">
      <c r="B83" s="16" t="s">
        <v>108</v>
      </c>
      <c r="C83" s="17" t="s">
        <v>109</v>
      </c>
      <c r="D83" s="18" t="s">
        <v>110</v>
      </c>
      <c r="E83" s="16" t="s">
        <v>13</v>
      </c>
      <c r="F83" s="19">
        <v>2</v>
      </c>
      <c r="G83" s="74"/>
      <c r="H83" s="22">
        <f t="shared" si="12"/>
        <v>0</v>
      </c>
      <c r="I83" s="29">
        <v>0.08</v>
      </c>
      <c r="J83" s="23">
        <f t="shared" si="10"/>
        <v>0</v>
      </c>
      <c r="K83" s="23">
        <f t="shared" si="11"/>
        <v>0</v>
      </c>
      <c r="M83" s="27" t="str">
        <f t="shared" si="13"/>
        <v>podaj stawkę!</v>
      </c>
      <c r="N83" s="33">
        <f t="shared" si="14"/>
        <v>1</v>
      </c>
      <c r="O83" s="1">
        <f t="shared" si="15"/>
        <v>0</v>
      </c>
    </row>
    <row r="84" spans="2:15" s="1" customFormat="1" ht="19.7" customHeight="1" x14ac:dyDescent="0.2">
      <c r="B84" s="16" t="s">
        <v>111</v>
      </c>
      <c r="C84" s="17" t="s">
        <v>112</v>
      </c>
      <c r="D84" s="18" t="s">
        <v>113</v>
      </c>
      <c r="E84" s="16" t="s">
        <v>13</v>
      </c>
      <c r="F84" s="19">
        <v>6</v>
      </c>
      <c r="G84" s="74"/>
      <c r="H84" s="22">
        <f t="shared" si="12"/>
        <v>0</v>
      </c>
      <c r="I84" s="29">
        <v>0.08</v>
      </c>
      <c r="J84" s="23">
        <f t="shared" si="10"/>
        <v>0</v>
      </c>
      <c r="K84" s="23">
        <f t="shared" si="11"/>
        <v>0</v>
      </c>
      <c r="M84" s="27" t="str">
        <f t="shared" si="13"/>
        <v>podaj stawkę!</v>
      </c>
      <c r="N84" s="33">
        <f t="shared" si="14"/>
        <v>1</v>
      </c>
      <c r="O84" s="1">
        <f t="shared" si="15"/>
        <v>0</v>
      </c>
    </row>
    <row r="85" spans="2:15" s="1" customFormat="1" ht="19.7" customHeight="1" x14ac:dyDescent="0.2">
      <c r="B85" s="16" t="s">
        <v>114</v>
      </c>
      <c r="C85" s="17" t="s">
        <v>115</v>
      </c>
      <c r="D85" s="18" t="s">
        <v>116</v>
      </c>
      <c r="E85" s="16" t="s">
        <v>13</v>
      </c>
      <c r="F85" s="19">
        <v>5</v>
      </c>
      <c r="G85" s="74"/>
      <c r="H85" s="22">
        <f t="shared" si="12"/>
        <v>0</v>
      </c>
      <c r="I85" s="29">
        <v>0.08</v>
      </c>
      <c r="J85" s="23">
        <f t="shared" si="10"/>
        <v>0</v>
      </c>
      <c r="K85" s="23">
        <f t="shared" si="11"/>
        <v>0</v>
      </c>
      <c r="M85" s="27" t="str">
        <f t="shared" si="13"/>
        <v>podaj stawkę!</v>
      </c>
      <c r="N85" s="33">
        <f t="shared" si="14"/>
        <v>1</v>
      </c>
      <c r="O85" s="1">
        <f t="shared" si="15"/>
        <v>0</v>
      </c>
    </row>
    <row r="86" spans="2:15" s="1" customFormat="1" ht="19.7" customHeight="1" x14ac:dyDescent="0.2">
      <c r="B86" s="16" t="s">
        <v>117</v>
      </c>
      <c r="C86" s="17" t="s">
        <v>118</v>
      </c>
      <c r="D86" s="18" t="s">
        <v>119</v>
      </c>
      <c r="E86" s="16" t="s">
        <v>72</v>
      </c>
      <c r="F86" s="19">
        <v>50</v>
      </c>
      <c r="G86" s="74"/>
      <c r="H86" s="22">
        <f t="shared" si="12"/>
        <v>0</v>
      </c>
      <c r="I86" s="29">
        <v>0.08</v>
      </c>
      <c r="J86" s="23">
        <f t="shared" si="10"/>
        <v>0</v>
      </c>
      <c r="K86" s="23">
        <f t="shared" si="11"/>
        <v>0</v>
      </c>
      <c r="M86" s="27" t="str">
        <f t="shared" si="13"/>
        <v>podaj stawkę!</v>
      </c>
      <c r="N86" s="33">
        <f t="shared" si="14"/>
        <v>1</v>
      </c>
      <c r="O86" s="1">
        <f t="shared" si="15"/>
        <v>0</v>
      </c>
    </row>
    <row r="87" spans="2:15" s="1" customFormat="1" ht="19.7" customHeight="1" x14ac:dyDescent="0.2">
      <c r="B87" s="16" t="s">
        <v>120</v>
      </c>
      <c r="C87" s="17" t="s">
        <v>121</v>
      </c>
      <c r="D87" s="18" t="s">
        <v>122</v>
      </c>
      <c r="E87" s="16" t="s">
        <v>72</v>
      </c>
      <c r="F87" s="19">
        <v>30</v>
      </c>
      <c r="G87" s="74"/>
      <c r="H87" s="22">
        <f t="shared" si="12"/>
        <v>0</v>
      </c>
      <c r="I87" s="29">
        <v>0.08</v>
      </c>
      <c r="J87" s="23">
        <f t="shared" si="10"/>
        <v>0</v>
      </c>
      <c r="K87" s="23">
        <f t="shared" si="11"/>
        <v>0</v>
      </c>
      <c r="M87" s="27" t="str">
        <f t="shared" si="13"/>
        <v>podaj stawkę!</v>
      </c>
      <c r="N87" s="33">
        <f t="shared" si="14"/>
        <v>1</v>
      </c>
      <c r="O87" s="1">
        <f t="shared" si="15"/>
        <v>0</v>
      </c>
    </row>
    <row r="88" spans="2:15" s="1" customFormat="1" ht="19.7" customHeight="1" x14ac:dyDescent="0.2">
      <c r="B88" s="16" t="s">
        <v>123</v>
      </c>
      <c r="C88" s="17" t="s">
        <v>124</v>
      </c>
      <c r="D88" s="18" t="s">
        <v>125</v>
      </c>
      <c r="E88" s="16" t="s">
        <v>72</v>
      </c>
      <c r="F88" s="19">
        <v>130</v>
      </c>
      <c r="G88" s="74"/>
      <c r="H88" s="22">
        <f t="shared" si="12"/>
        <v>0</v>
      </c>
      <c r="I88" s="29">
        <v>0.08</v>
      </c>
      <c r="J88" s="23">
        <f t="shared" si="10"/>
        <v>0</v>
      </c>
      <c r="K88" s="23">
        <f t="shared" si="11"/>
        <v>0</v>
      </c>
      <c r="M88" s="27" t="str">
        <f t="shared" si="13"/>
        <v>podaj stawkę!</v>
      </c>
      <c r="N88" s="33">
        <f t="shared" si="14"/>
        <v>1</v>
      </c>
      <c r="O88" s="1">
        <f t="shared" si="15"/>
        <v>0</v>
      </c>
    </row>
    <row r="89" spans="2:15" s="1" customFormat="1" ht="39.75" customHeight="1" x14ac:dyDescent="0.2">
      <c r="B89" s="12" t="s">
        <v>0</v>
      </c>
      <c r="C89" s="13" t="s">
        <v>1</v>
      </c>
      <c r="D89" s="14" t="s">
        <v>2</v>
      </c>
      <c r="E89" s="14" t="s">
        <v>3</v>
      </c>
      <c r="F89" s="14" t="s">
        <v>4</v>
      </c>
      <c r="G89" s="71" t="s">
        <v>5</v>
      </c>
      <c r="H89" s="15" t="s">
        <v>6</v>
      </c>
      <c r="I89" s="13" t="s">
        <v>7</v>
      </c>
      <c r="J89" s="13" t="s">
        <v>8</v>
      </c>
      <c r="K89" s="15" t="s">
        <v>9</v>
      </c>
      <c r="M89" s="27"/>
      <c r="N89" s="33"/>
    </row>
    <row r="90" spans="2:15" s="1" customFormat="1" ht="19.7" customHeight="1" x14ac:dyDescent="0.2">
      <c r="B90" s="16" t="s">
        <v>126</v>
      </c>
      <c r="C90" s="17" t="s">
        <v>127</v>
      </c>
      <c r="D90" s="18" t="s">
        <v>128</v>
      </c>
      <c r="E90" s="16" t="s">
        <v>30</v>
      </c>
      <c r="F90" s="19">
        <v>2.33</v>
      </c>
      <c r="G90" s="74"/>
      <c r="H90" s="22">
        <f t="shared" si="12"/>
        <v>0</v>
      </c>
      <c r="I90" s="29">
        <v>0.08</v>
      </c>
      <c r="J90" s="23">
        <f t="shared" si="10"/>
        <v>0</v>
      </c>
      <c r="K90" s="23">
        <f t="shared" si="11"/>
        <v>0</v>
      </c>
      <c r="M90" s="27" t="str">
        <f t="shared" si="13"/>
        <v>podaj stawkę!</v>
      </c>
      <c r="N90" s="33">
        <f t="shared" si="14"/>
        <v>1</v>
      </c>
      <c r="O90" s="1">
        <f t="shared" si="15"/>
        <v>0</v>
      </c>
    </row>
    <row r="91" spans="2:15" s="1" customFormat="1" ht="28.7" customHeight="1" x14ac:dyDescent="0.2">
      <c r="B91" s="16" t="s">
        <v>129</v>
      </c>
      <c r="C91" s="17" t="s">
        <v>130</v>
      </c>
      <c r="D91" s="18" t="s">
        <v>131</v>
      </c>
      <c r="E91" s="16" t="s">
        <v>26</v>
      </c>
      <c r="F91" s="19">
        <v>1</v>
      </c>
      <c r="G91" s="74"/>
      <c r="H91" s="22">
        <f t="shared" si="12"/>
        <v>0</v>
      </c>
      <c r="I91" s="29">
        <v>0.08</v>
      </c>
      <c r="J91" s="23">
        <f t="shared" si="10"/>
        <v>0</v>
      </c>
      <c r="K91" s="23">
        <f t="shared" si="11"/>
        <v>0</v>
      </c>
      <c r="M91" s="27" t="str">
        <f t="shared" si="13"/>
        <v>podaj stawkę!</v>
      </c>
      <c r="N91" s="33">
        <f t="shared" si="14"/>
        <v>1</v>
      </c>
      <c r="O91" s="1">
        <f t="shared" si="15"/>
        <v>0</v>
      </c>
    </row>
    <row r="92" spans="2:15" s="1" customFormat="1" ht="44.25" customHeight="1" x14ac:dyDescent="0.2">
      <c r="B92" s="12" t="s">
        <v>0</v>
      </c>
      <c r="C92" s="13" t="s">
        <v>1</v>
      </c>
      <c r="D92" s="14" t="s">
        <v>2</v>
      </c>
      <c r="E92" s="14" t="s">
        <v>3</v>
      </c>
      <c r="F92" s="14" t="s">
        <v>4</v>
      </c>
      <c r="G92" s="71" t="s">
        <v>5</v>
      </c>
      <c r="H92" s="15" t="s">
        <v>6</v>
      </c>
      <c r="I92" s="13" t="s">
        <v>7</v>
      </c>
      <c r="J92" s="13" t="s">
        <v>8</v>
      </c>
      <c r="K92" s="15" t="s">
        <v>9</v>
      </c>
      <c r="M92" s="27"/>
      <c r="N92" s="33"/>
    </row>
    <row r="93" spans="2:15" s="1" customFormat="1" ht="28.7" customHeight="1" x14ac:dyDescent="0.2">
      <c r="B93" s="16" t="s">
        <v>132</v>
      </c>
      <c r="C93" s="17" t="s">
        <v>133</v>
      </c>
      <c r="D93" s="18" t="s">
        <v>134</v>
      </c>
      <c r="E93" s="16" t="s">
        <v>135</v>
      </c>
      <c r="F93" s="19">
        <v>400</v>
      </c>
      <c r="G93" s="74"/>
      <c r="H93" s="22">
        <f t="shared" ref="H93" si="16">ROUND(F93*G93,2)</f>
        <v>0</v>
      </c>
      <c r="I93" s="29">
        <v>0.08</v>
      </c>
      <c r="J93" s="23">
        <f t="shared" ref="J93" si="17">ROUND(H93*I93,2)</f>
        <v>0</v>
      </c>
      <c r="K93" s="23">
        <f t="shared" ref="K93" si="18">ROUND(H93+J93,2)</f>
        <v>0</v>
      </c>
      <c r="M93" s="27" t="str">
        <f t="shared" ref="M93" si="19">IF(AND(F93&gt;0,OR(ISBLANK(G93),G93=0)),"podaj stawkę!",IF(AND(ISBLANK(F93),G93&gt;0),"usuń stawkę",""))</f>
        <v>podaj stawkę!</v>
      </c>
      <c r="N93" s="33">
        <f t="shared" ref="N93" si="20">IF(M93&lt;&gt;"",1,0)</f>
        <v>1</v>
      </c>
      <c r="O93" s="1">
        <f t="shared" ref="O93" si="21">IF(I93="",1,0)</f>
        <v>0</v>
      </c>
    </row>
    <row r="94" spans="2:15" s="1" customFormat="1" ht="43.5" customHeight="1" x14ac:dyDescent="0.2">
      <c r="B94" s="12" t="s">
        <v>0</v>
      </c>
      <c r="C94" s="13" t="s">
        <v>1</v>
      </c>
      <c r="D94" s="14" t="s">
        <v>2</v>
      </c>
      <c r="E94" s="14" t="s">
        <v>3</v>
      </c>
      <c r="F94" s="14" t="s">
        <v>4</v>
      </c>
      <c r="G94" s="71" t="s">
        <v>5</v>
      </c>
      <c r="H94" s="15" t="s">
        <v>6</v>
      </c>
      <c r="I94" s="13" t="s">
        <v>7</v>
      </c>
      <c r="J94" s="13" t="s">
        <v>8</v>
      </c>
      <c r="K94" s="15" t="s">
        <v>9</v>
      </c>
      <c r="M94" s="27"/>
      <c r="N94" s="33"/>
    </row>
    <row r="95" spans="2:15" s="1" customFormat="1" ht="19.7" customHeight="1" x14ac:dyDescent="0.2">
      <c r="B95" s="16" t="s">
        <v>136</v>
      </c>
      <c r="C95" s="17" t="s">
        <v>137</v>
      </c>
      <c r="D95" s="18" t="s">
        <v>138</v>
      </c>
      <c r="E95" s="16" t="s">
        <v>34</v>
      </c>
      <c r="F95" s="19">
        <v>40</v>
      </c>
      <c r="G95" s="74"/>
      <c r="H95" s="22">
        <f t="shared" ref="H95:H98" si="22">ROUND(F95*G95,2)</f>
        <v>0</v>
      </c>
      <c r="I95" s="29">
        <v>0.23</v>
      </c>
      <c r="J95" s="23">
        <f t="shared" ref="J95:J98" si="23">ROUND(H95*I95,2)</f>
        <v>0</v>
      </c>
      <c r="K95" s="23">
        <f t="shared" ref="K95:K98" si="24">ROUND(H95+J95,2)</f>
        <v>0</v>
      </c>
      <c r="M95" s="27" t="str">
        <f t="shared" ref="M95:M98" si="25">IF(AND(F95&gt;0,OR(ISBLANK(G95),G95=0)),"podaj stawkę!",IF(AND(ISBLANK(F95),G95&gt;0),"usuń stawkę",""))</f>
        <v>podaj stawkę!</v>
      </c>
      <c r="N95" s="33">
        <f t="shared" ref="N95:N98" si="26">IF(M95&lt;&gt;"",1,0)</f>
        <v>1</v>
      </c>
      <c r="O95" s="1">
        <f t="shared" ref="O95:O98" si="27">IF(I95="",1,0)</f>
        <v>0</v>
      </c>
    </row>
    <row r="96" spans="2:15" s="1" customFormat="1" ht="41.25" customHeight="1" x14ac:dyDescent="0.2">
      <c r="B96" s="12" t="s">
        <v>0</v>
      </c>
      <c r="C96" s="13" t="s">
        <v>1</v>
      </c>
      <c r="D96" s="14" t="s">
        <v>2</v>
      </c>
      <c r="E96" s="14" t="s">
        <v>3</v>
      </c>
      <c r="F96" s="14" t="s">
        <v>4</v>
      </c>
      <c r="G96" s="71" t="s">
        <v>5</v>
      </c>
      <c r="H96" s="15" t="s">
        <v>6</v>
      </c>
      <c r="I96" s="13" t="s">
        <v>7</v>
      </c>
      <c r="J96" s="13" t="s">
        <v>8</v>
      </c>
      <c r="K96" s="15" t="s">
        <v>9</v>
      </c>
      <c r="M96" s="27"/>
      <c r="N96" s="33"/>
    </row>
    <row r="97" spans="2:15" s="1" customFormat="1" ht="19.7" customHeight="1" x14ac:dyDescent="0.2">
      <c r="B97" s="16" t="s">
        <v>139</v>
      </c>
      <c r="C97" s="17" t="s">
        <v>140</v>
      </c>
      <c r="D97" s="18" t="s">
        <v>141</v>
      </c>
      <c r="E97" s="16" t="s">
        <v>194</v>
      </c>
      <c r="F97" s="19">
        <v>20</v>
      </c>
      <c r="G97" s="74"/>
      <c r="H97" s="22">
        <f t="shared" si="22"/>
        <v>0</v>
      </c>
      <c r="I97" s="29">
        <v>0.23</v>
      </c>
      <c r="J97" s="23">
        <f t="shared" si="23"/>
        <v>0</v>
      </c>
      <c r="K97" s="23">
        <f t="shared" si="24"/>
        <v>0</v>
      </c>
      <c r="M97" s="27" t="str">
        <f t="shared" si="25"/>
        <v>podaj stawkę!</v>
      </c>
      <c r="N97" s="33">
        <f t="shared" si="26"/>
        <v>1</v>
      </c>
      <c r="O97" s="1">
        <f t="shared" si="27"/>
        <v>0</v>
      </c>
    </row>
    <row r="98" spans="2:15" s="1" customFormat="1" ht="19.7" customHeight="1" x14ac:dyDescent="0.2">
      <c r="B98" s="16" t="s">
        <v>142</v>
      </c>
      <c r="C98" s="17" t="s">
        <v>143</v>
      </c>
      <c r="D98" s="18" t="s">
        <v>144</v>
      </c>
      <c r="E98" s="16" t="s">
        <v>34</v>
      </c>
      <c r="F98" s="19">
        <v>2</v>
      </c>
      <c r="G98" s="74"/>
      <c r="H98" s="22">
        <f t="shared" si="22"/>
        <v>0</v>
      </c>
      <c r="I98" s="29">
        <v>0.23</v>
      </c>
      <c r="J98" s="23">
        <f t="shared" si="23"/>
        <v>0</v>
      </c>
      <c r="K98" s="23">
        <f t="shared" si="24"/>
        <v>0</v>
      </c>
      <c r="M98" s="27" t="str">
        <f t="shared" si="25"/>
        <v>podaj stawkę!</v>
      </c>
      <c r="N98" s="33">
        <f t="shared" si="26"/>
        <v>1</v>
      </c>
      <c r="O98" s="1">
        <f t="shared" si="27"/>
        <v>0</v>
      </c>
    </row>
    <row r="99" spans="2:15" s="1" customFormat="1" ht="28.7" customHeight="1" x14ac:dyDescent="0.2">
      <c r="G99" s="68"/>
      <c r="H99" s="8"/>
      <c r="I99" s="8"/>
      <c r="J99" s="8"/>
      <c r="K99" s="8"/>
    </row>
    <row r="100" spans="2:15" s="1" customFormat="1" ht="45.4" customHeight="1" x14ac:dyDescent="0.2">
      <c r="B100" s="12" t="s">
        <v>0</v>
      </c>
      <c r="C100" s="13" t="s">
        <v>1</v>
      </c>
      <c r="D100" s="30" t="s">
        <v>2</v>
      </c>
      <c r="E100" s="14" t="s">
        <v>3</v>
      </c>
      <c r="F100" s="30" t="s">
        <v>4</v>
      </c>
      <c r="G100" s="71" t="s">
        <v>5</v>
      </c>
      <c r="H100" s="15" t="s">
        <v>6</v>
      </c>
      <c r="I100" s="13" t="s">
        <v>7</v>
      </c>
      <c r="J100" s="13" t="s">
        <v>8</v>
      </c>
      <c r="K100" s="15" t="s">
        <v>9</v>
      </c>
    </row>
    <row r="101" spans="2:15" s="1" customFormat="1" ht="89.65" customHeight="1" x14ac:dyDescent="0.2">
      <c r="B101" s="31" t="s">
        <v>145</v>
      </c>
      <c r="C101" s="17" t="s">
        <v>146</v>
      </c>
      <c r="D101" s="16" t="s">
        <v>147</v>
      </c>
      <c r="E101" s="16" t="s">
        <v>26</v>
      </c>
      <c r="F101" s="32">
        <v>665.4</v>
      </c>
      <c r="G101" s="74"/>
      <c r="H101" s="22">
        <f>ROUND(F101*G101,2)</f>
        <v>0</v>
      </c>
      <c r="I101" s="29">
        <v>0.08</v>
      </c>
      <c r="J101" s="23">
        <f>ROUND(H101*I101,2)</f>
        <v>0</v>
      </c>
      <c r="K101" s="23">
        <f>ROUND(H101+J101,2)</f>
        <v>0</v>
      </c>
      <c r="M101" s="27" t="str">
        <f t="shared" ref="M101:M105" si="28">IF(AND(F101&gt;0,OR(ISBLANK(G101),G101=0)),"podaj stawkę!",IF(AND(ISBLANK(F101),G101&gt;0),"usuń stawkę",""))</f>
        <v>podaj stawkę!</v>
      </c>
      <c r="N101" s="33">
        <f t="shared" ref="N101:N105" si="29">IF(M101&lt;&gt;"",1,0)</f>
        <v>1</v>
      </c>
      <c r="O101" s="1">
        <f t="shared" ref="O101:O105" si="30">IF(I101="",1,0)</f>
        <v>0</v>
      </c>
    </row>
    <row r="102" spans="2:15" s="1" customFormat="1" ht="24.6" customHeight="1" x14ac:dyDescent="0.2">
      <c r="B102" s="31" t="s">
        <v>148</v>
      </c>
      <c r="C102" s="17" t="s">
        <v>149</v>
      </c>
      <c r="D102" s="16" t="s">
        <v>150</v>
      </c>
      <c r="E102" s="16" t="s">
        <v>26</v>
      </c>
      <c r="F102" s="32">
        <v>100</v>
      </c>
      <c r="G102" s="74"/>
      <c r="H102" s="22">
        <f t="shared" ref="H102" si="31">ROUND(F102*G102,2)</f>
        <v>0</v>
      </c>
      <c r="I102" s="29">
        <v>0.23</v>
      </c>
      <c r="J102" s="23">
        <f t="shared" ref="J102:J105" si="32">ROUND(H102*I102,2)</f>
        <v>0</v>
      </c>
      <c r="K102" s="23">
        <f t="shared" ref="K102:K105" si="33">ROUND(H102+J102,2)</f>
        <v>0</v>
      </c>
      <c r="M102" s="27" t="str">
        <f t="shared" si="28"/>
        <v>podaj stawkę!</v>
      </c>
      <c r="N102" s="33">
        <f t="shared" si="29"/>
        <v>1</v>
      </c>
      <c r="O102" s="1">
        <f t="shared" si="30"/>
        <v>0</v>
      </c>
    </row>
    <row r="103" spans="2:15" s="1" customFormat="1" ht="46.35" customHeight="1" x14ac:dyDescent="0.2">
      <c r="B103" s="31" t="s">
        <v>151</v>
      </c>
      <c r="C103" s="17" t="s">
        <v>152</v>
      </c>
      <c r="D103" s="16" t="s">
        <v>153</v>
      </c>
      <c r="E103" s="16" t="s">
        <v>26</v>
      </c>
      <c r="F103" s="32">
        <v>20</v>
      </c>
      <c r="G103" s="74"/>
      <c r="H103" s="22">
        <f>ROUND(F103*G103,2)</f>
        <v>0</v>
      </c>
      <c r="I103" s="29">
        <v>0.08</v>
      </c>
      <c r="J103" s="23">
        <f t="shared" si="32"/>
        <v>0</v>
      </c>
      <c r="K103" s="23">
        <f t="shared" si="33"/>
        <v>0</v>
      </c>
      <c r="M103" s="27" t="str">
        <f t="shared" si="28"/>
        <v>podaj stawkę!</v>
      </c>
      <c r="N103" s="33">
        <f t="shared" si="29"/>
        <v>1</v>
      </c>
      <c r="O103" s="1">
        <f t="shared" si="30"/>
        <v>0</v>
      </c>
    </row>
    <row r="104" spans="2:15" s="1" customFormat="1" ht="78.400000000000006" customHeight="1" x14ac:dyDescent="0.2">
      <c r="B104" s="31" t="s">
        <v>154</v>
      </c>
      <c r="C104" s="17" t="s">
        <v>155</v>
      </c>
      <c r="D104" s="16" t="s">
        <v>156</v>
      </c>
      <c r="E104" s="16" t="s">
        <v>26</v>
      </c>
      <c r="F104" s="32">
        <v>75.2</v>
      </c>
      <c r="G104" s="74"/>
      <c r="H104" s="22">
        <f>ROUND(F104*G104,2)</f>
        <v>0</v>
      </c>
      <c r="I104" s="29">
        <v>0.08</v>
      </c>
      <c r="J104" s="23">
        <f t="shared" si="32"/>
        <v>0</v>
      </c>
      <c r="K104" s="23">
        <f t="shared" si="33"/>
        <v>0</v>
      </c>
      <c r="M104" s="27" t="str">
        <f t="shared" si="28"/>
        <v>podaj stawkę!</v>
      </c>
      <c r="N104" s="33">
        <f t="shared" si="29"/>
        <v>1</v>
      </c>
      <c r="O104" s="1">
        <f t="shared" si="30"/>
        <v>0</v>
      </c>
    </row>
    <row r="105" spans="2:15" s="1" customFormat="1" ht="24.6" customHeight="1" x14ac:dyDescent="0.2">
      <c r="B105" s="31" t="s">
        <v>157</v>
      </c>
      <c r="C105" s="17" t="s">
        <v>158</v>
      </c>
      <c r="D105" s="16" t="s">
        <v>159</v>
      </c>
      <c r="E105" s="16" t="s">
        <v>26</v>
      </c>
      <c r="F105" s="32">
        <v>63</v>
      </c>
      <c r="G105" s="74"/>
      <c r="H105" s="22">
        <f>ROUND(F105*G105,2)</f>
        <v>0</v>
      </c>
      <c r="I105" s="29">
        <v>0.23</v>
      </c>
      <c r="J105" s="23">
        <f t="shared" si="32"/>
        <v>0</v>
      </c>
      <c r="K105" s="23">
        <f t="shared" si="33"/>
        <v>0</v>
      </c>
      <c r="M105" s="27" t="str">
        <f t="shared" si="28"/>
        <v>podaj stawkę!</v>
      </c>
      <c r="N105" s="33">
        <f t="shared" si="29"/>
        <v>1</v>
      </c>
      <c r="O105" s="1">
        <f t="shared" si="30"/>
        <v>0</v>
      </c>
    </row>
    <row r="106" spans="2:15" s="1" customFormat="1" ht="28.7" customHeight="1" x14ac:dyDescent="0.35">
      <c r="C106" s="35" t="str">
        <f>IF(N106&gt;0,"Nie wypełniono wszystkich stawek lub wprowadzono niepotrzebne stawki!!!!!!","")</f>
        <v>Nie wypełniono wszystkich stawek lub wprowadzono niepotrzebne stawki!!!!!!</v>
      </c>
      <c r="G106" s="68"/>
      <c r="H106" s="8"/>
      <c r="I106" s="8"/>
      <c r="J106" s="8"/>
      <c r="K106" s="8"/>
      <c r="N106" s="34">
        <f>SUM(N30:N105)</f>
        <v>51</v>
      </c>
      <c r="O106" s="34">
        <f>SUM(O30:O105)</f>
        <v>0</v>
      </c>
    </row>
    <row r="107" spans="2:15" s="1" customFormat="1" ht="21.4" customHeight="1" x14ac:dyDescent="0.2">
      <c r="B107" s="7" t="s">
        <v>160</v>
      </c>
      <c r="C107" s="7"/>
      <c r="D107" s="7"/>
      <c r="E107" s="6"/>
      <c r="F107" s="6"/>
      <c r="G107" s="75"/>
      <c r="H107" s="92">
        <f>SUM(H30,H35,H40,H45,H50,H53:H65,H67:H88,H90:H91,H93,+H95,H97:H98,H101:H105)</f>
        <v>0</v>
      </c>
      <c r="I107" s="93"/>
      <c r="J107" s="94"/>
      <c r="K107" s="2"/>
    </row>
    <row r="108" spans="2:15" s="1" customFormat="1" ht="21.4" customHeight="1" x14ac:dyDescent="0.2">
      <c r="B108" s="7" t="s">
        <v>161</v>
      </c>
      <c r="C108" s="7"/>
      <c r="D108" s="7"/>
      <c r="E108" s="3"/>
      <c r="F108" s="3"/>
      <c r="G108" s="76"/>
      <c r="H108" s="92">
        <f>SUM(K30,K35,K40,K45,K50,K53:K65,K67:K88,K90:K91,K93,K95,K97:K98,K101:K105)</f>
        <v>0</v>
      </c>
      <c r="I108" s="93"/>
      <c r="J108" s="94"/>
      <c r="K108" s="2"/>
    </row>
    <row r="109" spans="2:15" s="1" customFormat="1" ht="21.4" customHeight="1" x14ac:dyDescent="0.35">
      <c r="B109" s="36"/>
      <c r="C109" s="35" t="str">
        <f>IF(O106&gt;0,"Nie wypełniono wszystkich stawek VAT!!!!!!","")</f>
        <v/>
      </c>
      <c r="D109" s="36"/>
      <c r="E109" s="37"/>
      <c r="F109" s="37"/>
      <c r="G109" s="77"/>
      <c r="H109" s="38"/>
      <c r="I109" s="82"/>
      <c r="J109" s="82"/>
      <c r="K109" s="82"/>
    </row>
    <row r="110" spans="2:15" s="1" customFormat="1" ht="58.15" customHeight="1" x14ac:dyDescent="0.2">
      <c r="B110" s="84" t="str">
        <f>"Słownie łączna cena brutto w PLN:                                                                                  "&amp;'Excelblog.pl - Kwoty słownie'!B8</f>
        <v xml:space="preserve">Słownie łączna cena brutto w PLN:                                                                                  </v>
      </c>
      <c r="C110" s="85"/>
      <c r="D110" s="85"/>
      <c r="E110" s="85"/>
      <c r="F110" s="85"/>
      <c r="G110" s="85"/>
      <c r="H110" s="86"/>
      <c r="I110" s="83"/>
      <c r="J110" s="83"/>
      <c r="K110" s="83"/>
    </row>
    <row r="111" spans="2:15" s="1" customFormat="1" ht="17.649999999999999" customHeight="1" x14ac:dyDescent="0.2">
      <c r="B111" s="87"/>
      <c r="C111" s="88"/>
      <c r="D111" s="88"/>
      <c r="E111" s="88"/>
      <c r="F111" s="88"/>
      <c r="G111" s="88"/>
      <c r="H111" s="89"/>
      <c r="I111" s="81" t="s">
        <v>172</v>
      </c>
      <c r="J111" s="81"/>
      <c r="K111" s="81"/>
    </row>
    <row r="1048486" x14ac:dyDescent="0.2"/>
    <row r="1048487" x14ac:dyDescent="0.2"/>
    <row r="1048488" x14ac:dyDescent="0.2"/>
    <row r="1048489" x14ac:dyDescent="0.2"/>
    <row r="1048490" x14ac:dyDescent="0.2"/>
    <row r="1048491" x14ac:dyDescent="0.2"/>
    <row r="1048492" x14ac:dyDescent="0.2"/>
    <row r="1048493" x14ac:dyDescent="0.2"/>
    <row r="1048494" x14ac:dyDescent="0.2"/>
    <row r="1048495" x14ac:dyDescent="0.2"/>
    <row r="1048496" x14ac:dyDescent="0.2"/>
    <row r="1048497" x14ac:dyDescent="0.2"/>
    <row r="1048498" x14ac:dyDescent="0.2"/>
    <row r="1048499" x14ac:dyDescent="0.2"/>
    <row r="1048500" x14ac:dyDescent="0.2"/>
    <row r="1048501" x14ac:dyDescent="0.2"/>
    <row r="1048502" x14ac:dyDescent="0.2"/>
    <row r="1048503" x14ac:dyDescent="0.2"/>
    <row r="1048504" x14ac:dyDescent="0.2"/>
    <row r="1048505" x14ac:dyDescent="0.2"/>
    <row r="1048506" x14ac:dyDescent="0.2"/>
    <row r="1048507" x14ac:dyDescent="0.2"/>
    <row r="1048508" x14ac:dyDescent="0.2"/>
    <row r="1048509" x14ac:dyDescent="0.2"/>
    <row r="1048510" x14ac:dyDescent="0.2"/>
    <row r="1048511" x14ac:dyDescent="0.2"/>
    <row r="1048512" x14ac:dyDescent="0.2"/>
    <row r="1048513" x14ac:dyDescent="0.2"/>
    <row r="1048514" x14ac:dyDescent="0.2"/>
    <row r="1048515" x14ac:dyDescent="0.2"/>
    <row r="1048516" x14ac:dyDescent="0.2"/>
    <row r="1048517" x14ac:dyDescent="0.2"/>
    <row r="1048518" x14ac:dyDescent="0.2"/>
    <row r="1048519" x14ac:dyDescent="0.2"/>
    <row r="1048520" x14ac:dyDescent="0.2"/>
    <row r="1048521" x14ac:dyDescent="0.2"/>
    <row r="1048522" x14ac:dyDescent="0.2"/>
    <row r="1048523" x14ac:dyDescent="0.2"/>
    <row r="1048524" x14ac:dyDescent="0.2"/>
    <row r="1048525" x14ac:dyDescent="0.2"/>
    <row r="1048526" x14ac:dyDescent="0.2"/>
    <row r="1048527" x14ac:dyDescent="0.2"/>
    <row r="1048528" x14ac:dyDescent="0.2"/>
    <row r="1048529" x14ac:dyDescent="0.2"/>
    <row r="1048530" x14ac:dyDescent="0.2"/>
    <row r="1048531" x14ac:dyDescent="0.2"/>
    <row r="1048532" x14ac:dyDescent="0.2"/>
    <row r="1048533" x14ac:dyDescent="0.2"/>
    <row r="1048534" x14ac:dyDescent="0.2"/>
    <row r="1048535" x14ac:dyDescent="0.2"/>
    <row r="1048536" x14ac:dyDescent="0.2"/>
    <row r="1048537" x14ac:dyDescent="0.2"/>
    <row r="1048538" x14ac:dyDescent="0.2"/>
    <row r="1048539" x14ac:dyDescent="0.2"/>
    <row r="1048540" x14ac:dyDescent="0.2"/>
    <row r="1048541" x14ac:dyDescent="0.2"/>
    <row r="1048542" x14ac:dyDescent="0.2"/>
    <row r="1048543" x14ac:dyDescent="0.2"/>
    <row r="1048544" x14ac:dyDescent="0.2"/>
    <row r="1048545" x14ac:dyDescent="0.2"/>
    <row r="1048546" x14ac:dyDescent="0.2"/>
    <row r="1048547" x14ac:dyDescent="0.2"/>
    <row r="1048548" x14ac:dyDescent="0.2"/>
    <row r="1048549" x14ac:dyDescent="0.2"/>
    <row r="1048550" x14ac:dyDescent="0.2"/>
    <row r="1048551" x14ac:dyDescent="0.2"/>
    <row r="1048552" x14ac:dyDescent="0.2"/>
    <row r="1048553" x14ac:dyDescent="0.2"/>
    <row r="1048554" x14ac:dyDescent="0.2"/>
    <row r="1048555" x14ac:dyDescent="0.2"/>
    <row r="1048556" x14ac:dyDescent="0.2"/>
    <row r="1048557" x14ac:dyDescent="0.2"/>
    <row r="1048558" x14ac:dyDescent="0.2"/>
    <row r="1048559" x14ac:dyDescent="0.2"/>
    <row r="1048560" x14ac:dyDescent="0.2"/>
    <row r="1048561" x14ac:dyDescent="0.2"/>
    <row r="1048562" x14ac:dyDescent="0.2"/>
    <row r="1048563" x14ac:dyDescent="0.2"/>
    <row r="1048564" x14ac:dyDescent="0.2"/>
    <row r="1048565" x14ac:dyDescent="0.2"/>
    <row r="1048566" x14ac:dyDescent="0.2"/>
    <row r="1048567" x14ac:dyDescent="0.2"/>
    <row r="1048568" x14ac:dyDescent="0.2"/>
    <row r="1048569" x14ac:dyDescent="0.2"/>
    <row r="1048570" x14ac:dyDescent="0.2"/>
    <row r="1048571" x14ac:dyDescent="0.2"/>
    <row r="1048572" x14ac:dyDescent="0.2"/>
    <row r="1048573" x14ac:dyDescent="0.2"/>
    <row r="1048574" x14ac:dyDescent="0.2"/>
    <row r="1048575" x14ac:dyDescent="0.2"/>
    <row r="1048576" x14ac:dyDescent="0.2"/>
  </sheetData>
  <sheetProtection algorithmName="SHA-512" hashValue="c61FroCPrPJiIpMG8LZozhWlaMCEB0/imtAuResGAKT6LOpdHgv5VLQ0Hle7PefPAonyJamVen3HKLgVJSBNGw==" saltValue="kpuRTaPa5a+Gx1m9gsLqDw==" spinCount="100000" sheet="1" objects="1" scenarios="1" selectLockedCells="1"/>
  <mergeCells count="12">
    <mergeCell ref="I111:K111"/>
    <mergeCell ref="I109:K110"/>
    <mergeCell ref="B110:H111"/>
    <mergeCell ref="B14:K14"/>
    <mergeCell ref="B24:K24"/>
    <mergeCell ref="H107:J107"/>
    <mergeCell ref="H108:J108"/>
    <mergeCell ref="H5:J5"/>
    <mergeCell ref="H7:J7"/>
    <mergeCell ref="K7:L7"/>
    <mergeCell ref="B1:D5"/>
    <mergeCell ref="B7:D7"/>
  </mergeCells>
  <conditionalFormatting sqref="G30:G31 I31:J31 G97:H98 J97:K98 G54:H65 J53:K65 G93:H93 J93:K93 J95:K95 G95:H95 G67:H88 J67:K88">
    <cfRule type="cellIs" dxfId="72" priority="107" operator="greaterThan">
      <formula>0</formula>
    </cfRule>
  </conditionalFormatting>
  <conditionalFormatting sqref="G30:G31 G97:H98 G54:H65 G93:H93 G95:H95 G67:H88">
    <cfRule type="cellIs" dxfId="71" priority="104" operator="greaterThan">
      <formula>0</formula>
    </cfRule>
  </conditionalFormatting>
  <conditionalFormatting sqref="H30:H31">
    <cfRule type="cellIs" dxfId="70" priority="103" operator="greaterThan">
      <formula>0</formula>
    </cfRule>
  </conditionalFormatting>
  <conditionalFormatting sqref="H30:H31">
    <cfRule type="cellIs" dxfId="69" priority="102" operator="greaterThan">
      <formula>0</formula>
    </cfRule>
  </conditionalFormatting>
  <conditionalFormatting sqref="M30 M54:M98">
    <cfRule type="cellIs" dxfId="68" priority="96" operator="equal">
      <formula>""</formula>
    </cfRule>
    <cfRule type="cellIs" dxfId="67" priority="97" operator="notEqual">
      <formula>"OK"</formula>
    </cfRule>
  </conditionalFormatting>
  <conditionalFormatting sqref="G53">
    <cfRule type="cellIs" dxfId="66" priority="71" operator="greaterThan">
      <formula>0</formula>
    </cfRule>
  </conditionalFormatting>
  <conditionalFormatting sqref="G53">
    <cfRule type="cellIs" dxfId="65" priority="70" operator="greaterThan">
      <formula>0</formula>
    </cfRule>
  </conditionalFormatting>
  <conditionalFormatting sqref="M35">
    <cfRule type="cellIs" dxfId="64" priority="90" operator="equal">
      <formula>""</formula>
    </cfRule>
    <cfRule type="cellIs" dxfId="63" priority="91" operator="notEqual">
      <formula>"OK"</formula>
    </cfRule>
  </conditionalFormatting>
  <conditionalFormatting sqref="H53">
    <cfRule type="cellIs" dxfId="62" priority="69" operator="greaterThan">
      <formula>0</formula>
    </cfRule>
  </conditionalFormatting>
  <conditionalFormatting sqref="H53">
    <cfRule type="cellIs" dxfId="61" priority="68" operator="greaterThan">
      <formula>0</formula>
    </cfRule>
  </conditionalFormatting>
  <conditionalFormatting sqref="M40">
    <cfRule type="cellIs" dxfId="60" priority="84" operator="equal">
      <formula>""</formula>
    </cfRule>
    <cfRule type="cellIs" dxfId="59" priority="85" operator="notEqual">
      <formula>"OK"</formula>
    </cfRule>
  </conditionalFormatting>
  <conditionalFormatting sqref="M45">
    <cfRule type="cellIs" dxfId="58" priority="78" operator="equal">
      <formula>""</formula>
    </cfRule>
    <cfRule type="cellIs" dxfId="57" priority="79" operator="notEqual">
      <formula>"OK"</formula>
    </cfRule>
  </conditionalFormatting>
  <conditionalFormatting sqref="G90:G91">
    <cfRule type="cellIs" dxfId="56" priority="65" operator="greaterThan">
      <formula>0</formula>
    </cfRule>
  </conditionalFormatting>
  <conditionalFormatting sqref="G90:G91">
    <cfRule type="cellIs" dxfId="55" priority="64" operator="greaterThan">
      <formula>0</formula>
    </cfRule>
  </conditionalFormatting>
  <conditionalFormatting sqref="M50">
    <cfRule type="cellIs" dxfId="54" priority="72" operator="equal">
      <formula>""</formula>
    </cfRule>
    <cfRule type="cellIs" dxfId="53" priority="73" operator="notEqual">
      <formula>"OK"</formula>
    </cfRule>
  </conditionalFormatting>
  <conditionalFormatting sqref="M53">
    <cfRule type="cellIs" dxfId="52" priority="66" operator="equal">
      <formula>""</formula>
    </cfRule>
    <cfRule type="cellIs" dxfId="51" priority="67" operator="notEqual">
      <formula>"OK"</formula>
    </cfRule>
  </conditionalFormatting>
  <conditionalFormatting sqref="H90:H91">
    <cfRule type="cellIs" dxfId="50" priority="63" operator="greaterThan">
      <formula>0</formula>
    </cfRule>
  </conditionalFormatting>
  <conditionalFormatting sqref="H90:H91">
    <cfRule type="cellIs" dxfId="49" priority="62" operator="greaterThan">
      <formula>0</formula>
    </cfRule>
  </conditionalFormatting>
  <conditionalFormatting sqref="G35">
    <cfRule type="cellIs" dxfId="48" priority="59" operator="greaterThan">
      <formula>0</formula>
    </cfRule>
  </conditionalFormatting>
  <conditionalFormatting sqref="G35">
    <cfRule type="cellIs" dxfId="47" priority="58" operator="greaterThan">
      <formula>0</formula>
    </cfRule>
  </conditionalFormatting>
  <conditionalFormatting sqref="H35">
    <cfRule type="cellIs" dxfId="46" priority="57" operator="greaterThan">
      <formula>0</formula>
    </cfRule>
  </conditionalFormatting>
  <conditionalFormatting sqref="H35">
    <cfRule type="cellIs" dxfId="45" priority="56" operator="greaterThan">
      <formula>0</formula>
    </cfRule>
  </conditionalFormatting>
  <conditionalFormatting sqref="G40">
    <cfRule type="cellIs" dxfId="44" priority="55" operator="greaterThan">
      <formula>0</formula>
    </cfRule>
  </conditionalFormatting>
  <conditionalFormatting sqref="G40">
    <cfRule type="cellIs" dxfId="43" priority="54" operator="greaterThan">
      <formula>0</formula>
    </cfRule>
  </conditionalFormatting>
  <conditionalFormatting sqref="H40">
    <cfRule type="cellIs" dxfId="42" priority="53" operator="greaterThan">
      <formula>0</formula>
    </cfRule>
  </conditionalFormatting>
  <conditionalFormatting sqref="H40">
    <cfRule type="cellIs" dxfId="41" priority="52" operator="greaterThan">
      <formula>0</formula>
    </cfRule>
  </conditionalFormatting>
  <conditionalFormatting sqref="G45">
    <cfRule type="cellIs" dxfId="40" priority="51" operator="greaterThan">
      <formula>0</formula>
    </cfRule>
  </conditionalFormatting>
  <conditionalFormatting sqref="G45">
    <cfRule type="cellIs" dxfId="39" priority="50" operator="greaterThan">
      <formula>0</formula>
    </cfRule>
  </conditionalFormatting>
  <conditionalFormatting sqref="H45">
    <cfRule type="cellIs" dxfId="38" priority="49" operator="greaterThan">
      <formula>0</formula>
    </cfRule>
  </conditionalFormatting>
  <conditionalFormatting sqref="H45">
    <cfRule type="cellIs" dxfId="37" priority="48" operator="greaterThan">
      <formula>0</formula>
    </cfRule>
  </conditionalFormatting>
  <conditionalFormatting sqref="G50">
    <cfRule type="cellIs" dxfId="36" priority="47" operator="greaterThan">
      <formula>0</formula>
    </cfRule>
  </conditionalFormatting>
  <conditionalFormatting sqref="G50">
    <cfRule type="cellIs" dxfId="35" priority="46" operator="greaterThan">
      <formula>0</formula>
    </cfRule>
  </conditionalFormatting>
  <conditionalFormatting sqref="H50">
    <cfRule type="cellIs" dxfId="34" priority="45" operator="greaterThan">
      <formula>0</formula>
    </cfRule>
  </conditionalFormatting>
  <conditionalFormatting sqref="H50">
    <cfRule type="cellIs" dxfId="33" priority="44" operator="greaterThan">
      <formula>0</formula>
    </cfRule>
  </conditionalFormatting>
  <conditionalFormatting sqref="G101:G105 J101:K105">
    <cfRule type="cellIs" dxfId="32" priority="43" operator="greaterThan">
      <formula>0</formula>
    </cfRule>
  </conditionalFormatting>
  <conditionalFormatting sqref="G101:G105">
    <cfRule type="cellIs" dxfId="31" priority="42" operator="greaterThan">
      <formula>0</formula>
    </cfRule>
  </conditionalFormatting>
  <conditionalFormatting sqref="M101:M105">
    <cfRule type="cellIs" dxfId="30" priority="38" operator="equal">
      <formula>""</formula>
    </cfRule>
    <cfRule type="cellIs" dxfId="29" priority="39" operator="notEqual">
      <formula>"OK"</formula>
    </cfRule>
  </conditionalFormatting>
  <conditionalFormatting sqref="N30 N54:N98">
    <cfRule type="cellIs" dxfId="28" priority="37" operator="greaterThan">
      <formula>0</formula>
    </cfRule>
  </conditionalFormatting>
  <conditionalFormatting sqref="N35">
    <cfRule type="cellIs" dxfId="27" priority="36" operator="greaterThan">
      <formula>0</formula>
    </cfRule>
  </conditionalFormatting>
  <conditionalFormatting sqref="N40">
    <cfRule type="cellIs" dxfId="26" priority="35" operator="greaterThan">
      <formula>0</formula>
    </cfRule>
  </conditionalFormatting>
  <conditionalFormatting sqref="N45">
    <cfRule type="cellIs" dxfId="25" priority="34" operator="greaterThan">
      <formula>0</formula>
    </cfRule>
  </conditionalFormatting>
  <conditionalFormatting sqref="N50">
    <cfRule type="cellIs" dxfId="24" priority="33" operator="greaterThan">
      <formula>0</formula>
    </cfRule>
  </conditionalFormatting>
  <conditionalFormatting sqref="N53">
    <cfRule type="cellIs" dxfId="23" priority="32" operator="greaterThan">
      <formula>0</formula>
    </cfRule>
  </conditionalFormatting>
  <conditionalFormatting sqref="N101:N105">
    <cfRule type="cellIs" dxfId="22" priority="30" operator="greaterThan">
      <formula>0</formula>
    </cfRule>
  </conditionalFormatting>
  <conditionalFormatting sqref="J90:K91">
    <cfRule type="cellIs" dxfId="21" priority="29" operator="greaterThan">
      <formula>0</formula>
    </cfRule>
  </conditionalFormatting>
  <conditionalFormatting sqref="I97:I98 I93 I95 I90:I91 I67:I88">
    <cfRule type="expression" dxfId="20" priority="27">
      <formula>AND(G67&gt;0,I67="")</formula>
    </cfRule>
  </conditionalFormatting>
  <conditionalFormatting sqref="I53:I65">
    <cfRule type="expression" dxfId="19" priority="26">
      <formula>AND(G53&gt;0,I53="")</formula>
    </cfRule>
  </conditionalFormatting>
  <conditionalFormatting sqref="I35">
    <cfRule type="expression" dxfId="18" priority="25">
      <formula>AND(G35&gt;0,I35="")</formula>
    </cfRule>
  </conditionalFormatting>
  <conditionalFormatting sqref="I40">
    <cfRule type="expression" dxfId="17" priority="24">
      <formula>AND(G40&gt;0,I40="")</formula>
    </cfRule>
  </conditionalFormatting>
  <conditionalFormatting sqref="I45">
    <cfRule type="expression" dxfId="16" priority="23">
      <formula>AND(G45&gt;0,I45="")</formula>
    </cfRule>
  </conditionalFormatting>
  <conditionalFormatting sqref="I50">
    <cfRule type="expression" dxfId="15" priority="22">
      <formula>AND(G50&gt;0,I50="")</formula>
    </cfRule>
  </conditionalFormatting>
  <conditionalFormatting sqref="I101">
    <cfRule type="expression" dxfId="14" priority="21">
      <formula>AND(G101&gt;0,I101="")</formula>
    </cfRule>
  </conditionalFormatting>
  <conditionalFormatting sqref="I102">
    <cfRule type="expression" dxfId="13" priority="20">
      <formula>AND(G102&gt;0,I102="")</formula>
    </cfRule>
  </conditionalFormatting>
  <conditionalFormatting sqref="I103">
    <cfRule type="expression" dxfId="12" priority="19">
      <formula>AND(G103&gt;0,I103="")</formula>
    </cfRule>
  </conditionalFormatting>
  <conditionalFormatting sqref="I104">
    <cfRule type="expression" dxfId="11" priority="18">
      <formula>AND(G104&gt;0,I104="")</formula>
    </cfRule>
  </conditionalFormatting>
  <conditionalFormatting sqref="I105">
    <cfRule type="expression" dxfId="10" priority="17">
      <formula>AND(G105&gt;0,I105="")</formula>
    </cfRule>
  </conditionalFormatting>
  <conditionalFormatting sqref="I30">
    <cfRule type="expression" dxfId="9" priority="16">
      <formula>AND(G30&gt;0,I30="")</formula>
    </cfRule>
  </conditionalFormatting>
  <conditionalFormatting sqref="J50:K50">
    <cfRule type="cellIs" dxfId="8" priority="15" operator="greaterThan">
      <formula>0</formula>
    </cfRule>
  </conditionalFormatting>
  <conditionalFormatting sqref="J45:K45">
    <cfRule type="cellIs" dxfId="7" priority="14" operator="greaterThan">
      <formula>0</formula>
    </cfRule>
  </conditionalFormatting>
  <conditionalFormatting sqref="J40:K40">
    <cfRule type="cellIs" dxfId="6" priority="13" operator="greaterThan">
      <formula>0</formula>
    </cfRule>
  </conditionalFormatting>
  <conditionalFormatting sqref="J35:K35">
    <cfRule type="cellIs" dxfId="5" priority="12" operator="greaterThan">
      <formula>0</formula>
    </cfRule>
  </conditionalFormatting>
  <conditionalFormatting sqref="J30:K30">
    <cfRule type="cellIs" dxfId="4" priority="11" operator="greaterThan">
      <formula>0</formula>
    </cfRule>
  </conditionalFormatting>
  <conditionalFormatting sqref="H101">
    <cfRule type="cellIs" dxfId="3" priority="10" operator="greaterThan">
      <formula>0</formula>
    </cfRule>
  </conditionalFormatting>
  <conditionalFormatting sqref="H101">
    <cfRule type="cellIs" dxfId="2" priority="9" operator="greaterThan">
      <formula>0</formula>
    </cfRule>
  </conditionalFormatting>
  <conditionalFormatting sqref="H102:H105">
    <cfRule type="cellIs" dxfId="1" priority="2" operator="greaterThan">
      <formula>0</formula>
    </cfRule>
  </conditionalFormatting>
  <conditionalFormatting sqref="H102:H105">
    <cfRule type="cellIs" dxfId="0" priority="1" operator="greaterThan">
      <formula>0</formula>
    </cfRule>
  </conditionalFormatting>
  <dataValidations count="1">
    <dataValidation type="list" showInputMessage="1" showErrorMessage="1" error="Podaj właściwą stawkęVAT (8 lub 23%)" sqref="I101:I105 I50 I35 I40 I45 I30 I90:I91 I97:I98 I95 I53:I65 I93 I67:I88">
      <formula1>"8%,23%"</formula1>
    </dataValidation>
  </dataValidation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  <headerFooter alignWithMargins="0">
    <oddFooter>&amp;CStrona &amp;P z &amp;N</oddFooter>
  </headerFooter>
  <rowBreaks count="1" manualBreakCount="1">
    <brk id="24" min="1" max="10" man="1"/>
  </rowBreaks>
  <colBreaks count="1" manualBreakCount="1">
    <brk id="2" max="19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M14"/>
  <sheetViews>
    <sheetView showGridLines="0" defaultGridColor="0" colorId="31" workbookViewId="0">
      <selection activeCell="B8" sqref="B8"/>
    </sheetView>
  </sheetViews>
  <sheetFormatPr defaultColWidth="0" defaultRowHeight="12.75" x14ac:dyDescent="0.2"/>
  <cols>
    <col min="1" max="1" width="14.42578125" style="63" customWidth="1"/>
    <col min="2" max="3" width="17.85546875" style="63" customWidth="1"/>
    <col min="4" max="4" width="16.7109375" style="63" customWidth="1"/>
    <col min="5" max="8" width="12.140625" style="63" customWidth="1"/>
    <col min="9" max="9" width="9.140625" style="63" customWidth="1"/>
    <col min="10" max="10" width="0" style="63" hidden="1" customWidth="1"/>
    <col min="11" max="11" width="18.28515625" style="63" hidden="1" customWidth="1"/>
    <col min="12" max="12" width="15.28515625" style="63" hidden="1" customWidth="1"/>
    <col min="13" max="13" width="11.42578125" style="63" hidden="1" customWidth="1"/>
    <col min="14" max="16384" width="0" style="63" hidden="1"/>
  </cols>
  <sheetData>
    <row r="1" spans="1:13" s="41" customFormat="1" ht="17.25" customHeight="1" x14ac:dyDescent="0.2">
      <c r="A1" s="39" t="s">
        <v>173</v>
      </c>
      <c r="B1" s="40"/>
      <c r="C1" s="40"/>
      <c r="D1" s="40"/>
      <c r="E1" s="40"/>
      <c r="F1" s="40"/>
      <c r="G1" s="40"/>
      <c r="H1" s="40"/>
      <c r="I1" s="40"/>
    </row>
    <row r="2" spans="1:13" s="45" customFormat="1" x14ac:dyDescent="0.2">
      <c r="A2" s="42"/>
      <c r="B2" s="43" t="s">
        <v>174</v>
      </c>
      <c r="C2" s="42"/>
      <c r="D2" s="44"/>
      <c r="E2" s="44"/>
      <c r="F2" s="44"/>
      <c r="G2" s="44"/>
      <c r="H2" s="44"/>
      <c r="I2" s="42"/>
      <c r="K2" s="46"/>
      <c r="L2" s="46"/>
      <c r="M2" s="46"/>
    </row>
    <row r="3" spans="1:13" s="45" customFormat="1" x14ac:dyDescent="0.2">
      <c r="A3" s="43" t="s">
        <v>174</v>
      </c>
      <c r="B3" s="47">
        <f>'Kosztorys ofertowy'!$H$108</f>
        <v>0</v>
      </c>
      <c r="C3" s="48"/>
      <c r="D3" s="44"/>
      <c r="E3" s="44"/>
      <c r="F3" s="44"/>
      <c r="G3" s="44"/>
      <c r="H3" s="44"/>
      <c r="I3" s="42"/>
    </row>
    <row r="4" spans="1:13" s="45" customFormat="1" x14ac:dyDescent="0.2">
      <c r="A4" s="43"/>
      <c r="B4" s="48"/>
      <c r="C4" s="49" t="s">
        <v>175</v>
      </c>
      <c r="D4" s="50" t="s">
        <v>176</v>
      </c>
      <c r="E4" s="50" t="s">
        <v>177</v>
      </c>
      <c r="F4" s="50" t="s">
        <v>178</v>
      </c>
      <c r="G4" s="50" t="s">
        <v>179</v>
      </c>
      <c r="H4" s="50" t="s">
        <v>180</v>
      </c>
      <c r="I4" s="42"/>
    </row>
    <row r="5" spans="1:13" s="45" customFormat="1" x14ac:dyDescent="0.2">
      <c r="A5" s="43" t="s">
        <v>181</v>
      </c>
      <c r="B5" s="42"/>
      <c r="C5" s="51"/>
      <c r="D5" s="52">
        <f>ROUND((B3-INT(B3))*100,0)</f>
        <v>0</v>
      </c>
      <c r="E5" s="52">
        <f>IF(B3&gt;=1,VALUE(RIGHT(LEFT(INT(B3),LEN(INT(B3))),3)),0)</f>
        <v>0</v>
      </c>
      <c r="F5" s="52">
        <f>IF(B3&gt;=1000,VALUE(TEXT(RIGHT(LEFT(INT(B3),LEN(INT(B3))-3),3),"000")),0)</f>
        <v>0</v>
      </c>
      <c r="G5" s="52">
        <f>IF(B3&gt;=1000000,VALUE(TEXT(RIGHT(LEFT(INT(B3),LEN(INT(B3))-6),3),"000")),0)</f>
        <v>0</v>
      </c>
      <c r="H5" s="52">
        <f>IF(B3&gt;=1000000000,VALUE(TEXT(RIGHT(LEFT(INT(B3),LEN(INT(B3))-9),3),"000")),0)</f>
        <v>0</v>
      </c>
      <c r="I5" s="42"/>
    </row>
    <row r="6" spans="1:13" s="45" customFormat="1" x14ac:dyDescent="0.2">
      <c r="A6" s="43" t="s">
        <v>182</v>
      </c>
      <c r="B6" s="53"/>
      <c r="C6" s="53" t="str">
        <f>ROUND((B3-INT(B3))*100,0)&amp;"/"&amp;100 &amp; " groszy"</f>
        <v>0/100 groszy</v>
      </c>
      <c r="D6" s="53" t="str">
        <f>IF(B3=0,"",IF(D5&lt;=20,IF(D5=0,"zero",INDEX(excelblog_Jednosci,D5)),INDEX(excelblog_Dziesiatki,INT(D5/10))&amp;IF(MOD(D5,10)," " &amp;INDEX(excelblog_Jednosci,MOD(D5,10)),"")))&amp; " " &amp;IF(B3=0,"",INDEX(IF(D5&lt;20,{"groszy";"grosz";"grosze";"groszy"},{"groszy";"grosze";"groszy"}),MATCH(IF(D5&lt;20,D5,MOD(D5,10)),IF(D5&lt;20,{0;1;2;5},{0;2;5}),1)))</f>
        <v xml:space="preserve"> </v>
      </c>
      <c r="E6" s="54" t="str">
        <f>IF(OR(B3&lt;1,INT(E5/100)=0),"",INDEX(excelblog_Setki,INT(E5/100)))&amp; IF(E5-(INT(E5/100)*100)&lt;=20,IF(E5-(INT(E5/100)*100)=0,IF(OR(E5&gt;0,B3&lt;1),"","złotych")," " &amp;INDEX(excelblog_Jednosci,E5-(INT(E5/100)*100)))," " &amp;INDEX(excelblog_Dziesiatki,INT((E5-(INT(E5/100)*100))/10))&amp;IF(MOD((E5-(INT(E5/100)*100)),10)," "&amp;INDEX(excelblog_Jednosci,MOD((E5-(INT(E5/100)*100)),10)),""))&amp;IF(E5=0,""," " &amp;INDEX(IF(E5&lt;20,{"złotych";"złoty";"złote";"złotych"},{"złotych";"złote";"złotych"}),MATCH(IF(E5-(INT(E5/100)*100)&lt;20,E5-(INT(E5/100)*100),MOD((E5-(INT(E5/100)*100)),10)),IF(E5&lt;20,{0;1;2;5},{0;2;5}),1)))</f>
        <v/>
      </c>
      <c r="F6" s="54" t="str">
        <f>IF(OR(B3&lt;1,INT(F5/100)=0),"",INDEX(excelblog_Setki,INT(F5/100)))&amp; IF(F5-(INT(F5/100)*100)&lt;=20,IF(F5-(INT(F5/100)*100)=0,""," " &amp;INDEX(excelblog_Jednosci,F5-(INT(F5/100)*100)))," " &amp;INDEX(excelblog_Dziesiatki,INT((F5-(INT(F5/100)*100))/10))&amp;IF(MOD((F5-(INT(F5/100)*100)),10)," "&amp;INDEX(excelblog_Jednosci,MOD((F5-(INT(F5/100)*100)),10)),""))&amp;IF(F5=0,""," " &amp;INDEX(IF(F5&lt;20,{"";"tysiąc";"tysiące";"tysięcy"},{"tysięcy";"tysiące";"tysięcy"}),MATCH(IF(F5-(INT(F5/100)*100)&lt;20,F5-(INT(F5/100)*100),MOD((F5-(INT(F5/100)*100)),10)),IF(F5&lt;20,{0;1;2;5},{0;2;5}),1)))</f>
        <v/>
      </c>
      <c r="G6" s="54" t="str">
        <f>IF(OR(B3&lt;1,INT(G5/100)=0),"",INDEX(excelblog_Setki,INT(G5/100)))&amp; IF(G5-(INT(G5/100)*100)&lt;=20,IF(G5-(INT(G5/100)*100)=0,""," " &amp;INDEX(excelblog_Jednosci,G5-(INT(G5/100)*100)))," " &amp;INDEX(excelblog_Dziesiatki,INT((G5-(INT(G5/100)*100))/10))&amp;IF(MOD((G5-(INT(G5/100)*100)),10)," "&amp;INDEX(excelblog_Jednosci,MOD((G5-(INT(G5/100)*100)),10)),""))&amp;IF(G5=0,""," " &amp;INDEX(IF(G5&lt;20,{"";"milion";"miliony";"milionów"},{"milionów";"miliony";"milionów"}),MATCH(IF(G5-(INT(G5/100)*100)&lt;20,G5-(INT(G5/100)*100),MOD((G5-(INT(G5/100)*100)),10)),IF(G5&lt;20,{0;1;2;5},{0;2;5}),1)))</f>
        <v/>
      </c>
      <c r="H6" s="53" t="str">
        <f>IF(OR(B3&lt;1,INT(H5/100)=0),"",INDEX(excelblog_Setki,INT(H5/100)))&amp; IF(H5-(INT(H5/100)*100)&lt;=20,IF(H5-(INT(H5/100)*100)=0,""," " &amp;INDEX(excelblog_Jednosci,H5-(INT(H5/100)*100)))," " &amp;INDEX(excelblog_Dziesiatki,INT((H5-(INT(H5/100)*100))/10))&amp;IF(MOD((H5-(INT(H5/100)*100)),10)," "&amp;INDEX(excelblog_Jednosci,MOD((H5-(INT(H5/100)*100)),10)),""))&amp;IF(H5=0,""," " &amp;INDEX(IF(H5&lt;20,{"";"miliard";"miliardy";"miliardów"},{"miliardów";"miliardy";"miliardów"}),MATCH(IF(H5-(INT(H5/100)*100)&lt;20,H5-(INT(H5/100)*100),MOD((H5-(INT(H5/100)*100)),10)),IF(H5&lt;20,{0;1;2;5},{0;2;5}),1)))</f>
        <v/>
      </c>
      <c r="I6" s="53"/>
    </row>
    <row r="7" spans="1:13" s="45" customFormat="1" x14ac:dyDescent="0.2">
      <c r="A7" s="42"/>
      <c r="B7" s="42"/>
      <c r="C7" s="42"/>
      <c r="D7" s="44"/>
      <c r="E7" s="44"/>
      <c r="F7" s="44"/>
      <c r="G7" s="44"/>
      <c r="H7" s="44"/>
      <c r="I7" s="42"/>
    </row>
    <row r="8" spans="1:13" s="45" customFormat="1" x14ac:dyDescent="0.2">
      <c r="A8" s="43" t="s">
        <v>183</v>
      </c>
      <c r="B8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","")&amp;IF(TRIM(D6)&lt;&gt;"",D6&amp;" ","")))</f>
        <v/>
      </c>
      <c r="C8" s="56"/>
      <c r="D8" s="56"/>
      <c r="E8" s="56"/>
      <c r="F8" s="56"/>
      <c r="G8" s="56"/>
      <c r="H8" s="56"/>
      <c r="I8" s="57"/>
    </row>
    <row r="9" spans="1:13" s="45" customFormat="1" x14ac:dyDescent="0.2">
      <c r="A9" s="43" t="s">
        <v>184</v>
      </c>
      <c r="B9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","")&amp;IF(TRIM(E6)&lt;&gt;"",TRIM(E6)&amp;", ","")&amp;IF(TRIM(D6)&lt;&gt;"",D6&amp;" ","")))</f>
        <v/>
      </c>
      <c r="C9" s="56"/>
      <c r="D9" s="56"/>
      <c r="E9" s="56"/>
      <c r="F9" s="56"/>
      <c r="G9" s="56"/>
      <c r="H9" s="56"/>
      <c r="I9" s="57"/>
    </row>
    <row r="10" spans="1:13" s="45" customFormat="1" x14ac:dyDescent="0.2">
      <c r="A10" s="43" t="s">
        <v>185</v>
      </c>
      <c r="B10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","")&amp;IF(TRIM(D6)&lt;&gt;"",C6&amp;" ","")))</f>
        <v/>
      </c>
      <c r="C10" s="56"/>
      <c r="D10" s="56"/>
      <c r="E10" s="56"/>
      <c r="F10" s="56"/>
      <c r="G10" s="56"/>
      <c r="H10" s="56"/>
      <c r="I10" s="57"/>
    </row>
    <row r="11" spans="1:13" s="45" customFormat="1" x14ac:dyDescent="0.2">
      <c r="A11" s="43"/>
      <c r="B11" s="42"/>
      <c r="C11" s="42"/>
      <c r="D11" s="44"/>
      <c r="E11" s="44"/>
      <c r="F11" s="44"/>
      <c r="G11" s="44"/>
      <c r="H11" s="44"/>
      <c r="I11" s="42"/>
    </row>
    <row r="12" spans="1:13" s="61" customFormat="1" ht="12.75" customHeight="1" x14ac:dyDescent="0.2">
      <c r="A12" s="58"/>
      <c r="B12" s="58"/>
      <c r="C12" s="58"/>
      <c r="D12" s="59"/>
      <c r="E12" s="59"/>
      <c r="F12" s="59"/>
      <c r="G12" s="59"/>
      <c r="H12" s="59"/>
      <c r="I12" s="60" t="s">
        <v>186</v>
      </c>
    </row>
    <row r="13" spans="1:13" x14ac:dyDescent="0.2">
      <c r="A13" s="62" t="s">
        <v>187</v>
      </c>
    </row>
    <row r="14" spans="1:13" x14ac:dyDescent="0.2">
      <c r="A14" s="64" t="s">
        <v>188</v>
      </c>
    </row>
  </sheetData>
  <sheetProtection password="9E62" sheet="1" objects="1" scenarios="1" deleteRows="0"/>
  <hyperlinks>
    <hyperlink ref="I12" r:id="rId1"/>
  </hyperlinks>
  <pageMargins left="0.75" right="0.75" top="1" bottom="1" header="0.5" footer="0.5"/>
  <pageSetup paperSize="9" orientation="portrait" horizontalDpi="4294967295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Kosztorys ofertowy</vt:lpstr>
      <vt:lpstr>Excelblog.pl - Kwoty słownie</vt:lpstr>
      <vt:lpstr>'Kosztorys ofertowy'!Obszar_wydruku</vt:lpstr>
      <vt:lpstr>slownie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Przemysław Hermann</cp:lastModifiedBy>
  <cp:lastPrinted>2021-10-11T11:21:04Z</cp:lastPrinted>
  <dcterms:created xsi:type="dcterms:W3CDTF">2021-10-07T21:49:02Z</dcterms:created>
  <dcterms:modified xsi:type="dcterms:W3CDTF">2021-11-22T06:49:16Z</dcterms:modified>
</cp:coreProperties>
</file>