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uszskwarczynski\Desktop\Aktualnie_obowiązująca_dokumentacja_6072021\"/>
    </mc:Choice>
  </mc:AlternateContent>
  <bookViews>
    <workbookView xWindow="0" yWindow="0" windowWidth="19200" windowHeight="6760" tabRatio="770" activeTab="4"/>
  </bookViews>
  <sheets>
    <sheet name="Program ON Profil" sheetId="12" r:id="rId1"/>
    <sheet name="16.1" sheetId="1" r:id="rId2"/>
    <sheet name="16.2" sheetId="8" r:id="rId3"/>
    <sheet name="16.3" sheetId="3" r:id="rId4"/>
    <sheet name="16.4" sheetId="4" r:id="rId5"/>
    <sheet name="16.5" sheetId="5" r:id="rId6"/>
    <sheet name="16.6" sheetId="9" r:id="rId7"/>
    <sheet name="16.7" sheetId="10" r:id="rId8"/>
    <sheet name="16.8" sheetId="11" r:id="rId9"/>
    <sheet name="16.9" sheetId="13" r:id="rId10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25" i="1" l="1"/>
  <c r="AM13" i="1"/>
  <c r="H23" i="9" l="1"/>
  <c r="F97" i="13" l="1"/>
  <c r="F95" i="13"/>
  <c r="F94" i="13"/>
  <c r="F85" i="13"/>
  <c r="F66" i="13"/>
  <c r="F47" i="13"/>
  <c r="F28" i="13"/>
  <c r="F14" i="13"/>
  <c r="H53" i="5" l="1"/>
  <c r="H36" i="5"/>
  <c r="H19" i="5"/>
  <c r="F92" i="13" l="1"/>
  <c r="F93" i="13"/>
  <c r="F91" i="13"/>
  <c r="F90" i="13"/>
  <c r="F89" i="13"/>
  <c r="H13" i="4"/>
  <c r="N12" i="3"/>
  <c r="N13" i="3" s="1"/>
  <c r="H24" i="5" l="1"/>
  <c r="H25" i="5" s="1"/>
  <c r="H7" i="5"/>
  <c r="H8" i="5" s="1"/>
  <c r="K17" i="11" l="1"/>
  <c r="K18" i="11"/>
  <c r="K19" i="11"/>
  <c r="K20" i="11"/>
  <c r="K21" i="11"/>
  <c r="K16" i="11"/>
  <c r="K6" i="11"/>
  <c r="K7" i="11"/>
  <c r="K8" i="11"/>
  <c r="K9" i="11"/>
  <c r="K10" i="11"/>
  <c r="K5" i="11"/>
  <c r="BK13" i="1" l="1"/>
  <c r="BK14" i="1" s="1"/>
  <c r="BI13" i="1"/>
  <c r="BI14" i="1" s="1"/>
  <c r="BG13" i="1"/>
  <c r="BG14" i="1" s="1"/>
  <c r="AO13" i="1"/>
  <c r="AO14" i="1" s="1"/>
  <c r="AM14" i="1"/>
  <c r="AK13" i="1"/>
  <c r="AK14" i="1" s="1"/>
  <c r="AI13" i="1"/>
  <c r="AI14" i="1" s="1"/>
  <c r="H57" i="4" l="1"/>
  <c r="H46" i="4"/>
  <c r="H35" i="4"/>
  <c r="H24" i="4"/>
  <c r="H59" i="4" l="1"/>
  <c r="M21" i="11" l="1"/>
  <c r="M20" i="11"/>
  <c r="M19" i="11"/>
  <c r="M18" i="11"/>
  <c r="M17" i="11"/>
  <c r="M16" i="11"/>
  <c r="M10" i="11"/>
  <c r="M9" i="11"/>
  <c r="M8" i="11"/>
  <c r="M7" i="11"/>
  <c r="M6" i="11"/>
  <c r="M5" i="11"/>
  <c r="M11" i="11" l="1"/>
  <c r="M22" i="11"/>
  <c r="M24" i="11" l="1"/>
  <c r="K10" i="10"/>
  <c r="P46" i="8" l="1"/>
  <c r="E46" i="8"/>
  <c r="P38" i="8"/>
  <c r="E38" i="8"/>
  <c r="P30" i="8"/>
  <c r="E30" i="8"/>
  <c r="P22" i="8"/>
  <c r="E22" i="8"/>
  <c r="P14" i="8"/>
  <c r="E14" i="8"/>
  <c r="P6" i="8"/>
  <c r="E6" i="8"/>
  <c r="P40" i="8" l="1"/>
  <c r="P32" i="8"/>
  <c r="P8" i="8"/>
  <c r="P16" i="8"/>
  <c r="P24" i="8"/>
  <c r="P48" i="8"/>
  <c r="C52" i="8" l="1"/>
  <c r="H51" i="5"/>
  <c r="H52" i="5" s="1"/>
  <c r="H46" i="5"/>
  <c r="H47" i="5" s="1"/>
  <c r="H41" i="5"/>
  <c r="H42" i="5" s="1"/>
  <c r="H34" i="5"/>
  <c r="H35" i="5" s="1"/>
  <c r="H29" i="5"/>
  <c r="H30" i="5" s="1"/>
  <c r="H17" i="5"/>
  <c r="H18" i="5" s="1"/>
  <c r="H12" i="5"/>
  <c r="H13" i="5" s="1"/>
  <c r="N24" i="3" l="1"/>
  <c r="N25" i="3" s="1"/>
  <c r="H55" i="5" l="1"/>
  <c r="N27" i="3"/>
  <c r="BK25" i="1"/>
  <c r="O25" i="1"/>
  <c r="BE13" i="1"/>
  <c r="BE14" i="1" s="1"/>
  <c r="BC13" i="1"/>
  <c r="BC14" i="1" s="1"/>
  <c r="BA13" i="1"/>
  <c r="BA14" i="1" s="1"/>
  <c r="AY13" i="1"/>
  <c r="AY14" i="1" s="1"/>
  <c r="AW13" i="1"/>
  <c r="AW14" i="1" s="1"/>
  <c r="AU13" i="1"/>
  <c r="AU14" i="1" s="1"/>
  <c r="AS13" i="1"/>
  <c r="AS14" i="1" s="1"/>
  <c r="AQ13" i="1"/>
  <c r="AQ14" i="1" s="1"/>
  <c r="BK15" i="1" s="1"/>
  <c r="AG13" i="1"/>
  <c r="AG14" i="1" s="1"/>
  <c r="AE13" i="1"/>
  <c r="AE14" i="1" s="1"/>
  <c r="AC13" i="1"/>
  <c r="AC14" i="1" s="1"/>
  <c r="AA13" i="1"/>
  <c r="AA14" i="1" s="1"/>
  <c r="Y13" i="1"/>
  <c r="Y14" i="1" s="1"/>
  <c r="W13" i="1"/>
  <c r="W14" i="1" s="1"/>
  <c r="U13" i="1"/>
  <c r="U14" i="1" s="1"/>
  <c r="S13" i="1"/>
  <c r="S14" i="1" s="1"/>
  <c r="Q13" i="1"/>
  <c r="Q14" i="1" s="1"/>
  <c r="O13" i="1"/>
  <c r="O15" i="1" s="1"/>
  <c r="AM15" i="1" l="1"/>
  <c r="C31" i="1" s="1"/>
</calcChain>
</file>

<file path=xl/sharedStrings.xml><?xml version="1.0" encoding="utf-8"?>
<sst xmlns="http://schemas.openxmlformats.org/spreadsheetml/2006/main" count="1127" uniqueCount="594">
  <si>
    <t>Czas</t>
  </si>
  <si>
    <t xml:space="preserve">Program </t>
  </si>
  <si>
    <t>Noc</t>
  </si>
  <si>
    <t>Program ON</t>
  </si>
  <si>
    <t>Opis</t>
  </si>
  <si>
    <t>Start</t>
  </si>
  <si>
    <t>Profil M1</t>
  </si>
  <si>
    <t>Profil M2</t>
  </si>
  <si>
    <t>Parametr</t>
  </si>
  <si>
    <t>Program</t>
  </si>
  <si>
    <t>ΔCO2</t>
  </si>
  <si>
    <r>
      <t>Średnie 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czerpni powietrza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</si>
  <si>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CO2,zewn.</t>
    </r>
  </si>
  <si>
    <r>
      <t xml:space="preserve">Limit </t>
    </r>
    <r>
      <rPr>
        <sz val="11"/>
        <color theme="1"/>
        <rFont val="Calibri"/>
        <family val="2"/>
        <charset val="238"/>
      </rPr>
      <t>ΔCO</t>
    </r>
    <r>
      <rPr>
        <vertAlign val="subscript"/>
        <sz val="11"/>
        <color theme="1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</rPr>
      <t xml:space="preserve"> [ppm]</t>
    </r>
  </si>
  <si>
    <r>
      <rPr>
        <sz val="11"/>
        <color theme="1"/>
        <rFont val="Calibri"/>
        <family val="2"/>
        <charset val="238"/>
      </rPr>
      <t>ΔCO</t>
    </r>
    <r>
      <rPr>
        <vertAlign val="subscript"/>
        <sz val="11"/>
        <color theme="1"/>
        <rFont val="Calibri"/>
        <family val="2"/>
        <charset val="238"/>
        <scheme val="minor"/>
      </rPr>
      <t>2,limit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</si>
  <si>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 w punkcie  P1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</si>
  <si>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CO2,1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</si>
  <si>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CO2.M1.1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</si>
  <si>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CO2.M2.1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</si>
  <si>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w punkcie  P2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</si>
  <si>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CO2,2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</si>
  <si>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CO2.M1.2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</si>
  <si>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CO2.M2.2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</si>
  <si>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 w punkcie  P3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</si>
  <si>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CO2,3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</si>
  <si>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CO2.M1.3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</si>
  <si>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CO2.M2.3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</si>
  <si>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w punkcie  P4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</si>
  <si>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CO2,4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</si>
  <si>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CO2.M1.4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</si>
  <si>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CO2.M2.4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</si>
  <si>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 w punkcie  P5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</si>
  <si>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CO2,5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</si>
  <si>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CO2.M1.5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</si>
  <si>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CO2.M2.5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</si>
  <si>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w punkcie  P6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</si>
  <si>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CO2,6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</si>
  <si>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CO2.M1.6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</si>
  <si>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CO2.M2.6</t>
    </r>
    <r>
      <rPr>
        <sz val="11"/>
        <color theme="1"/>
        <rFont val="Calibri"/>
        <family val="2"/>
        <charset val="238"/>
        <scheme val="minor"/>
      </rPr>
      <t/>
    </r>
  </si>
  <si>
    <t>Średnie stężenie CO2 w punktach pomiarowych P1…P6 [ppm]</t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</si>
  <si>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CO2.P1.śr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</si>
  <si>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CO2.M1.1.śr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</si>
  <si>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CO2.M1.2.śr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</si>
  <si>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CO2.M1.3.śr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</si>
  <si>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CO2.M1.4.śr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</si>
  <si>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CO2.M1.5.śr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</si>
  <si>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CO2.M1.6.śr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</si>
  <si>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CO2.M1.7.śr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</si>
  <si>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CO2.M1.8.śr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</si>
  <si>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CO2.M1.9.śr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</si>
  <si>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CO2.M2.1.śr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</si>
  <si>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CO2.LM.2.śr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</si>
  <si>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CO2.M2.3.śr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</si>
  <si>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CO2.M2.4.śr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</si>
  <si>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CO2.M2.5.śr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</si>
  <si>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CO2.M2.6.śr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</si>
  <si>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CO2.M2.7.śr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</si>
  <si>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CO2.M2.8.śr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</si>
  <si>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CO2.M2.9.śr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</si>
  <si>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CO2.M2.10.śr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</si>
  <si>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CO2.M2.11.śr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</si>
  <si>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CO2.M2.12.śr</t>
    </r>
  </si>
  <si>
    <r>
      <t>ΔCO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[ppm]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</si>
  <si>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2.M1.1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</si>
  <si>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2.M1.2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</si>
  <si>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2.M1.3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</si>
  <si>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2.M1.4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</si>
  <si>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2.M1.5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</si>
  <si>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2.M1.6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</si>
  <si>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2.M1.7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</si>
  <si>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2.M1.8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</si>
  <si>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2.M1.9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</si>
  <si>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2.M1.10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</si>
  <si>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2.M1.11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</si>
  <si>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2.M1.12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</si>
  <si>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2.M2.1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</si>
  <si>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2.M2.3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</si>
  <si>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2.M2.4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</si>
  <si>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2.M2.5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</si>
  <si>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2.M2.6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</si>
  <si>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2.M2.7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</si>
  <si>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2.M2.8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</si>
  <si>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2.M2.9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</si>
  <si>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2.M2.10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</si>
  <si>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2.M2.11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</si>
  <si>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2.M2.12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</si>
  <si>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2,W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</si>
  <si>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2,M1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</si>
  <si>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2,M2</t>
    </r>
  </si>
  <si>
    <t xml:space="preserve">Praca Profil </t>
  </si>
  <si>
    <t>PM2.5</t>
  </si>
  <si>
    <r>
      <t>Koncentracja PM2.5 w powietrzu zewnetrznym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</si>
  <si>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zewn.</t>
    </r>
  </si>
  <si>
    <r>
      <t>Maksymalna koncentracja PM2.5 w pomieszczeniu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</si>
  <si>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limit</t>
    </r>
  </si>
  <si>
    <r>
      <t>Koncentracja PM2.5 w Mieszkaniu w punkcie P1 [</t>
    </r>
    <r>
      <rPr>
        <sz val="11"/>
        <color theme="1"/>
        <rFont val="Calibri"/>
        <family val="2"/>
        <charset val="238"/>
      </rPr>
      <t>µ</t>
    </r>
    <r>
      <rPr>
        <sz val="11"/>
        <color theme="1"/>
        <rFont val="Calibri"/>
        <family val="2"/>
        <charset val="238"/>
        <scheme val="minor"/>
      </rPr>
      <t>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</si>
  <si>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1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</si>
  <si>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M1.1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</si>
  <si>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M2.1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</si>
  <si>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</si>
  <si>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M1.2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</si>
  <si>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M2.2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</si>
  <si>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3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</si>
  <si>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M1.3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</si>
  <si>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M2.3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</si>
  <si>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4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</si>
  <si>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M1.4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</si>
  <si>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M2.4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</si>
  <si>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5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</si>
  <si>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M1.5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</si>
  <si>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M2.5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</si>
  <si>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6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</si>
  <si>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M1.6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</si>
  <si>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M2.6</t>
    </r>
    <r>
      <rPr>
        <sz val="11"/>
        <color theme="1"/>
        <rFont val="Calibri"/>
        <family val="2"/>
        <charset val="238"/>
        <scheme val="minor"/>
      </rPr>
      <t/>
    </r>
  </si>
  <si>
    <r>
      <t>Średnia koncentracja PM2.5 w punktach pomiarowych P1…P6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</si>
  <si>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W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</si>
  <si>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M1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</si>
  <si>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M2</t>
    </r>
  </si>
  <si>
    <t>Pe</t>
  </si>
  <si>
    <t>Maksymalne sumaryczne zużycie energii elektrycznej [Wh]</t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</si>
  <si>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e,limit</t>
    </r>
  </si>
  <si>
    <t>Pe,limit</t>
  </si>
  <si>
    <t>Sumaryczne zużycie energii elektrycznej [Wh]</t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</si>
  <si>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e,M1</t>
    </r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</si>
  <si>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e,M2</t>
    </r>
  </si>
  <si>
    <t>EAQ</t>
  </si>
  <si>
    <t xml:space="preserve">Środowiskowa jakość powietrza </t>
  </si>
  <si>
    <t>Legenda:</t>
  </si>
  <si>
    <t>uzupełnia Wykonawca</t>
  </si>
  <si>
    <t>obliczone wartości zmiennych niezbędnych do obliczenia końcowego wyniku</t>
  </si>
  <si>
    <t>służą do podania wyników obliczeń wartości Wymagań</t>
  </si>
  <si>
    <t>zmierzona średnia wartość w trakcie Testów mieszcząca się w przedziale pomiarowym</t>
  </si>
  <si>
    <t>Test</t>
  </si>
  <si>
    <t>Parametr\Czas</t>
  </si>
  <si>
    <t>GRAM(-)</t>
  </si>
  <si>
    <r>
      <t>Strumień powietrza wentylacyjnego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/h]</t>
    </r>
  </si>
  <si>
    <t>Program ON Manual</t>
  </si>
  <si>
    <t>Test G-1</t>
  </si>
  <si>
    <r>
      <t>Stęzenie bakterii GRAM(-) w Mieszkaniu w pkt. M1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</si>
  <si>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</si>
  <si>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G-K1.1</t>
    </r>
  </si>
  <si>
    <r>
      <t>Stęzenie bakterii GRAM(-) w Mieszkaniu w pkt. M2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</si>
  <si>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</si>
  <si>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G-K1.2</t>
    </r>
  </si>
  <si>
    <r>
      <t>Stęzenie bakterii GRAM(-) w Mieszkaniu w pkt. M3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</si>
  <si>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</si>
  <si>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G-K1.3</t>
    </r>
  </si>
  <si>
    <r>
      <t>Średnie stęzenie bakterii GRAM(-) w Mieszkaniu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</si>
  <si>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</si>
  <si>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</si>
  <si>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G-1</t>
    </r>
  </si>
  <si>
    <t xml:space="preserve">Strumień powietrza </t>
  </si>
  <si>
    <t>Test G-2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</si>
  <si>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</si>
  <si>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</si>
  <si>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</si>
  <si>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</si>
  <si>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</si>
  <si>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</si>
  <si>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</si>
  <si>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</si>
  <si>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G-2</t>
    </r>
  </si>
  <si>
    <t>Test G-3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</si>
  <si>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</si>
  <si>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</si>
  <si>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</si>
  <si>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</si>
  <si>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</si>
  <si>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</si>
  <si>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</si>
  <si>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</si>
  <si>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G-3</t>
    </r>
  </si>
  <si>
    <t>Test G+1</t>
  </si>
  <si>
    <r>
      <t>Stęzenie bakterii GRAM(+) w Mieszkaniu w pkt. M1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</si>
  <si>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</si>
  <si>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G+K1.1</t>
    </r>
  </si>
  <si>
    <r>
      <t>Stęzenie bakterii GRAM(+) w Mieszkaniu w pkt. M2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</si>
  <si>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</si>
  <si>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G+K1.2</t>
    </r>
  </si>
  <si>
    <r>
      <t>Stęzenie bakterii GRAM(+) w Mieszkaniu w pkt. M3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</si>
  <si>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</si>
  <si>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G+K1.3</t>
    </r>
  </si>
  <si>
    <r>
      <t>Średnie stęzenie bakterii GRAM(+) w Mieszkaniu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</si>
  <si>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</si>
  <si>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</si>
  <si>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G+1</t>
    </r>
  </si>
  <si>
    <t>GRAM(+)</t>
  </si>
  <si>
    <t>Test G+2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</si>
  <si>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</si>
  <si>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</si>
  <si>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G-+P2.2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</si>
  <si>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</si>
  <si>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G+P2.3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</si>
  <si>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G+K2.3</t>
    </r>
  </si>
  <si>
    <r>
      <t>Średnie stęzenie bakterii GRAM(+) w Sali lekcyjnej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</si>
  <si>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G+P2.sr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</si>
  <si>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</si>
  <si>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G+2</t>
    </r>
  </si>
  <si>
    <t>Test G+3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</si>
  <si>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</si>
  <si>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</si>
  <si>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</si>
  <si>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</si>
  <si>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</si>
  <si>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</si>
  <si>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</si>
  <si>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</si>
  <si>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G+3</t>
    </r>
  </si>
  <si>
    <t>IAQ</t>
  </si>
  <si>
    <t>Mikrobiologiczna jakość powietrza</t>
  </si>
  <si>
    <t>zmierzona średnia wartość w trakcie Testów mieszcząca się w przedziale pomiarowm</t>
  </si>
  <si>
    <t>Praca Manual</t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</si>
  <si>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powietrzu nawiewanym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</si>
  <si>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CO2,nawiew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</si>
  <si>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powietrzu usuwanym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</si>
  <si>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CO2,usuwane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</si>
  <si>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 w punkcie  P2 [ppm]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</si>
  <si>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 w punkcie  P4 [ppm]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</si>
  <si>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 w punkcie  P6 [ppm]</t>
    </r>
  </si>
  <si>
    <r>
      <t>Średnie stężenie CO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2 </t>
    </r>
    <r>
      <rPr>
        <sz val="11"/>
        <color theme="1"/>
        <rFont val="Calibri"/>
        <family val="2"/>
        <charset val="238"/>
        <scheme val="minor"/>
      </rPr>
      <t>w Mieszkaniu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</si>
  <si>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CO2.M1.śr</t>
    </r>
  </si>
  <si>
    <t>Efektywność wentylacji [%]</t>
  </si>
  <si>
    <r>
      <rPr>
        <b/>
        <sz val="11"/>
        <color theme="1"/>
        <rFont val="Calibri"/>
        <family val="2"/>
        <charset val="238"/>
      </rPr>
      <t>ε</t>
    </r>
    <r>
      <rPr>
        <b/>
        <vertAlign val="subscript"/>
        <sz val="11"/>
        <color theme="1"/>
        <rFont val="Calibri"/>
        <family val="2"/>
        <charset val="238"/>
      </rPr>
      <t>M</t>
    </r>
    <r>
      <rPr>
        <b/>
        <vertAlign val="subscript"/>
        <sz val="11"/>
        <color theme="1"/>
        <rFont val="Calibri"/>
        <family val="2"/>
        <charset val="238"/>
        <scheme val="minor"/>
      </rPr>
      <t>1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</si>
  <si>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CO2.M2.śr</t>
    </r>
  </si>
  <si>
    <r>
      <t>ε</t>
    </r>
    <r>
      <rPr>
        <b/>
        <vertAlign val="subscript"/>
        <sz val="11"/>
        <color theme="1"/>
        <rFont val="Calibri"/>
        <family val="2"/>
        <charset val="238"/>
      </rPr>
      <t>M2</t>
    </r>
  </si>
  <si>
    <t>Całkowita skuteczność wentylacji:</t>
  </si>
  <si>
    <r>
      <t>ε</t>
    </r>
    <r>
      <rPr>
        <b/>
        <vertAlign val="subscript"/>
        <sz val="11"/>
        <color theme="1"/>
        <rFont val="Calibri"/>
        <family val="2"/>
        <charset val="238"/>
      </rPr>
      <t>tot</t>
    </r>
  </si>
  <si>
    <t>Strumień powietrza wentylacyjnego [kg/h]</t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</si>
  <si>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m22</t>
    </r>
    <r>
      <rPr>
        <sz val="11"/>
        <color theme="1"/>
        <rFont val="Calibri"/>
        <family val="2"/>
        <charset val="238"/>
        <scheme val="minor"/>
      </rPr>
      <t>, q</t>
    </r>
    <r>
      <rPr>
        <vertAlign val="subscript"/>
        <sz val="11"/>
        <color theme="1"/>
        <rFont val="Calibri"/>
        <family val="2"/>
        <charset val="238"/>
        <scheme val="minor"/>
      </rPr>
      <t>m11</t>
    </r>
  </si>
  <si>
    <t>Parametry powietrza</t>
  </si>
  <si>
    <t>Test 1</t>
  </si>
  <si>
    <r>
      <t>Temperatura powietrza czerpanego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</si>
  <si>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21,-15</t>
    </r>
  </si>
  <si>
    <t>Wilgotność względna powietrza czerpanego [%]</t>
  </si>
  <si>
    <r>
      <t>rH</t>
    </r>
    <r>
      <rPr>
        <vertAlign val="subscript"/>
        <sz val="11"/>
        <color theme="1"/>
        <rFont val="Calibri"/>
        <family val="2"/>
        <charset val="238"/>
      </rPr>
      <t>21,-15</t>
    </r>
  </si>
  <si>
    <r>
      <t>Temperatura powietrza usuwanego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</si>
  <si>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11,-15</t>
    </r>
  </si>
  <si>
    <t>Wilgotność względna powietrza usuwanego [%]</t>
  </si>
  <si>
    <r>
      <t>rH</t>
    </r>
    <r>
      <rPr>
        <vertAlign val="subscript"/>
        <sz val="11"/>
        <color theme="1"/>
        <rFont val="Calibri"/>
        <family val="2"/>
        <charset val="238"/>
      </rPr>
      <t>11,-15</t>
    </r>
  </si>
  <si>
    <r>
      <t>Temperatura powietrza nawiewanego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</si>
  <si>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22,-15</t>
    </r>
  </si>
  <si>
    <t>Wilgotność względna powietrza nawiewanego [%]</t>
  </si>
  <si>
    <r>
      <t>rH</t>
    </r>
    <r>
      <rPr>
        <vertAlign val="subscript"/>
        <sz val="11"/>
        <color theme="1"/>
        <rFont val="Calibri"/>
        <family val="2"/>
        <charset val="238"/>
      </rPr>
      <t>22,-15</t>
    </r>
  </si>
  <si>
    <r>
      <t>Temperatura powietrza wyrzutowego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</si>
  <si>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12,-15</t>
    </r>
  </si>
  <si>
    <t>Wilgotność względna powietrza wyrzutowego [%]</t>
  </si>
  <si>
    <r>
      <t>rH</t>
    </r>
    <r>
      <rPr>
        <vertAlign val="subscript"/>
        <sz val="11"/>
        <color theme="1"/>
        <rFont val="Calibri"/>
        <family val="2"/>
        <charset val="238"/>
      </rPr>
      <t>12,-15</t>
    </r>
  </si>
  <si>
    <t xml:space="preserve">Stosunek masowego strumienia powietrza nawiewanego do usuwanego </t>
  </si>
  <si>
    <r>
      <t>q</t>
    </r>
    <r>
      <rPr>
        <vertAlign val="subscript"/>
        <sz val="11"/>
        <color theme="1"/>
        <rFont val="Calibri"/>
        <family val="2"/>
        <charset val="238"/>
      </rPr>
      <t>m22</t>
    </r>
    <r>
      <rPr>
        <sz val="11"/>
        <color theme="1"/>
        <rFont val="Calibri"/>
        <family val="2"/>
        <charset val="238"/>
      </rPr>
      <t>/q</t>
    </r>
    <r>
      <rPr>
        <vertAlign val="subscript"/>
        <sz val="11"/>
        <color theme="1"/>
        <rFont val="Calibri"/>
        <family val="2"/>
        <charset val="238"/>
      </rPr>
      <t>m11</t>
    </r>
  </si>
  <si>
    <r>
      <t>Sprawność temperaturowa dla -15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</si>
  <si>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t,-15</t>
    </r>
  </si>
  <si>
    <t>Test 2</t>
  </si>
  <si>
    <r>
      <t>θ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</si>
  <si>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</si>
  <si>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</si>
  <si>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</si>
  <si>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</si>
  <si>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22,-7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</si>
  <si>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</si>
  <si>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12,-7</t>
    </r>
  </si>
  <si>
    <r>
      <t>Sprawność temperaturowa dla -7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</si>
  <si>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t,-7</t>
    </r>
  </si>
  <si>
    <t>Test 3</t>
  </si>
  <si>
    <r>
      <t>θ</t>
    </r>
    <r>
      <rPr>
        <vertAlign val="subscript"/>
        <sz val="11"/>
        <color theme="1"/>
        <rFont val="Calibri"/>
        <family val="2"/>
        <charset val="238"/>
      </rPr>
      <t>21,7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</si>
  <si>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21,7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</si>
  <si>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11,7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</si>
  <si>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11,7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</si>
  <si>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22,7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</si>
  <si>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22,7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</si>
  <si>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12,7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</si>
  <si>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12,7</t>
    </r>
  </si>
  <si>
    <r>
      <t>Sprawność temperaturowa dla 7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</si>
  <si>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t,7</t>
    </r>
  </si>
  <si>
    <t>Test 5</t>
  </si>
  <si>
    <r>
      <t>θ</t>
    </r>
    <r>
      <rPr>
        <vertAlign val="subscript"/>
        <sz val="11"/>
        <color theme="1"/>
        <rFont val="Calibri"/>
        <family val="2"/>
        <charset val="238"/>
      </rPr>
      <t>21,24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</si>
  <si>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21,24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</si>
  <si>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</si>
  <si>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11,24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</si>
  <si>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</si>
  <si>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22,24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</si>
  <si>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</si>
  <si>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12,24</t>
    </r>
  </si>
  <si>
    <r>
      <t>Sprawność temperaturowa dla 24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</si>
  <si>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t,24</t>
    </r>
  </si>
  <si>
    <r>
      <t>θ</t>
    </r>
    <r>
      <rPr>
        <vertAlign val="subscript"/>
        <sz val="11"/>
        <color theme="1"/>
        <rFont val="Calibri"/>
        <family val="2"/>
        <charset val="238"/>
      </rPr>
      <t>21,28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</si>
  <si>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21,28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</si>
  <si>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</si>
  <si>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11,28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</si>
  <si>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</si>
  <si>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22,28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</si>
  <si>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</si>
  <si>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12,28</t>
    </r>
  </si>
  <si>
    <r>
      <t>Sprawność temperaturowa dla 28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</si>
  <si>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t,28</t>
    </r>
  </si>
  <si>
    <t>Całkowita sprawność temperaturowa [%]</t>
  </si>
  <si>
    <r>
      <t>η</t>
    </r>
    <r>
      <rPr>
        <vertAlign val="subscript"/>
        <sz val="20"/>
        <color theme="1"/>
        <rFont val="Calibri"/>
        <family val="2"/>
        <charset val="238"/>
      </rPr>
      <t>t</t>
    </r>
  </si>
  <si>
    <t>Parametry powietrza czerpanego</t>
  </si>
  <si>
    <t>Temperatura powietrza [%]</t>
  </si>
  <si>
    <t>Wilgotność powietrza [%]</t>
  </si>
  <si>
    <t>Ciśnienie nascynia [Pa]</t>
  </si>
  <si>
    <r>
      <t>Pst</t>
    </r>
    <r>
      <rPr>
        <vertAlign val="subscript"/>
        <sz val="11"/>
        <color theme="1"/>
        <rFont val="Calibri"/>
        <family val="2"/>
        <charset val="238"/>
      </rPr>
      <t>21,-15</t>
    </r>
  </si>
  <si>
    <t>Zawartość wilgoci [kg/kg]</t>
  </si>
  <si>
    <r>
      <t>x</t>
    </r>
    <r>
      <rPr>
        <vertAlign val="subscript"/>
        <sz val="11"/>
        <color theme="1"/>
        <rFont val="Calibri"/>
        <family val="2"/>
        <charset val="238"/>
      </rPr>
      <t>21,-15</t>
    </r>
  </si>
  <si>
    <t>Parametry powietrza nawiewanego</t>
  </si>
  <si>
    <r>
      <t>Pst</t>
    </r>
    <r>
      <rPr>
        <vertAlign val="subscript"/>
        <sz val="11"/>
        <color theme="1"/>
        <rFont val="Calibri"/>
        <family val="2"/>
        <charset val="238"/>
      </rPr>
      <t>11,-15</t>
    </r>
  </si>
  <si>
    <r>
      <t>x</t>
    </r>
    <r>
      <rPr>
        <vertAlign val="subscript"/>
        <sz val="11"/>
        <color theme="1"/>
        <rFont val="Calibri"/>
        <family val="2"/>
        <charset val="238"/>
      </rPr>
      <t>22,-15</t>
    </r>
  </si>
  <si>
    <t>Parametry powietrza usuwanego</t>
  </si>
  <si>
    <r>
      <t>x</t>
    </r>
    <r>
      <rPr>
        <vertAlign val="subscript"/>
        <sz val="11"/>
        <color theme="1"/>
        <rFont val="Calibri"/>
        <family val="2"/>
        <charset val="238"/>
      </rPr>
      <t>11,-15</t>
    </r>
  </si>
  <si>
    <t>Zmiana wilgotności powietrza nawiewanego</t>
  </si>
  <si>
    <r>
      <t>x</t>
    </r>
    <r>
      <rPr>
        <b/>
        <vertAlign val="subscript"/>
        <sz val="11"/>
        <color theme="1"/>
        <rFont val="Calibri"/>
        <family val="2"/>
        <charset val="238"/>
      </rPr>
      <t>-15</t>
    </r>
  </si>
  <si>
    <r>
      <t>Pst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</si>
  <si>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x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</si>
  <si>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Pst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</si>
  <si>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x</t>
    </r>
    <r>
      <rPr>
        <vertAlign val="subscript"/>
        <sz val="11"/>
        <color theme="1"/>
        <rFont val="Calibri"/>
        <family val="2"/>
        <charset val="238"/>
      </rPr>
      <t>22,-7</t>
    </r>
  </si>
  <si>
    <r>
      <t>x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</si>
  <si>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x</t>
    </r>
    <r>
      <rPr>
        <b/>
        <vertAlign val="subscript"/>
        <sz val="11"/>
        <color theme="1"/>
        <rFont val="Calibri"/>
        <family val="2"/>
        <charset val="238"/>
      </rPr>
      <t>-7</t>
    </r>
  </si>
  <si>
    <r>
      <t>Pst</t>
    </r>
    <r>
      <rPr>
        <vertAlign val="subscript"/>
        <sz val="11"/>
        <color theme="1"/>
        <rFont val="Calibri"/>
        <family val="2"/>
        <charset val="238"/>
      </rPr>
      <t>21,7</t>
    </r>
  </si>
  <si>
    <r>
      <t>x</t>
    </r>
    <r>
      <rPr>
        <vertAlign val="subscript"/>
        <sz val="11"/>
        <color theme="1"/>
        <rFont val="Calibri"/>
        <family val="2"/>
        <charset val="238"/>
      </rPr>
      <t>21,7</t>
    </r>
  </si>
  <si>
    <r>
      <t>Pst</t>
    </r>
    <r>
      <rPr>
        <vertAlign val="subscript"/>
        <sz val="11"/>
        <color theme="1"/>
        <rFont val="Calibri"/>
        <family val="2"/>
        <charset val="238"/>
      </rPr>
      <t>11,7</t>
    </r>
  </si>
  <si>
    <r>
      <t>x</t>
    </r>
    <r>
      <rPr>
        <vertAlign val="subscript"/>
        <sz val="11"/>
        <color theme="1"/>
        <rFont val="Calibri"/>
        <family val="2"/>
        <charset val="238"/>
      </rPr>
      <t>22,7</t>
    </r>
  </si>
  <si>
    <r>
      <t>P</t>
    </r>
    <r>
      <rPr>
        <vertAlign val="subscript"/>
        <sz val="11"/>
        <color theme="1"/>
        <rFont val="Calibri"/>
        <family val="2"/>
        <charset val="238"/>
      </rPr>
      <t>st11,7</t>
    </r>
  </si>
  <si>
    <r>
      <t>x</t>
    </r>
    <r>
      <rPr>
        <vertAlign val="subscript"/>
        <sz val="11"/>
        <color theme="1"/>
        <rFont val="Calibri"/>
        <family val="2"/>
        <charset val="238"/>
      </rPr>
      <t>11,7</t>
    </r>
  </si>
  <si>
    <r>
      <t>x</t>
    </r>
    <r>
      <rPr>
        <b/>
        <vertAlign val="subscript"/>
        <sz val="11"/>
        <color theme="1"/>
        <rFont val="Calibri"/>
        <family val="2"/>
        <charset val="238"/>
      </rPr>
      <t>7</t>
    </r>
  </si>
  <si>
    <t>Wilgotność powietrza nawiewanego</t>
  </si>
  <si>
    <t>x</t>
  </si>
  <si>
    <t>Strumień powietrza [kg/h]</t>
  </si>
  <si>
    <t>Test 1:</t>
  </si>
  <si>
    <t>Sumaryczne zużycie energii elektrycznej</t>
  </si>
  <si>
    <r>
      <t>P</t>
    </r>
    <r>
      <rPr>
        <vertAlign val="subscript"/>
        <sz val="11"/>
        <color theme="1"/>
        <rFont val="Calibri"/>
        <family val="2"/>
        <charset val="238"/>
      </rPr>
      <t>e,-15</t>
    </r>
  </si>
  <si>
    <t>Test 2:</t>
  </si>
  <si>
    <t xml:space="preserve">Sumarczyne zużycie energii elektrycznej 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</si>
  <si>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e,-7</t>
    </r>
  </si>
  <si>
    <t>Test 3: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</si>
  <si>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e,7</t>
    </r>
  </si>
  <si>
    <t>Test 4:</t>
  </si>
  <si>
    <t>Sumarczyne zużycie energii elektrycznej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</si>
  <si>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e,24</t>
    </r>
  </si>
  <si>
    <t>Test 5: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</si>
  <si>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e,28</t>
    </r>
  </si>
  <si>
    <t>Całkowite zużycie energii elektrycznej [Wh]: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</si>
  <si>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tot</t>
    </r>
  </si>
  <si>
    <t>Średni poziom dźwięku w Mieszkaniu w punkcie P1, [dB]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</si>
  <si>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AE1</t>
    </r>
  </si>
  <si>
    <t>Średni poziom dźwięku w Mieszkaniu w punkcie P2, [dB]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</si>
  <si>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AE2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</si>
  <si>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Mieszkaniu w punkcie P3, [dB]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</si>
  <si>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AE3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</si>
  <si>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Mieszkaniu w punkcie P4, [dB]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</si>
  <si>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AE4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</si>
  <si>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Mieszkaniu w punkcie P5, [dB]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</si>
  <si>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AE5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</si>
  <si>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Mieszkaniu w punkcie P6, [dB]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</si>
  <si>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AE6</t>
    </r>
    <r>
      <rPr>
        <sz val="11"/>
        <color theme="1"/>
        <rFont val="Calibri"/>
        <family val="2"/>
        <charset val="238"/>
        <scheme val="minor"/>
      </rPr>
      <t/>
    </r>
  </si>
  <si>
    <t>Całkowity poziom dźwięku, [dB]</t>
  </si>
  <si>
    <r>
      <t>LA</t>
    </r>
    <r>
      <rPr>
        <vertAlign val="subscript"/>
        <sz val="11"/>
        <color theme="1"/>
        <rFont val="Calibri"/>
        <family val="2"/>
        <charset val="238"/>
        <scheme val="minor"/>
      </rPr>
      <t>eq</t>
    </r>
  </si>
  <si>
    <t>Wysokość pomiarowa [m]</t>
  </si>
  <si>
    <t>Program On Manual</t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</si>
  <si>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M1</t>
    </r>
  </si>
  <si>
    <t xml:space="preserve">Limit ryzyka przeciągu w Mieszkaniu w punkcie 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</si>
  <si>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limit</t>
    </r>
  </si>
  <si>
    <t>Ryzyko przeciągu w Mieszkaniu w punkcie P1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</si>
  <si>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M1.P1.0.1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</si>
  <si>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M1.P1.0.6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</si>
  <si>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M1.P1.1.1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</si>
  <si>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M1.P1.1.7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</si>
  <si>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M1.P1.MAX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</si>
  <si>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M1.P1</t>
    </r>
  </si>
  <si>
    <t>Ryzyko przeciągu w Mieszkaniu w punkcie P2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</si>
  <si>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M1.P2.0.1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</si>
  <si>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M1.P2.0.6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</si>
  <si>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M1.P2.1.1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</si>
  <si>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M1.P2.1.7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</si>
  <si>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M1.P2.MAX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</si>
  <si>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M1.P2</t>
    </r>
  </si>
  <si>
    <t>Ryzyko przeciągu w Mieszkaniu w punkcie P3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</si>
  <si>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M1.P3.0.1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</si>
  <si>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M1.P3.0.6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</si>
  <si>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M1.P3.1.1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</si>
  <si>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M1.P3.1.7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</si>
  <si>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M1.P3.MAX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</si>
  <si>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M1.P3</t>
    </r>
  </si>
  <si>
    <t>Ryzyko przeciągu w Mieszkaniu w punkcie P4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</si>
  <si>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M1.P4.0.1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</si>
  <si>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M1.P4.0.6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</si>
  <si>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M1.P4.1.1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</si>
  <si>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M1.P4.1.7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</si>
  <si>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M1.P4.MAX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</si>
  <si>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M1.P4</t>
    </r>
  </si>
  <si>
    <t>Ryzyko przeciągu w Mieszkaniu w punkcie P5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</si>
  <si>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M1.P5.0.1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</si>
  <si>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M1.P5.0.6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</si>
  <si>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M1.P5.1.1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</si>
  <si>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M1.P5.1.7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</si>
  <si>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M1.P5.MAX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</si>
  <si>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M1.P5</t>
    </r>
  </si>
  <si>
    <t>Ryzyko przeciągu w Mieszkaniu w punkcie P6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</si>
  <si>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M1.P6.0.1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</si>
  <si>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M1.P6.0.6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</si>
  <si>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M1.P6.1.1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</si>
  <si>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M1.P6.1.7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</si>
  <si>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M1.P6.MAX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</si>
  <si>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M1.P6</t>
    </r>
  </si>
  <si>
    <t>Średni wskaźnik ryzyka przeciągu w Mieszkaniu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</si>
  <si>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</t>
    </r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</si>
  <si>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M2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</si>
  <si>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M2.P1.0.1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</si>
  <si>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M2.P1.0.6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</si>
  <si>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M2.P1.1.1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</si>
  <si>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M2.P1.1.7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</si>
  <si>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M2.P1.MAX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</si>
  <si>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</si>
  <si>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M2.P2.0.1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</si>
  <si>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M2.P2.0.6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</si>
  <si>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M2.P2.1.1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</si>
  <si>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M2.P2.1.7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</si>
  <si>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M2.P2.MAX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</si>
  <si>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M2.P2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</si>
  <si>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M2.P3.0.1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</si>
  <si>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M2.P3.0.6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</si>
  <si>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M2.P3.1.1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</si>
  <si>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M2.P3.1.7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</si>
  <si>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M2.P3.MAX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</si>
  <si>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M2.P3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</si>
  <si>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M2.P4.0.1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</si>
  <si>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M2.P4.0.6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</si>
  <si>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M2.P4.1.1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</si>
  <si>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M2.P4.1.7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</si>
  <si>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M2.P4.MAX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</si>
  <si>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M2.P4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</si>
  <si>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M2.P5.0.1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</si>
  <si>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M2.P5.0.6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</si>
  <si>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M2.P5.1.1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</si>
  <si>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M2.P5.1.7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</si>
  <si>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M2.P5.MAX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</si>
  <si>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M2.P5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</si>
  <si>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M2.P6.0.1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</si>
  <si>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M2.P6.0.6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</si>
  <si>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M2.P6.1.1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</si>
  <si>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M2.P6.1.7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</si>
  <si>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M2.P6.MAX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</si>
  <si>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</si>
  <si>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</t>
    </r>
  </si>
  <si>
    <t xml:space="preserve">Całkowity wskaźnik ryzyka przeciągu 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</si>
  <si>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MIN</t>
    </r>
  </si>
  <si>
    <t xml:space="preserve">Koszty Systemu wentylacji B wraz z Centralnym systemem nadzorującym </t>
  </si>
  <si>
    <t>Lp</t>
  </si>
  <si>
    <t>Nazwa elementu</t>
  </si>
  <si>
    <t>Deklarowana ilość jednostkowa</t>
  </si>
  <si>
    <t>j.m</t>
  </si>
  <si>
    <t>Cena jednostkowa w zł brutto</t>
  </si>
  <si>
    <t>Cena całkowita brutto</t>
  </si>
  <si>
    <t xml:space="preserve">Innowacja/rozwiązanie dostepne na rynku (niewłaściwe skreślić) </t>
  </si>
  <si>
    <t>1.1</t>
  </si>
  <si>
    <t>Innowacja/rozwiązanie dostepne na rynku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</si>
  <si>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</si>
  <si>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</si>
  <si>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</si>
  <si>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</si>
  <si>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</si>
  <si>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</si>
  <si>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</si>
  <si>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</si>
  <si>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</si>
  <si>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1.n</t>
  </si>
  <si>
    <r>
      <t>Koszty Systemu wentylacji B wraz z Centralnym systemem nadzorującym  -  K</t>
    </r>
    <r>
      <rPr>
        <b/>
        <vertAlign val="subscript"/>
        <sz val="12"/>
        <color rgb="FF000000"/>
        <rFont val="Calibri"/>
        <family val="2"/>
        <charset val="238"/>
        <scheme val="minor"/>
      </rPr>
      <t>D</t>
    </r>
  </si>
  <si>
    <t>Koszty montażu Systemu wentylacji B wraz z Centralnym systemem nadzorującym</t>
  </si>
  <si>
    <t>j.m. (jednostka miary)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</si>
  <si>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</si>
  <si>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</si>
  <si>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</si>
  <si>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</si>
  <si>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</si>
  <si>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</si>
  <si>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</si>
  <si>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</si>
  <si>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</si>
  <si>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2.n</t>
  </si>
  <si>
    <r>
      <t>Koszty montażu Systemu wentylacji B wraz z Centralnym systemem nadzorującym - K</t>
    </r>
    <r>
      <rPr>
        <b/>
        <vertAlign val="subscript"/>
        <sz val="12"/>
        <color rgb="FF000000"/>
        <rFont val="Calibri"/>
        <family val="2"/>
        <charset val="238"/>
        <scheme val="minor"/>
      </rPr>
      <t>M</t>
    </r>
  </si>
  <si>
    <t>Koszty serwisu Systemu wentylacji B wraz z Centralnym systemem nadzorującym przez okres 15 lat</t>
  </si>
  <si>
    <t xml:space="preserve">j.m. </t>
  </si>
  <si>
    <t>3.1</t>
  </si>
  <si>
    <t xml:space="preserve">Serwis w  1 roku </t>
  </si>
  <si>
    <t>szt.</t>
  </si>
  <si>
    <t>3.2</t>
  </si>
  <si>
    <t xml:space="preserve">Serwis w  2 roku </t>
  </si>
  <si>
    <t>3.3</t>
  </si>
  <si>
    <t xml:space="preserve">Serwis w  3 roku </t>
  </si>
  <si>
    <t>3.4</t>
  </si>
  <si>
    <t xml:space="preserve">Serwis w  4 roku </t>
  </si>
  <si>
    <t>3.5</t>
  </si>
  <si>
    <t xml:space="preserve">Serwis w  5 roku </t>
  </si>
  <si>
    <t>3.6</t>
  </si>
  <si>
    <t xml:space="preserve">Serwis w  6 roku </t>
  </si>
  <si>
    <t>3.7</t>
  </si>
  <si>
    <t xml:space="preserve">Serwis w  7 roku </t>
  </si>
  <si>
    <t>3.8</t>
  </si>
  <si>
    <t xml:space="preserve">Serwis w  8 roku </t>
  </si>
  <si>
    <t>3.9</t>
  </si>
  <si>
    <t xml:space="preserve">Serwis w  9 roku </t>
  </si>
  <si>
    <t>3.10</t>
  </si>
  <si>
    <t xml:space="preserve">Serwis w  10 roku </t>
  </si>
  <si>
    <t>3.11</t>
  </si>
  <si>
    <t xml:space="preserve">Serwis w  11 roku </t>
  </si>
  <si>
    <t>3.12</t>
  </si>
  <si>
    <t xml:space="preserve">Serwis w  12 roku </t>
  </si>
  <si>
    <t>3.13</t>
  </si>
  <si>
    <t xml:space="preserve">Serwis w  13 roku </t>
  </si>
  <si>
    <t>3.14</t>
  </si>
  <si>
    <t xml:space="preserve">Serwis w  14 roku </t>
  </si>
  <si>
    <t>3.15</t>
  </si>
  <si>
    <t xml:space="preserve">Serwis w  15 roku </t>
  </si>
  <si>
    <r>
      <t>Koszty serwisu Systemu wentylacji B wraz z Centralnym systemem nadzorującym przez okres 15 lat - K</t>
    </r>
    <r>
      <rPr>
        <b/>
        <vertAlign val="subscript"/>
        <sz val="12"/>
        <color rgb="FF000000"/>
        <rFont val="Calibri"/>
        <family val="2"/>
        <charset val="238"/>
        <scheme val="minor"/>
      </rPr>
      <t>S</t>
    </r>
  </si>
  <si>
    <t>Koszty materiałów eksploatacyjnych przez okres 15 lat</t>
  </si>
  <si>
    <t>j.m.</t>
  </si>
  <si>
    <t>4.1</t>
  </si>
  <si>
    <t xml:space="preserve">Koszty materiałów eksploatacyjnych w  1 roku </t>
  </si>
  <si>
    <t>4.2</t>
  </si>
  <si>
    <t xml:space="preserve">Koszty materiałów eksploatacyjnych w  2 roku </t>
  </si>
  <si>
    <t>4.3</t>
  </si>
  <si>
    <t xml:space="preserve">Koszty materiałów eksploatacyjnych w  3 roku </t>
  </si>
  <si>
    <t>4.4</t>
  </si>
  <si>
    <t xml:space="preserve">Koszty materiałów eksploatacyjnych w  4 roku </t>
  </si>
  <si>
    <t>4.5</t>
  </si>
  <si>
    <t xml:space="preserve">Koszty materiałów eksploatacyjnych w  5 roku </t>
  </si>
  <si>
    <t>4.6</t>
  </si>
  <si>
    <t xml:space="preserve">Koszty materiałów eksploatacyjnych w  6 roku </t>
  </si>
  <si>
    <t>4.7</t>
  </si>
  <si>
    <t xml:space="preserve">Koszty materiałów eksploatacyjnych w  7 roku </t>
  </si>
  <si>
    <t>4.8</t>
  </si>
  <si>
    <t xml:space="preserve">Koszty materiałów eksploatacyjnych w  8 roku </t>
  </si>
  <si>
    <t>4.9</t>
  </si>
  <si>
    <t xml:space="preserve">Koszty materiałów eksploatacyjnych w  9 roku </t>
  </si>
  <si>
    <t>4.10</t>
  </si>
  <si>
    <t xml:space="preserve">Koszty materiałów eksploatacyjnych w  10 roku </t>
  </si>
  <si>
    <t>4.11</t>
  </si>
  <si>
    <t xml:space="preserve">Koszty materiałów eksploatacyjnych w  11 roku </t>
  </si>
  <si>
    <t>4.12</t>
  </si>
  <si>
    <t xml:space="preserve">Koszty materiałów eksploatacyjnych w  12 roku </t>
  </si>
  <si>
    <t>4.13</t>
  </si>
  <si>
    <t xml:space="preserve">Koszty materiałów eksploatacyjnych w  13 roku </t>
  </si>
  <si>
    <t>4.14</t>
  </si>
  <si>
    <t xml:space="preserve">Koszty materiałów eksploatacyjnych w  14 roku </t>
  </si>
  <si>
    <t>4.15</t>
  </si>
  <si>
    <t xml:space="preserve">Koszty materiałów eksploatacyjnych w  15 roku </t>
  </si>
  <si>
    <r>
      <t>Koszty materiałów eksploatacyjnych przez okres 15 lat -  K</t>
    </r>
    <r>
      <rPr>
        <b/>
        <vertAlign val="subscript"/>
        <sz val="12"/>
        <color rgb="FF000000"/>
        <rFont val="Calibri"/>
        <family val="2"/>
        <charset val="238"/>
        <scheme val="minor"/>
      </rPr>
      <t>ME</t>
    </r>
  </si>
  <si>
    <t>Koszty Administracji Centralnego systemu nadzorującego</t>
  </si>
  <si>
    <t>5.1</t>
  </si>
  <si>
    <t xml:space="preserve">Koszty Administracji w  1 roku </t>
  </si>
  <si>
    <t>5.2</t>
  </si>
  <si>
    <t xml:space="preserve">Koszty Administracji w  2 roku </t>
  </si>
  <si>
    <t>5.3</t>
  </si>
  <si>
    <t xml:space="preserve">Koszty Administracji w  3 roku </t>
  </si>
  <si>
    <t>5.4</t>
  </si>
  <si>
    <t xml:space="preserve">Koszty Administracji w  4 roku </t>
  </si>
  <si>
    <t>5.5</t>
  </si>
  <si>
    <t xml:space="preserve">Koszty Administracji w  5 roku </t>
  </si>
  <si>
    <t>5.6</t>
  </si>
  <si>
    <t xml:space="preserve">Koszty Administracji w  6 roku </t>
  </si>
  <si>
    <t>5.7</t>
  </si>
  <si>
    <t xml:space="preserve">Koszty Administracji w  7 roku </t>
  </si>
  <si>
    <t>5.8</t>
  </si>
  <si>
    <t xml:space="preserve">Koszty Administracji w  8 roku </t>
  </si>
  <si>
    <t>5.9</t>
  </si>
  <si>
    <t xml:space="preserve">Koszty Administracji w  9 roku </t>
  </si>
  <si>
    <t>5.10</t>
  </si>
  <si>
    <t xml:space="preserve">Koszty Administracji w  10 roku </t>
  </si>
  <si>
    <t>5.11</t>
  </si>
  <si>
    <t xml:space="preserve">Koszty Administracji w  11 roku </t>
  </si>
  <si>
    <t>5.12</t>
  </si>
  <si>
    <t xml:space="preserve">Koszty Administracji w  12 roku </t>
  </si>
  <si>
    <t>5.13</t>
  </si>
  <si>
    <t xml:space="preserve">Koszty Administracji w  13 roku </t>
  </si>
  <si>
    <t>5.14</t>
  </si>
  <si>
    <t xml:space="preserve">Koszty Administracji w  14 roku </t>
  </si>
  <si>
    <t>5.15</t>
  </si>
  <si>
    <t xml:space="preserve">Koszty Administracji w  15 roku </t>
  </si>
  <si>
    <r>
      <t>Koszty Administracji Centralnego Systemu nadzorującego - K</t>
    </r>
    <r>
      <rPr>
        <b/>
        <vertAlign val="subscript"/>
        <sz val="12"/>
        <color rgb="FF000000"/>
        <rFont val="Calibri"/>
        <family val="2"/>
        <charset val="238"/>
        <scheme val="minor"/>
      </rPr>
      <t>A</t>
    </r>
  </si>
  <si>
    <t xml:space="preserve">Koszt całkowity Systemu wentylacji A wraz z Szkolnym systemem zarządzania oraz użytkowaniem przez 15 lat </t>
  </si>
  <si>
    <t>Symbol</t>
  </si>
  <si>
    <t>Wartość obliczona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</si>
  <si>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D</t>
    </r>
  </si>
  <si>
    <t>Koszty Systemu wentylacji B wraz z Centralnym systemem nadzorującym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</si>
  <si>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 xml:space="preserve">M </t>
    </r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</si>
  <si>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S</t>
    </r>
  </si>
  <si>
    <t>Koszty serwisu Systemu wentylacji A wraz z Centralnym systemem nadzorującym przez okres 15 lat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</si>
  <si>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ME</t>
    </r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</si>
  <si>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A</t>
    </r>
  </si>
  <si>
    <t>Koszty administracji Centralnego systemu nadzorującego przez okres 15 lat</t>
  </si>
  <si>
    <t xml:space="preserve">CAPEX </t>
  </si>
  <si>
    <t>koszty budowy</t>
  </si>
  <si>
    <t xml:space="preserve">OPEX </t>
  </si>
  <si>
    <t>koszty eksploatacji przez 15 lat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</si>
  <si>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C</t>
    </r>
  </si>
  <si>
    <t xml:space="preserve">Całkowity koszt A Systemu wentylacji B wraz z Centralnym systemem zarządzającym oraz użytkowaniem przez 15 lat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</si>
</sst>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8" formatCode="#,##0.00\ &quot;zł&quot;;[Red]\-#,##0.00\ &quot;zł&quot;"/>
    <numFmt numFmtId="164" formatCode="0.00000"/>
    <numFmt numFmtId="165" formatCode="0.0%"/>
    <numFmt numFmtId="166" formatCode="0.0"/>
    <numFmt numFmtId="167" formatCode="0.000000"/>
    <numFmt numFmtId="168" formatCode="0.000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</font>
    <font>
      <b/>
      <vertAlign val="superscript"/>
      <sz val="11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</font>
    <font>
      <vertAlign val="subscript"/>
      <sz val="20"/>
      <color theme="1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vertAlign val="subscript"/>
      <sz val="12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vertAlign val="subscript"/>
      <sz val="11"/>
      <color rgb="FF000000"/>
      <name val="Calibri"/>
      <family val="2"/>
      <charset val="238"/>
      <scheme val="minor"/>
    </font>
    <font>
      <sz val="7"/>
      <color rgb="FF444444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rgb="FF000000"/>
      </patternFill>
    </fill>
  </fills>
  <borders count="7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9">
    <xf numFmtId="0" fontId="0" fillId="0" borderId="0" xfId="0"/>
    <xf numFmtId="0" fontId="0" fillId="0" borderId="2" xfId="0" applyBorder="1"/>
    <xf numFmtId="20" fontId="0" fillId="0" borderId="1" xfId="0" applyNumberFormat="1" applyBorder="1"/>
    <xf numFmtId="20" fontId="0" fillId="0" borderId="3" xfId="0" applyNumberFormat="1" applyBorder="1"/>
    <xf numFmtId="20" fontId="0" fillId="0" borderId="0" xfId="0" applyNumberFormat="1"/>
    <xf numFmtId="0" fontId="0" fillId="0" borderId="9" xfId="0" applyBorder="1"/>
    <xf numFmtId="0" fontId="0" fillId="0" borderId="15" xfId="0" applyBorder="1"/>
    <xf numFmtId="0" fontId="0" fillId="0" borderId="3" xfId="0" applyBorder="1"/>
    <xf numFmtId="0" fontId="0" fillId="0" borderId="1" xfId="0" applyBorder="1"/>
    <xf numFmtId="0" fontId="0" fillId="0" borderId="10" xfId="0" applyBorder="1"/>
    <xf numFmtId="0" fontId="0" fillId="0" borderId="8" xfId="0" applyBorder="1"/>
    <xf numFmtId="0" fontId="0" fillId="0" borderId="26" xfId="0" applyBorder="1"/>
    <xf numFmtId="0" fontId="1" fillId="0" borderId="16" xfId="0" applyFont="1" applyBorder="1"/>
    <xf numFmtId="0" fontId="0" fillId="0" borderId="4" xfId="0" applyBorder="1"/>
    <xf numFmtId="0" fontId="0" fillId="0" borderId="32" xfId="0" applyBorder="1"/>
    <xf numFmtId="0" fontId="1" fillId="0" borderId="35" xfId="0" applyFont="1" applyBorder="1"/>
    <xf numFmtId="0" fontId="0" fillId="0" borderId="5" xfId="0" applyBorder="1"/>
    <xf numFmtId="0" fontId="0" fillId="0" borderId="19" xfId="0" applyBorder="1"/>
    <xf numFmtId="0" fontId="0" fillId="0" borderId="0" xfId="0" applyAlignment="1">
      <alignment horizontal="right"/>
    </xf>
    <xf numFmtId="0" fontId="0" fillId="0" borderId="39" xfId="0" applyBorder="1"/>
    <xf numFmtId="0" fontId="0" fillId="0" borderId="40" xfId="0" applyBorder="1"/>
    <xf numFmtId="0" fontId="0" fillId="0" borderId="35" xfId="0" applyBorder="1"/>
    <xf numFmtId="0" fontId="2" fillId="0" borderId="10" xfId="0" applyFont="1" applyBorder="1"/>
    <xf numFmtId="20" fontId="0" fillId="0" borderId="10" xfId="0" applyNumberFormat="1" applyBorder="1"/>
    <xf numFmtId="0" fontId="1" fillId="0" borderId="10" xfId="0" applyFont="1" applyBorder="1"/>
    <xf numFmtId="0" fontId="0" fillId="0" borderId="10" xfId="0" applyBorder="1" applyAlignment="1">
      <alignment wrapText="1"/>
    </xf>
    <xf numFmtId="0" fontId="1" fillId="0" borderId="10" xfId="0" applyFont="1" applyBorder="1" applyAlignment="1">
      <alignment horizontal="left"/>
    </xf>
    <xf numFmtId="0" fontId="1" fillId="3" borderId="10" xfId="0" applyFont="1" applyFill="1" applyBorder="1"/>
    <xf numFmtId="0" fontId="0" fillId="0" borderId="10" xfId="0" applyBorder="1" applyAlignment="1">
      <alignment horizontal="left" wrapText="1"/>
    </xf>
    <xf numFmtId="0" fontId="10" fillId="0" borderId="10" xfId="0" applyFont="1" applyBorder="1"/>
    <xf numFmtId="0" fontId="0" fillId="0" borderId="26" xfId="0" applyBorder="1" applyAlignment="1">
      <alignment horizontal="left"/>
    </xf>
    <xf numFmtId="165" fontId="0" fillId="0" borderId="10" xfId="0" applyNumberFormat="1" applyBorder="1"/>
    <xf numFmtId="165" fontId="0" fillId="0" borderId="0" xfId="0" applyNumberFormat="1"/>
    <xf numFmtId="0" fontId="0" fillId="0" borderId="0" xfId="0" applyProtection="1">
      <protection hidden="1"/>
    </xf>
    <xf numFmtId="20" fontId="1" fillId="0" borderId="10" xfId="0" applyNumberFormat="1" applyFont="1" applyBorder="1"/>
    <xf numFmtId="0" fontId="0" fillId="0" borderId="14" xfId="0" applyBorder="1"/>
    <xf numFmtId="0" fontId="2" fillId="0" borderId="1" xfId="0" applyFont="1" applyBorder="1"/>
    <xf numFmtId="0" fontId="0" fillId="0" borderId="21" xfId="0" applyBorder="1"/>
    <xf numFmtId="0" fontId="0" fillId="0" borderId="22" xfId="0" applyBorder="1"/>
    <xf numFmtId="0" fontId="2" fillId="0" borderId="8" xfId="0" applyFont="1" applyBorder="1"/>
    <xf numFmtId="0" fontId="0" fillId="0" borderId="27" xfId="0" applyBorder="1"/>
    <xf numFmtId="0" fontId="0" fillId="0" borderId="28" xfId="0" applyBorder="1"/>
    <xf numFmtId="0" fontId="2" fillId="0" borderId="34" xfId="0" applyFont="1" applyBorder="1"/>
    <xf numFmtId="0" fontId="0" fillId="0" borderId="42" xfId="0" applyBorder="1"/>
    <xf numFmtId="0" fontId="0" fillId="0" borderId="12" xfId="0" applyBorder="1" applyProtection="1">
      <protection locked="0"/>
    </xf>
    <xf numFmtId="0" fontId="0" fillId="0" borderId="46" xfId="0" applyBorder="1"/>
    <xf numFmtId="20" fontId="0" fillId="0" borderId="26" xfId="0" applyNumberFormat="1" applyBorder="1"/>
    <xf numFmtId="0" fontId="0" fillId="0" borderId="7" xfId="0" applyBorder="1"/>
    <xf numFmtId="0" fontId="2" fillId="0" borderId="50" xfId="0" applyFont="1" applyBorder="1"/>
    <xf numFmtId="0" fontId="2" fillId="0" borderId="26" xfId="0" applyFont="1" applyBorder="1"/>
    <xf numFmtId="0" fontId="12" fillId="4" borderId="41" xfId="0" applyFont="1" applyFill="1" applyBorder="1" applyProtection="1">
      <protection hidden="1"/>
    </xf>
    <xf numFmtId="0" fontId="0" fillId="2" borderId="10" xfId="0" applyFill="1" applyBorder="1" applyProtection="1">
      <protection hidden="1"/>
    </xf>
    <xf numFmtId="0" fontId="1" fillId="2" borderId="35" xfId="0" applyFont="1" applyFill="1" applyBorder="1" applyProtection="1">
      <protection hidden="1"/>
    </xf>
    <xf numFmtId="0" fontId="0" fillId="2" borderId="9" xfId="0" applyFill="1" applyBorder="1" applyProtection="1">
      <protection hidden="1"/>
    </xf>
    <xf numFmtId="0" fontId="1" fillId="2" borderId="15" xfId="0" applyFont="1" applyFill="1" applyBorder="1" applyProtection="1">
      <protection hidden="1"/>
    </xf>
    <xf numFmtId="0" fontId="1" fillId="2" borderId="9" xfId="0" applyFont="1" applyFill="1" applyBorder="1" applyProtection="1">
      <protection hidden="1"/>
    </xf>
    <xf numFmtId="0" fontId="0" fillId="6" borderId="9" xfId="0" applyFill="1" applyBorder="1" applyProtection="1">
      <protection locked="0"/>
    </xf>
    <xf numFmtId="0" fontId="0" fillId="6" borderId="26" xfId="0" applyFill="1" applyBorder="1" applyProtection="1">
      <protection locked="0"/>
    </xf>
    <xf numFmtId="0" fontId="0" fillId="6" borderId="10" xfId="0" applyFill="1" applyBorder="1" applyProtection="1">
      <protection locked="0"/>
    </xf>
    <xf numFmtId="0" fontId="1" fillId="6" borderId="15" xfId="0" applyFont="1" applyFill="1" applyBorder="1" applyProtection="1">
      <protection locked="0"/>
    </xf>
    <xf numFmtId="0" fontId="1" fillId="6" borderId="17" xfId="0" applyFont="1" applyFill="1" applyBorder="1" applyProtection="1">
      <protection locked="0"/>
    </xf>
    <xf numFmtId="0" fontId="0" fillId="2" borderId="10" xfId="0" applyFill="1" applyBorder="1" applyAlignment="1" applyProtection="1">
      <alignment horizontal="center"/>
      <protection hidden="1"/>
    </xf>
    <xf numFmtId="0" fontId="1" fillId="2" borderId="10" xfId="0" applyFont="1" applyFill="1" applyBorder="1" applyProtection="1">
      <protection hidden="1"/>
    </xf>
    <xf numFmtId="0" fontId="1" fillId="4" borderId="10" xfId="0" applyFont="1" applyFill="1" applyBorder="1" applyProtection="1">
      <protection hidden="1"/>
    </xf>
    <xf numFmtId="0" fontId="0" fillId="6" borderId="10" xfId="0" applyFill="1" applyBorder="1" applyAlignment="1" applyProtection="1">
      <alignment horizontal="right"/>
      <protection locked="0"/>
    </xf>
    <xf numFmtId="2" fontId="1" fillId="2" borderId="10" xfId="0" applyNumberFormat="1" applyFont="1" applyFill="1" applyBorder="1" applyProtection="1">
      <protection hidden="1"/>
    </xf>
    <xf numFmtId="2" fontId="0" fillId="2" borderId="10" xfId="0" applyNumberFormat="1" applyFill="1" applyBorder="1" applyProtection="1">
      <protection hidden="1"/>
    </xf>
    <xf numFmtId="2" fontId="0" fillId="4" borderId="10" xfId="0" applyNumberFormat="1" applyFill="1" applyBorder="1" applyProtection="1">
      <protection hidden="1"/>
    </xf>
    <xf numFmtId="2" fontId="1" fillId="4" borderId="10" xfId="0" applyNumberFormat="1" applyFont="1" applyFill="1" applyBorder="1" applyProtection="1">
      <protection hidden="1"/>
    </xf>
    <xf numFmtId="164" fontId="0" fillId="2" borderId="10" xfId="0" applyNumberFormat="1" applyFill="1" applyBorder="1" applyProtection="1">
      <protection hidden="1"/>
    </xf>
    <xf numFmtId="0" fontId="0" fillId="5" borderId="10" xfId="0" applyFill="1" applyBorder="1" applyProtection="1">
      <protection locked="0"/>
    </xf>
    <xf numFmtId="165" fontId="0" fillId="6" borderId="10" xfId="0" applyNumberFormat="1" applyFill="1" applyBorder="1" applyProtection="1">
      <protection locked="0"/>
    </xf>
    <xf numFmtId="0" fontId="0" fillId="0" borderId="37" xfId="0" applyBorder="1"/>
    <xf numFmtId="20" fontId="0" fillId="0" borderId="2" xfId="0" applyNumberFormat="1" applyBorder="1"/>
    <xf numFmtId="0" fontId="14" fillId="0" borderId="0" xfId="0" applyFont="1"/>
    <xf numFmtId="0" fontId="14" fillId="7" borderId="8" xfId="0" applyFont="1" applyFill="1" applyBorder="1"/>
    <xf numFmtId="0" fontId="14" fillId="8" borderId="8" xfId="0" applyFont="1" applyFill="1" applyBorder="1"/>
    <xf numFmtId="0" fontId="14" fillId="9" borderId="14" xfId="0" applyFont="1" applyFill="1" applyBorder="1"/>
    <xf numFmtId="0" fontId="0" fillId="2" borderId="10" xfId="0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0" xfId="0" applyFont="1" applyFill="1" applyBorder="1" applyAlignment="1" applyProtection="1">
      <alignment horizontal="center"/>
      <protection hidden="1"/>
    </xf>
    <xf numFmtId="166" fontId="0" fillId="2" borderId="10" xfId="0" applyNumberFormat="1" applyFill="1" applyBorder="1" applyProtection="1">
      <protection hidden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9" xfId="0" applyFont="1" applyBorder="1" applyAlignment="1">
      <alignment wrapText="1"/>
    </xf>
    <xf numFmtId="0" fontId="13" fillId="0" borderId="53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left" vertical="center"/>
    </xf>
    <xf numFmtId="0" fontId="14" fillId="0" borderId="9" xfId="0" applyFont="1" applyBorder="1" applyAlignment="1">
      <alignment horizontal="center" wrapText="1"/>
    </xf>
    <xf numFmtId="0" fontId="14" fillId="0" borderId="9" xfId="0" applyFont="1" applyBorder="1" applyAlignment="1">
      <alignment vertical="center"/>
    </xf>
    <xf numFmtId="0" fontId="17" fillId="0" borderId="47" xfId="0" applyFont="1" applyBorder="1" applyAlignment="1">
      <alignment vertical="center"/>
    </xf>
    <xf numFmtId="0" fontId="17" fillId="0" borderId="52" xfId="0" applyFont="1" applyBorder="1" applyAlignment="1">
      <alignment vertical="center"/>
    </xf>
    <xf numFmtId="0" fontId="17" fillId="0" borderId="51" xfId="0" applyFont="1" applyBorder="1" applyAlignment="1">
      <alignment horizontal="left" vertical="center"/>
    </xf>
    <xf numFmtId="0" fontId="14" fillId="0" borderId="8" xfId="0" applyFont="1" applyBorder="1" applyAlignment="1">
      <alignment horizontal="center"/>
    </xf>
    <xf numFmtId="0" fontId="14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left" vertical="center" wrapText="1"/>
    </xf>
    <xf numFmtId="0" fontId="14" fillId="7" borderId="56" xfId="0" applyFont="1" applyFill="1" applyBorder="1"/>
    <xf numFmtId="0" fontId="14" fillId="8" borderId="56" xfId="0" applyFont="1" applyFill="1" applyBorder="1"/>
    <xf numFmtId="0" fontId="14" fillId="9" borderId="56" xfId="0" applyFont="1" applyFill="1" applyBorder="1"/>
    <xf numFmtId="0" fontId="14" fillId="12" borderId="56" xfId="0" applyFont="1" applyFill="1" applyBorder="1"/>
    <xf numFmtId="0" fontId="14" fillId="7" borderId="63" xfId="0" applyFont="1" applyFill="1" applyBorder="1" applyAlignment="1">
      <alignment wrapText="1"/>
    </xf>
    <xf numFmtId="0" fontId="14" fillId="8" borderId="63" xfId="0" applyFont="1" applyFill="1" applyBorder="1" applyAlignment="1">
      <alignment wrapText="1"/>
    </xf>
    <xf numFmtId="0" fontId="14" fillId="9" borderId="63" xfId="0" applyFont="1" applyFill="1" applyBorder="1" applyAlignment="1">
      <alignment wrapText="1"/>
    </xf>
    <xf numFmtId="0" fontId="14" fillId="12" borderId="65" xfId="0" applyFont="1" applyFill="1" applyBorder="1" applyAlignment="1">
      <alignment wrapText="1"/>
    </xf>
    <xf numFmtId="0" fontId="0" fillId="13" borderId="10" xfId="0" applyFill="1" applyBorder="1" applyProtection="1">
      <protection locked="0"/>
    </xf>
    <xf numFmtId="0" fontId="14" fillId="9" borderId="8" xfId="0" applyFont="1" applyFill="1" applyBorder="1"/>
    <xf numFmtId="0" fontId="14" fillId="12" borderId="14" xfId="0" applyFont="1" applyFill="1" applyBorder="1" applyAlignment="1">
      <alignment horizontal="left" wrapText="1"/>
    </xf>
    <xf numFmtId="0" fontId="14" fillId="7" borderId="69" xfId="0" applyFont="1" applyFill="1" applyBorder="1" applyAlignment="1">
      <alignment wrapText="1"/>
    </xf>
    <xf numFmtId="0" fontId="14" fillId="8" borderId="69" xfId="0" applyFont="1" applyFill="1" applyBorder="1" applyAlignment="1">
      <alignment wrapText="1"/>
    </xf>
    <xf numFmtId="0" fontId="14" fillId="9" borderId="69" xfId="0" applyFont="1" applyFill="1" applyBorder="1" applyAlignment="1">
      <alignment wrapText="1"/>
    </xf>
    <xf numFmtId="0" fontId="14" fillId="12" borderId="70" xfId="0" applyFont="1" applyFill="1" applyBorder="1" applyAlignment="1">
      <alignment wrapText="1"/>
    </xf>
    <xf numFmtId="0" fontId="14" fillId="7" borderId="1" xfId="0" applyFont="1" applyFill="1" applyBorder="1"/>
    <xf numFmtId="0" fontId="13" fillId="0" borderId="34" xfId="0" applyFont="1" applyBorder="1" applyAlignment="1">
      <alignment horizontal="left" vertical="center"/>
    </xf>
    <xf numFmtId="0" fontId="14" fillId="0" borderId="32" xfId="0" applyFont="1" applyBorder="1" applyAlignment="1">
      <alignment wrapText="1"/>
    </xf>
    <xf numFmtId="0" fontId="0" fillId="0" borderId="26" xfId="0" applyBorder="1" applyProtection="1"/>
    <xf numFmtId="0" fontId="0" fillId="0" borderId="10" xfId="0" applyBorder="1" applyProtection="1"/>
    <xf numFmtId="0" fontId="0" fillId="0" borderId="9" xfId="0" applyBorder="1" applyProtection="1"/>
    <xf numFmtId="0" fontId="1" fillId="0" borderId="6" xfId="0" applyFont="1" applyBorder="1" applyProtection="1"/>
    <xf numFmtId="0" fontId="0" fillId="0" borderId="8" xfId="0" applyBorder="1" applyProtection="1"/>
    <xf numFmtId="0" fontId="0" fillId="0" borderId="46" xfId="0" applyBorder="1" applyProtection="1"/>
    <xf numFmtId="0" fontId="0" fillId="6" borderId="10" xfId="0" applyFill="1" applyBorder="1" applyAlignment="1" applyProtection="1">
      <alignment horizontal="center"/>
      <protection locked="0"/>
    </xf>
    <xf numFmtId="165" fontId="0" fillId="2" borderId="10" xfId="0" applyNumberFormat="1" applyFill="1" applyBorder="1" applyProtection="1">
      <protection hidden="1"/>
    </xf>
    <xf numFmtId="0" fontId="14" fillId="14" borderId="10" xfId="0" applyFont="1" applyFill="1" applyBorder="1" applyAlignment="1" applyProtection="1">
      <alignment horizontal="left"/>
      <protection locked="0"/>
    </xf>
    <xf numFmtId="0" fontId="14" fillId="14" borderId="10" xfId="0" applyFont="1" applyFill="1" applyBorder="1" applyAlignment="1" applyProtection="1">
      <alignment horizontal="center" vertical="center"/>
      <protection locked="0"/>
    </xf>
    <xf numFmtId="8" fontId="13" fillId="14" borderId="10" xfId="0" applyNumberFormat="1" applyFont="1" applyFill="1" applyBorder="1" applyAlignment="1" applyProtection="1">
      <alignment horizontal="center" vertical="center"/>
      <protection locked="0"/>
    </xf>
    <xf numFmtId="0" fontId="14" fillId="14" borderId="9" xfId="0" applyFont="1" applyFill="1" applyBorder="1" applyAlignment="1" applyProtection="1">
      <alignment horizontal="center" vertical="center"/>
      <protection locked="0"/>
    </xf>
    <xf numFmtId="0" fontId="14" fillId="14" borderId="10" xfId="0" applyFont="1" applyFill="1" applyBorder="1" applyProtection="1">
      <protection locked="0"/>
    </xf>
    <xf numFmtId="8" fontId="17" fillId="8" borderId="10" xfId="0" applyNumberFormat="1" applyFont="1" applyFill="1" applyBorder="1" applyAlignment="1" applyProtection="1">
      <alignment horizontal="center" vertical="center"/>
      <protection hidden="1"/>
    </xf>
    <xf numFmtId="0" fontId="14" fillId="14" borderId="26" xfId="0" applyFont="1" applyFill="1" applyBorder="1" applyAlignment="1" applyProtection="1">
      <alignment vertical="center"/>
      <protection locked="0"/>
    </xf>
    <xf numFmtId="0" fontId="14" fillId="14" borderId="10" xfId="0" applyFont="1" applyFill="1" applyBorder="1" applyAlignment="1" applyProtection="1">
      <alignment vertical="center"/>
      <protection locked="0"/>
    </xf>
    <xf numFmtId="0" fontId="14" fillId="14" borderId="10" xfId="0" applyFont="1" applyFill="1" applyBorder="1" applyAlignment="1" applyProtection="1">
      <alignment horizontal="center"/>
      <protection locked="0"/>
    </xf>
    <xf numFmtId="8" fontId="17" fillId="8" borderId="31" xfId="0" applyNumberFormat="1" applyFont="1" applyFill="1" applyBorder="1" applyAlignment="1" applyProtection="1">
      <alignment horizontal="center" vertical="center"/>
      <protection hidden="1"/>
    </xf>
    <xf numFmtId="8" fontId="13" fillId="8" borderId="10" xfId="0" applyNumberFormat="1" applyFont="1" applyFill="1" applyBorder="1" applyAlignment="1" applyProtection="1">
      <alignment horizontal="center" vertical="center"/>
      <protection hidden="1"/>
    </xf>
    <xf numFmtId="8" fontId="13" fillId="10" borderId="40" xfId="0" applyNumberFormat="1" applyFont="1" applyFill="1" applyBorder="1" applyAlignment="1" applyProtection="1">
      <alignment horizontal="center" vertical="center"/>
      <protection hidden="1"/>
    </xf>
    <xf numFmtId="0" fontId="0" fillId="11" borderId="2" xfId="0" applyFill="1" applyBorder="1" applyProtection="1"/>
    <xf numFmtId="0" fontId="0" fillId="11" borderId="44" xfId="0" applyFill="1" applyBorder="1" applyProtection="1"/>
    <xf numFmtId="0" fontId="0" fillId="11" borderId="3" xfId="0" applyFill="1" applyBorder="1" applyProtection="1"/>
    <xf numFmtId="0" fontId="0" fillId="11" borderId="4" xfId="0" applyFill="1" applyBorder="1" applyProtection="1"/>
    <xf numFmtId="0" fontId="0" fillId="13" borderId="3" xfId="0" applyFill="1" applyBorder="1" applyProtection="1"/>
    <xf numFmtId="0" fontId="0" fillId="13" borderId="2" xfId="0" applyFill="1" applyBorder="1" applyProtection="1"/>
    <xf numFmtId="0" fontId="0" fillId="13" borderId="10" xfId="0" applyFill="1" applyBorder="1" applyAlignment="1" applyProtection="1">
      <alignment horizontal="center"/>
    </xf>
    <xf numFmtId="0" fontId="0" fillId="13" borderId="10" xfId="0" applyFill="1" applyBorder="1" applyProtection="1"/>
    <xf numFmtId="0" fontId="0" fillId="13" borderId="10" xfId="0" applyFill="1" applyBorder="1" applyAlignment="1" applyProtection="1">
      <alignment horizontal="right"/>
    </xf>
    <xf numFmtId="168" fontId="0" fillId="2" borderId="10" xfId="0" applyNumberFormat="1" applyFill="1" applyBorder="1" applyProtection="1">
      <protection hidden="1"/>
    </xf>
    <xf numFmtId="2" fontId="14" fillId="11" borderId="10" xfId="0" applyNumberFormat="1" applyFont="1" applyFill="1" applyBorder="1" applyProtection="1">
      <protection hidden="1"/>
    </xf>
    <xf numFmtId="164" fontId="14" fillId="11" borderId="10" xfId="0" applyNumberFormat="1" applyFont="1" applyFill="1" applyBorder="1" applyProtection="1">
      <protection hidden="1"/>
    </xf>
    <xf numFmtId="167" fontId="14" fillId="11" borderId="10" xfId="0" applyNumberFormat="1" applyFont="1" applyFill="1" applyBorder="1" applyProtection="1">
      <protection hidden="1"/>
    </xf>
    <xf numFmtId="166" fontId="0" fillId="11" borderId="10" xfId="0" applyNumberFormat="1" applyFill="1" applyBorder="1" applyProtection="1">
      <protection hidden="1"/>
    </xf>
    <xf numFmtId="164" fontId="0" fillId="11" borderId="10" xfId="0" applyNumberFormat="1" applyFill="1" applyBorder="1" applyProtection="1">
      <protection hidden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right"/>
    </xf>
    <xf numFmtId="20" fontId="0" fillId="0" borderId="10" xfId="0" applyNumberForma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0" fillId="0" borderId="10" xfId="0" applyBorder="1" applyAlignment="1">
      <alignment horizontal="left"/>
    </xf>
    <xf numFmtId="0" fontId="19" fillId="0" borderId="0" xfId="0" applyFont="1"/>
    <xf numFmtId="0" fontId="0" fillId="11" borderId="26" xfId="0" applyFill="1" applyBorder="1" applyProtection="1">
      <protection hidden="1"/>
    </xf>
    <xf numFmtId="0" fontId="0" fillId="11" borderId="32" xfId="0" applyFill="1" applyBorder="1" applyProtection="1">
      <protection hidden="1"/>
    </xf>
    <xf numFmtId="0" fontId="0" fillId="11" borderId="26" xfId="0" applyFill="1" applyBorder="1" applyProtection="1"/>
    <xf numFmtId="0" fontId="1" fillId="11" borderId="37" xfId="0" applyFont="1" applyFill="1" applyBorder="1" applyProtection="1"/>
    <xf numFmtId="0" fontId="0" fillId="11" borderId="9" xfId="0" applyFill="1" applyBorder="1" applyProtection="1"/>
    <xf numFmtId="0" fontId="0" fillId="0" borderId="10" xfId="0" applyBorder="1" applyAlignment="1">
      <alignment horizontal="center"/>
    </xf>
    <xf numFmtId="0" fontId="1" fillId="0" borderId="14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3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46" xfId="0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18" xfId="0" applyFont="1" applyBorder="1" applyAlignment="1">
      <alignment horizontal="right"/>
    </xf>
    <xf numFmtId="0" fontId="1" fillId="0" borderId="33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36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19" xfId="0" applyFont="1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10" xfId="0" applyBorder="1" applyAlignment="1">
      <alignment horizontal="right"/>
    </xf>
    <xf numFmtId="0" fontId="1" fillId="0" borderId="8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20" fontId="0" fillId="0" borderId="6" xfId="0" applyNumberFormat="1" applyBorder="1" applyAlignment="1">
      <alignment horizontal="center"/>
    </xf>
    <xf numFmtId="20" fontId="0" fillId="0" borderId="7" xfId="0" applyNumberFormat="1" applyBorder="1" applyAlignment="1">
      <alignment horizontal="center"/>
    </xf>
    <xf numFmtId="20" fontId="0" fillId="0" borderId="4" xfId="0" applyNumberFormat="1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9" xfId="0" applyBorder="1" applyAlignment="1">
      <alignment horizontal="center"/>
    </xf>
    <xf numFmtId="20" fontId="0" fillId="0" borderId="46" xfId="0" applyNumberFormat="1" applyBorder="1" applyAlignment="1">
      <alignment horizontal="center"/>
    </xf>
    <xf numFmtId="20" fontId="0" fillId="0" borderId="10" xfId="0" applyNumberFormat="1" applyBorder="1" applyAlignment="1">
      <alignment horizontal="center"/>
    </xf>
    <xf numFmtId="20" fontId="0" fillId="0" borderId="30" xfId="0" applyNumberFormat="1" applyBorder="1" applyAlignment="1">
      <alignment horizontal="center"/>
    </xf>
    <xf numFmtId="20" fontId="0" fillId="0" borderId="31" xfId="0" applyNumberFormat="1" applyBorder="1" applyAlignment="1">
      <alignment horizontal="center"/>
    </xf>
    <xf numFmtId="20" fontId="0" fillId="0" borderId="12" xfId="0" applyNumberFormat="1" applyBorder="1" applyAlignment="1">
      <alignment horizontal="center"/>
    </xf>
    <xf numFmtId="20" fontId="0" fillId="0" borderId="13" xfId="0" applyNumberFormat="1" applyBorder="1" applyAlignment="1">
      <alignment horizontal="center"/>
    </xf>
    <xf numFmtId="20" fontId="0" fillId="0" borderId="18" xfId="0" applyNumberFormat="1" applyBorder="1" applyAlignment="1">
      <alignment horizontal="center"/>
    </xf>
    <xf numFmtId="20" fontId="0" fillId="0" borderId="19" xfId="0" applyNumberFormat="1" applyBorder="1" applyAlignment="1">
      <alignment horizontal="center"/>
    </xf>
    <xf numFmtId="20" fontId="0" fillId="0" borderId="8" xfId="0" applyNumberFormat="1" applyBorder="1" applyAlignment="1">
      <alignment horizontal="center"/>
    </xf>
    <xf numFmtId="20" fontId="0" fillId="0" borderId="9" xfId="0" applyNumberFormat="1" applyBorder="1" applyAlignment="1">
      <alignment horizontal="center"/>
    </xf>
    <xf numFmtId="20" fontId="0" fillId="0" borderId="3" xfId="0" applyNumberFormat="1" applyBorder="1" applyAlignment="1">
      <alignment horizontal="center"/>
    </xf>
    <xf numFmtId="20" fontId="0" fillId="0" borderId="2" xfId="0" applyNumberFormat="1" applyBorder="1" applyAlignment="1">
      <alignment horizontal="center"/>
    </xf>
    <xf numFmtId="20" fontId="0" fillId="0" borderId="36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9" xfId="0" applyBorder="1" applyAlignment="1">
      <alignment horizontal="center"/>
    </xf>
    <xf numFmtId="20" fontId="0" fillId="0" borderId="14" xfId="0" applyNumberFormat="1" applyBorder="1" applyAlignment="1">
      <alignment horizontal="center"/>
    </xf>
    <xf numFmtId="20" fontId="0" fillId="0" borderId="16" xfId="0" applyNumberFormat="1" applyBorder="1" applyAlignment="1">
      <alignment horizontal="center"/>
    </xf>
    <xf numFmtId="20" fontId="0" fillId="0" borderId="15" xfId="0" applyNumberFormat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right"/>
    </xf>
    <xf numFmtId="0" fontId="13" fillId="0" borderId="57" xfId="0" applyFont="1" applyBorder="1" applyAlignment="1">
      <alignment horizontal="center"/>
    </xf>
    <xf numFmtId="0" fontId="13" fillId="0" borderId="58" xfId="0" applyFont="1" applyBorder="1" applyAlignment="1">
      <alignment horizontal="center"/>
    </xf>
    <xf numFmtId="0" fontId="13" fillId="0" borderId="59" xfId="0" applyFont="1" applyBorder="1" applyAlignment="1">
      <alignment horizontal="center"/>
    </xf>
    <xf numFmtId="0" fontId="14" fillId="0" borderId="57" xfId="0" applyFont="1" applyBorder="1" applyAlignment="1">
      <alignment horizontal="center"/>
    </xf>
    <xf numFmtId="0" fontId="14" fillId="0" borderId="58" xfId="0" applyFont="1" applyBorder="1" applyAlignment="1">
      <alignment horizontal="center"/>
    </xf>
    <xf numFmtId="0" fontId="14" fillId="0" borderId="5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20" fontId="0" fillId="0" borderId="44" xfId="0" applyNumberFormat="1" applyBorder="1" applyAlignment="1">
      <alignment horizontal="center"/>
    </xf>
    <xf numFmtId="20" fontId="0" fillId="0" borderId="45" xfId="0" applyNumberForma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46" xfId="0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13" fillId="0" borderId="60" xfId="0" applyFont="1" applyBorder="1" applyAlignment="1">
      <alignment horizontal="center" wrapText="1"/>
    </xf>
    <xf numFmtId="0" fontId="13" fillId="0" borderId="61" xfId="0" applyFont="1" applyBorder="1" applyAlignment="1">
      <alignment horizontal="center" wrapText="1"/>
    </xf>
    <xf numFmtId="0" fontId="13" fillId="0" borderId="62" xfId="0" applyFont="1" applyBorder="1" applyAlignment="1">
      <alignment horizontal="center" wrapText="1"/>
    </xf>
    <xf numFmtId="0" fontId="14" fillId="0" borderId="57" xfId="0" applyFont="1" applyBorder="1" applyAlignment="1">
      <alignment wrapText="1"/>
    </xf>
    <xf numFmtId="0" fontId="14" fillId="0" borderId="58" xfId="0" applyFont="1" applyBorder="1" applyAlignment="1">
      <alignment wrapText="1"/>
    </xf>
    <xf numFmtId="0" fontId="14" fillId="0" borderId="64" xfId="0" applyFont="1" applyBorder="1" applyAlignment="1">
      <alignment wrapText="1"/>
    </xf>
    <xf numFmtId="0" fontId="14" fillId="0" borderId="66" xfId="0" applyFont="1" applyBorder="1" applyAlignment="1">
      <alignment wrapText="1"/>
    </xf>
    <xf numFmtId="0" fontId="14" fillId="0" borderId="67" xfId="0" applyFont="1" applyBorder="1" applyAlignment="1">
      <alignment wrapText="1"/>
    </xf>
    <xf numFmtId="0" fontId="14" fillId="0" borderId="68" xfId="0" applyFont="1" applyBorder="1" applyAlignment="1">
      <alignment wrapText="1"/>
    </xf>
    <xf numFmtId="0" fontId="7" fillId="0" borderId="26" xfId="0" applyFont="1" applyBorder="1" applyAlignment="1">
      <alignment horizontal="right"/>
    </xf>
    <xf numFmtId="0" fontId="7" fillId="0" borderId="12" xfId="0" applyFont="1" applyBorder="1" applyAlignment="1">
      <alignment horizontal="right"/>
    </xf>
    <xf numFmtId="0" fontId="7" fillId="0" borderId="46" xfId="0" applyFont="1" applyBorder="1" applyAlignment="1">
      <alignment horizontal="right"/>
    </xf>
    <xf numFmtId="0" fontId="1" fillId="0" borderId="12" xfId="0" applyFont="1" applyBorder="1" applyAlignment="1">
      <alignment horizontal="center"/>
    </xf>
    <xf numFmtId="0" fontId="0" fillId="0" borderId="26" xfId="0" applyBorder="1" applyAlignment="1">
      <alignment horizontal="right"/>
    </xf>
    <xf numFmtId="0" fontId="1" fillId="0" borderId="26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1" fillId="0" borderId="46" xfId="0" applyFont="1" applyBorder="1" applyAlignment="1">
      <alignment horizontal="right"/>
    </xf>
    <xf numFmtId="0" fontId="14" fillId="0" borderId="16" xfId="0" applyFont="1" applyBorder="1" applyAlignment="1">
      <alignment horizontal="center" wrapText="1"/>
    </xf>
    <xf numFmtId="0" fontId="14" fillId="0" borderId="15" xfId="0" applyFont="1" applyBorder="1" applyAlignment="1">
      <alignment horizontal="center" wrapText="1"/>
    </xf>
    <xf numFmtId="0" fontId="14" fillId="0" borderId="10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2" fillId="0" borderId="26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46" xfId="0" applyFont="1" applyBorder="1" applyAlignment="1">
      <alignment horizontal="right"/>
    </xf>
    <xf numFmtId="0" fontId="0" fillId="3" borderId="10" xfId="0" applyFill="1" applyBorder="1" applyAlignment="1">
      <alignment horizontal="center"/>
    </xf>
    <xf numFmtId="0" fontId="1" fillId="0" borderId="26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1" fillId="0" borderId="46" xfId="0" applyFont="1" applyBorder="1" applyAlignment="1">
      <alignment horizontal="left" wrapText="1"/>
    </xf>
    <xf numFmtId="0" fontId="14" fillId="0" borderId="26" xfId="0" applyFont="1" applyBorder="1" applyAlignment="1">
      <alignment horizontal="left"/>
    </xf>
    <xf numFmtId="0" fontId="14" fillId="0" borderId="12" xfId="0" applyFont="1" applyBorder="1" applyAlignment="1">
      <alignment horizontal="left"/>
    </xf>
    <xf numFmtId="0" fontId="14" fillId="0" borderId="13" xfId="0" applyFont="1" applyBorder="1" applyAlignment="1">
      <alignment horizontal="left"/>
    </xf>
    <xf numFmtId="0" fontId="14" fillId="0" borderId="37" xfId="0" applyFont="1" applyBorder="1" applyAlignment="1">
      <alignment horizontal="left" wrapText="1"/>
    </xf>
    <xf numFmtId="0" fontId="14" fillId="0" borderId="18" xfId="0" applyFont="1" applyBorder="1" applyAlignment="1">
      <alignment horizontal="left" wrapText="1"/>
    </xf>
    <xf numFmtId="0" fontId="14" fillId="0" borderId="19" xfId="0" applyFont="1" applyBorder="1" applyAlignment="1">
      <alignment horizontal="left" wrapText="1"/>
    </xf>
    <xf numFmtId="0" fontId="13" fillId="0" borderId="6" xfId="0" applyFont="1" applyBorder="1" applyAlignment="1">
      <alignment horizontal="center"/>
    </xf>
    <xf numFmtId="0" fontId="13" fillId="0" borderId="36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2" fillId="0" borderId="10" xfId="0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0" fontId="1" fillId="0" borderId="10" xfId="0" applyFont="1" applyBorder="1" applyAlignment="1">
      <alignment horizontal="left" wrapText="1"/>
    </xf>
    <xf numFmtId="0" fontId="13" fillId="0" borderId="6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26" xfId="0" applyFont="1" applyBorder="1" applyAlignment="1">
      <alignment wrapText="1"/>
    </xf>
    <xf numFmtId="0" fontId="14" fillId="0" borderId="12" xfId="0" applyFont="1" applyBorder="1" applyAlignment="1">
      <alignment wrapText="1"/>
    </xf>
    <xf numFmtId="0" fontId="14" fillId="0" borderId="13" xfId="0" applyFont="1" applyBorder="1" applyAlignment="1">
      <alignment wrapText="1"/>
    </xf>
    <xf numFmtId="0" fontId="14" fillId="0" borderId="37" xfId="0" applyFont="1" applyBorder="1" applyAlignment="1">
      <alignment horizontal="left"/>
    </xf>
    <xf numFmtId="0" fontId="14" fillId="0" borderId="18" xfId="0" applyFont="1" applyBorder="1" applyAlignment="1">
      <alignment horizontal="left"/>
    </xf>
    <xf numFmtId="0" fontId="14" fillId="0" borderId="19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13" fillId="0" borderId="21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14" fillId="0" borderId="4" xfId="0" applyFont="1" applyBorder="1" applyAlignment="1">
      <alignment horizontal="left"/>
    </xf>
    <xf numFmtId="0" fontId="14" fillId="0" borderId="36" xfId="0" applyFont="1" applyBorder="1" applyAlignment="1">
      <alignment horizontal="left"/>
    </xf>
    <xf numFmtId="0" fontId="14" fillId="0" borderId="5" xfId="0" applyFont="1" applyBorder="1" applyAlignment="1">
      <alignment horizontal="left"/>
    </xf>
    <xf numFmtId="0" fontId="14" fillId="0" borderId="46" xfId="0" applyFont="1" applyBorder="1" applyAlignment="1">
      <alignment horizontal="left"/>
    </xf>
    <xf numFmtId="0" fontId="14" fillId="0" borderId="33" xfId="0" applyFont="1" applyBorder="1" applyAlignment="1">
      <alignment horizontal="left"/>
    </xf>
    <xf numFmtId="0" fontId="0" fillId="0" borderId="20" xfId="0" applyBorder="1" applyAlignment="1">
      <alignment horizontal="center"/>
    </xf>
    <xf numFmtId="165" fontId="0" fillId="0" borderId="10" xfId="0" applyNumberFormat="1" applyBorder="1" applyAlignment="1">
      <alignment horizontal="right"/>
    </xf>
    <xf numFmtId="0" fontId="0" fillId="0" borderId="35" xfId="0" applyBorder="1" applyAlignment="1">
      <alignment horizontal="center"/>
    </xf>
    <xf numFmtId="0" fontId="15" fillId="0" borderId="47" xfId="0" applyFont="1" applyBorder="1" applyAlignment="1">
      <alignment horizontal="left" vertical="center"/>
    </xf>
    <xf numFmtId="0" fontId="15" fillId="0" borderId="52" xfId="0" applyFont="1" applyBorder="1" applyAlignment="1">
      <alignment horizontal="left" vertical="center"/>
    </xf>
    <xf numFmtId="0" fontId="15" fillId="0" borderId="48" xfId="0" applyFont="1" applyBorder="1" applyAlignment="1">
      <alignment horizontal="left" vertical="center"/>
    </xf>
    <xf numFmtId="0" fontId="15" fillId="0" borderId="26" xfId="0" applyFont="1" applyBorder="1" applyAlignment="1">
      <alignment horizontal="right" vertical="center" wrapText="1"/>
    </xf>
    <xf numFmtId="0" fontId="15" fillId="0" borderId="12" xfId="0" applyFont="1" applyBorder="1" applyAlignment="1">
      <alignment horizontal="right" vertical="center" wrapText="1"/>
    </xf>
    <xf numFmtId="0" fontId="15" fillId="0" borderId="46" xfId="0" applyFont="1" applyBorder="1" applyAlignment="1">
      <alignment horizontal="right" vertical="center" wrapText="1"/>
    </xf>
    <xf numFmtId="0" fontId="15" fillId="0" borderId="35" xfId="0" applyFont="1" applyBorder="1" applyAlignment="1">
      <alignment horizontal="right" vertical="center"/>
    </xf>
    <xf numFmtId="0" fontId="15" fillId="0" borderId="20" xfId="0" applyFont="1" applyBorder="1" applyAlignment="1">
      <alignment horizontal="right" vertical="center"/>
    </xf>
    <xf numFmtId="0" fontId="15" fillId="0" borderId="30" xfId="0" applyFont="1" applyBorder="1" applyAlignment="1">
      <alignment horizontal="right" vertical="center"/>
    </xf>
    <xf numFmtId="0" fontId="15" fillId="0" borderId="26" xfId="0" applyFont="1" applyBorder="1" applyAlignment="1">
      <alignment horizontal="right" vertical="center"/>
    </xf>
    <xf numFmtId="0" fontId="15" fillId="0" borderId="12" xfId="0" applyFont="1" applyBorder="1" applyAlignment="1">
      <alignment horizontal="right" vertical="center"/>
    </xf>
    <xf numFmtId="0" fontId="15" fillId="0" borderId="46" xfId="0" applyFont="1" applyBorder="1" applyAlignment="1">
      <alignment horizontal="right" vertical="center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4" fillId="0" borderId="26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46" xfId="0" applyFont="1" applyBorder="1" applyAlignment="1">
      <alignment horizontal="left" vertical="center" wrapText="1"/>
    </xf>
    <xf numFmtId="0" fontId="15" fillId="0" borderId="27" xfId="0" applyFont="1" applyBorder="1" applyAlignment="1">
      <alignment horizontal="left" vertical="center"/>
    </xf>
    <xf numFmtId="0" fontId="15" fillId="0" borderId="28" xfId="0" applyFont="1" applyBorder="1" applyAlignment="1">
      <alignment horizontal="left" vertical="center"/>
    </xf>
    <xf numFmtId="0" fontId="15" fillId="0" borderId="38" xfId="0" applyFont="1" applyBorder="1" applyAlignment="1">
      <alignment horizontal="left" vertical="center"/>
    </xf>
    <xf numFmtId="0" fontId="14" fillId="0" borderId="22" xfId="0" applyFont="1" applyBorder="1" applyAlignment="1"/>
    <xf numFmtId="0" fontId="13" fillId="0" borderId="47" xfId="0" applyFont="1" applyBorder="1" applyAlignment="1">
      <alignment horizontal="center" vertical="center"/>
    </xf>
    <xf numFmtId="0" fontId="13" fillId="0" borderId="52" xfId="0" applyFont="1" applyBorder="1" applyAlignment="1">
      <alignment horizontal="center" vertical="center"/>
    </xf>
    <xf numFmtId="0" fontId="13" fillId="0" borderId="48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/>
    </xf>
    <xf numFmtId="0" fontId="14" fillId="0" borderId="22" xfId="0" applyFont="1" applyBorder="1" applyAlignment="1">
      <alignment horizontal="center"/>
    </xf>
    <xf numFmtId="0" fontId="14" fillId="0" borderId="51" xfId="0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4" fillId="0" borderId="38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/>
    </xf>
    <xf numFmtId="0" fontId="13" fillId="0" borderId="54" xfId="0" applyFont="1" applyBorder="1" applyAlignment="1">
      <alignment horizontal="left" wrapText="1"/>
    </xf>
    <xf numFmtId="0" fontId="13" fillId="0" borderId="52" xfId="0" applyFont="1" applyBorder="1" applyAlignment="1">
      <alignment horizontal="left" wrapText="1"/>
    </xf>
    <xf numFmtId="0" fontId="13" fillId="0" borderId="55" xfId="0" applyFont="1" applyBorder="1" applyAlignment="1">
      <alignment horizontal="left" wrapText="1"/>
    </xf>
    <xf numFmtId="0" fontId="14" fillId="0" borderId="4" xfId="0" applyFont="1" applyBorder="1" applyAlignment="1">
      <alignment horizontal="center"/>
    </xf>
    <xf numFmtId="0" fontId="14" fillId="0" borderId="36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" fillId="0" borderId="9" xfId="0" applyFont="1" applyFill="1" applyBorder="1" applyProtection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"/>
  <sheetViews>
    <sheetView zoomScale="70" zoomScaleNormal="70" workbookViewId="0">
      <selection activeCell="P19" sqref="P19"/>
    </sheetView>
  </sheetViews>
  <sheetFormatPr defaultRowHeight="14.5" x14ac:dyDescent="0.35"/>
  <cols>
    <col min="1" max="1" width="14" bestFit="1" customWidth="1"/>
    <col min="2" max="35" width="6.453125" bestFit="1" customWidth="1"/>
  </cols>
  <sheetData>
    <row r="1" spans="1:37" x14ac:dyDescent="0.35">
      <c r="A1" s="24" t="s">
        <v>0</v>
      </c>
      <c r="B1" s="34">
        <v>3.472222222222222E-3</v>
      </c>
      <c r="C1" s="34">
        <v>6.9444444444444441E-3</v>
      </c>
      <c r="D1" s="34">
        <v>1.0416666666666701E-2</v>
      </c>
      <c r="E1" s="34">
        <v>1.38888888888889E-2</v>
      </c>
      <c r="F1" s="34">
        <v>1.7361111111111101E-2</v>
      </c>
      <c r="G1" s="34">
        <v>2.0833333333333301E-2</v>
      </c>
      <c r="H1" s="34">
        <v>2.43055555555555E-2</v>
      </c>
      <c r="I1" s="34">
        <v>2.7777777777777801E-2</v>
      </c>
      <c r="J1" s="34">
        <v>3.125E-2</v>
      </c>
      <c r="K1" s="34">
        <v>3.4722222222222203E-2</v>
      </c>
      <c r="L1" s="34">
        <v>3.8194444444444399E-2</v>
      </c>
      <c r="M1" s="34">
        <v>4.1666666666666602E-2</v>
      </c>
      <c r="N1" s="34">
        <v>4.5138888888888902E-2</v>
      </c>
      <c r="O1" s="34">
        <v>4.8611111111111098E-2</v>
      </c>
      <c r="P1" s="34">
        <v>5.2083333333333301E-2</v>
      </c>
      <c r="Q1" s="34">
        <v>5.5555555555555497E-2</v>
      </c>
      <c r="R1" s="34">
        <v>5.9027777777777797E-2</v>
      </c>
      <c r="S1" s="34">
        <v>6.25E-2</v>
      </c>
      <c r="T1" s="34">
        <v>6.5972222222222196E-2</v>
      </c>
      <c r="U1" s="34">
        <v>6.9444444444444406E-2</v>
      </c>
      <c r="V1" s="34">
        <v>7.2916666666666602E-2</v>
      </c>
      <c r="W1" s="34">
        <v>7.6388888888888895E-2</v>
      </c>
      <c r="X1" s="34">
        <v>7.9861111111111105E-2</v>
      </c>
      <c r="Y1" s="34">
        <v>8.3333333333333301E-2</v>
      </c>
      <c r="Z1" s="34">
        <v>8.6805555555555497E-2</v>
      </c>
      <c r="AA1" s="34">
        <v>9.0277777777777804E-2</v>
      </c>
      <c r="AB1" s="34">
        <v>9.375E-2</v>
      </c>
      <c r="AC1" s="34">
        <v>9.7222222222222196E-2</v>
      </c>
      <c r="AD1" s="34">
        <v>0.100694444444444</v>
      </c>
      <c r="AE1" s="34">
        <v>0.10416666666666601</v>
      </c>
      <c r="AF1" s="34">
        <v>0.10763888888888901</v>
      </c>
      <c r="AG1" s="34">
        <v>0.11111111111111099</v>
      </c>
      <c r="AH1" s="34">
        <v>0.114583333333333</v>
      </c>
      <c r="AI1" s="34">
        <v>0.118055555555555</v>
      </c>
      <c r="AJ1" s="34">
        <v>0.121527777777777</v>
      </c>
      <c r="AK1" s="34">
        <v>0.124999999999999</v>
      </c>
    </row>
    <row r="2" spans="1:37" x14ac:dyDescent="0.35">
      <c r="A2" s="24" t="s">
        <v>1</v>
      </c>
      <c r="B2" s="165" t="s">
        <v>2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 t="s">
        <v>3</v>
      </c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 t="s">
        <v>3</v>
      </c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</row>
    <row r="3" spans="1:37" x14ac:dyDescent="0.35">
      <c r="A3" s="24" t="s">
        <v>4</v>
      </c>
      <c r="B3" s="165" t="s">
        <v>5</v>
      </c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 t="s">
        <v>6</v>
      </c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 t="s">
        <v>7</v>
      </c>
      <c r="AA3" s="165"/>
      <c r="AB3" s="165"/>
      <c r="AC3" s="165"/>
      <c r="AD3" s="165"/>
      <c r="AE3" s="165"/>
      <c r="AF3" s="165"/>
      <c r="AG3" s="165"/>
      <c r="AH3" s="165"/>
      <c r="AI3" s="165"/>
      <c r="AJ3" s="165"/>
      <c r="AK3" s="165"/>
    </row>
  </sheetData>
  <sheetProtection algorithmName="SHA-512" hashValue="mKFBtV7ZH5QNwTaBc3/PhZOzoNtTLkmQibIAvcrAZ4eGWCnYYZO47Pmgdv7BR9r8k7k/JVigWcst11IDfcSrhg==" saltValue="8cbrMAFzUdiK256O+8UMsg==" spinCount="100000" sheet="1" objects="1" scenarios="1"/>
  <mergeCells count="6">
    <mergeCell ref="N2:Y2"/>
    <mergeCell ref="N3:Y3"/>
    <mergeCell ref="Z2:AK2"/>
    <mergeCell ref="Z3:AK3"/>
    <mergeCell ref="B2:M2"/>
    <mergeCell ref="B3:M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zoomScale="81" workbookViewId="0">
      <selection activeCell="J98" sqref="J98"/>
    </sheetView>
  </sheetViews>
  <sheetFormatPr defaultRowHeight="14.5" x14ac:dyDescent="0.35"/>
  <cols>
    <col min="1" max="1" width="6.81640625" bestFit="1" customWidth="1"/>
    <col min="2" max="2" width="66.1796875" customWidth="1"/>
    <col min="3" max="3" width="8.1796875" bestFit="1" customWidth="1"/>
    <col min="4" max="4" width="10.54296875" customWidth="1"/>
    <col min="5" max="5" width="9.7265625" customWidth="1"/>
    <col min="7" max="7" width="36.54296875" bestFit="1" customWidth="1"/>
  </cols>
  <sheetData>
    <row r="1" spans="1:8" ht="16" thickBot="1" x14ac:dyDescent="0.4">
      <c r="A1" s="298" t="s">
        <v>444</v>
      </c>
      <c r="B1" s="299"/>
      <c r="C1" s="299"/>
      <c r="D1" s="299"/>
      <c r="E1" s="299"/>
      <c r="F1" s="299"/>
      <c r="G1" s="300"/>
      <c r="H1" s="74"/>
    </row>
    <row r="2" spans="1:8" ht="72.5" x14ac:dyDescent="0.35">
      <c r="A2" s="157" t="s">
        <v>445</v>
      </c>
      <c r="B2" s="82" t="s">
        <v>446</v>
      </c>
      <c r="C2" s="82" t="s">
        <v>447</v>
      </c>
      <c r="D2" s="82" t="s">
        <v>448</v>
      </c>
      <c r="E2" s="82" t="s">
        <v>449</v>
      </c>
      <c r="F2" s="82" t="s">
        <v>450</v>
      </c>
      <c r="G2" s="83" t="s">
        <v>451</v>
      </c>
      <c r="H2" s="74"/>
    </row>
    <row r="3" spans="1:8" x14ac:dyDescent="0.35">
      <c r="A3" s="84" t="s">
        <v>452</v>
      </c>
      <c r="B3" s="126"/>
      <c r="C3" s="127"/>
      <c r="D3" s="127"/>
      <c r="E3" s="127"/>
      <c r="F3" s="128">
        <v>0</v>
      </c>
      <c r="G3" s="129" t="s">
        <v>453</v>
      </c>
      <c r="H3" s="74"/>
    </row>
    <row r="4" spans="1:8" x14ac:dyDescent="0.35">
      <c r="A4" s="84" t="s">
        <v>454</v>
      </c>
      <c r="B4" s="126"/>
      <c r="C4" s="127"/>
      <c r="D4" s="127"/>
      <c r="E4" s="127"/>
      <c r="F4" s="128">
        <v>0</v>
      </c>
      <c r="G4" s="129" t="s">
        <v>453</v>
      </c>
      <c r="H4" s="74"/>
    </row>
    <row r="5" spans="1:8" x14ac:dyDescent="0.35">
      <c r="A5" s="84" t="s">
        <v>455</v>
      </c>
      <c r="B5" s="126"/>
      <c r="C5" s="127"/>
      <c r="D5" s="127"/>
      <c r="E5" s="127"/>
      <c r="F5" s="128">
        <v>0</v>
      </c>
      <c r="G5" s="129" t="s">
        <v>453</v>
      </c>
      <c r="H5" s="74"/>
    </row>
    <row r="6" spans="1:8" x14ac:dyDescent="0.35">
      <c r="A6" s="84" t="s">
        <v>456</v>
      </c>
      <c r="B6" s="126"/>
      <c r="C6" s="127"/>
      <c r="D6" s="127"/>
      <c r="E6" s="127"/>
      <c r="F6" s="128">
        <v>0</v>
      </c>
      <c r="G6" s="129" t="s">
        <v>453</v>
      </c>
      <c r="H6" s="74"/>
    </row>
    <row r="7" spans="1:8" x14ac:dyDescent="0.35">
      <c r="A7" s="84" t="s">
        <v>457</v>
      </c>
      <c r="B7" s="130"/>
      <c r="C7" s="127"/>
      <c r="D7" s="127"/>
      <c r="E7" s="127"/>
      <c r="F7" s="128">
        <v>0</v>
      </c>
      <c r="G7" s="129" t="s">
        <v>453</v>
      </c>
      <c r="H7" s="74"/>
    </row>
    <row r="8" spans="1:8" x14ac:dyDescent="0.35">
      <c r="A8" s="84" t="s">
        <v>458</v>
      </c>
      <c r="B8" s="130"/>
      <c r="C8" s="127"/>
      <c r="D8" s="127"/>
      <c r="E8" s="127"/>
      <c r="F8" s="128">
        <v>0</v>
      </c>
      <c r="G8" s="129" t="s">
        <v>453</v>
      </c>
      <c r="H8" s="74"/>
    </row>
    <row r="9" spans="1:8" x14ac:dyDescent="0.35">
      <c r="A9" s="84" t="s">
        <v>459</v>
      </c>
      <c r="B9" s="130"/>
      <c r="C9" s="127"/>
      <c r="D9" s="127"/>
      <c r="E9" s="127"/>
      <c r="F9" s="128">
        <v>0</v>
      </c>
      <c r="G9" s="129" t="s">
        <v>453</v>
      </c>
      <c r="H9" s="74"/>
    </row>
    <row r="10" spans="1:8" x14ac:dyDescent="0.35">
      <c r="A10" s="84" t="s">
        <v>460</v>
      </c>
      <c r="B10" s="130"/>
      <c r="C10" s="127"/>
      <c r="D10" s="127"/>
      <c r="E10" s="127"/>
      <c r="F10" s="128">
        <v>0</v>
      </c>
      <c r="G10" s="129" t="s">
        <v>453</v>
      </c>
      <c r="H10" s="74"/>
    </row>
    <row r="11" spans="1:8" x14ac:dyDescent="0.35">
      <c r="A11" s="84" t="s">
        <v>461</v>
      </c>
      <c r="B11" s="130"/>
      <c r="C11" s="127"/>
      <c r="D11" s="127"/>
      <c r="E11" s="127"/>
      <c r="F11" s="128">
        <v>0</v>
      </c>
      <c r="G11" s="129" t="s">
        <v>453</v>
      </c>
      <c r="H11" s="74"/>
    </row>
    <row r="12" spans="1:8" x14ac:dyDescent="0.35">
      <c r="A12" s="84" t="s">
        <v>462</v>
      </c>
      <c r="B12" s="130"/>
      <c r="C12" s="127"/>
      <c r="D12" s="127"/>
      <c r="E12" s="127"/>
      <c r="F12" s="128">
        <v>0</v>
      </c>
      <c r="G12" s="129" t="s">
        <v>453</v>
      </c>
      <c r="H12" s="74"/>
    </row>
    <row r="13" spans="1:8" x14ac:dyDescent="0.35">
      <c r="A13" s="84" t="s">
        <v>463</v>
      </c>
      <c r="B13" s="130"/>
      <c r="C13" s="127"/>
      <c r="D13" s="127"/>
      <c r="E13" s="127"/>
      <c r="F13" s="128">
        <v>0</v>
      </c>
      <c r="G13" s="129" t="s">
        <v>453</v>
      </c>
      <c r="H13" s="74"/>
    </row>
    <row r="14" spans="1:8" ht="18.5" x14ac:dyDescent="0.35">
      <c r="A14" s="85"/>
      <c r="B14" s="307" t="s">
        <v>464</v>
      </c>
      <c r="C14" s="308"/>
      <c r="D14" s="308"/>
      <c r="E14" s="309"/>
      <c r="F14" s="131">
        <f>SUM(F3:F13)</f>
        <v>0</v>
      </c>
      <c r="G14" s="86"/>
      <c r="H14" s="74"/>
    </row>
    <row r="15" spans="1:8" ht="15" thickBot="1" x14ac:dyDescent="0.4">
      <c r="A15" s="310"/>
      <c r="B15" s="311"/>
      <c r="C15" s="311"/>
      <c r="D15" s="311"/>
      <c r="E15" s="311"/>
      <c r="F15" s="311"/>
      <c r="G15" s="312"/>
      <c r="H15" s="74"/>
    </row>
    <row r="16" spans="1:8" ht="16" thickBot="1" x14ac:dyDescent="0.4">
      <c r="A16" s="298" t="s">
        <v>465</v>
      </c>
      <c r="B16" s="299"/>
      <c r="C16" s="299"/>
      <c r="D16" s="299"/>
      <c r="E16" s="299"/>
      <c r="F16" s="299"/>
      <c r="G16" s="300"/>
      <c r="H16" s="74"/>
    </row>
    <row r="17" spans="1:8" ht="72.5" x14ac:dyDescent="0.35">
      <c r="A17" s="157" t="s">
        <v>445</v>
      </c>
      <c r="B17" s="82" t="s">
        <v>446</v>
      </c>
      <c r="C17" s="82" t="s">
        <v>447</v>
      </c>
      <c r="D17" s="82" t="s">
        <v>466</v>
      </c>
      <c r="E17" s="82" t="s">
        <v>449</v>
      </c>
      <c r="F17" s="82" t="s">
        <v>450</v>
      </c>
      <c r="G17" s="83"/>
      <c r="H17" s="74"/>
    </row>
    <row r="18" spans="1:8" x14ac:dyDescent="0.35">
      <c r="A18" s="84" t="s">
        <v>467</v>
      </c>
      <c r="B18" s="132"/>
      <c r="C18" s="133"/>
      <c r="D18" s="127"/>
      <c r="E18" s="133"/>
      <c r="F18" s="128">
        <v>0</v>
      </c>
      <c r="G18" s="87"/>
      <c r="H18" s="74"/>
    </row>
    <row r="19" spans="1:8" x14ac:dyDescent="0.35">
      <c r="A19" s="84" t="s">
        <v>468</v>
      </c>
      <c r="B19" s="132"/>
      <c r="C19" s="133"/>
      <c r="D19" s="127"/>
      <c r="E19" s="133"/>
      <c r="F19" s="128">
        <v>0</v>
      </c>
      <c r="G19" s="87"/>
      <c r="H19" s="74"/>
    </row>
    <row r="20" spans="1:8" x14ac:dyDescent="0.35">
      <c r="A20" s="84" t="s">
        <v>469</v>
      </c>
      <c r="B20" s="132"/>
      <c r="C20" s="133"/>
      <c r="D20" s="127"/>
      <c r="E20" s="133"/>
      <c r="F20" s="128">
        <v>0</v>
      </c>
      <c r="G20" s="87"/>
      <c r="H20" s="74"/>
    </row>
    <row r="21" spans="1:8" x14ac:dyDescent="0.35">
      <c r="A21" s="84" t="s">
        <v>470</v>
      </c>
      <c r="B21" s="132"/>
      <c r="C21" s="133"/>
      <c r="D21" s="127"/>
      <c r="E21" s="133"/>
      <c r="F21" s="128">
        <v>0</v>
      </c>
      <c r="G21" s="87"/>
      <c r="H21" s="74"/>
    </row>
    <row r="22" spans="1:8" x14ac:dyDescent="0.35">
      <c r="A22" s="84" t="s">
        <v>471</v>
      </c>
      <c r="B22" s="132"/>
      <c r="C22" s="133"/>
      <c r="D22" s="127"/>
      <c r="E22" s="133"/>
      <c r="F22" s="128">
        <v>0</v>
      </c>
      <c r="G22" s="87"/>
      <c r="H22" s="74"/>
    </row>
    <row r="23" spans="1:8" x14ac:dyDescent="0.35">
      <c r="A23" s="84" t="s">
        <v>472</v>
      </c>
      <c r="B23" s="132"/>
      <c r="C23" s="133"/>
      <c r="D23" s="127"/>
      <c r="E23" s="133"/>
      <c r="F23" s="128">
        <v>0</v>
      </c>
      <c r="G23" s="87"/>
      <c r="H23" s="74"/>
    </row>
    <row r="24" spans="1:8" x14ac:dyDescent="0.35">
      <c r="A24" s="84" t="s">
        <v>473</v>
      </c>
      <c r="B24" s="132"/>
      <c r="C24" s="133"/>
      <c r="D24" s="127"/>
      <c r="E24" s="133"/>
      <c r="F24" s="128">
        <v>0</v>
      </c>
      <c r="G24" s="87"/>
      <c r="H24" s="74"/>
    </row>
    <row r="25" spans="1:8" x14ac:dyDescent="0.35">
      <c r="A25" s="84" t="s">
        <v>474</v>
      </c>
      <c r="B25" s="132"/>
      <c r="C25" s="133"/>
      <c r="D25" s="127"/>
      <c r="E25" s="133"/>
      <c r="F25" s="128">
        <v>0</v>
      </c>
      <c r="G25" s="87"/>
      <c r="H25" s="74"/>
    </row>
    <row r="26" spans="1:8" x14ac:dyDescent="0.35">
      <c r="A26" s="84" t="s">
        <v>475</v>
      </c>
      <c r="B26" s="132"/>
      <c r="C26" s="133"/>
      <c r="D26" s="127"/>
      <c r="E26" s="133"/>
      <c r="F26" s="128">
        <v>0</v>
      </c>
      <c r="G26" s="87"/>
      <c r="H26" s="74"/>
    </row>
    <row r="27" spans="1:8" x14ac:dyDescent="0.35">
      <c r="A27" s="84" t="s">
        <v>476</v>
      </c>
      <c r="B27" s="133"/>
      <c r="C27" s="133"/>
      <c r="D27" s="127"/>
      <c r="E27" s="133"/>
      <c r="F27" s="128">
        <v>0</v>
      </c>
      <c r="G27" s="87"/>
      <c r="H27" s="74"/>
    </row>
    <row r="28" spans="1:8" ht="18.5" x14ac:dyDescent="0.35">
      <c r="A28" s="85"/>
      <c r="B28" s="307" t="s">
        <v>477</v>
      </c>
      <c r="C28" s="308"/>
      <c r="D28" s="308"/>
      <c r="E28" s="309"/>
      <c r="F28" s="131">
        <f>SUM(F18:F27)</f>
        <v>0</v>
      </c>
      <c r="G28" s="86"/>
      <c r="H28" s="74"/>
    </row>
    <row r="29" spans="1:8" ht="15" thickBot="1" x14ac:dyDescent="0.4">
      <c r="A29" s="310"/>
      <c r="B29" s="311"/>
      <c r="C29" s="311"/>
      <c r="D29" s="311"/>
      <c r="E29" s="311"/>
      <c r="F29" s="311"/>
      <c r="G29" s="312"/>
      <c r="H29" s="74"/>
    </row>
    <row r="30" spans="1:8" ht="16" thickBot="1" x14ac:dyDescent="0.4">
      <c r="A30" s="298" t="s">
        <v>478</v>
      </c>
      <c r="B30" s="299"/>
      <c r="C30" s="299"/>
      <c r="D30" s="299"/>
      <c r="E30" s="299"/>
      <c r="F30" s="299"/>
      <c r="G30" s="300"/>
      <c r="H30" s="74"/>
    </row>
    <row r="31" spans="1:8" ht="72.5" x14ac:dyDescent="0.35">
      <c r="A31" s="157" t="s">
        <v>445</v>
      </c>
      <c r="B31" s="82" t="s">
        <v>446</v>
      </c>
      <c r="C31" s="82" t="s">
        <v>447</v>
      </c>
      <c r="D31" s="82" t="s">
        <v>479</v>
      </c>
      <c r="E31" s="82" t="s">
        <v>449</v>
      </c>
      <c r="F31" s="82" t="s">
        <v>450</v>
      </c>
      <c r="G31" s="83"/>
      <c r="H31" s="74"/>
    </row>
    <row r="32" spans="1:8" x14ac:dyDescent="0.35">
      <c r="A32" s="84" t="s">
        <v>480</v>
      </c>
      <c r="B32" s="88" t="s">
        <v>481</v>
      </c>
      <c r="C32" s="127"/>
      <c r="D32" s="156" t="s">
        <v>482</v>
      </c>
      <c r="E32" s="127"/>
      <c r="F32" s="128">
        <v>0</v>
      </c>
      <c r="G32" s="89"/>
      <c r="H32" s="74"/>
    </row>
    <row r="33" spans="1:8" x14ac:dyDescent="0.35">
      <c r="A33" s="84" t="s">
        <v>483</v>
      </c>
      <c r="B33" s="88" t="s">
        <v>484</v>
      </c>
      <c r="C33" s="127"/>
      <c r="D33" s="156" t="s">
        <v>482</v>
      </c>
      <c r="E33" s="127"/>
      <c r="F33" s="128">
        <v>0</v>
      </c>
      <c r="G33" s="89"/>
      <c r="H33" s="74"/>
    </row>
    <row r="34" spans="1:8" x14ac:dyDescent="0.35">
      <c r="A34" s="84" t="s">
        <v>485</v>
      </c>
      <c r="B34" s="88" t="s">
        <v>486</v>
      </c>
      <c r="C34" s="127"/>
      <c r="D34" s="156" t="s">
        <v>482</v>
      </c>
      <c r="E34" s="127"/>
      <c r="F34" s="128">
        <v>0</v>
      </c>
      <c r="G34" s="89"/>
      <c r="H34" s="74"/>
    </row>
    <row r="35" spans="1:8" x14ac:dyDescent="0.35">
      <c r="A35" s="84" t="s">
        <v>487</v>
      </c>
      <c r="B35" s="88" t="s">
        <v>488</v>
      </c>
      <c r="C35" s="127"/>
      <c r="D35" s="156" t="s">
        <v>482</v>
      </c>
      <c r="E35" s="127"/>
      <c r="F35" s="128">
        <v>0</v>
      </c>
      <c r="G35" s="89"/>
      <c r="H35" s="74"/>
    </row>
    <row r="36" spans="1:8" x14ac:dyDescent="0.35">
      <c r="A36" s="84" t="s">
        <v>489</v>
      </c>
      <c r="B36" s="88" t="s">
        <v>490</v>
      </c>
      <c r="C36" s="127"/>
      <c r="D36" s="156" t="s">
        <v>482</v>
      </c>
      <c r="E36" s="127"/>
      <c r="F36" s="128">
        <v>0</v>
      </c>
      <c r="G36" s="89"/>
      <c r="H36" s="74"/>
    </row>
    <row r="37" spans="1:8" x14ac:dyDescent="0.35">
      <c r="A37" s="84" t="s">
        <v>491</v>
      </c>
      <c r="B37" s="88" t="s">
        <v>492</v>
      </c>
      <c r="C37" s="127"/>
      <c r="D37" s="156" t="s">
        <v>482</v>
      </c>
      <c r="E37" s="127"/>
      <c r="F37" s="128">
        <v>0</v>
      </c>
      <c r="G37" s="89"/>
      <c r="H37" s="74"/>
    </row>
    <row r="38" spans="1:8" x14ac:dyDescent="0.35">
      <c r="A38" s="84" t="s">
        <v>493</v>
      </c>
      <c r="B38" s="88" t="s">
        <v>494</v>
      </c>
      <c r="C38" s="127"/>
      <c r="D38" s="156" t="s">
        <v>482</v>
      </c>
      <c r="E38" s="127"/>
      <c r="F38" s="128">
        <v>0</v>
      </c>
      <c r="G38" s="89"/>
      <c r="H38" s="74"/>
    </row>
    <row r="39" spans="1:8" x14ac:dyDescent="0.35">
      <c r="A39" s="84" t="s">
        <v>495</v>
      </c>
      <c r="B39" s="88" t="s">
        <v>496</v>
      </c>
      <c r="C39" s="127"/>
      <c r="D39" s="156" t="s">
        <v>482</v>
      </c>
      <c r="E39" s="127"/>
      <c r="F39" s="128">
        <v>0</v>
      </c>
      <c r="G39" s="89"/>
      <c r="H39" s="74"/>
    </row>
    <row r="40" spans="1:8" x14ac:dyDescent="0.35">
      <c r="A40" s="84" t="s">
        <v>497</v>
      </c>
      <c r="B40" s="88" t="s">
        <v>498</v>
      </c>
      <c r="C40" s="127"/>
      <c r="D40" s="156" t="s">
        <v>482</v>
      </c>
      <c r="E40" s="127"/>
      <c r="F40" s="128">
        <v>0</v>
      </c>
      <c r="G40" s="89"/>
      <c r="H40" s="74"/>
    </row>
    <row r="41" spans="1:8" x14ac:dyDescent="0.35">
      <c r="A41" s="84" t="s">
        <v>499</v>
      </c>
      <c r="B41" s="88" t="s">
        <v>500</v>
      </c>
      <c r="C41" s="127"/>
      <c r="D41" s="156" t="s">
        <v>482</v>
      </c>
      <c r="E41" s="127"/>
      <c r="F41" s="128">
        <v>0</v>
      </c>
      <c r="G41" s="89"/>
      <c r="H41" s="74"/>
    </row>
    <row r="42" spans="1:8" x14ac:dyDescent="0.35">
      <c r="A42" s="84" t="s">
        <v>501</v>
      </c>
      <c r="B42" s="88" t="s">
        <v>502</v>
      </c>
      <c r="C42" s="127"/>
      <c r="D42" s="156" t="s">
        <v>482</v>
      </c>
      <c r="E42" s="127"/>
      <c r="F42" s="128">
        <v>0</v>
      </c>
      <c r="G42" s="89"/>
      <c r="H42" s="74"/>
    </row>
    <row r="43" spans="1:8" x14ac:dyDescent="0.35">
      <c r="A43" s="84" t="s">
        <v>503</v>
      </c>
      <c r="B43" s="88" t="s">
        <v>504</v>
      </c>
      <c r="C43" s="127"/>
      <c r="D43" s="156" t="s">
        <v>482</v>
      </c>
      <c r="E43" s="127"/>
      <c r="F43" s="128">
        <v>0</v>
      </c>
      <c r="G43" s="89"/>
      <c r="H43" s="74"/>
    </row>
    <row r="44" spans="1:8" x14ac:dyDescent="0.35">
      <c r="A44" s="84" t="s">
        <v>505</v>
      </c>
      <c r="B44" s="88" t="s">
        <v>506</v>
      </c>
      <c r="C44" s="134"/>
      <c r="D44" s="156" t="s">
        <v>482</v>
      </c>
      <c r="E44" s="134"/>
      <c r="F44" s="128">
        <v>0</v>
      </c>
      <c r="G44" s="89"/>
      <c r="H44" s="74"/>
    </row>
    <row r="45" spans="1:8" x14ac:dyDescent="0.35">
      <c r="A45" s="84" t="s">
        <v>507</v>
      </c>
      <c r="B45" s="88" t="s">
        <v>508</v>
      </c>
      <c r="C45" s="127"/>
      <c r="D45" s="156" t="s">
        <v>482</v>
      </c>
      <c r="E45" s="127"/>
      <c r="F45" s="128">
        <v>0</v>
      </c>
      <c r="G45" s="89"/>
      <c r="H45" s="74"/>
    </row>
    <row r="46" spans="1:8" x14ac:dyDescent="0.35">
      <c r="A46" s="84" t="s">
        <v>509</v>
      </c>
      <c r="B46" s="88" t="s">
        <v>510</v>
      </c>
      <c r="C46" s="127"/>
      <c r="D46" s="156" t="s">
        <v>482</v>
      </c>
      <c r="E46" s="127"/>
      <c r="F46" s="128">
        <v>0</v>
      </c>
      <c r="G46" s="89"/>
      <c r="H46" s="74"/>
    </row>
    <row r="47" spans="1:8" ht="24.65" customHeight="1" x14ac:dyDescent="0.35">
      <c r="A47" s="85"/>
      <c r="B47" s="301" t="s">
        <v>511</v>
      </c>
      <c r="C47" s="302"/>
      <c r="D47" s="302"/>
      <c r="E47" s="303"/>
      <c r="F47" s="131">
        <f>SUM(F32:F46)</f>
        <v>0</v>
      </c>
      <c r="G47" s="86"/>
      <c r="H47" s="74"/>
    </row>
    <row r="48" spans="1:8" ht="15" thickBot="1" x14ac:dyDescent="0.4">
      <c r="A48" s="310"/>
      <c r="B48" s="311"/>
      <c r="C48" s="311"/>
      <c r="D48" s="311"/>
      <c r="E48" s="311"/>
      <c r="F48" s="311"/>
      <c r="G48" s="312"/>
      <c r="H48" s="74"/>
    </row>
    <row r="49" spans="1:8" ht="16" thickBot="1" x14ac:dyDescent="0.4">
      <c r="A49" s="298" t="s">
        <v>512</v>
      </c>
      <c r="B49" s="299"/>
      <c r="C49" s="299"/>
      <c r="D49" s="299"/>
      <c r="E49" s="299"/>
      <c r="F49" s="299"/>
      <c r="G49" s="300"/>
      <c r="H49" s="74"/>
    </row>
    <row r="50" spans="1:8" ht="72.5" x14ac:dyDescent="0.35">
      <c r="A50" s="157" t="s">
        <v>445</v>
      </c>
      <c r="B50" s="82" t="s">
        <v>446</v>
      </c>
      <c r="C50" s="82" t="s">
        <v>447</v>
      </c>
      <c r="D50" s="82" t="s">
        <v>513</v>
      </c>
      <c r="E50" s="82" t="s">
        <v>449</v>
      </c>
      <c r="F50" s="82" t="s">
        <v>450</v>
      </c>
      <c r="G50" s="83"/>
      <c r="H50" s="74"/>
    </row>
    <row r="51" spans="1:8" x14ac:dyDescent="0.35">
      <c r="A51" s="84" t="s">
        <v>514</v>
      </c>
      <c r="B51" s="88" t="s">
        <v>515</v>
      </c>
      <c r="C51" s="127"/>
      <c r="D51" s="156" t="s">
        <v>482</v>
      </c>
      <c r="E51" s="127"/>
      <c r="F51" s="128">
        <v>0</v>
      </c>
      <c r="G51" s="89"/>
      <c r="H51" s="74"/>
    </row>
    <row r="52" spans="1:8" x14ac:dyDescent="0.35">
      <c r="A52" s="84" t="s">
        <v>516</v>
      </c>
      <c r="B52" s="88" t="s">
        <v>517</v>
      </c>
      <c r="C52" s="127"/>
      <c r="D52" s="156" t="s">
        <v>482</v>
      </c>
      <c r="E52" s="127"/>
      <c r="F52" s="128">
        <v>0</v>
      </c>
      <c r="G52" s="89"/>
      <c r="H52" s="74"/>
    </row>
    <row r="53" spans="1:8" x14ac:dyDescent="0.35">
      <c r="A53" s="84" t="s">
        <v>518</v>
      </c>
      <c r="B53" s="88" t="s">
        <v>519</v>
      </c>
      <c r="C53" s="127"/>
      <c r="D53" s="156" t="s">
        <v>482</v>
      </c>
      <c r="E53" s="127"/>
      <c r="F53" s="128">
        <v>0</v>
      </c>
      <c r="G53" s="89"/>
      <c r="H53" s="74"/>
    </row>
    <row r="54" spans="1:8" x14ac:dyDescent="0.35">
      <c r="A54" s="84" t="s">
        <v>520</v>
      </c>
      <c r="B54" s="88" t="s">
        <v>521</v>
      </c>
      <c r="C54" s="127"/>
      <c r="D54" s="156" t="s">
        <v>482</v>
      </c>
      <c r="E54" s="127"/>
      <c r="F54" s="128">
        <v>0</v>
      </c>
      <c r="G54" s="89"/>
      <c r="H54" s="74"/>
    </row>
    <row r="55" spans="1:8" x14ac:dyDescent="0.35">
      <c r="A55" s="84" t="s">
        <v>522</v>
      </c>
      <c r="B55" s="88" t="s">
        <v>523</v>
      </c>
      <c r="C55" s="127"/>
      <c r="D55" s="156" t="s">
        <v>482</v>
      </c>
      <c r="E55" s="127"/>
      <c r="F55" s="128">
        <v>0</v>
      </c>
      <c r="G55" s="89"/>
      <c r="H55" s="74"/>
    </row>
    <row r="56" spans="1:8" x14ac:dyDescent="0.35">
      <c r="A56" s="84" t="s">
        <v>524</v>
      </c>
      <c r="B56" s="88" t="s">
        <v>525</v>
      </c>
      <c r="C56" s="127"/>
      <c r="D56" s="156" t="s">
        <v>482</v>
      </c>
      <c r="E56" s="127"/>
      <c r="F56" s="128">
        <v>0</v>
      </c>
      <c r="G56" s="89"/>
      <c r="H56" s="74"/>
    </row>
    <row r="57" spans="1:8" x14ac:dyDescent="0.35">
      <c r="A57" s="84" t="s">
        <v>526</v>
      </c>
      <c r="B57" s="88" t="s">
        <v>527</v>
      </c>
      <c r="C57" s="127"/>
      <c r="D57" s="156" t="s">
        <v>482</v>
      </c>
      <c r="E57" s="127"/>
      <c r="F57" s="128">
        <v>0</v>
      </c>
      <c r="G57" s="89"/>
      <c r="H57" s="74"/>
    </row>
    <row r="58" spans="1:8" x14ac:dyDescent="0.35">
      <c r="A58" s="84" t="s">
        <v>528</v>
      </c>
      <c r="B58" s="88" t="s">
        <v>529</v>
      </c>
      <c r="C58" s="127"/>
      <c r="D58" s="156" t="s">
        <v>482</v>
      </c>
      <c r="E58" s="127"/>
      <c r="F58" s="128">
        <v>0</v>
      </c>
      <c r="G58" s="89"/>
      <c r="H58" s="74"/>
    </row>
    <row r="59" spans="1:8" x14ac:dyDescent="0.35">
      <c r="A59" s="84" t="s">
        <v>530</v>
      </c>
      <c r="B59" s="88" t="s">
        <v>531</v>
      </c>
      <c r="C59" s="127"/>
      <c r="D59" s="156" t="s">
        <v>482</v>
      </c>
      <c r="E59" s="127"/>
      <c r="F59" s="128">
        <v>0</v>
      </c>
      <c r="G59" s="89"/>
      <c r="H59" s="74"/>
    </row>
    <row r="60" spans="1:8" x14ac:dyDescent="0.35">
      <c r="A60" s="84" t="s">
        <v>532</v>
      </c>
      <c r="B60" s="88" t="s">
        <v>533</v>
      </c>
      <c r="C60" s="127"/>
      <c r="D60" s="156" t="s">
        <v>482</v>
      </c>
      <c r="E60" s="127"/>
      <c r="F60" s="128">
        <v>0</v>
      </c>
      <c r="G60" s="89"/>
      <c r="H60" s="74"/>
    </row>
    <row r="61" spans="1:8" x14ac:dyDescent="0.35">
      <c r="A61" s="84" t="s">
        <v>534</v>
      </c>
      <c r="B61" s="88" t="s">
        <v>535</v>
      </c>
      <c r="C61" s="134"/>
      <c r="D61" s="156" t="s">
        <v>482</v>
      </c>
      <c r="E61" s="127"/>
      <c r="F61" s="128">
        <v>0</v>
      </c>
      <c r="G61" s="89"/>
      <c r="H61" s="74"/>
    </row>
    <row r="62" spans="1:8" x14ac:dyDescent="0.35">
      <c r="A62" s="84" t="s">
        <v>536</v>
      </c>
      <c r="B62" s="88" t="s">
        <v>537</v>
      </c>
      <c r="C62" s="127"/>
      <c r="D62" s="156" t="s">
        <v>482</v>
      </c>
      <c r="E62" s="127"/>
      <c r="F62" s="128">
        <v>0</v>
      </c>
      <c r="G62" s="89"/>
      <c r="H62" s="74"/>
    </row>
    <row r="63" spans="1:8" x14ac:dyDescent="0.35">
      <c r="A63" s="84" t="s">
        <v>538</v>
      </c>
      <c r="B63" s="88" t="s">
        <v>539</v>
      </c>
      <c r="C63" s="127"/>
      <c r="D63" s="156" t="s">
        <v>482</v>
      </c>
      <c r="E63" s="134"/>
      <c r="F63" s="128">
        <v>0</v>
      </c>
      <c r="G63" s="89"/>
      <c r="H63" s="74"/>
    </row>
    <row r="64" spans="1:8" x14ac:dyDescent="0.35">
      <c r="A64" s="84" t="s">
        <v>540</v>
      </c>
      <c r="B64" s="88" t="s">
        <v>541</v>
      </c>
      <c r="C64" s="127"/>
      <c r="D64" s="156" t="s">
        <v>482</v>
      </c>
      <c r="E64" s="127"/>
      <c r="F64" s="128">
        <v>0</v>
      </c>
      <c r="G64" s="89"/>
      <c r="H64" s="74"/>
    </row>
    <row r="65" spans="1:8" x14ac:dyDescent="0.35">
      <c r="A65" s="84" t="s">
        <v>542</v>
      </c>
      <c r="B65" s="88" t="s">
        <v>543</v>
      </c>
      <c r="C65" s="134"/>
      <c r="D65" s="156" t="s">
        <v>482</v>
      </c>
      <c r="E65" s="127"/>
      <c r="F65" s="128">
        <v>0</v>
      </c>
      <c r="G65" s="89"/>
      <c r="H65" s="74"/>
    </row>
    <row r="66" spans="1:8" ht="19" thickBot="1" x14ac:dyDescent="0.4">
      <c r="A66" s="116"/>
      <c r="B66" s="304" t="s">
        <v>544</v>
      </c>
      <c r="C66" s="305"/>
      <c r="D66" s="305"/>
      <c r="E66" s="306"/>
      <c r="F66" s="135">
        <f>SUM(F51:F65)</f>
        <v>0</v>
      </c>
      <c r="G66" s="117"/>
      <c r="H66" s="74"/>
    </row>
    <row r="67" spans="1:8" ht="18.649999999999999" customHeight="1" thickBot="1" x14ac:dyDescent="0.4">
      <c r="A67" s="320"/>
      <c r="B67" s="321"/>
      <c r="C67" s="321"/>
      <c r="D67" s="321"/>
      <c r="E67" s="321"/>
      <c r="F67" s="321"/>
      <c r="G67" s="322"/>
      <c r="H67" s="74"/>
    </row>
    <row r="68" spans="1:8" ht="16" thickBot="1" x14ac:dyDescent="0.4">
      <c r="A68" s="316" t="s">
        <v>545</v>
      </c>
      <c r="B68" s="317"/>
      <c r="C68" s="317"/>
      <c r="D68" s="317"/>
      <c r="E68" s="317"/>
      <c r="F68" s="317"/>
      <c r="G68" s="318"/>
      <c r="H68" s="74"/>
    </row>
    <row r="69" spans="1:8" ht="72.5" x14ac:dyDescent="0.35">
      <c r="A69" s="157" t="s">
        <v>445</v>
      </c>
      <c r="B69" s="82" t="s">
        <v>446</v>
      </c>
      <c r="C69" s="82" t="s">
        <v>447</v>
      </c>
      <c r="D69" s="82" t="s">
        <v>513</v>
      </c>
      <c r="E69" s="82" t="s">
        <v>449</v>
      </c>
      <c r="F69" s="82" t="s">
        <v>450</v>
      </c>
      <c r="G69" s="83"/>
      <c r="H69" s="74"/>
    </row>
    <row r="70" spans="1:8" x14ac:dyDescent="0.35">
      <c r="A70" s="84" t="s">
        <v>546</v>
      </c>
      <c r="B70" s="88" t="s">
        <v>547</v>
      </c>
      <c r="C70" s="127"/>
      <c r="D70" s="156" t="s">
        <v>482</v>
      </c>
      <c r="E70" s="127"/>
      <c r="F70" s="128">
        <v>0</v>
      </c>
      <c r="G70" s="90"/>
      <c r="H70" s="74"/>
    </row>
    <row r="71" spans="1:8" x14ac:dyDescent="0.35">
      <c r="A71" s="84" t="s">
        <v>548</v>
      </c>
      <c r="B71" s="88" t="s">
        <v>549</v>
      </c>
      <c r="C71" s="127"/>
      <c r="D71" s="156" t="s">
        <v>482</v>
      </c>
      <c r="E71" s="127"/>
      <c r="F71" s="128">
        <v>0</v>
      </c>
      <c r="G71" s="90"/>
      <c r="H71" s="74"/>
    </row>
    <row r="72" spans="1:8" x14ac:dyDescent="0.35">
      <c r="A72" s="84" t="s">
        <v>550</v>
      </c>
      <c r="B72" s="88" t="s">
        <v>551</v>
      </c>
      <c r="C72" s="127"/>
      <c r="D72" s="156" t="s">
        <v>482</v>
      </c>
      <c r="E72" s="127"/>
      <c r="F72" s="128">
        <v>0</v>
      </c>
      <c r="G72" s="90"/>
      <c r="H72" s="74"/>
    </row>
    <row r="73" spans="1:8" x14ac:dyDescent="0.35">
      <c r="A73" s="84" t="s">
        <v>552</v>
      </c>
      <c r="B73" s="88" t="s">
        <v>553</v>
      </c>
      <c r="C73" s="127"/>
      <c r="D73" s="156" t="s">
        <v>482</v>
      </c>
      <c r="E73" s="127"/>
      <c r="F73" s="128">
        <v>0</v>
      </c>
      <c r="G73" s="90"/>
      <c r="H73" s="74"/>
    </row>
    <row r="74" spans="1:8" x14ac:dyDescent="0.35">
      <c r="A74" s="84" t="s">
        <v>554</v>
      </c>
      <c r="B74" s="88" t="s">
        <v>555</v>
      </c>
      <c r="C74" s="127"/>
      <c r="D74" s="156" t="s">
        <v>482</v>
      </c>
      <c r="E74" s="127"/>
      <c r="F74" s="128">
        <v>0</v>
      </c>
      <c r="G74" s="90"/>
      <c r="H74" s="74"/>
    </row>
    <row r="75" spans="1:8" x14ac:dyDescent="0.35">
      <c r="A75" s="84" t="s">
        <v>556</v>
      </c>
      <c r="B75" s="88" t="s">
        <v>557</v>
      </c>
      <c r="C75" s="127"/>
      <c r="D75" s="156" t="s">
        <v>482</v>
      </c>
      <c r="E75" s="127"/>
      <c r="F75" s="128">
        <v>0</v>
      </c>
      <c r="G75" s="90"/>
      <c r="H75" s="74"/>
    </row>
    <row r="76" spans="1:8" x14ac:dyDescent="0.35">
      <c r="A76" s="84" t="s">
        <v>558</v>
      </c>
      <c r="B76" s="88" t="s">
        <v>559</v>
      </c>
      <c r="C76" s="127"/>
      <c r="D76" s="156" t="s">
        <v>482</v>
      </c>
      <c r="E76" s="127"/>
      <c r="F76" s="128">
        <v>0</v>
      </c>
      <c r="G76" s="90"/>
      <c r="H76" s="74"/>
    </row>
    <row r="77" spans="1:8" x14ac:dyDescent="0.35">
      <c r="A77" s="84" t="s">
        <v>560</v>
      </c>
      <c r="B77" s="88" t="s">
        <v>561</v>
      </c>
      <c r="C77" s="127"/>
      <c r="D77" s="156" t="s">
        <v>482</v>
      </c>
      <c r="E77" s="127"/>
      <c r="F77" s="128">
        <v>0</v>
      </c>
      <c r="G77" s="90"/>
      <c r="H77" s="74"/>
    </row>
    <row r="78" spans="1:8" x14ac:dyDescent="0.35">
      <c r="A78" s="84" t="s">
        <v>562</v>
      </c>
      <c r="B78" s="88" t="s">
        <v>563</v>
      </c>
      <c r="C78" s="127"/>
      <c r="D78" s="156" t="s">
        <v>482</v>
      </c>
      <c r="E78" s="127"/>
      <c r="F78" s="128">
        <v>0</v>
      </c>
      <c r="G78" s="90"/>
      <c r="H78" s="74"/>
    </row>
    <row r="79" spans="1:8" x14ac:dyDescent="0.35">
      <c r="A79" s="84" t="s">
        <v>564</v>
      </c>
      <c r="B79" s="88" t="s">
        <v>565</v>
      </c>
      <c r="C79" s="127"/>
      <c r="D79" s="156" t="s">
        <v>482</v>
      </c>
      <c r="E79" s="127"/>
      <c r="F79" s="128">
        <v>0</v>
      </c>
      <c r="G79" s="90"/>
      <c r="H79" s="74"/>
    </row>
    <row r="80" spans="1:8" x14ac:dyDescent="0.35">
      <c r="A80" s="84" t="s">
        <v>566</v>
      </c>
      <c r="B80" s="88" t="s">
        <v>567</v>
      </c>
      <c r="C80" s="127"/>
      <c r="D80" s="156" t="s">
        <v>482</v>
      </c>
      <c r="E80" s="127"/>
      <c r="F80" s="128">
        <v>0</v>
      </c>
      <c r="G80" s="90"/>
      <c r="H80" s="74"/>
    </row>
    <row r="81" spans="1:8" x14ac:dyDescent="0.35">
      <c r="A81" s="84" t="s">
        <v>568</v>
      </c>
      <c r="B81" s="88" t="s">
        <v>569</v>
      </c>
      <c r="C81" s="127"/>
      <c r="D81" s="156" t="s">
        <v>482</v>
      </c>
      <c r="E81" s="127"/>
      <c r="F81" s="128">
        <v>0</v>
      </c>
      <c r="G81" s="90"/>
      <c r="H81" s="74"/>
    </row>
    <row r="82" spans="1:8" x14ac:dyDescent="0.35">
      <c r="A82" s="84" t="s">
        <v>570</v>
      </c>
      <c r="B82" s="88" t="s">
        <v>571</v>
      </c>
      <c r="C82" s="134"/>
      <c r="D82" s="156" t="s">
        <v>482</v>
      </c>
      <c r="E82" s="127"/>
      <c r="F82" s="128">
        <v>0</v>
      </c>
      <c r="G82" s="90"/>
      <c r="H82" s="74"/>
    </row>
    <row r="83" spans="1:8" x14ac:dyDescent="0.35">
      <c r="A83" s="84" t="s">
        <v>572</v>
      </c>
      <c r="B83" s="88" t="s">
        <v>573</v>
      </c>
      <c r="C83" s="127"/>
      <c r="D83" s="156" t="s">
        <v>482</v>
      </c>
      <c r="E83" s="127"/>
      <c r="F83" s="128">
        <v>0</v>
      </c>
      <c r="G83" s="90"/>
      <c r="H83" s="74"/>
    </row>
    <row r="84" spans="1:8" x14ac:dyDescent="0.35">
      <c r="A84" s="84" t="s">
        <v>574</v>
      </c>
      <c r="B84" s="88" t="s">
        <v>575</v>
      </c>
      <c r="C84" s="127"/>
      <c r="D84" s="156" t="s">
        <v>482</v>
      </c>
      <c r="E84" s="127"/>
      <c r="F84" s="128">
        <v>0</v>
      </c>
      <c r="G84" s="90"/>
      <c r="H84" s="74"/>
    </row>
    <row r="85" spans="1:8" ht="18.5" x14ac:dyDescent="0.35">
      <c r="A85" s="85"/>
      <c r="B85" s="307" t="s">
        <v>576</v>
      </c>
      <c r="C85" s="308"/>
      <c r="D85" s="308"/>
      <c r="E85" s="309"/>
      <c r="F85" s="131">
        <f>SUM(F70:F84)</f>
        <v>0</v>
      </c>
      <c r="G85" s="86"/>
      <c r="H85" s="74"/>
    </row>
    <row r="86" spans="1:8" ht="15" thickBot="1" x14ac:dyDescent="0.4">
      <c r="A86" s="310"/>
      <c r="B86" s="311"/>
      <c r="C86" s="311"/>
      <c r="D86" s="311"/>
      <c r="E86" s="311"/>
      <c r="F86" s="311"/>
      <c r="G86" s="312"/>
      <c r="H86" s="74"/>
    </row>
    <row r="87" spans="1:8" ht="19" thickBot="1" x14ac:dyDescent="0.4">
      <c r="A87" s="91" t="s">
        <v>577</v>
      </c>
      <c r="B87" s="92"/>
      <c r="C87" s="92"/>
      <c r="D87" s="92"/>
      <c r="E87" s="92"/>
      <c r="F87" s="92"/>
      <c r="G87" s="93"/>
      <c r="H87" s="74"/>
    </row>
    <row r="88" spans="1:8" ht="29" x14ac:dyDescent="0.35">
      <c r="A88" s="94" t="s">
        <v>578</v>
      </c>
      <c r="B88" s="335" t="s">
        <v>4</v>
      </c>
      <c r="C88" s="336"/>
      <c r="D88" s="336"/>
      <c r="E88" s="337"/>
      <c r="F88" s="95" t="s">
        <v>579</v>
      </c>
      <c r="G88" s="96"/>
      <c r="H88" s="74"/>
    </row>
    <row r="89" spans="1:8" ht="29.15" customHeight="1" x14ac:dyDescent="0.35">
      <c r="A89" s="97" t="s">
        <v>580</v>
      </c>
      <c r="B89" s="313" t="s">
        <v>581</v>
      </c>
      <c r="C89" s="314"/>
      <c r="D89" s="314"/>
      <c r="E89" s="315"/>
      <c r="F89" s="136">
        <f>F14</f>
        <v>0</v>
      </c>
      <c r="G89" s="96"/>
      <c r="H89" s="74"/>
    </row>
    <row r="90" spans="1:8" ht="43.5" customHeight="1" x14ac:dyDescent="0.35">
      <c r="A90" s="97" t="s">
        <v>582</v>
      </c>
      <c r="B90" s="313" t="s">
        <v>465</v>
      </c>
      <c r="C90" s="314"/>
      <c r="D90" s="314"/>
      <c r="E90" s="315"/>
      <c r="F90" s="136">
        <f>F28</f>
        <v>0</v>
      </c>
      <c r="G90" s="96"/>
      <c r="H90" s="74"/>
    </row>
    <row r="91" spans="1:8" ht="43.5" customHeight="1" x14ac:dyDescent="0.35">
      <c r="A91" s="97" t="s">
        <v>583</v>
      </c>
      <c r="B91" s="313" t="s">
        <v>584</v>
      </c>
      <c r="C91" s="314"/>
      <c r="D91" s="314"/>
      <c r="E91" s="315"/>
      <c r="F91" s="136">
        <f>F47</f>
        <v>0</v>
      </c>
      <c r="G91" s="96"/>
      <c r="H91" s="74"/>
    </row>
    <row r="92" spans="1:8" ht="29.15" customHeight="1" x14ac:dyDescent="0.35">
      <c r="A92" s="97" t="s">
        <v>585</v>
      </c>
      <c r="B92" s="313" t="s">
        <v>512</v>
      </c>
      <c r="C92" s="314"/>
      <c r="D92" s="314"/>
      <c r="E92" s="315"/>
      <c r="F92" s="136">
        <f>F66</f>
        <v>0</v>
      </c>
      <c r="G92" s="96"/>
      <c r="H92" s="74"/>
    </row>
    <row r="93" spans="1:8" ht="29.15" customHeight="1" x14ac:dyDescent="0.35">
      <c r="A93" s="97" t="s">
        <v>586</v>
      </c>
      <c r="B93" s="313" t="s">
        <v>587</v>
      </c>
      <c r="C93" s="314"/>
      <c r="D93" s="314"/>
      <c r="E93" s="315"/>
      <c r="F93" s="136">
        <f>F85</f>
        <v>0</v>
      </c>
      <c r="G93" s="96"/>
      <c r="H93" s="74"/>
    </row>
    <row r="94" spans="1:8" ht="14.5" customHeight="1" x14ac:dyDescent="0.35">
      <c r="A94" s="97" t="s">
        <v>588</v>
      </c>
      <c r="B94" s="313" t="s">
        <v>589</v>
      </c>
      <c r="C94" s="314"/>
      <c r="D94" s="314"/>
      <c r="E94" s="315"/>
      <c r="F94" s="136">
        <f>SUM(F89:F90)</f>
        <v>0</v>
      </c>
      <c r="G94" s="96"/>
      <c r="H94" s="74"/>
    </row>
    <row r="95" spans="1:8" ht="14.5" customHeight="1" x14ac:dyDescent="0.35">
      <c r="A95" s="97" t="s">
        <v>590</v>
      </c>
      <c r="B95" s="313" t="s">
        <v>591</v>
      </c>
      <c r="C95" s="314"/>
      <c r="D95" s="314"/>
      <c r="E95" s="315"/>
      <c r="F95" s="136">
        <f>SUM(F91:F93)</f>
        <v>0</v>
      </c>
      <c r="G95" s="96"/>
      <c r="H95" s="74"/>
    </row>
    <row r="96" spans="1:8" ht="15" thickBot="1" x14ac:dyDescent="0.4">
      <c r="A96" s="329"/>
      <c r="B96" s="330"/>
      <c r="C96" s="330"/>
      <c r="D96" s="330"/>
      <c r="E96" s="330"/>
      <c r="F96" s="330"/>
      <c r="G96" s="331"/>
      <c r="H96" s="74"/>
    </row>
    <row r="97" spans="1:8" ht="58" customHeight="1" thickBot="1" x14ac:dyDescent="0.4">
      <c r="A97" s="98" t="s">
        <v>592</v>
      </c>
      <c r="B97" s="332" t="s">
        <v>593</v>
      </c>
      <c r="C97" s="333"/>
      <c r="D97" s="333"/>
      <c r="E97" s="334"/>
      <c r="F97" s="137">
        <f>SUM(F94:F95)</f>
        <v>0</v>
      </c>
      <c r="G97" s="99"/>
      <c r="H97" s="74"/>
    </row>
    <row r="98" spans="1:8" x14ac:dyDescent="0.35">
      <c r="A98" s="323"/>
      <c r="B98" s="324"/>
      <c r="C98" s="324"/>
      <c r="D98" s="324"/>
      <c r="E98" s="324"/>
      <c r="F98" s="324"/>
      <c r="G98" s="325"/>
      <c r="H98" s="74"/>
    </row>
    <row r="99" spans="1:8" ht="15" thickBot="1" x14ac:dyDescent="0.4">
      <c r="A99" s="326"/>
      <c r="B99" s="327"/>
      <c r="C99" s="327"/>
      <c r="D99" s="327"/>
      <c r="E99" s="327"/>
      <c r="F99" s="327"/>
      <c r="G99" s="328"/>
      <c r="H99" s="74"/>
    </row>
    <row r="100" spans="1:8" x14ac:dyDescent="0.35">
      <c r="A100" s="272" t="s">
        <v>127</v>
      </c>
      <c r="B100" s="273"/>
      <c r="C100" s="273"/>
      <c r="D100" s="273"/>
      <c r="E100" s="273"/>
      <c r="F100" s="273"/>
      <c r="G100" s="274"/>
      <c r="H100" s="74"/>
    </row>
    <row r="101" spans="1:8" x14ac:dyDescent="0.35">
      <c r="A101" s="75"/>
      <c r="B101" s="266" t="s">
        <v>128</v>
      </c>
      <c r="C101" s="267"/>
      <c r="D101" s="267"/>
      <c r="E101" s="267"/>
      <c r="F101" s="267"/>
      <c r="G101" s="268"/>
      <c r="H101" s="74"/>
    </row>
    <row r="102" spans="1:8" x14ac:dyDescent="0.35">
      <c r="A102" s="76"/>
      <c r="B102" s="266" t="s">
        <v>129</v>
      </c>
      <c r="C102" s="267"/>
      <c r="D102" s="267"/>
      <c r="E102" s="267"/>
      <c r="F102" s="267"/>
      <c r="G102" s="268"/>
      <c r="H102" s="74"/>
    </row>
    <row r="103" spans="1:8" ht="15" thickBot="1" x14ac:dyDescent="0.4">
      <c r="A103" s="77"/>
      <c r="B103" s="284" t="s">
        <v>130</v>
      </c>
      <c r="C103" s="285"/>
      <c r="D103" s="285"/>
      <c r="E103" s="285"/>
      <c r="F103" s="285"/>
      <c r="G103" s="286"/>
      <c r="H103" s="74"/>
    </row>
    <row r="104" spans="1:8" x14ac:dyDescent="0.35">
      <c r="A104" s="319"/>
      <c r="B104" s="319"/>
      <c r="C104" s="74"/>
      <c r="D104" s="319"/>
      <c r="E104" s="319"/>
      <c r="F104" s="74"/>
      <c r="G104" s="74"/>
      <c r="H104" s="74"/>
    </row>
  </sheetData>
  <sheetProtection algorithmName="SHA-512" hashValue="HbAvdDgOB2SyU7umOt4fduc0VcvC5dEwe3NgtMh8VbCnt608gWRXrWN+ErrwhKNqAzvSIQ6aFvk22yukrrOJOg==" saltValue="wAGS9yuz/UvxtKSbdlhG6Q==" spinCount="100000" sheet="1" insertRows="0"/>
  <mergeCells count="32">
    <mergeCell ref="A104:B104"/>
    <mergeCell ref="D104:E104"/>
    <mergeCell ref="A48:G48"/>
    <mergeCell ref="A67:G67"/>
    <mergeCell ref="A86:G86"/>
    <mergeCell ref="A98:G99"/>
    <mergeCell ref="A100:G100"/>
    <mergeCell ref="B101:G101"/>
    <mergeCell ref="B102:G102"/>
    <mergeCell ref="B103:G103"/>
    <mergeCell ref="B94:E94"/>
    <mergeCell ref="B95:E95"/>
    <mergeCell ref="A96:G96"/>
    <mergeCell ref="B97:E97"/>
    <mergeCell ref="B88:E88"/>
    <mergeCell ref="B89:E89"/>
    <mergeCell ref="B90:E90"/>
    <mergeCell ref="B91:E91"/>
    <mergeCell ref="B92:E92"/>
    <mergeCell ref="B93:E93"/>
    <mergeCell ref="A68:G68"/>
    <mergeCell ref="B85:E85"/>
    <mergeCell ref="A30:G30"/>
    <mergeCell ref="B47:E47"/>
    <mergeCell ref="A49:G49"/>
    <mergeCell ref="B66:E66"/>
    <mergeCell ref="A1:G1"/>
    <mergeCell ref="B14:E14"/>
    <mergeCell ref="A15:G15"/>
    <mergeCell ref="A16:G16"/>
    <mergeCell ref="B28:E28"/>
    <mergeCell ref="A29:G2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38"/>
  <sheetViews>
    <sheetView zoomScale="60" zoomScaleNormal="55" workbookViewId="0">
      <selection activeCell="F28" sqref="F28"/>
    </sheetView>
  </sheetViews>
  <sheetFormatPr defaultRowHeight="14.5" x14ac:dyDescent="0.35"/>
  <cols>
    <col min="1" max="1" width="12" customWidth="1"/>
    <col min="2" max="2" width="62.26953125" customWidth="1"/>
    <col min="3" max="3" width="7.453125" bestFit="1" customWidth="1"/>
    <col min="4" max="4" width="7.81640625" bestFit="1" customWidth="1"/>
    <col min="5" max="13" width="6.453125" bestFit="1" customWidth="1"/>
    <col min="14" max="14" width="10.453125" bestFit="1" customWidth="1"/>
    <col min="15" max="15" width="6.453125" bestFit="1" customWidth="1"/>
    <col min="16" max="16" width="9.26953125" bestFit="1" customWidth="1"/>
    <col min="17" max="17" width="4.1796875" bestFit="1" customWidth="1"/>
    <col min="18" max="18" width="9.26953125" bestFit="1" customWidth="1"/>
    <col min="19" max="19" width="4.1796875" bestFit="1" customWidth="1"/>
    <col min="20" max="20" width="8.54296875" bestFit="1" customWidth="1"/>
    <col min="21" max="21" width="4.1796875" bestFit="1" customWidth="1"/>
    <col min="22" max="22" width="9.54296875" customWidth="1"/>
    <col min="23" max="23" width="4.1796875" bestFit="1" customWidth="1"/>
    <col min="24" max="24" width="8.54296875" bestFit="1" customWidth="1"/>
    <col min="25" max="25" width="4.1796875" bestFit="1" customWidth="1"/>
    <col min="26" max="26" width="8.54296875" bestFit="1" customWidth="1"/>
    <col min="27" max="27" width="4.1796875" bestFit="1" customWidth="1"/>
    <col min="28" max="28" width="8.54296875" bestFit="1" customWidth="1"/>
    <col min="29" max="29" width="4.1796875" bestFit="1" customWidth="1"/>
    <col min="30" max="30" width="8.54296875" bestFit="1" customWidth="1"/>
    <col min="31" max="31" width="4.1796875" bestFit="1" customWidth="1"/>
    <col min="32" max="32" width="8.54296875" bestFit="1" customWidth="1"/>
    <col min="33" max="33" width="4.1796875" bestFit="1" customWidth="1"/>
    <col min="34" max="34" width="9.453125" bestFit="1" customWidth="1"/>
    <col min="35" max="35" width="4.1796875" bestFit="1" customWidth="1"/>
    <col min="36" max="36" width="9.453125" bestFit="1" customWidth="1"/>
    <col min="37" max="37" width="4.1796875" bestFit="1" customWidth="1"/>
    <col min="38" max="38" width="9.453125" bestFit="1" customWidth="1"/>
    <col min="39" max="39" width="5.1796875" bestFit="1" customWidth="1"/>
    <col min="41" max="41" width="4.1796875" bestFit="1" customWidth="1"/>
    <col min="42" max="42" width="9.1796875" bestFit="1" customWidth="1"/>
    <col min="43" max="43" width="4.1796875" bestFit="1" customWidth="1"/>
    <col min="44" max="44" width="9.26953125" bestFit="1" customWidth="1"/>
    <col min="45" max="45" width="4.1796875" bestFit="1" customWidth="1"/>
    <col min="46" max="46" width="9.26953125" bestFit="1" customWidth="1"/>
    <col min="47" max="47" width="4.1796875" bestFit="1" customWidth="1"/>
    <col min="48" max="48" width="9.26953125" bestFit="1" customWidth="1"/>
    <col min="49" max="49" width="4.1796875" bestFit="1" customWidth="1"/>
    <col min="50" max="50" width="9.26953125" bestFit="1" customWidth="1"/>
    <col min="51" max="51" width="4.1796875" bestFit="1" customWidth="1"/>
    <col min="52" max="52" width="9.26953125" bestFit="1" customWidth="1"/>
    <col min="53" max="53" width="4.1796875" bestFit="1" customWidth="1"/>
    <col min="54" max="54" width="9.26953125" bestFit="1" customWidth="1"/>
    <col min="55" max="55" width="4.1796875" bestFit="1" customWidth="1"/>
    <col min="56" max="56" width="9.26953125" bestFit="1" customWidth="1"/>
    <col min="57" max="57" width="4.1796875" bestFit="1" customWidth="1"/>
    <col min="58" max="58" width="10" bestFit="1" customWidth="1"/>
    <col min="59" max="59" width="4.1796875" bestFit="1" customWidth="1"/>
    <col min="60" max="60" width="10" bestFit="1" customWidth="1"/>
    <col min="61" max="61" width="4.1796875" bestFit="1" customWidth="1"/>
    <col min="62" max="62" width="10" bestFit="1" customWidth="1"/>
    <col min="63" max="63" width="5.1796875" bestFit="1" customWidth="1"/>
  </cols>
  <sheetData>
    <row r="1" spans="1:88" ht="15" thickBot="1" x14ac:dyDescent="0.4"/>
    <row r="2" spans="1:88" x14ac:dyDescent="0.35">
      <c r="A2" s="8" t="s">
        <v>8</v>
      </c>
      <c r="B2" s="13" t="s">
        <v>0</v>
      </c>
      <c r="C2" s="2">
        <v>0</v>
      </c>
      <c r="D2" s="3">
        <v>3.472222222222222E-3</v>
      </c>
      <c r="E2" s="3">
        <v>6.9444444444444397E-3</v>
      </c>
      <c r="F2" s="3">
        <v>1.0416666666666701E-2</v>
      </c>
      <c r="G2" s="3">
        <v>1.38888888888889E-2</v>
      </c>
      <c r="H2" s="3">
        <v>1.7361111111111101E-2</v>
      </c>
      <c r="I2" s="3">
        <v>2.0833333333333301E-2</v>
      </c>
      <c r="J2" s="3">
        <v>2.4305555555555601E-2</v>
      </c>
      <c r="K2" s="3">
        <v>2.7777777777777801E-2</v>
      </c>
      <c r="L2" s="3">
        <v>3.125E-2</v>
      </c>
      <c r="M2" s="3">
        <v>3.4722222222222203E-2</v>
      </c>
      <c r="N2" s="3">
        <v>3.8194444444444399E-2</v>
      </c>
      <c r="O2" s="73">
        <v>4.1666666666666699E-2</v>
      </c>
      <c r="P2" s="186">
        <v>4.5138888888888888E-2</v>
      </c>
      <c r="Q2" s="204"/>
      <c r="R2" s="204">
        <v>4.8611111111111112E-2</v>
      </c>
      <c r="S2" s="204"/>
      <c r="T2" s="204">
        <v>5.2083333333333301E-2</v>
      </c>
      <c r="U2" s="204"/>
      <c r="V2" s="204">
        <v>5.5555555555555601E-2</v>
      </c>
      <c r="W2" s="204"/>
      <c r="X2" s="204">
        <v>5.9027777777777797E-2</v>
      </c>
      <c r="Y2" s="204"/>
      <c r="Z2" s="204">
        <v>6.25E-2</v>
      </c>
      <c r="AA2" s="204"/>
      <c r="AB2" s="204">
        <v>6.5972222222222196E-2</v>
      </c>
      <c r="AC2" s="204"/>
      <c r="AD2" s="204">
        <v>6.9444444444444503E-2</v>
      </c>
      <c r="AE2" s="204"/>
      <c r="AF2" s="204">
        <v>7.2916666666666699E-2</v>
      </c>
      <c r="AG2" s="204"/>
      <c r="AH2" s="204">
        <v>7.6388888888888895E-2</v>
      </c>
      <c r="AI2" s="204"/>
      <c r="AJ2" s="204">
        <v>7.9861111111111105E-2</v>
      </c>
      <c r="AK2" s="204"/>
      <c r="AL2" s="204">
        <v>8.3333333333333398E-2</v>
      </c>
      <c r="AM2" s="205"/>
      <c r="AN2" s="206">
        <v>8.6805555555555594E-2</v>
      </c>
      <c r="AO2" s="186"/>
      <c r="AP2" s="187">
        <v>9.0277777777777804E-2</v>
      </c>
      <c r="AQ2" s="186"/>
      <c r="AR2" s="185">
        <v>9.375E-2</v>
      </c>
      <c r="AS2" s="186"/>
      <c r="AT2" s="187">
        <v>9.7222222222222293E-2</v>
      </c>
      <c r="AU2" s="186"/>
      <c r="AV2" s="185">
        <v>0.100694444444444</v>
      </c>
      <c r="AW2" s="186"/>
      <c r="AX2" s="187">
        <v>0.104166666666667</v>
      </c>
      <c r="AY2" s="186"/>
      <c r="AZ2" s="185">
        <v>0.10763888888888901</v>
      </c>
      <c r="BA2" s="186"/>
      <c r="BB2" s="187">
        <v>0.11111111111111099</v>
      </c>
      <c r="BC2" s="186"/>
      <c r="BD2" s="185">
        <v>0.114583333333333</v>
      </c>
      <c r="BE2" s="186"/>
      <c r="BF2" s="187">
        <v>0.118055555555556</v>
      </c>
      <c r="BG2" s="186"/>
      <c r="BH2" s="185">
        <v>0.121527777777778</v>
      </c>
      <c r="BI2" s="186"/>
      <c r="BJ2" s="187">
        <v>0.125</v>
      </c>
      <c r="BK2" s="186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</row>
    <row r="3" spans="1:88" x14ac:dyDescent="0.35">
      <c r="A3" s="10"/>
      <c r="B3" s="11" t="s">
        <v>9</v>
      </c>
      <c r="C3" s="202" t="s">
        <v>2</v>
      </c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203"/>
      <c r="P3" s="198" t="s">
        <v>3</v>
      </c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  <c r="AB3" s="198"/>
      <c r="AC3" s="198"/>
      <c r="AD3" s="198"/>
      <c r="AE3" s="198"/>
      <c r="AF3" s="198"/>
      <c r="AG3" s="198"/>
      <c r="AH3" s="198"/>
      <c r="AI3" s="198"/>
      <c r="AJ3" s="198"/>
      <c r="AK3" s="198"/>
      <c r="AL3" s="198"/>
      <c r="AM3" s="199"/>
      <c r="AN3" s="194" t="s">
        <v>3</v>
      </c>
      <c r="AO3" s="195"/>
      <c r="AP3" s="195"/>
      <c r="AQ3" s="195"/>
      <c r="AR3" s="195"/>
      <c r="AS3" s="195"/>
      <c r="AT3" s="195"/>
      <c r="AU3" s="195"/>
      <c r="AV3" s="195"/>
      <c r="AW3" s="195"/>
      <c r="AX3" s="195"/>
      <c r="AY3" s="195"/>
      <c r="AZ3" s="195"/>
      <c r="BA3" s="195"/>
      <c r="BB3" s="195"/>
      <c r="BC3" s="195"/>
      <c r="BD3" s="195"/>
      <c r="BE3" s="195"/>
      <c r="BF3" s="195"/>
      <c r="BG3" s="195"/>
      <c r="BH3" s="195"/>
      <c r="BI3" s="195"/>
      <c r="BJ3" s="195"/>
      <c r="BK3" s="195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</row>
    <row r="4" spans="1:88" ht="15" thickBot="1" x14ac:dyDescent="0.4">
      <c r="A4" s="35"/>
      <c r="B4" s="72" t="s">
        <v>4</v>
      </c>
      <c r="C4" s="213" t="s">
        <v>5</v>
      </c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5"/>
      <c r="P4" s="200" t="s">
        <v>6</v>
      </c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00"/>
      <c r="AD4" s="200"/>
      <c r="AE4" s="200"/>
      <c r="AF4" s="200"/>
      <c r="AG4" s="200"/>
      <c r="AH4" s="200"/>
      <c r="AI4" s="200"/>
      <c r="AJ4" s="200"/>
      <c r="AK4" s="200"/>
      <c r="AL4" s="200"/>
      <c r="AM4" s="201"/>
      <c r="AN4" s="196" t="s">
        <v>7</v>
      </c>
      <c r="AO4" s="197"/>
      <c r="AP4" s="197"/>
      <c r="AQ4" s="197"/>
      <c r="AR4" s="197"/>
      <c r="AS4" s="197"/>
      <c r="AT4" s="197"/>
      <c r="AU4" s="197"/>
      <c r="AV4" s="197"/>
      <c r="AW4" s="197"/>
      <c r="AX4" s="197"/>
      <c r="AY4" s="197"/>
      <c r="AZ4" s="197"/>
      <c r="BA4" s="197"/>
      <c r="BB4" s="197"/>
      <c r="BC4" s="197"/>
      <c r="BD4" s="197"/>
      <c r="BE4" s="197"/>
      <c r="BF4" s="197"/>
      <c r="BG4" s="197"/>
      <c r="BH4" s="197"/>
      <c r="BI4" s="197"/>
      <c r="BJ4" s="197"/>
      <c r="BK4" s="197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</row>
    <row r="5" spans="1:88" ht="16.5" x14ac:dyDescent="0.45">
      <c r="A5" s="36" t="s">
        <v>10</v>
      </c>
      <c r="B5" s="1" t="s">
        <v>11</v>
      </c>
      <c r="C5" s="210"/>
      <c r="D5" s="192"/>
      <c r="E5" s="192"/>
      <c r="F5" s="192"/>
      <c r="G5" s="192"/>
      <c r="H5" s="192"/>
      <c r="I5" s="192"/>
      <c r="J5" s="192"/>
      <c r="K5" s="192"/>
      <c r="L5" s="192"/>
      <c r="M5" s="211"/>
      <c r="N5" s="43" t="s">
        <v>12</v>
      </c>
      <c r="O5" s="139">
        <v>400</v>
      </c>
      <c r="P5" s="8" t="s">
        <v>12</v>
      </c>
      <c r="Q5" s="140">
        <v>400</v>
      </c>
      <c r="R5" s="7" t="s">
        <v>12</v>
      </c>
      <c r="S5" s="140">
        <v>400</v>
      </c>
      <c r="T5" s="7" t="s">
        <v>12</v>
      </c>
      <c r="U5" s="140">
        <v>400</v>
      </c>
      <c r="V5" s="7" t="s">
        <v>12</v>
      </c>
      <c r="W5" s="140">
        <v>400</v>
      </c>
      <c r="X5" s="7" t="s">
        <v>12</v>
      </c>
      <c r="Y5" s="140">
        <v>400</v>
      </c>
      <c r="Z5" s="7" t="s">
        <v>12</v>
      </c>
      <c r="AA5" s="140">
        <v>400</v>
      </c>
      <c r="AB5" s="7" t="s">
        <v>12</v>
      </c>
      <c r="AC5" s="140">
        <v>400</v>
      </c>
      <c r="AD5" s="7" t="s">
        <v>12</v>
      </c>
      <c r="AE5" s="140">
        <v>400</v>
      </c>
      <c r="AF5" s="7" t="s">
        <v>12</v>
      </c>
      <c r="AG5" s="140">
        <v>400</v>
      </c>
      <c r="AH5" s="7" t="s">
        <v>12</v>
      </c>
      <c r="AI5" s="140">
        <v>400</v>
      </c>
      <c r="AJ5" s="7" t="s">
        <v>12</v>
      </c>
      <c r="AK5" s="140">
        <v>400</v>
      </c>
      <c r="AL5" s="7" t="s">
        <v>12</v>
      </c>
      <c r="AM5" s="138">
        <v>400</v>
      </c>
      <c r="AN5" s="8" t="s">
        <v>12</v>
      </c>
      <c r="AO5" s="142">
        <v>400</v>
      </c>
      <c r="AP5" s="47" t="s">
        <v>12</v>
      </c>
      <c r="AQ5" s="142">
        <v>400</v>
      </c>
      <c r="AR5" s="7" t="s">
        <v>12</v>
      </c>
      <c r="AS5" s="142">
        <v>400</v>
      </c>
      <c r="AT5" s="7" t="s">
        <v>12</v>
      </c>
      <c r="AU5" s="142">
        <v>400</v>
      </c>
      <c r="AV5" s="7" t="s">
        <v>12</v>
      </c>
      <c r="AW5" s="142">
        <v>400</v>
      </c>
      <c r="AX5" s="7" t="s">
        <v>12</v>
      </c>
      <c r="AY5" s="142">
        <v>400</v>
      </c>
      <c r="AZ5" s="7" t="s">
        <v>12</v>
      </c>
      <c r="BA5" s="142">
        <v>400</v>
      </c>
      <c r="BB5" s="7" t="s">
        <v>12</v>
      </c>
      <c r="BC5" s="142">
        <v>400</v>
      </c>
      <c r="BD5" s="7" t="s">
        <v>12</v>
      </c>
      <c r="BE5" s="142">
        <v>400</v>
      </c>
      <c r="BF5" s="7" t="s">
        <v>12</v>
      </c>
      <c r="BG5" s="142">
        <v>400</v>
      </c>
      <c r="BH5" s="7" t="s">
        <v>12</v>
      </c>
      <c r="BI5" s="142">
        <v>400</v>
      </c>
      <c r="BJ5" s="7" t="s">
        <v>12</v>
      </c>
      <c r="BK5" s="143">
        <v>400</v>
      </c>
    </row>
    <row r="6" spans="1:88" ht="16.5" x14ac:dyDescent="0.45">
      <c r="A6" s="39"/>
      <c r="B6" s="5" t="s">
        <v>13</v>
      </c>
      <c r="C6" s="210"/>
      <c r="D6" s="192"/>
      <c r="E6" s="192"/>
      <c r="F6" s="192"/>
      <c r="G6" s="192"/>
      <c r="H6" s="192"/>
      <c r="I6" s="192"/>
      <c r="J6" s="192"/>
      <c r="K6" s="192"/>
      <c r="L6" s="192"/>
      <c r="M6" s="211"/>
      <c r="N6" s="9" t="s">
        <v>14</v>
      </c>
      <c r="O6" s="118">
        <v>550</v>
      </c>
      <c r="P6" s="10" t="s">
        <v>14</v>
      </c>
      <c r="Q6" s="119">
        <v>550</v>
      </c>
      <c r="R6" s="9" t="s">
        <v>14</v>
      </c>
      <c r="S6" s="119">
        <v>550</v>
      </c>
      <c r="T6" s="9" t="s">
        <v>14</v>
      </c>
      <c r="U6" s="119">
        <v>550</v>
      </c>
      <c r="V6" s="9" t="s">
        <v>14</v>
      </c>
      <c r="W6" s="119">
        <v>550</v>
      </c>
      <c r="X6" s="9" t="s">
        <v>14</v>
      </c>
      <c r="Y6" s="119">
        <v>550</v>
      </c>
      <c r="Z6" s="9" t="s">
        <v>14</v>
      </c>
      <c r="AA6" s="119">
        <v>550</v>
      </c>
      <c r="AB6" s="9" t="s">
        <v>14</v>
      </c>
      <c r="AC6" s="119">
        <v>550</v>
      </c>
      <c r="AD6" s="9" t="s">
        <v>14</v>
      </c>
      <c r="AE6" s="119">
        <v>550</v>
      </c>
      <c r="AF6" s="9" t="s">
        <v>14</v>
      </c>
      <c r="AG6" s="119">
        <v>550</v>
      </c>
      <c r="AH6" s="9" t="s">
        <v>14</v>
      </c>
      <c r="AI6" s="119">
        <v>550</v>
      </c>
      <c r="AJ6" s="9" t="s">
        <v>14</v>
      </c>
      <c r="AK6" s="119">
        <v>550</v>
      </c>
      <c r="AL6" s="9" t="s">
        <v>14</v>
      </c>
      <c r="AM6" s="120">
        <v>550</v>
      </c>
      <c r="AN6" s="122" t="s">
        <v>14</v>
      </c>
      <c r="AO6" s="119">
        <v>550</v>
      </c>
      <c r="AP6" s="123" t="s">
        <v>14</v>
      </c>
      <c r="AQ6" s="119">
        <v>550</v>
      </c>
      <c r="AR6" s="119" t="s">
        <v>14</v>
      </c>
      <c r="AS6" s="119">
        <v>550</v>
      </c>
      <c r="AT6" s="119" t="s">
        <v>14</v>
      </c>
      <c r="AU6" s="119">
        <v>550</v>
      </c>
      <c r="AV6" s="119" t="s">
        <v>14</v>
      </c>
      <c r="AW6" s="119">
        <v>550</v>
      </c>
      <c r="AX6" s="119" t="s">
        <v>14</v>
      </c>
      <c r="AY6" s="119">
        <v>550</v>
      </c>
      <c r="AZ6" s="119" t="s">
        <v>14</v>
      </c>
      <c r="BA6" s="119">
        <v>550</v>
      </c>
      <c r="BB6" s="119" t="s">
        <v>14</v>
      </c>
      <c r="BC6" s="119">
        <v>550</v>
      </c>
      <c r="BD6" s="119" t="s">
        <v>14</v>
      </c>
      <c r="BE6" s="119">
        <v>550</v>
      </c>
      <c r="BF6" s="119" t="s">
        <v>14</v>
      </c>
      <c r="BG6" s="119">
        <v>550</v>
      </c>
      <c r="BH6" s="119" t="s">
        <v>14</v>
      </c>
      <c r="BI6" s="119">
        <v>550</v>
      </c>
      <c r="BJ6" s="119" t="s">
        <v>14</v>
      </c>
      <c r="BK6" s="120">
        <v>550</v>
      </c>
    </row>
    <row r="7" spans="1:88" ht="16.5" x14ac:dyDescent="0.45">
      <c r="A7" s="39"/>
      <c r="B7" s="5" t="s">
        <v>15</v>
      </c>
      <c r="C7" s="210"/>
      <c r="D7" s="192"/>
      <c r="E7" s="192"/>
      <c r="F7" s="192"/>
      <c r="G7" s="192"/>
      <c r="H7" s="192"/>
      <c r="I7" s="192"/>
      <c r="J7" s="192"/>
      <c r="K7" s="192"/>
      <c r="L7" s="192"/>
      <c r="M7" s="211"/>
      <c r="N7" s="9" t="s">
        <v>16</v>
      </c>
      <c r="O7" s="162">
        <v>900</v>
      </c>
      <c r="P7" s="10" t="s">
        <v>17</v>
      </c>
      <c r="Q7" s="58">
        <v>900</v>
      </c>
      <c r="R7" s="9" t="s">
        <v>17</v>
      </c>
      <c r="S7" s="58">
        <v>900</v>
      </c>
      <c r="T7" s="9" t="s">
        <v>17</v>
      </c>
      <c r="U7" s="58">
        <v>900</v>
      </c>
      <c r="V7" s="9" t="s">
        <v>17</v>
      </c>
      <c r="W7" s="58">
        <v>900</v>
      </c>
      <c r="X7" s="9" t="s">
        <v>17</v>
      </c>
      <c r="Y7" s="58">
        <v>900</v>
      </c>
      <c r="Z7" s="9" t="s">
        <v>17</v>
      </c>
      <c r="AA7" s="58">
        <v>900</v>
      </c>
      <c r="AB7" s="9" t="s">
        <v>17</v>
      </c>
      <c r="AC7" s="58">
        <v>900</v>
      </c>
      <c r="AD7" s="9" t="s">
        <v>17</v>
      </c>
      <c r="AE7" s="58">
        <v>900</v>
      </c>
      <c r="AF7" s="9" t="s">
        <v>17</v>
      </c>
      <c r="AG7" s="58">
        <v>900</v>
      </c>
      <c r="AH7" s="9" t="s">
        <v>17</v>
      </c>
      <c r="AI7" s="58">
        <v>900</v>
      </c>
      <c r="AJ7" s="9" t="s">
        <v>17</v>
      </c>
      <c r="AK7" s="58">
        <v>900</v>
      </c>
      <c r="AL7" s="9" t="s">
        <v>17</v>
      </c>
      <c r="AM7" s="56">
        <v>900</v>
      </c>
      <c r="AN7" s="10" t="s">
        <v>18</v>
      </c>
      <c r="AO7" s="58">
        <v>900</v>
      </c>
      <c r="AP7" s="9" t="s">
        <v>18</v>
      </c>
      <c r="AQ7" s="58">
        <v>900</v>
      </c>
      <c r="AR7" s="9" t="s">
        <v>18</v>
      </c>
      <c r="AS7" s="58">
        <v>900</v>
      </c>
      <c r="AT7" s="9" t="s">
        <v>18</v>
      </c>
      <c r="AU7" s="58">
        <v>900</v>
      </c>
      <c r="AV7" s="9" t="s">
        <v>18</v>
      </c>
      <c r="AW7" s="58">
        <v>900</v>
      </c>
      <c r="AX7" s="9" t="s">
        <v>18</v>
      </c>
      <c r="AY7" s="58">
        <v>900</v>
      </c>
      <c r="AZ7" s="9" t="s">
        <v>18</v>
      </c>
      <c r="BA7" s="58">
        <v>900</v>
      </c>
      <c r="BB7" s="9" t="s">
        <v>18</v>
      </c>
      <c r="BC7" s="58">
        <v>900</v>
      </c>
      <c r="BD7" s="9" t="s">
        <v>18</v>
      </c>
      <c r="BE7" s="58">
        <v>900</v>
      </c>
      <c r="BF7" s="9" t="s">
        <v>18</v>
      </c>
      <c r="BG7" s="58">
        <v>900</v>
      </c>
      <c r="BH7" s="9" t="s">
        <v>18</v>
      </c>
      <c r="BI7" s="58">
        <v>900</v>
      </c>
      <c r="BJ7" s="9" t="s">
        <v>18</v>
      </c>
      <c r="BK7" s="56">
        <v>900</v>
      </c>
    </row>
    <row r="8" spans="1:88" ht="16.5" x14ac:dyDescent="0.45">
      <c r="A8" s="39"/>
      <c r="B8" s="5" t="s">
        <v>19</v>
      </c>
      <c r="C8" s="210"/>
      <c r="D8" s="192"/>
      <c r="E8" s="192"/>
      <c r="F8" s="192"/>
      <c r="G8" s="192"/>
      <c r="H8" s="192"/>
      <c r="I8" s="192"/>
      <c r="J8" s="192"/>
      <c r="K8" s="192"/>
      <c r="L8" s="192"/>
      <c r="M8" s="211"/>
      <c r="N8" s="9" t="s">
        <v>20</v>
      </c>
      <c r="O8" s="162">
        <v>900</v>
      </c>
      <c r="P8" s="10" t="s">
        <v>21</v>
      </c>
      <c r="Q8" s="58">
        <v>900</v>
      </c>
      <c r="R8" s="9" t="s">
        <v>21</v>
      </c>
      <c r="S8" s="58">
        <v>900</v>
      </c>
      <c r="T8" s="9" t="s">
        <v>21</v>
      </c>
      <c r="U8" s="58">
        <v>900</v>
      </c>
      <c r="V8" s="9" t="s">
        <v>21</v>
      </c>
      <c r="W8" s="58">
        <v>900</v>
      </c>
      <c r="X8" s="9" t="s">
        <v>21</v>
      </c>
      <c r="Y8" s="58">
        <v>900</v>
      </c>
      <c r="Z8" s="9" t="s">
        <v>21</v>
      </c>
      <c r="AA8" s="58">
        <v>900</v>
      </c>
      <c r="AB8" s="9" t="s">
        <v>21</v>
      </c>
      <c r="AC8" s="58">
        <v>900</v>
      </c>
      <c r="AD8" s="9" t="s">
        <v>21</v>
      </c>
      <c r="AE8" s="58">
        <v>900</v>
      </c>
      <c r="AF8" s="9" t="s">
        <v>21</v>
      </c>
      <c r="AG8" s="58">
        <v>900</v>
      </c>
      <c r="AH8" s="9" t="s">
        <v>21</v>
      </c>
      <c r="AI8" s="58">
        <v>900</v>
      </c>
      <c r="AJ8" s="9" t="s">
        <v>21</v>
      </c>
      <c r="AK8" s="58">
        <v>900</v>
      </c>
      <c r="AL8" s="9" t="s">
        <v>21</v>
      </c>
      <c r="AM8" s="56">
        <v>900</v>
      </c>
      <c r="AN8" s="10" t="s">
        <v>22</v>
      </c>
      <c r="AO8" s="58">
        <v>900</v>
      </c>
      <c r="AP8" s="9" t="s">
        <v>22</v>
      </c>
      <c r="AQ8" s="58">
        <v>900</v>
      </c>
      <c r="AR8" s="9" t="s">
        <v>22</v>
      </c>
      <c r="AS8" s="58">
        <v>900</v>
      </c>
      <c r="AT8" s="9" t="s">
        <v>22</v>
      </c>
      <c r="AU8" s="58">
        <v>900</v>
      </c>
      <c r="AV8" s="9" t="s">
        <v>22</v>
      </c>
      <c r="AW8" s="58">
        <v>900</v>
      </c>
      <c r="AX8" s="9" t="s">
        <v>22</v>
      </c>
      <c r="AY8" s="58">
        <v>900</v>
      </c>
      <c r="AZ8" s="9" t="s">
        <v>22</v>
      </c>
      <c r="BA8" s="58">
        <v>900</v>
      </c>
      <c r="BB8" s="9" t="s">
        <v>22</v>
      </c>
      <c r="BC8" s="58">
        <v>900</v>
      </c>
      <c r="BD8" s="9" t="s">
        <v>22</v>
      </c>
      <c r="BE8" s="58">
        <v>900</v>
      </c>
      <c r="BF8" s="9" t="s">
        <v>22</v>
      </c>
      <c r="BG8" s="58">
        <v>900</v>
      </c>
      <c r="BH8" s="9" t="s">
        <v>22</v>
      </c>
      <c r="BI8" s="58">
        <v>900</v>
      </c>
      <c r="BJ8" s="9" t="s">
        <v>22</v>
      </c>
      <c r="BK8" s="56">
        <v>900</v>
      </c>
    </row>
    <row r="9" spans="1:88" ht="16.5" x14ac:dyDescent="0.45">
      <c r="A9" s="39"/>
      <c r="B9" s="5" t="s">
        <v>23</v>
      </c>
      <c r="C9" s="210"/>
      <c r="D9" s="192"/>
      <c r="E9" s="192"/>
      <c r="F9" s="192"/>
      <c r="G9" s="192"/>
      <c r="H9" s="192"/>
      <c r="I9" s="192"/>
      <c r="J9" s="192"/>
      <c r="K9" s="192"/>
      <c r="L9" s="192"/>
      <c r="M9" s="211"/>
      <c r="N9" s="9" t="s">
        <v>24</v>
      </c>
      <c r="O9" s="162">
        <v>900</v>
      </c>
      <c r="P9" s="10" t="s">
        <v>25</v>
      </c>
      <c r="Q9" s="58">
        <v>900</v>
      </c>
      <c r="R9" s="9" t="s">
        <v>25</v>
      </c>
      <c r="S9" s="58">
        <v>900</v>
      </c>
      <c r="T9" s="9" t="s">
        <v>25</v>
      </c>
      <c r="U9" s="58">
        <v>900</v>
      </c>
      <c r="V9" s="9" t="s">
        <v>25</v>
      </c>
      <c r="W9" s="58">
        <v>900</v>
      </c>
      <c r="X9" s="9" t="s">
        <v>25</v>
      </c>
      <c r="Y9" s="58">
        <v>900</v>
      </c>
      <c r="Z9" s="9" t="s">
        <v>25</v>
      </c>
      <c r="AA9" s="58">
        <v>900</v>
      </c>
      <c r="AB9" s="9" t="s">
        <v>25</v>
      </c>
      <c r="AC9" s="58">
        <v>900</v>
      </c>
      <c r="AD9" s="9" t="s">
        <v>25</v>
      </c>
      <c r="AE9" s="58">
        <v>900</v>
      </c>
      <c r="AF9" s="9" t="s">
        <v>25</v>
      </c>
      <c r="AG9" s="58">
        <v>900</v>
      </c>
      <c r="AH9" s="9" t="s">
        <v>25</v>
      </c>
      <c r="AI9" s="58">
        <v>900</v>
      </c>
      <c r="AJ9" s="9" t="s">
        <v>25</v>
      </c>
      <c r="AK9" s="58">
        <v>900</v>
      </c>
      <c r="AL9" s="9" t="s">
        <v>25</v>
      </c>
      <c r="AM9" s="56">
        <v>900</v>
      </c>
      <c r="AN9" s="10" t="s">
        <v>26</v>
      </c>
      <c r="AO9" s="58">
        <v>900</v>
      </c>
      <c r="AP9" s="9" t="s">
        <v>26</v>
      </c>
      <c r="AQ9" s="58">
        <v>900</v>
      </c>
      <c r="AR9" s="9" t="s">
        <v>26</v>
      </c>
      <c r="AS9" s="58">
        <v>900</v>
      </c>
      <c r="AT9" s="9" t="s">
        <v>26</v>
      </c>
      <c r="AU9" s="58">
        <v>900</v>
      </c>
      <c r="AV9" s="9" t="s">
        <v>26</v>
      </c>
      <c r="AW9" s="58">
        <v>900</v>
      </c>
      <c r="AX9" s="9" t="s">
        <v>26</v>
      </c>
      <c r="AY9" s="58">
        <v>900</v>
      </c>
      <c r="AZ9" s="9" t="s">
        <v>26</v>
      </c>
      <c r="BA9" s="58">
        <v>900</v>
      </c>
      <c r="BB9" s="9" t="s">
        <v>26</v>
      </c>
      <c r="BC9" s="58">
        <v>900</v>
      </c>
      <c r="BD9" s="9" t="s">
        <v>26</v>
      </c>
      <c r="BE9" s="58">
        <v>900</v>
      </c>
      <c r="BF9" s="9" t="s">
        <v>26</v>
      </c>
      <c r="BG9" s="58">
        <v>900</v>
      </c>
      <c r="BH9" s="9" t="s">
        <v>26</v>
      </c>
      <c r="BI9" s="58">
        <v>900</v>
      </c>
      <c r="BJ9" s="9" t="s">
        <v>26</v>
      </c>
      <c r="BK9" s="56">
        <v>900</v>
      </c>
    </row>
    <row r="10" spans="1:88" ht="16.5" x14ac:dyDescent="0.45">
      <c r="A10" s="39"/>
      <c r="B10" s="5" t="s">
        <v>27</v>
      </c>
      <c r="C10" s="210"/>
      <c r="D10" s="192"/>
      <c r="E10" s="192"/>
      <c r="F10" s="192"/>
      <c r="G10" s="192"/>
      <c r="H10" s="192"/>
      <c r="I10" s="192"/>
      <c r="J10" s="192"/>
      <c r="K10" s="192"/>
      <c r="L10" s="192"/>
      <c r="M10" s="211"/>
      <c r="N10" s="9" t="s">
        <v>28</v>
      </c>
      <c r="O10" s="162">
        <v>900</v>
      </c>
      <c r="P10" s="10" t="s">
        <v>29</v>
      </c>
      <c r="Q10" s="58">
        <v>900</v>
      </c>
      <c r="R10" s="9" t="s">
        <v>29</v>
      </c>
      <c r="S10" s="58">
        <v>900</v>
      </c>
      <c r="T10" s="9" t="s">
        <v>29</v>
      </c>
      <c r="U10" s="58">
        <v>900</v>
      </c>
      <c r="V10" s="9" t="s">
        <v>29</v>
      </c>
      <c r="W10" s="58">
        <v>900</v>
      </c>
      <c r="X10" s="9" t="s">
        <v>29</v>
      </c>
      <c r="Y10" s="58">
        <v>900</v>
      </c>
      <c r="Z10" s="9" t="s">
        <v>29</v>
      </c>
      <c r="AA10" s="58">
        <v>900</v>
      </c>
      <c r="AB10" s="9" t="s">
        <v>29</v>
      </c>
      <c r="AC10" s="58">
        <v>900</v>
      </c>
      <c r="AD10" s="9" t="s">
        <v>29</v>
      </c>
      <c r="AE10" s="58">
        <v>900</v>
      </c>
      <c r="AF10" s="9" t="s">
        <v>29</v>
      </c>
      <c r="AG10" s="58">
        <v>900</v>
      </c>
      <c r="AH10" s="9" t="s">
        <v>29</v>
      </c>
      <c r="AI10" s="58">
        <v>900</v>
      </c>
      <c r="AJ10" s="9" t="s">
        <v>29</v>
      </c>
      <c r="AK10" s="58">
        <v>900</v>
      </c>
      <c r="AL10" s="9" t="s">
        <v>29</v>
      </c>
      <c r="AM10" s="56">
        <v>900</v>
      </c>
      <c r="AN10" s="10" t="s">
        <v>30</v>
      </c>
      <c r="AO10" s="58">
        <v>900</v>
      </c>
      <c r="AP10" s="9" t="s">
        <v>30</v>
      </c>
      <c r="AQ10" s="58">
        <v>900</v>
      </c>
      <c r="AR10" s="9" t="s">
        <v>30</v>
      </c>
      <c r="AS10" s="58">
        <v>900</v>
      </c>
      <c r="AT10" s="9" t="s">
        <v>30</v>
      </c>
      <c r="AU10" s="58">
        <v>900</v>
      </c>
      <c r="AV10" s="9" t="s">
        <v>30</v>
      </c>
      <c r="AW10" s="58">
        <v>900</v>
      </c>
      <c r="AX10" s="9" t="s">
        <v>30</v>
      </c>
      <c r="AY10" s="58">
        <v>900</v>
      </c>
      <c r="AZ10" s="9" t="s">
        <v>30</v>
      </c>
      <c r="BA10" s="58">
        <v>900</v>
      </c>
      <c r="BB10" s="9" t="s">
        <v>30</v>
      </c>
      <c r="BC10" s="58">
        <v>900</v>
      </c>
      <c r="BD10" s="9" t="s">
        <v>30</v>
      </c>
      <c r="BE10" s="58">
        <v>900</v>
      </c>
      <c r="BF10" s="9" t="s">
        <v>30</v>
      </c>
      <c r="BG10" s="58">
        <v>900</v>
      </c>
      <c r="BH10" s="9" t="s">
        <v>30</v>
      </c>
      <c r="BI10" s="58">
        <v>900</v>
      </c>
      <c r="BJ10" s="9" t="s">
        <v>30</v>
      </c>
      <c r="BK10" s="56">
        <v>900</v>
      </c>
    </row>
    <row r="11" spans="1:88" ht="16.5" x14ac:dyDescent="0.45">
      <c r="A11" s="39"/>
      <c r="B11" s="5" t="s">
        <v>31</v>
      </c>
      <c r="C11" s="210"/>
      <c r="D11" s="192"/>
      <c r="E11" s="192"/>
      <c r="F11" s="192"/>
      <c r="G11" s="192"/>
      <c r="H11" s="192"/>
      <c r="I11" s="192"/>
      <c r="J11" s="192"/>
      <c r="K11" s="192"/>
      <c r="L11" s="192"/>
      <c r="M11" s="211"/>
      <c r="N11" s="9" t="s">
        <v>32</v>
      </c>
      <c r="O11" s="162">
        <v>900</v>
      </c>
      <c r="P11" s="10" t="s">
        <v>33</v>
      </c>
      <c r="Q11" s="58">
        <v>900</v>
      </c>
      <c r="R11" s="9" t="s">
        <v>33</v>
      </c>
      <c r="S11" s="58">
        <v>900</v>
      </c>
      <c r="T11" s="9" t="s">
        <v>33</v>
      </c>
      <c r="U11" s="58">
        <v>900</v>
      </c>
      <c r="V11" s="9" t="s">
        <v>33</v>
      </c>
      <c r="W11" s="58">
        <v>900</v>
      </c>
      <c r="X11" s="9" t="s">
        <v>33</v>
      </c>
      <c r="Y11" s="58">
        <v>900</v>
      </c>
      <c r="Z11" s="9" t="s">
        <v>33</v>
      </c>
      <c r="AA11" s="58">
        <v>900</v>
      </c>
      <c r="AB11" s="9" t="s">
        <v>33</v>
      </c>
      <c r="AC11" s="58">
        <v>900</v>
      </c>
      <c r="AD11" s="9" t="s">
        <v>33</v>
      </c>
      <c r="AE11" s="58">
        <v>900</v>
      </c>
      <c r="AF11" s="9" t="s">
        <v>33</v>
      </c>
      <c r="AG11" s="58">
        <v>900</v>
      </c>
      <c r="AH11" s="9" t="s">
        <v>33</v>
      </c>
      <c r="AI11" s="58">
        <v>900</v>
      </c>
      <c r="AJ11" s="9" t="s">
        <v>33</v>
      </c>
      <c r="AK11" s="58">
        <v>900</v>
      </c>
      <c r="AL11" s="9" t="s">
        <v>33</v>
      </c>
      <c r="AM11" s="56">
        <v>900</v>
      </c>
      <c r="AN11" s="10" t="s">
        <v>34</v>
      </c>
      <c r="AO11" s="58">
        <v>900</v>
      </c>
      <c r="AP11" s="9" t="s">
        <v>34</v>
      </c>
      <c r="AQ11" s="58">
        <v>900</v>
      </c>
      <c r="AR11" s="9" t="s">
        <v>34</v>
      </c>
      <c r="AS11" s="58">
        <v>900</v>
      </c>
      <c r="AT11" s="9" t="s">
        <v>34</v>
      </c>
      <c r="AU11" s="58">
        <v>900</v>
      </c>
      <c r="AV11" s="9" t="s">
        <v>34</v>
      </c>
      <c r="AW11" s="58">
        <v>900</v>
      </c>
      <c r="AX11" s="9" t="s">
        <v>34</v>
      </c>
      <c r="AY11" s="58">
        <v>900</v>
      </c>
      <c r="AZ11" s="9" t="s">
        <v>34</v>
      </c>
      <c r="BA11" s="58">
        <v>900</v>
      </c>
      <c r="BB11" s="9" t="s">
        <v>34</v>
      </c>
      <c r="BC11" s="58">
        <v>900</v>
      </c>
      <c r="BD11" s="9" t="s">
        <v>34</v>
      </c>
      <c r="BE11" s="58">
        <v>900</v>
      </c>
      <c r="BF11" s="9" t="s">
        <v>34</v>
      </c>
      <c r="BG11" s="58">
        <v>900</v>
      </c>
      <c r="BH11" s="9" t="s">
        <v>34</v>
      </c>
      <c r="BI11" s="58">
        <v>900</v>
      </c>
      <c r="BJ11" s="9" t="s">
        <v>34</v>
      </c>
      <c r="BK11" s="56">
        <v>900</v>
      </c>
    </row>
    <row r="12" spans="1:88" ht="16.5" x14ac:dyDescent="0.45">
      <c r="A12" s="39"/>
      <c r="B12" s="5" t="s">
        <v>35</v>
      </c>
      <c r="C12" s="210"/>
      <c r="D12" s="192"/>
      <c r="E12" s="192"/>
      <c r="F12" s="192"/>
      <c r="G12" s="192"/>
      <c r="H12" s="192"/>
      <c r="I12" s="192"/>
      <c r="J12" s="192"/>
      <c r="K12" s="192"/>
      <c r="L12" s="192"/>
      <c r="M12" s="211"/>
      <c r="N12" s="9" t="s">
        <v>36</v>
      </c>
      <c r="O12" s="162">
        <v>900</v>
      </c>
      <c r="P12" s="10" t="s">
        <v>37</v>
      </c>
      <c r="Q12" s="58">
        <v>900</v>
      </c>
      <c r="R12" s="9" t="s">
        <v>37</v>
      </c>
      <c r="S12" s="58">
        <v>900</v>
      </c>
      <c r="T12" s="9" t="s">
        <v>37</v>
      </c>
      <c r="U12" s="58">
        <v>900</v>
      </c>
      <c r="V12" s="9" t="s">
        <v>37</v>
      </c>
      <c r="W12" s="58">
        <v>900</v>
      </c>
      <c r="X12" s="9" t="s">
        <v>37</v>
      </c>
      <c r="Y12" s="58">
        <v>900</v>
      </c>
      <c r="Z12" s="9" t="s">
        <v>37</v>
      </c>
      <c r="AA12" s="58">
        <v>900</v>
      </c>
      <c r="AB12" s="9" t="s">
        <v>37</v>
      </c>
      <c r="AC12" s="58">
        <v>900</v>
      </c>
      <c r="AD12" s="9" t="s">
        <v>37</v>
      </c>
      <c r="AE12" s="58">
        <v>900</v>
      </c>
      <c r="AF12" s="9" t="s">
        <v>37</v>
      </c>
      <c r="AG12" s="58">
        <v>900</v>
      </c>
      <c r="AH12" s="9" t="s">
        <v>37</v>
      </c>
      <c r="AI12" s="58">
        <v>900</v>
      </c>
      <c r="AJ12" s="9" t="s">
        <v>37</v>
      </c>
      <c r="AK12" s="58">
        <v>900</v>
      </c>
      <c r="AL12" s="9" t="s">
        <v>37</v>
      </c>
      <c r="AM12" s="56">
        <v>900</v>
      </c>
      <c r="AN12" s="10" t="s">
        <v>38</v>
      </c>
      <c r="AO12" s="58">
        <v>900</v>
      </c>
      <c r="AP12" s="9" t="s">
        <v>38</v>
      </c>
      <c r="AQ12" s="58">
        <v>900</v>
      </c>
      <c r="AR12" s="9" t="s">
        <v>38</v>
      </c>
      <c r="AS12" s="58">
        <v>900</v>
      </c>
      <c r="AT12" s="9" t="s">
        <v>38</v>
      </c>
      <c r="AU12" s="58">
        <v>900</v>
      </c>
      <c r="AV12" s="9" t="s">
        <v>38</v>
      </c>
      <c r="AW12" s="58">
        <v>900</v>
      </c>
      <c r="AX12" s="9" t="s">
        <v>38</v>
      </c>
      <c r="AY12" s="58">
        <v>900</v>
      </c>
      <c r="AZ12" s="9" t="s">
        <v>38</v>
      </c>
      <c r="BA12" s="58">
        <v>900</v>
      </c>
      <c r="BB12" s="9" t="s">
        <v>38</v>
      </c>
      <c r="BC12" s="58">
        <v>900</v>
      </c>
      <c r="BD12" s="9" t="s">
        <v>38</v>
      </c>
      <c r="BE12" s="58">
        <v>900</v>
      </c>
      <c r="BF12" s="9" t="s">
        <v>38</v>
      </c>
      <c r="BG12" s="58">
        <v>900</v>
      </c>
      <c r="BH12" s="9" t="s">
        <v>38</v>
      </c>
      <c r="BI12" s="58">
        <v>900</v>
      </c>
      <c r="BJ12" s="9" t="s">
        <v>38</v>
      </c>
      <c r="BK12" s="56">
        <v>900</v>
      </c>
    </row>
    <row r="13" spans="1:88" ht="16.5" x14ac:dyDescent="0.45">
      <c r="A13" s="39"/>
      <c r="B13" s="5" t="s">
        <v>39</v>
      </c>
      <c r="C13" s="210"/>
      <c r="D13" s="192"/>
      <c r="E13" s="192"/>
      <c r="F13" s="192"/>
      <c r="G13" s="192"/>
      <c r="H13" s="192"/>
      <c r="I13" s="192"/>
      <c r="J13" s="192"/>
      <c r="K13" s="192"/>
      <c r="L13" s="192"/>
      <c r="M13" s="211"/>
      <c r="N13" s="9" t="s">
        <v>40</v>
      </c>
      <c r="O13" s="160">
        <f>ROUND(AVERAGE(O7:O12),1)</f>
        <v>900</v>
      </c>
      <c r="P13" s="10" t="s">
        <v>41</v>
      </c>
      <c r="Q13" s="51">
        <f>ROUND(AVERAGE(Q7:Q12),1)</f>
        <v>900</v>
      </c>
      <c r="R13" s="9" t="s">
        <v>42</v>
      </c>
      <c r="S13" s="51">
        <f>ROUND(AVERAGE(S7:S12),1)</f>
        <v>900</v>
      </c>
      <c r="T13" s="9" t="s">
        <v>43</v>
      </c>
      <c r="U13" s="51">
        <f>ROUND(AVERAGE(U7:U12),1)</f>
        <v>900</v>
      </c>
      <c r="V13" s="9" t="s">
        <v>44</v>
      </c>
      <c r="W13" s="51">
        <f>ROUND(AVERAGE(W7:W12),1)</f>
        <v>900</v>
      </c>
      <c r="X13" s="9" t="s">
        <v>45</v>
      </c>
      <c r="Y13" s="51">
        <f>ROUND(AVERAGE(Y7:Y12),1)</f>
        <v>900</v>
      </c>
      <c r="Z13" s="9" t="s">
        <v>46</v>
      </c>
      <c r="AA13" s="51">
        <f>ROUND(AVERAGE(AA7:AA12),1)</f>
        <v>900</v>
      </c>
      <c r="AB13" s="9" t="s">
        <v>47</v>
      </c>
      <c r="AC13" s="51">
        <f>ROUND(AVERAGE(AC7:AC12),1)</f>
        <v>900</v>
      </c>
      <c r="AD13" s="9" t="s">
        <v>48</v>
      </c>
      <c r="AE13" s="51">
        <f>ROUND(AVERAGE(AE7:AE12),1)</f>
        <v>900</v>
      </c>
      <c r="AF13" s="9" t="s">
        <v>49</v>
      </c>
      <c r="AG13" s="51">
        <f>ROUND(AVERAGE(AG7:AG12),1)</f>
        <v>900</v>
      </c>
      <c r="AH13" s="9" t="s">
        <v>49</v>
      </c>
      <c r="AI13" s="51">
        <f>ROUND(AVERAGE(AI7:AI12),1)</f>
        <v>900</v>
      </c>
      <c r="AJ13" s="9" t="s">
        <v>49</v>
      </c>
      <c r="AK13" s="51">
        <f>ROUND(AVERAGE(AK7:AK12),1)</f>
        <v>900</v>
      </c>
      <c r="AL13" s="9" t="s">
        <v>49</v>
      </c>
      <c r="AM13" s="53">
        <f>ROUND(AVERAGE(AM7:AM12),1)</f>
        <v>900</v>
      </c>
      <c r="AN13" s="10" t="s">
        <v>50</v>
      </c>
      <c r="AO13" s="51">
        <f>ROUND(AVERAGE(AO7:AO12),1)</f>
        <v>900</v>
      </c>
      <c r="AP13" s="45" t="s">
        <v>51</v>
      </c>
      <c r="AQ13" s="51">
        <f>ROUND(AVERAGE(AQ7:AQ12),1)</f>
        <v>900</v>
      </c>
      <c r="AR13" s="9" t="s">
        <v>52</v>
      </c>
      <c r="AS13" s="51">
        <f>ROUND(AVERAGE(AS7:AS12),1)</f>
        <v>900</v>
      </c>
      <c r="AT13" s="9" t="s">
        <v>53</v>
      </c>
      <c r="AU13" s="51">
        <f>ROUND(AVERAGE(AU7:AU12),1)</f>
        <v>900</v>
      </c>
      <c r="AV13" s="9" t="s">
        <v>54</v>
      </c>
      <c r="AW13" s="51">
        <f>ROUND(AVERAGE(AW7:AW12),1)</f>
        <v>900</v>
      </c>
      <c r="AX13" s="9" t="s">
        <v>55</v>
      </c>
      <c r="AY13" s="51">
        <f>ROUND(AVERAGE(AY7:AY12),1)</f>
        <v>900</v>
      </c>
      <c r="AZ13" s="9" t="s">
        <v>56</v>
      </c>
      <c r="BA13" s="51">
        <f>ROUND(AVERAGE(BA7:BA12),1)</f>
        <v>900</v>
      </c>
      <c r="BB13" s="9" t="s">
        <v>57</v>
      </c>
      <c r="BC13" s="51">
        <f>ROUND(AVERAGE(BC7:BC12),1)</f>
        <v>900</v>
      </c>
      <c r="BD13" s="9" t="s">
        <v>58</v>
      </c>
      <c r="BE13" s="51">
        <f>ROUND(AVERAGE(BE7:BE12),1)</f>
        <v>900</v>
      </c>
      <c r="BF13" s="9" t="s">
        <v>59</v>
      </c>
      <c r="BG13" s="51">
        <f>ROUND(AVERAGE(BG7:BG12),1)</f>
        <v>900</v>
      </c>
      <c r="BH13" s="9" t="s">
        <v>60</v>
      </c>
      <c r="BI13" s="51">
        <f>ROUND(AVERAGE(BI7:BI12),1)</f>
        <v>900</v>
      </c>
      <c r="BJ13" s="9" t="s">
        <v>61</v>
      </c>
      <c r="BK13" s="53">
        <f>ROUND(AVERAGE(BK7:BK12),1)</f>
        <v>900</v>
      </c>
    </row>
    <row r="14" spans="1:88" ht="16.5" x14ac:dyDescent="0.45">
      <c r="A14" s="39"/>
      <c r="B14" s="5" t="s">
        <v>62</v>
      </c>
      <c r="C14" s="210"/>
      <c r="D14" s="192"/>
      <c r="E14" s="192"/>
      <c r="F14" s="192"/>
      <c r="G14" s="192"/>
      <c r="H14" s="192"/>
      <c r="I14" s="192"/>
      <c r="J14" s="192"/>
      <c r="K14" s="192"/>
      <c r="L14" s="192"/>
      <c r="M14" s="211"/>
      <c r="N14" s="11"/>
      <c r="O14" s="44"/>
      <c r="P14" s="10" t="s">
        <v>63</v>
      </c>
      <c r="Q14" s="51">
        <f>ROUND(Q13-Q5,1)</f>
        <v>500</v>
      </c>
      <c r="R14" s="9" t="s">
        <v>64</v>
      </c>
      <c r="S14" s="51">
        <f>ROUND(S13-S5,1)</f>
        <v>500</v>
      </c>
      <c r="T14" s="9" t="s">
        <v>65</v>
      </c>
      <c r="U14" s="51">
        <f>ROUND(U13-U5,1)</f>
        <v>500</v>
      </c>
      <c r="V14" s="9" t="s">
        <v>66</v>
      </c>
      <c r="W14" s="51">
        <f>ROUND(W13-W5,1)</f>
        <v>500</v>
      </c>
      <c r="X14" s="9" t="s">
        <v>67</v>
      </c>
      <c r="Y14" s="51">
        <f>ROUND(Y13-Y5,1)</f>
        <v>500</v>
      </c>
      <c r="Z14" s="9" t="s">
        <v>68</v>
      </c>
      <c r="AA14" s="51">
        <f>ROUND(AA13-AA5,1)</f>
        <v>500</v>
      </c>
      <c r="AB14" s="9" t="s">
        <v>69</v>
      </c>
      <c r="AC14" s="51">
        <f>ROUND(AC13-AC5,1)</f>
        <v>500</v>
      </c>
      <c r="AD14" s="9" t="s">
        <v>70</v>
      </c>
      <c r="AE14" s="51">
        <f>ROUND(AE13-AE5,1)</f>
        <v>500</v>
      </c>
      <c r="AF14" s="9" t="s">
        <v>71</v>
      </c>
      <c r="AG14" s="51">
        <f>ROUND(AG13-AG5,1)</f>
        <v>500</v>
      </c>
      <c r="AH14" s="9" t="s">
        <v>72</v>
      </c>
      <c r="AI14" s="51">
        <f>ROUND(AI13-AI5,1)</f>
        <v>500</v>
      </c>
      <c r="AJ14" s="9" t="s">
        <v>73</v>
      </c>
      <c r="AK14" s="51">
        <f>ROUND(AK13-AK5,1)</f>
        <v>500</v>
      </c>
      <c r="AL14" s="9" t="s">
        <v>74</v>
      </c>
      <c r="AM14" s="53">
        <f>ROUND(AM13-AM5,1)</f>
        <v>500</v>
      </c>
      <c r="AN14" s="10" t="s">
        <v>75</v>
      </c>
      <c r="AO14" s="51">
        <f>ROUND(AO13-AO5,1)</f>
        <v>500</v>
      </c>
      <c r="AP14" s="9" t="s">
        <v>75</v>
      </c>
      <c r="AQ14" s="51">
        <f>ROUND(AQ13-AQ5,1)</f>
        <v>500</v>
      </c>
      <c r="AR14" s="9" t="s">
        <v>76</v>
      </c>
      <c r="AS14" s="51">
        <f>ROUND(AS13-AS5,1)</f>
        <v>500</v>
      </c>
      <c r="AT14" s="9" t="s">
        <v>77</v>
      </c>
      <c r="AU14" s="51">
        <f>ROUND(AU13-AU5,1)</f>
        <v>500</v>
      </c>
      <c r="AV14" s="9" t="s">
        <v>78</v>
      </c>
      <c r="AW14" s="51">
        <f>ROUND(AW13-AW5,1)</f>
        <v>500</v>
      </c>
      <c r="AX14" s="9" t="s">
        <v>79</v>
      </c>
      <c r="AY14" s="51">
        <f>ROUND(AY13-AY5,1)</f>
        <v>500</v>
      </c>
      <c r="AZ14" s="9" t="s">
        <v>80</v>
      </c>
      <c r="BA14" s="51">
        <f>ROUND(BA13-BA5,1)</f>
        <v>500</v>
      </c>
      <c r="BB14" s="9" t="s">
        <v>81</v>
      </c>
      <c r="BC14" s="51">
        <f>ROUND(BC13-BC5,1)</f>
        <v>500</v>
      </c>
      <c r="BD14" s="9" t="s">
        <v>82</v>
      </c>
      <c r="BE14" s="51">
        <f>ROUND(BE13-BE5,1)</f>
        <v>500</v>
      </c>
      <c r="BF14" s="9" t="s">
        <v>83</v>
      </c>
      <c r="BG14" s="51">
        <f>ROUND(BG13-BG5,1)</f>
        <v>500</v>
      </c>
      <c r="BH14" s="9" t="s">
        <v>84</v>
      </c>
      <c r="BI14" s="51">
        <f>ROUND(BI13-BI5,1)</f>
        <v>500</v>
      </c>
      <c r="BJ14" s="9" t="s">
        <v>85</v>
      </c>
      <c r="BK14" s="53">
        <f>ROUND(BK13-BK5,1)</f>
        <v>500</v>
      </c>
    </row>
    <row r="15" spans="1:88" ht="17" thickBot="1" x14ac:dyDescent="0.5">
      <c r="A15" s="35"/>
      <c r="B15" s="6"/>
      <c r="C15" s="190"/>
      <c r="D15" s="191"/>
      <c r="E15" s="191"/>
      <c r="F15" s="191"/>
      <c r="G15" s="191"/>
      <c r="H15" s="191"/>
      <c r="I15" s="191"/>
      <c r="J15" s="191"/>
      <c r="K15" s="191"/>
      <c r="L15" s="191"/>
      <c r="M15" s="212"/>
      <c r="N15" s="12" t="s">
        <v>86</v>
      </c>
      <c r="O15" s="163">
        <f>ROUND(O13-O5,1)</f>
        <v>500</v>
      </c>
      <c r="P15" s="166" t="s">
        <v>87</v>
      </c>
      <c r="Q15" s="167"/>
      <c r="R15" s="167"/>
      <c r="S15" s="167"/>
      <c r="T15" s="167"/>
      <c r="U15" s="167"/>
      <c r="V15" s="167"/>
      <c r="W15" s="167"/>
      <c r="X15" s="167"/>
      <c r="Y15" s="167"/>
      <c r="Z15" s="167"/>
      <c r="AA15" s="167"/>
      <c r="AB15" s="167"/>
      <c r="AC15" s="167"/>
      <c r="AD15" s="167"/>
      <c r="AE15" s="167"/>
      <c r="AF15" s="167"/>
      <c r="AG15" s="167"/>
      <c r="AH15" s="167"/>
      <c r="AI15" s="167"/>
      <c r="AJ15" s="167"/>
      <c r="AK15" s="167"/>
      <c r="AL15" s="167"/>
      <c r="AM15" s="54">
        <f>ROUND(AVERAGE(Q14,S14,U14,W14,Y14,AA14,AC14,AE14,AG14,AI14,AK14,AM14),1)</f>
        <v>500</v>
      </c>
      <c r="AN15" s="166" t="s">
        <v>88</v>
      </c>
      <c r="AO15" s="167"/>
      <c r="AP15" s="167"/>
      <c r="AQ15" s="167"/>
      <c r="AR15" s="167"/>
      <c r="AS15" s="167"/>
      <c r="AT15" s="167"/>
      <c r="AU15" s="167"/>
      <c r="AV15" s="167"/>
      <c r="AW15" s="167"/>
      <c r="AX15" s="167"/>
      <c r="AY15" s="167"/>
      <c r="AZ15" s="167"/>
      <c r="BA15" s="167"/>
      <c r="BB15" s="167"/>
      <c r="BC15" s="167"/>
      <c r="BD15" s="167"/>
      <c r="BE15" s="167"/>
      <c r="BF15" s="167"/>
      <c r="BG15" s="167"/>
      <c r="BH15" s="167"/>
      <c r="BI15" s="167"/>
      <c r="BJ15" s="167"/>
      <c r="BK15" s="54">
        <f>ROUND(AVERAGE(AO14,AQ14,AS14,AU14,AW14,AY14,BA14,BC14,BE14,BG14,BI14,BK14),1)</f>
        <v>500</v>
      </c>
    </row>
    <row r="16" spans="1:88" ht="15" thickBot="1" x14ac:dyDescent="0.4">
      <c r="A16" s="188" t="s">
        <v>9</v>
      </c>
      <c r="B16" s="189"/>
      <c r="C16" s="190" t="s">
        <v>89</v>
      </c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  <c r="AD16" s="191"/>
      <c r="AE16" s="191"/>
      <c r="AF16" s="191"/>
      <c r="AG16" s="191"/>
      <c r="AH16" s="191"/>
      <c r="AI16" s="191"/>
      <c r="AJ16" s="191"/>
      <c r="AK16" s="191"/>
      <c r="AL16" s="191"/>
      <c r="AM16" s="191"/>
      <c r="AN16" s="192"/>
      <c r="AO16" s="192"/>
      <c r="AP16" s="192"/>
      <c r="AQ16" s="192"/>
      <c r="AR16" s="192"/>
      <c r="AS16" s="192"/>
      <c r="AT16" s="192"/>
      <c r="AU16" s="192"/>
      <c r="AV16" s="192"/>
      <c r="AW16" s="192"/>
      <c r="AX16" s="192"/>
      <c r="AY16" s="192"/>
      <c r="AZ16" s="192"/>
      <c r="BA16" s="192"/>
      <c r="BB16" s="192"/>
      <c r="BC16" s="192"/>
      <c r="BD16" s="192"/>
      <c r="BE16" s="192"/>
      <c r="BF16" s="192"/>
      <c r="BG16" s="192"/>
      <c r="BH16" s="192"/>
      <c r="BI16" s="192"/>
      <c r="BJ16" s="192"/>
      <c r="BK16" s="193"/>
    </row>
    <row r="17" spans="1:63" ht="17.5" x14ac:dyDescent="0.45">
      <c r="A17" s="36" t="s">
        <v>90</v>
      </c>
      <c r="B17" s="1" t="s">
        <v>91</v>
      </c>
      <c r="C17" s="207"/>
      <c r="D17" s="208"/>
      <c r="E17" s="208"/>
      <c r="F17" s="208"/>
      <c r="G17" s="208"/>
      <c r="H17" s="208"/>
      <c r="I17" s="208"/>
      <c r="J17" s="208"/>
      <c r="K17" s="208"/>
      <c r="L17" s="208"/>
      <c r="M17" s="209"/>
      <c r="N17" s="13" t="s">
        <v>92</v>
      </c>
      <c r="O17" s="138">
        <v>90</v>
      </c>
      <c r="P17" s="168" t="s">
        <v>92</v>
      </c>
      <c r="Q17" s="169"/>
      <c r="R17" s="169"/>
      <c r="S17" s="169"/>
      <c r="T17" s="169"/>
      <c r="U17" s="169"/>
      <c r="V17" s="169"/>
      <c r="W17" s="169"/>
      <c r="X17" s="169"/>
      <c r="Y17" s="169"/>
      <c r="Z17" s="169"/>
      <c r="AA17" s="169"/>
      <c r="AB17" s="169"/>
      <c r="AC17" s="169"/>
      <c r="AD17" s="169"/>
      <c r="AE17" s="169"/>
      <c r="AF17" s="169"/>
      <c r="AG17" s="169"/>
      <c r="AH17" s="169"/>
      <c r="AI17" s="169"/>
      <c r="AJ17" s="169"/>
      <c r="AK17" s="169"/>
      <c r="AL17" s="170"/>
      <c r="AM17" s="141">
        <v>90</v>
      </c>
      <c r="AN17" s="216" t="s">
        <v>92</v>
      </c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  <c r="BI17" s="217"/>
      <c r="BJ17" s="217"/>
      <c r="BK17" s="143">
        <v>130</v>
      </c>
    </row>
    <row r="18" spans="1:63" ht="17.5" x14ac:dyDescent="0.45">
      <c r="A18" s="39"/>
      <c r="B18" s="5" t="s">
        <v>93</v>
      </c>
      <c r="C18" s="210"/>
      <c r="D18" s="192"/>
      <c r="E18" s="192"/>
      <c r="F18" s="192"/>
      <c r="G18" s="192"/>
      <c r="H18" s="192"/>
      <c r="I18" s="192"/>
      <c r="J18" s="192"/>
      <c r="K18" s="192"/>
      <c r="L18" s="192"/>
      <c r="M18" s="211"/>
      <c r="N18" s="11" t="s">
        <v>94</v>
      </c>
      <c r="O18" s="120">
        <v>25</v>
      </c>
      <c r="P18" s="171" t="s">
        <v>94</v>
      </c>
      <c r="Q18" s="172"/>
      <c r="R18" s="172"/>
      <c r="S18" s="172"/>
      <c r="T18" s="172"/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  <c r="AF18" s="172"/>
      <c r="AG18" s="172"/>
      <c r="AH18" s="172"/>
      <c r="AI18" s="172"/>
      <c r="AJ18" s="172"/>
      <c r="AK18" s="172"/>
      <c r="AL18" s="173"/>
      <c r="AM18" s="118">
        <v>35</v>
      </c>
      <c r="AN18" s="181" t="s">
        <v>94</v>
      </c>
      <c r="AO18" s="182"/>
      <c r="AP18" s="182"/>
      <c r="AQ18" s="182"/>
      <c r="AR18" s="182"/>
      <c r="AS18" s="182"/>
      <c r="AT18" s="182"/>
      <c r="AU18" s="182"/>
      <c r="AV18" s="182"/>
      <c r="AW18" s="182"/>
      <c r="AX18" s="182"/>
      <c r="AY18" s="182"/>
      <c r="AZ18" s="182"/>
      <c r="BA18" s="182"/>
      <c r="BB18" s="182"/>
      <c r="BC18" s="182"/>
      <c r="BD18" s="182"/>
      <c r="BE18" s="182"/>
      <c r="BF18" s="182"/>
      <c r="BG18" s="182"/>
      <c r="BH18" s="182"/>
      <c r="BI18" s="182"/>
      <c r="BJ18" s="182"/>
      <c r="BK18" s="120">
        <v>35</v>
      </c>
    </row>
    <row r="19" spans="1:63" ht="17.5" x14ac:dyDescent="0.45">
      <c r="A19" s="39"/>
      <c r="B19" s="5" t="s">
        <v>95</v>
      </c>
      <c r="C19" s="210"/>
      <c r="D19" s="192"/>
      <c r="E19" s="192"/>
      <c r="F19" s="192"/>
      <c r="G19" s="192"/>
      <c r="H19" s="192"/>
      <c r="I19" s="192"/>
      <c r="J19" s="192"/>
      <c r="K19" s="192"/>
      <c r="L19" s="192"/>
      <c r="M19" s="211"/>
      <c r="N19" s="11" t="s">
        <v>96</v>
      </c>
      <c r="O19" s="164">
        <v>24</v>
      </c>
      <c r="P19" s="171" t="s">
        <v>97</v>
      </c>
      <c r="Q19" s="172"/>
      <c r="R19" s="172"/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  <c r="AF19" s="172"/>
      <c r="AG19" s="172"/>
      <c r="AH19" s="172"/>
      <c r="AI19" s="172"/>
      <c r="AJ19" s="172"/>
      <c r="AK19" s="172"/>
      <c r="AL19" s="173"/>
      <c r="AM19" s="57">
        <v>34</v>
      </c>
      <c r="AN19" s="181" t="s">
        <v>98</v>
      </c>
      <c r="AO19" s="182"/>
      <c r="AP19" s="182"/>
      <c r="AQ19" s="182"/>
      <c r="AR19" s="182"/>
      <c r="AS19" s="182"/>
      <c r="AT19" s="182"/>
      <c r="AU19" s="182"/>
      <c r="AV19" s="182"/>
      <c r="AW19" s="182"/>
      <c r="AX19" s="182"/>
      <c r="AY19" s="182"/>
      <c r="AZ19" s="182"/>
      <c r="BA19" s="182"/>
      <c r="BB19" s="182"/>
      <c r="BC19" s="182"/>
      <c r="BD19" s="182"/>
      <c r="BE19" s="182"/>
      <c r="BF19" s="182"/>
      <c r="BG19" s="182"/>
      <c r="BH19" s="182"/>
      <c r="BI19" s="182"/>
      <c r="BJ19" s="182"/>
      <c r="BK19" s="56">
        <v>34</v>
      </c>
    </row>
    <row r="20" spans="1:63" ht="17.5" x14ac:dyDescent="0.45">
      <c r="A20" s="39"/>
      <c r="B20" s="5" t="s">
        <v>95</v>
      </c>
      <c r="C20" s="210"/>
      <c r="D20" s="192"/>
      <c r="E20" s="192"/>
      <c r="F20" s="192"/>
      <c r="G20" s="192"/>
      <c r="H20" s="192"/>
      <c r="I20" s="192"/>
      <c r="J20" s="192"/>
      <c r="K20" s="192"/>
      <c r="L20" s="192"/>
      <c r="M20" s="211"/>
      <c r="N20" s="11" t="s">
        <v>99</v>
      </c>
      <c r="O20" s="164">
        <v>24</v>
      </c>
      <c r="P20" s="171" t="s">
        <v>100</v>
      </c>
      <c r="Q20" s="172"/>
      <c r="R20" s="172"/>
      <c r="S20" s="172"/>
      <c r="T20" s="172"/>
      <c r="U20" s="172"/>
      <c r="V20" s="172"/>
      <c r="W20" s="172"/>
      <c r="X20" s="172"/>
      <c r="Y20" s="172"/>
      <c r="Z20" s="172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2"/>
      <c r="AL20" s="173"/>
      <c r="AM20" s="57">
        <v>34</v>
      </c>
      <c r="AN20" s="181" t="s">
        <v>101</v>
      </c>
      <c r="AO20" s="182"/>
      <c r="AP20" s="182"/>
      <c r="AQ20" s="182"/>
      <c r="AR20" s="182"/>
      <c r="AS20" s="182"/>
      <c r="AT20" s="182"/>
      <c r="AU20" s="182"/>
      <c r="AV20" s="182"/>
      <c r="AW20" s="182"/>
      <c r="AX20" s="182"/>
      <c r="AY20" s="182"/>
      <c r="AZ20" s="182"/>
      <c r="BA20" s="182"/>
      <c r="BB20" s="182"/>
      <c r="BC20" s="182"/>
      <c r="BD20" s="182"/>
      <c r="BE20" s="182"/>
      <c r="BF20" s="182"/>
      <c r="BG20" s="182"/>
      <c r="BH20" s="182"/>
      <c r="BI20" s="182"/>
      <c r="BJ20" s="182"/>
      <c r="BK20" s="56">
        <v>34</v>
      </c>
    </row>
    <row r="21" spans="1:63" ht="17.5" x14ac:dyDescent="0.45">
      <c r="A21" s="39"/>
      <c r="B21" s="5" t="s">
        <v>95</v>
      </c>
      <c r="C21" s="210"/>
      <c r="D21" s="192"/>
      <c r="E21" s="192"/>
      <c r="F21" s="192"/>
      <c r="G21" s="192"/>
      <c r="H21" s="192"/>
      <c r="I21" s="192"/>
      <c r="J21" s="192"/>
      <c r="K21" s="192"/>
      <c r="L21" s="192"/>
      <c r="M21" s="211"/>
      <c r="N21" s="11" t="s">
        <v>102</v>
      </c>
      <c r="O21" s="164">
        <v>24</v>
      </c>
      <c r="P21" s="171" t="s">
        <v>103</v>
      </c>
      <c r="Q21" s="172"/>
      <c r="R21" s="172"/>
      <c r="S21" s="172"/>
      <c r="T21" s="172"/>
      <c r="U21" s="172"/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2"/>
      <c r="AL21" s="173"/>
      <c r="AM21" s="57">
        <v>34</v>
      </c>
      <c r="AN21" s="181" t="s">
        <v>104</v>
      </c>
      <c r="AO21" s="182"/>
      <c r="AP21" s="182"/>
      <c r="AQ21" s="182"/>
      <c r="AR21" s="182"/>
      <c r="AS21" s="182"/>
      <c r="AT21" s="182"/>
      <c r="AU21" s="182"/>
      <c r="AV21" s="182"/>
      <c r="AW21" s="182"/>
      <c r="AX21" s="182"/>
      <c r="AY21" s="182"/>
      <c r="AZ21" s="182"/>
      <c r="BA21" s="182"/>
      <c r="BB21" s="182"/>
      <c r="BC21" s="182"/>
      <c r="BD21" s="182"/>
      <c r="BE21" s="182"/>
      <c r="BF21" s="182"/>
      <c r="BG21" s="182"/>
      <c r="BH21" s="182"/>
      <c r="BI21" s="182"/>
      <c r="BJ21" s="182"/>
      <c r="BK21" s="56">
        <v>34</v>
      </c>
    </row>
    <row r="22" spans="1:63" ht="17.5" x14ac:dyDescent="0.45">
      <c r="A22" s="39"/>
      <c r="B22" s="5" t="s">
        <v>95</v>
      </c>
      <c r="C22" s="210"/>
      <c r="D22" s="192"/>
      <c r="E22" s="192"/>
      <c r="F22" s="192"/>
      <c r="G22" s="192"/>
      <c r="H22" s="192"/>
      <c r="I22" s="192"/>
      <c r="J22" s="192"/>
      <c r="K22" s="192"/>
      <c r="L22" s="192"/>
      <c r="M22" s="211"/>
      <c r="N22" s="11" t="s">
        <v>105</v>
      </c>
      <c r="O22" s="164">
        <v>24</v>
      </c>
      <c r="P22" s="171" t="s">
        <v>106</v>
      </c>
      <c r="Q22" s="172"/>
      <c r="R22" s="172"/>
      <c r="S22" s="172"/>
      <c r="T22" s="172"/>
      <c r="U22" s="172"/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2"/>
      <c r="AL22" s="173"/>
      <c r="AM22" s="57">
        <v>34</v>
      </c>
      <c r="AN22" s="181" t="s">
        <v>107</v>
      </c>
      <c r="AO22" s="182"/>
      <c r="AP22" s="182"/>
      <c r="AQ22" s="182"/>
      <c r="AR22" s="182"/>
      <c r="AS22" s="182"/>
      <c r="AT22" s="182"/>
      <c r="AU22" s="182"/>
      <c r="AV22" s="182"/>
      <c r="AW22" s="182"/>
      <c r="AX22" s="182"/>
      <c r="AY22" s="182"/>
      <c r="AZ22" s="182"/>
      <c r="BA22" s="182"/>
      <c r="BB22" s="182"/>
      <c r="BC22" s="182"/>
      <c r="BD22" s="182"/>
      <c r="BE22" s="182"/>
      <c r="BF22" s="182"/>
      <c r="BG22" s="182"/>
      <c r="BH22" s="182"/>
      <c r="BI22" s="182"/>
      <c r="BJ22" s="182"/>
      <c r="BK22" s="56">
        <v>34</v>
      </c>
    </row>
    <row r="23" spans="1:63" ht="17.5" x14ac:dyDescent="0.45">
      <c r="A23" s="39"/>
      <c r="B23" s="5" t="s">
        <v>95</v>
      </c>
      <c r="C23" s="210"/>
      <c r="D23" s="192"/>
      <c r="E23" s="192"/>
      <c r="F23" s="192"/>
      <c r="G23" s="192"/>
      <c r="H23" s="192"/>
      <c r="I23" s="192"/>
      <c r="J23" s="192"/>
      <c r="K23" s="192"/>
      <c r="L23" s="192"/>
      <c r="M23" s="211"/>
      <c r="N23" s="11" t="s">
        <v>108</v>
      </c>
      <c r="O23" s="164">
        <v>24</v>
      </c>
      <c r="P23" s="171" t="s">
        <v>109</v>
      </c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3"/>
      <c r="AM23" s="57">
        <v>34</v>
      </c>
      <c r="AN23" s="181" t="s">
        <v>110</v>
      </c>
      <c r="AO23" s="182"/>
      <c r="AP23" s="182"/>
      <c r="AQ23" s="182"/>
      <c r="AR23" s="182"/>
      <c r="AS23" s="182"/>
      <c r="AT23" s="182"/>
      <c r="AU23" s="182"/>
      <c r="AV23" s="182"/>
      <c r="AW23" s="182"/>
      <c r="AX23" s="182"/>
      <c r="AY23" s="182"/>
      <c r="AZ23" s="182"/>
      <c r="BA23" s="182"/>
      <c r="BB23" s="182"/>
      <c r="BC23" s="182"/>
      <c r="BD23" s="182"/>
      <c r="BE23" s="182"/>
      <c r="BF23" s="182"/>
      <c r="BG23" s="182"/>
      <c r="BH23" s="182"/>
      <c r="BI23" s="182"/>
      <c r="BJ23" s="182"/>
      <c r="BK23" s="56">
        <v>34</v>
      </c>
    </row>
    <row r="24" spans="1:63" ht="17.5" x14ac:dyDescent="0.45">
      <c r="A24" s="39"/>
      <c r="B24" s="5" t="s">
        <v>95</v>
      </c>
      <c r="C24" s="210"/>
      <c r="D24" s="192"/>
      <c r="E24" s="192"/>
      <c r="F24" s="192"/>
      <c r="G24" s="192"/>
      <c r="H24" s="192"/>
      <c r="I24" s="192"/>
      <c r="J24" s="192"/>
      <c r="K24" s="192"/>
      <c r="L24" s="192"/>
      <c r="M24" s="211"/>
      <c r="N24" s="11" t="s">
        <v>111</v>
      </c>
      <c r="O24" s="164">
        <v>24</v>
      </c>
      <c r="P24" s="171" t="s">
        <v>112</v>
      </c>
      <c r="Q24" s="172"/>
      <c r="R24" s="172"/>
      <c r="S24" s="172"/>
      <c r="T24" s="172"/>
      <c r="U24" s="172"/>
      <c r="V24" s="172"/>
      <c r="W24" s="172"/>
      <c r="X24" s="172"/>
      <c r="Y24" s="172"/>
      <c r="Z24" s="172"/>
      <c r="AA24" s="172"/>
      <c r="AB24" s="172"/>
      <c r="AC24" s="172"/>
      <c r="AD24" s="172"/>
      <c r="AE24" s="172"/>
      <c r="AF24" s="172"/>
      <c r="AG24" s="172"/>
      <c r="AH24" s="172"/>
      <c r="AI24" s="172"/>
      <c r="AJ24" s="172"/>
      <c r="AK24" s="172"/>
      <c r="AL24" s="173"/>
      <c r="AM24" s="57">
        <v>34</v>
      </c>
      <c r="AN24" s="181" t="s">
        <v>113</v>
      </c>
      <c r="AO24" s="182"/>
      <c r="AP24" s="182"/>
      <c r="AQ24" s="182"/>
      <c r="AR24" s="182"/>
      <c r="AS24" s="182"/>
      <c r="AT24" s="182"/>
      <c r="AU24" s="182"/>
      <c r="AV24" s="182"/>
      <c r="AW24" s="182"/>
      <c r="AX24" s="182"/>
      <c r="AY24" s="182"/>
      <c r="AZ24" s="182"/>
      <c r="BA24" s="182"/>
      <c r="BB24" s="182"/>
      <c r="BC24" s="182"/>
      <c r="BD24" s="182"/>
      <c r="BE24" s="182"/>
      <c r="BF24" s="182"/>
      <c r="BG24" s="182"/>
      <c r="BH24" s="182"/>
      <c r="BI24" s="182"/>
      <c r="BJ24" s="182"/>
      <c r="BK24" s="56">
        <v>34</v>
      </c>
    </row>
    <row r="25" spans="1:63" ht="18" thickBot="1" x14ac:dyDescent="0.5">
      <c r="A25" s="42"/>
      <c r="B25" s="14" t="s">
        <v>114</v>
      </c>
      <c r="C25" s="190"/>
      <c r="D25" s="191"/>
      <c r="E25" s="191"/>
      <c r="F25" s="191"/>
      <c r="G25" s="191"/>
      <c r="H25" s="191"/>
      <c r="I25" s="191"/>
      <c r="J25" s="191"/>
      <c r="K25" s="191"/>
      <c r="L25" s="191"/>
      <c r="M25" s="212"/>
      <c r="N25" s="15" t="s">
        <v>115</v>
      </c>
      <c r="O25" s="161">
        <f>ROUND(AVERAGE(O19:O24),0)</f>
        <v>24</v>
      </c>
      <c r="P25" s="174" t="s">
        <v>116</v>
      </c>
      <c r="Q25" s="175"/>
      <c r="R25" s="175"/>
      <c r="S25" s="175"/>
      <c r="T25" s="175"/>
      <c r="U25" s="175"/>
      <c r="V25" s="175"/>
      <c r="W25" s="175"/>
      <c r="X25" s="175"/>
      <c r="Y25" s="175"/>
      <c r="Z25" s="175"/>
      <c r="AA25" s="175"/>
      <c r="AB25" s="175"/>
      <c r="AC25" s="175"/>
      <c r="AD25" s="175"/>
      <c r="AE25" s="175"/>
      <c r="AF25" s="175"/>
      <c r="AG25" s="175"/>
      <c r="AH25" s="175"/>
      <c r="AI25" s="175"/>
      <c r="AJ25" s="175"/>
      <c r="AK25" s="175"/>
      <c r="AL25" s="176"/>
      <c r="AM25" s="52">
        <f>ROUND(AVERAGE(AM19:AM24),0)</f>
        <v>34</v>
      </c>
      <c r="AN25" s="183" t="s">
        <v>117</v>
      </c>
      <c r="AO25" s="184"/>
      <c r="AP25" s="184"/>
      <c r="AQ25" s="184"/>
      <c r="AR25" s="184"/>
      <c r="AS25" s="184"/>
      <c r="AT25" s="184"/>
      <c r="AU25" s="184"/>
      <c r="AV25" s="184"/>
      <c r="AW25" s="184"/>
      <c r="AX25" s="184"/>
      <c r="AY25" s="184"/>
      <c r="AZ25" s="184"/>
      <c r="BA25" s="184"/>
      <c r="BB25" s="184"/>
      <c r="BC25" s="184"/>
      <c r="BD25" s="184"/>
      <c r="BE25" s="184"/>
      <c r="BF25" s="184"/>
      <c r="BG25" s="184"/>
      <c r="BH25" s="184"/>
      <c r="BI25" s="184"/>
      <c r="BJ25" s="184"/>
      <c r="BK25" s="55">
        <f>ROUND(AVERAGE(BK19:BK24),0)</f>
        <v>34</v>
      </c>
    </row>
    <row r="26" spans="1:63" ht="16.5" x14ac:dyDescent="0.45">
      <c r="A26" s="8" t="s">
        <v>118</v>
      </c>
      <c r="B26" s="16" t="s">
        <v>119</v>
      </c>
      <c r="C26" s="37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177" t="s">
        <v>120</v>
      </c>
      <c r="Q26" s="178"/>
      <c r="R26" s="178"/>
      <c r="S26" s="178"/>
      <c r="T26" s="178"/>
      <c r="U26" s="178"/>
      <c r="V26" s="178"/>
      <c r="W26" s="178"/>
      <c r="X26" s="178"/>
      <c r="Y26" s="178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8"/>
      <c r="AK26" s="178"/>
      <c r="AL26" s="179"/>
      <c r="AM26" s="121">
        <v>1380</v>
      </c>
      <c r="AN26" s="183" t="s">
        <v>121</v>
      </c>
      <c r="AO26" s="184"/>
      <c r="AP26" s="184"/>
      <c r="AQ26" s="184"/>
      <c r="AR26" s="184"/>
      <c r="AS26" s="184"/>
      <c r="AT26" s="184"/>
      <c r="AU26" s="184"/>
      <c r="AV26" s="184"/>
      <c r="AW26" s="184"/>
      <c r="AX26" s="184"/>
      <c r="AY26" s="184"/>
      <c r="AZ26" s="184"/>
      <c r="BA26" s="184"/>
      <c r="BB26" s="184"/>
      <c r="BC26" s="184"/>
      <c r="BD26" s="184"/>
      <c r="BE26" s="184"/>
      <c r="BF26" s="184"/>
      <c r="BG26" s="184"/>
      <c r="BH26" s="184"/>
      <c r="BI26" s="184"/>
      <c r="BJ26" s="184"/>
      <c r="BK26" s="338">
        <v>1380</v>
      </c>
    </row>
    <row r="27" spans="1:63" ht="17" thickBot="1" x14ac:dyDescent="0.5">
      <c r="A27" s="35"/>
      <c r="B27" s="17" t="s">
        <v>122</v>
      </c>
      <c r="C27" s="40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174" t="s">
        <v>123</v>
      </c>
      <c r="Q27" s="175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  <c r="AF27" s="175"/>
      <c r="AG27" s="175"/>
      <c r="AH27" s="175"/>
      <c r="AI27" s="175"/>
      <c r="AJ27" s="175"/>
      <c r="AK27" s="175"/>
      <c r="AL27" s="180"/>
      <c r="AM27" s="60">
        <v>300</v>
      </c>
      <c r="AN27" s="166" t="s">
        <v>124</v>
      </c>
      <c r="AO27" s="167"/>
      <c r="AP27" s="167"/>
      <c r="AQ27" s="167"/>
      <c r="AR27" s="167"/>
      <c r="AS27" s="167"/>
      <c r="AT27" s="167"/>
      <c r="AU27" s="167"/>
      <c r="AV27" s="167"/>
      <c r="AW27" s="167"/>
      <c r="AX27" s="167"/>
      <c r="AY27" s="167"/>
      <c r="AZ27" s="167"/>
      <c r="BA27" s="167"/>
      <c r="BB27" s="167"/>
      <c r="BC27" s="167"/>
      <c r="BD27" s="167"/>
      <c r="BE27" s="167"/>
      <c r="BF27" s="167"/>
      <c r="BG27" s="167"/>
      <c r="BH27" s="167"/>
      <c r="BI27" s="167"/>
      <c r="BJ27" s="167"/>
      <c r="BK27" s="59">
        <v>300</v>
      </c>
    </row>
    <row r="28" spans="1:63" x14ac:dyDescent="0.35">
      <c r="N28" s="18"/>
      <c r="BG28" s="33"/>
    </row>
    <row r="29" spans="1:63" x14ac:dyDescent="0.35">
      <c r="N29" s="18"/>
    </row>
    <row r="30" spans="1:63" ht="15" thickBot="1" x14ac:dyDescent="0.4"/>
    <row r="31" spans="1:63" ht="23.5" customHeight="1" thickBot="1" x14ac:dyDescent="0.55000000000000004">
      <c r="A31" s="19" t="s">
        <v>125</v>
      </c>
      <c r="B31" s="20" t="s">
        <v>126</v>
      </c>
      <c r="C31" s="50">
        <f>ROUND(0.3*0.5*((1-AM15/AG6)+(1-BK15/BG6))+0.5*0.5*((1-AM25/AM18)+(1-BK25/BK18))+0.2*0.5*((1-AM27/AM26)+(1-BK27/BK26)),2)</f>
        <v>0.2</v>
      </c>
    </row>
    <row r="34" spans="1:4" x14ac:dyDescent="0.35">
      <c r="A34" s="218" t="s">
        <v>127</v>
      </c>
      <c r="B34" s="219"/>
      <c r="C34" s="219"/>
      <c r="D34" s="220"/>
    </row>
    <row r="35" spans="1:4" x14ac:dyDescent="0.35">
      <c r="A35" s="100"/>
      <c r="B35" s="221" t="s">
        <v>128</v>
      </c>
      <c r="C35" s="222"/>
      <c r="D35" s="223"/>
    </row>
    <row r="36" spans="1:4" x14ac:dyDescent="0.35">
      <c r="A36" s="101"/>
      <c r="B36" s="221" t="s">
        <v>129</v>
      </c>
      <c r="C36" s="222"/>
      <c r="D36" s="223"/>
    </row>
    <row r="37" spans="1:4" x14ac:dyDescent="0.35">
      <c r="A37" s="102"/>
      <c r="B37" s="221" t="s">
        <v>130</v>
      </c>
      <c r="C37" s="222"/>
      <c r="D37" s="223"/>
    </row>
    <row r="38" spans="1:4" x14ac:dyDescent="0.35">
      <c r="A38" s="103"/>
      <c r="B38" s="221" t="s">
        <v>131</v>
      </c>
      <c r="C38" s="222"/>
      <c r="D38" s="223"/>
    </row>
  </sheetData>
  <sheetProtection algorithmName="SHA-512" hashValue="VTfzGGu+niG2GKtTk9RPxotlTGI/Q7NR3VkL1mTf9Oah1aflMAeBZoGdBQuBx4KoIkR2j32hrL0EvgKcq237ew==" saltValue="IXXDX9ScALajSvDArh8TRw==" spinCount="100000" sheet="1" objects="1" scenarios="1"/>
  <mergeCells count="63">
    <mergeCell ref="A34:D34"/>
    <mergeCell ref="B35:D35"/>
    <mergeCell ref="B36:D36"/>
    <mergeCell ref="B37:D37"/>
    <mergeCell ref="B38:D38"/>
    <mergeCell ref="AN26:BJ26"/>
    <mergeCell ref="C17:M25"/>
    <mergeCell ref="AN23:BJ23"/>
    <mergeCell ref="AN24:BJ24"/>
    <mergeCell ref="C4:O4"/>
    <mergeCell ref="C5:M15"/>
    <mergeCell ref="AN17:BJ17"/>
    <mergeCell ref="AN18:BJ18"/>
    <mergeCell ref="AN19:BJ19"/>
    <mergeCell ref="BD2:BE2"/>
    <mergeCell ref="BF2:BG2"/>
    <mergeCell ref="AP2:AQ2"/>
    <mergeCell ref="AR2:AS2"/>
    <mergeCell ref="AT2:AU2"/>
    <mergeCell ref="AV2:AW2"/>
    <mergeCell ref="AX2:AY2"/>
    <mergeCell ref="AZ2:BA2"/>
    <mergeCell ref="V2:W2"/>
    <mergeCell ref="X2:Y2"/>
    <mergeCell ref="Z2:AA2"/>
    <mergeCell ref="AB2:AC2"/>
    <mergeCell ref="BB2:BC2"/>
    <mergeCell ref="AD2:AE2"/>
    <mergeCell ref="AF2:AG2"/>
    <mergeCell ref="AH2:AI2"/>
    <mergeCell ref="AJ2:AK2"/>
    <mergeCell ref="BH2:BI2"/>
    <mergeCell ref="BJ2:BK2"/>
    <mergeCell ref="A16:B16"/>
    <mergeCell ref="C16:BK16"/>
    <mergeCell ref="AN3:BK3"/>
    <mergeCell ref="AN4:BK4"/>
    <mergeCell ref="P15:AL15"/>
    <mergeCell ref="AN15:BJ15"/>
    <mergeCell ref="P3:AM3"/>
    <mergeCell ref="P4:AM4"/>
    <mergeCell ref="C3:O3"/>
    <mergeCell ref="AL2:AM2"/>
    <mergeCell ref="AN2:AO2"/>
    <mergeCell ref="P2:Q2"/>
    <mergeCell ref="R2:S2"/>
    <mergeCell ref="T2:U2"/>
    <mergeCell ref="AN27:BJ27"/>
    <mergeCell ref="P17:AL17"/>
    <mergeCell ref="P18:AL18"/>
    <mergeCell ref="P20:AL20"/>
    <mergeCell ref="P19:AL19"/>
    <mergeCell ref="P21:AL21"/>
    <mergeCell ref="P22:AL22"/>
    <mergeCell ref="P23:AL23"/>
    <mergeCell ref="P24:AL24"/>
    <mergeCell ref="P25:AL25"/>
    <mergeCell ref="P26:AL26"/>
    <mergeCell ref="P27:AL27"/>
    <mergeCell ref="AN20:BJ20"/>
    <mergeCell ref="AN21:BJ21"/>
    <mergeCell ref="AN22:BJ22"/>
    <mergeCell ref="AN25:BJ2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zoomScale="70" zoomScaleNormal="70" workbookViewId="0">
      <selection activeCell="G54" sqref="G54"/>
    </sheetView>
  </sheetViews>
  <sheetFormatPr defaultRowHeight="14.5" x14ac:dyDescent="0.35"/>
  <cols>
    <col min="2" max="2" width="60.54296875" customWidth="1"/>
    <col min="3" max="3" width="7" customWidth="1"/>
    <col min="4" max="4" width="5.453125" customWidth="1"/>
    <col min="14" max="14" width="7.54296875" customWidth="1"/>
    <col min="15" max="15" width="5.1796875" customWidth="1"/>
  </cols>
  <sheetData>
    <row r="1" spans="1:16" x14ac:dyDescent="0.35">
      <c r="A1" s="21" t="s">
        <v>132</v>
      </c>
      <c r="B1" s="9" t="s">
        <v>133</v>
      </c>
      <c r="C1" s="225">
        <v>3.472222222222222E-3</v>
      </c>
      <c r="D1" s="226"/>
      <c r="E1" s="46">
        <v>6.9444444444444441E-3</v>
      </c>
      <c r="F1" s="155">
        <v>1.0416666666666666E-2</v>
      </c>
      <c r="G1" s="155">
        <v>1.3888888888888888E-2</v>
      </c>
      <c r="H1" s="155">
        <v>1.7361111111111112E-2</v>
      </c>
      <c r="I1" s="155">
        <v>2.0833333333333332E-2</v>
      </c>
      <c r="J1" s="155">
        <v>2.4305555555555556E-2</v>
      </c>
      <c r="K1" s="23">
        <v>2.7777777777777776E-2</v>
      </c>
      <c r="L1" s="23">
        <v>3.125E-2</v>
      </c>
      <c r="M1" s="23">
        <v>3.4722222222222203E-2</v>
      </c>
      <c r="N1" s="225">
        <v>3.8194444444444503E-2</v>
      </c>
      <c r="O1" s="226"/>
      <c r="P1" s="23">
        <v>4.1666666666666699E-2</v>
      </c>
    </row>
    <row r="2" spans="1:16" ht="16.5" x14ac:dyDescent="0.35">
      <c r="A2" s="48" t="s">
        <v>134</v>
      </c>
      <c r="B2" s="9" t="s">
        <v>135</v>
      </c>
      <c r="C2" s="195" t="s">
        <v>136</v>
      </c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</row>
    <row r="3" spans="1:16" ht="17.5" x14ac:dyDescent="0.45">
      <c r="A3" s="229" t="s">
        <v>137</v>
      </c>
      <c r="B3" s="9" t="s">
        <v>138</v>
      </c>
      <c r="C3" s="227" t="s">
        <v>139</v>
      </c>
      <c r="D3" s="228"/>
      <c r="E3" s="144">
        <v>500</v>
      </c>
      <c r="F3" s="165"/>
      <c r="G3" s="165"/>
      <c r="H3" s="165"/>
      <c r="I3" s="165"/>
      <c r="J3" s="165"/>
      <c r="K3" s="165"/>
      <c r="L3" s="165"/>
      <c r="M3" s="165"/>
      <c r="N3" s="227" t="s">
        <v>140</v>
      </c>
      <c r="O3" s="228"/>
      <c r="P3" s="124">
        <v>300</v>
      </c>
    </row>
    <row r="4" spans="1:16" ht="17.5" x14ac:dyDescent="0.45">
      <c r="A4" s="229"/>
      <c r="B4" s="9" t="s">
        <v>141</v>
      </c>
      <c r="C4" s="227" t="s">
        <v>142</v>
      </c>
      <c r="D4" s="228"/>
      <c r="E4" s="144">
        <v>500</v>
      </c>
      <c r="F4" s="165"/>
      <c r="G4" s="165"/>
      <c r="H4" s="165"/>
      <c r="I4" s="165"/>
      <c r="J4" s="165"/>
      <c r="K4" s="165"/>
      <c r="L4" s="165"/>
      <c r="M4" s="165"/>
      <c r="N4" s="227" t="s">
        <v>143</v>
      </c>
      <c r="O4" s="228"/>
      <c r="P4" s="124">
        <v>300</v>
      </c>
    </row>
    <row r="5" spans="1:16" ht="17.5" x14ac:dyDescent="0.45">
      <c r="A5" s="229"/>
      <c r="B5" s="9" t="s">
        <v>144</v>
      </c>
      <c r="C5" s="227" t="s">
        <v>145</v>
      </c>
      <c r="D5" s="228"/>
      <c r="E5" s="144">
        <v>500</v>
      </c>
      <c r="F5" s="165"/>
      <c r="G5" s="165"/>
      <c r="H5" s="165"/>
      <c r="I5" s="165"/>
      <c r="J5" s="165"/>
      <c r="K5" s="165"/>
      <c r="L5" s="165"/>
      <c r="M5" s="165"/>
      <c r="N5" s="227" t="s">
        <v>146</v>
      </c>
      <c r="O5" s="228"/>
      <c r="P5" s="124">
        <v>300</v>
      </c>
    </row>
    <row r="6" spans="1:16" ht="17.5" x14ac:dyDescent="0.45">
      <c r="A6" s="229"/>
      <c r="B6" s="9" t="s">
        <v>147</v>
      </c>
      <c r="C6" s="227" t="s">
        <v>148</v>
      </c>
      <c r="D6" s="228"/>
      <c r="E6" s="78">
        <f>ROUND(AVERAGE(E3:E5),0)</f>
        <v>500</v>
      </c>
      <c r="F6" s="165"/>
      <c r="G6" s="165"/>
      <c r="H6" s="165"/>
      <c r="I6" s="165"/>
      <c r="J6" s="165"/>
      <c r="K6" s="165"/>
      <c r="L6" s="165"/>
      <c r="M6" s="165"/>
      <c r="N6" s="227" t="s">
        <v>149</v>
      </c>
      <c r="O6" s="228"/>
      <c r="P6" s="78">
        <f>ROUND(AVERAGE(P3:P5),0)</f>
        <v>300</v>
      </c>
    </row>
    <row r="7" spans="1:16" x14ac:dyDescent="0.35">
      <c r="A7" s="229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227"/>
      <c r="O7" s="231"/>
      <c r="P7" s="228"/>
    </row>
    <row r="8" spans="1:16" ht="16.5" x14ac:dyDescent="0.45">
      <c r="A8" s="229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229" t="s">
        <v>150</v>
      </c>
      <c r="O8" s="230"/>
      <c r="P8" s="79">
        <f>ROUND(((E6-P6)/E6),2)</f>
        <v>0.4</v>
      </c>
    </row>
    <row r="9" spans="1:16" x14ac:dyDescent="0.35">
      <c r="A9" s="229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227"/>
      <c r="O9" s="231"/>
      <c r="P9" s="228"/>
    </row>
    <row r="10" spans="1:16" x14ac:dyDescent="0.35">
      <c r="A10" s="22" t="s">
        <v>134</v>
      </c>
      <c r="B10" s="43" t="s">
        <v>151</v>
      </c>
      <c r="C10" s="195" t="s">
        <v>136</v>
      </c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</row>
    <row r="11" spans="1:16" ht="17.5" x14ac:dyDescent="0.45">
      <c r="A11" s="232" t="s">
        <v>152</v>
      </c>
      <c r="B11" s="9" t="s">
        <v>138</v>
      </c>
      <c r="C11" s="165" t="s">
        <v>153</v>
      </c>
      <c r="D11" s="165"/>
      <c r="E11" s="144">
        <v>500</v>
      </c>
      <c r="F11" s="165"/>
      <c r="G11" s="165"/>
      <c r="H11" s="165"/>
      <c r="I11" s="165"/>
      <c r="J11" s="165"/>
      <c r="K11" s="165"/>
      <c r="L11" s="165"/>
      <c r="M11" s="165"/>
      <c r="N11" s="165" t="s">
        <v>154</v>
      </c>
      <c r="O11" s="165"/>
      <c r="P11" s="124">
        <v>300</v>
      </c>
    </row>
    <row r="12" spans="1:16" ht="17.5" x14ac:dyDescent="0.45">
      <c r="A12" s="233"/>
      <c r="B12" s="9" t="s">
        <v>141</v>
      </c>
      <c r="C12" s="165" t="s">
        <v>155</v>
      </c>
      <c r="D12" s="165"/>
      <c r="E12" s="144">
        <v>500</v>
      </c>
      <c r="F12" s="165"/>
      <c r="G12" s="165"/>
      <c r="H12" s="165"/>
      <c r="I12" s="165"/>
      <c r="J12" s="165"/>
      <c r="K12" s="165"/>
      <c r="L12" s="165"/>
      <c r="M12" s="165"/>
      <c r="N12" s="165" t="s">
        <v>156</v>
      </c>
      <c r="O12" s="165"/>
      <c r="P12" s="124">
        <v>300</v>
      </c>
    </row>
    <row r="13" spans="1:16" ht="17.5" x14ac:dyDescent="0.45">
      <c r="A13" s="233"/>
      <c r="B13" s="9" t="s">
        <v>144</v>
      </c>
      <c r="C13" s="165" t="s">
        <v>157</v>
      </c>
      <c r="D13" s="165"/>
      <c r="E13" s="144">
        <v>500</v>
      </c>
      <c r="F13" s="165"/>
      <c r="G13" s="165"/>
      <c r="H13" s="165"/>
      <c r="I13" s="165"/>
      <c r="J13" s="165"/>
      <c r="K13" s="165"/>
      <c r="L13" s="165"/>
      <c r="M13" s="165"/>
      <c r="N13" s="165" t="s">
        <v>158</v>
      </c>
      <c r="O13" s="165"/>
      <c r="P13" s="124">
        <v>300</v>
      </c>
    </row>
    <row r="14" spans="1:16" ht="17.5" x14ac:dyDescent="0.45">
      <c r="A14" s="233"/>
      <c r="B14" s="9" t="s">
        <v>147</v>
      </c>
      <c r="C14" s="165" t="s">
        <v>159</v>
      </c>
      <c r="D14" s="165"/>
      <c r="E14" s="61">
        <f>ROUND(AVERAGE(E11:E13),0)</f>
        <v>500</v>
      </c>
      <c r="F14" s="165"/>
      <c r="G14" s="165"/>
      <c r="H14" s="165"/>
      <c r="I14" s="165"/>
      <c r="J14" s="165"/>
      <c r="K14" s="165"/>
      <c r="L14" s="165"/>
      <c r="M14" s="165"/>
      <c r="N14" s="165" t="s">
        <v>160</v>
      </c>
      <c r="O14" s="165"/>
      <c r="P14" s="61">
        <f>ROUND(AVERAGE(P11:P13),0)</f>
        <v>300</v>
      </c>
    </row>
    <row r="15" spans="1:16" x14ac:dyDescent="0.35">
      <c r="A15" s="233"/>
      <c r="B15" s="165"/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65"/>
    </row>
    <row r="16" spans="1:16" ht="16.5" x14ac:dyDescent="0.45">
      <c r="A16" s="233"/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224" t="s">
        <v>161</v>
      </c>
      <c r="O16" s="224"/>
      <c r="P16" s="80">
        <f>ROUND(((E14-P14)/E14),2)</f>
        <v>0.4</v>
      </c>
    </row>
    <row r="17" spans="1:16" x14ac:dyDescent="0.35">
      <c r="A17" s="234"/>
      <c r="B17" s="165"/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5"/>
      <c r="O17" s="165"/>
      <c r="P17" s="165"/>
    </row>
    <row r="18" spans="1:16" x14ac:dyDescent="0.35">
      <c r="A18" s="49" t="s">
        <v>134</v>
      </c>
      <c r="B18" s="9" t="s">
        <v>151</v>
      </c>
      <c r="C18" s="195" t="s">
        <v>136</v>
      </c>
      <c r="D18" s="195"/>
      <c r="E18" s="195"/>
      <c r="F18" s="195"/>
      <c r="G18" s="195"/>
      <c r="H18" s="195"/>
      <c r="I18" s="195"/>
      <c r="J18" s="195"/>
      <c r="K18" s="195"/>
      <c r="L18" s="195"/>
      <c r="M18" s="195"/>
      <c r="N18" s="195"/>
      <c r="O18" s="195"/>
      <c r="P18" s="195"/>
    </row>
    <row r="19" spans="1:16" ht="17.5" x14ac:dyDescent="0.45">
      <c r="A19" s="232" t="s">
        <v>162</v>
      </c>
      <c r="B19" s="9" t="s">
        <v>138</v>
      </c>
      <c r="C19" s="165" t="s">
        <v>163</v>
      </c>
      <c r="D19" s="165"/>
      <c r="E19" s="144">
        <v>500</v>
      </c>
      <c r="F19" s="165"/>
      <c r="G19" s="165"/>
      <c r="H19" s="165"/>
      <c r="I19" s="165"/>
      <c r="J19" s="165"/>
      <c r="K19" s="165"/>
      <c r="L19" s="165"/>
      <c r="M19" s="165"/>
      <c r="N19" s="165" t="s">
        <v>164</v>
      </c>
      <c r="O19" s="165"/>
      <c r="P19" s="124">
        <v>300</v>
      </c>
    </row>
    <row r="20" spans="1:16" ht="17.5" x14ac:dyDescent="0.45">
      <c r="A20" s="233"/>
      <c r="B20" s="9" t="s">
        <v>141</v>
      </c>
      <c r="C20" s="165" t="s">
        <v>165</v>
      </c>
      <c r="D20" s="165"/>
      <c r="E20" s="144">
        <v>500</v>
      </c>
      <c r="F20" s="165"/>
      <c r="G20" s="165"/>
      <c r="H20" s="165"/>
      <c r="I20" s="165"/>
      <c r="J20" s="165"/>
      <c r="K20" s="165"/>
      <c r="L20" s="165"/>
      <c r="M20" s="165"/>
      <c r="N20" s="165" t="s">
        <v>166</v>
      </c>
      <c r="O20" s="165"/>
      <c r="P20" s="124">
        <v>300</v>
      </c>
    </row>
    <row r="21" spans="1:16" ht="17.5" x14ac:dyDescent="0.45">
      <c r="A21" s="233"/>
      <c r="B21" s="9" t="s">
        <v>144</v>
      </c>
      <c r="C21" s="165" t="s">
        <v>167</v>
      </c>
      <c r="D21" s="165"/>
      <c r="E21" s="144">
        <v>500</v>
      </c>
      <c r="F21" s="165"/>
      <c r="G21" s="165"/>
      <c r="H21" s="165"/>
      <c r="I21" s="165"/>
      <c r="J21" s="165"/>
      <c r="K21" s="165"/>
      <c r="L21" s="165"/>
      <c r="M21" s="165"/>
      <c r="N21" s="165" t="s">
        <v>168</v>
      </c>
      <c r="O21" s="165"/>
      <c r="P21" s="124">
        <v>300</v>
      </c>
    </row>
    <row r="22" spans="1:16" ht="17.5" x14ac:dyDescent="0.45">
      <c r="A22" s="233"/>
      <c r="B22" s="9" t="s">
        <v>147</v>
      </c>
      <c r="C22" s="165" t="s">
        <v>169</v>
      </c>
      <c r="D22" s="165"/>
      <c r="E22" s="61">
        <f>ROUND(AVERAGE(E19:E21),0)</f>
        <v>500</v>
      </c>
      <c r="F22" s="165"/>
      <c r="G22" s="165"/>
      <c r="H22" s="165"/>
      <c r="I22" s="165"/>
      <c r="J22" s="165"/>
      <c r="K22" s="165"/>
      <c r="L22" s="165"/>
      <c r="M22" s="165"/>
      <c r="N22" s="165" t="s">
        <v>170</v>
      </c>
      <c r="O22" s="165"/>
      <c r="P22" s="61">
        <f>ROUND(AVERAGE(P19:P21),0)</f>
        <v>300</v>
      </c>
    </row>
    <row r="23" spans="1:16" x14ac:dyDescent="0.35">
      <c r="A23" s="233"/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</row>
    <row r="24" spans="1:16" ht="16.5" x14ac:dyDescent="0.45">
      <c r="A24" s="233"/>
      <c r="B24" s="165"/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224" t="s">
        <v>171</v>
      </c>
      <c r="O24" s="224"/>
      <c r="P24" s="80">
        <f>ROUND(((E22-P22)/E22),2)</f>
        <v>0.4</v>
      </c>
    </row>
    <row r="25" spans="1:16" x14ac:dyDescent="0.35">
      <c r="A25" s="234"/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</row>
    <row r="26" spans="1:16" x14ac:dyDescent="0.35">
      <c r="A26" s="49" t="s">
        <v>134</v>
      </c>
      <c r="B26" s="9" t="s">
        <v>151</v>
      </c>
      <c r="C26" s="195" t="s">
        <v>136</v>
      </c>
      <c r="D26" s="195"/>
      <c r="E26" s="195"/>
      <c r="F26" s="195"/>
      <c r="G26" s="195"/>
      <c r="H26" s="195"/>
      <c r="I26" s="195"/>
      <c r="J26" s="195"/>
      <c r="K26" s="195"/>
      <c r="L26" s="195"/>
      <c r="M26" s="195"/>
      <c r="N26" s="195"/>
      <c r="O26" s="195"/>
      <c r="P26" s="195"/>
    </row>
    <row r="27" spans="1:16" ht="17.5" x14ac:dyDescent="0.45">
      <c r="A27" s="232" t="s">
        <v>172</v>
      </c>
      <c r="B27" s="9" t="s">
        <v>173</v>
      </c>
      <c r="C27" s="165" t="s">
        <v>174</v>
      </c>
      <c r="D27" s="165"/>
      <c r="E27" s="144">
        <v>500</v>
      </c>
      <c r="F27" s="165"/>
      <c r="G27" s="165"/>
      <c r="H27" s="165"/>
      <c r="I27" s="165"/>
      <c r="J27" s="165"/>
      <c r="K27" s="165"/>
      <c r="L27" s="165"/>
      <c r="M27" s="165"/>
      <c r="N27" s="165" t="s">
        <v>175</v>
      </c>
      <c r="O27" s="165"/>
      <c r="P27" s="124">
        <v>300</v>
      </c>
    </row>
    <row r="28" spans="1:16" ht="17.5" x14ac:dyDescent="0.45">
      <c r="A28" s="233"/>
      <c r="B28" s="9" t="s">
        <v>176</v>
      </c>
      <c r="C28" s="165" t="s">
        <v>177</v>
      </c>
      <c r="D28" s="165"/>
      <c r="E28" s="144">
        <v>500</v>
      </c>
      <c r="F28" s="165"/>
      <c r="G28" s="165"/>
      <c r="H28" s="165"/>
      <c r="I28" s="165"/>
      <c r="J28" s="165"/>
      <c r="K28" s="165"/>
      <c r="L28" s="165"/>
      <c r="M28" s="165"/>
      <c r="N28" s="165" t="s">
        <v>178</v>
      </c>
      <c r="O28" s="165"/>
      <c r="P28" s="124">
        <v>300</v>
      </c>
    </row>
    <row r="29" spans="1:16" ht="17.5" x14ac:dyDescent="0.45">
      <c r="A29" s="233"/>
      <c r="B29" s="9" t="s">
        <v>179</v>
      </c>
      <c r="C29" s="165" t="s">
        <v>180</v>
      </c>
      <c r="D29" s="165"/>
      <c r="E29" s="144">
        <v>500</v>
      </c>
      <c r="F29" s="165"/>
      <c r="G29" s="165"/>
      <c r="H29" s="165"/>
      <c r="I29" s="165"/>
      <c r="J29" s="165"/>
      <c r="K29" s="165"/>
      <c r="L29" s="165"/>
      <c r="M29" s="165"/>
      <c r="N29" s="165" t="s">
        <v>181</v>
      </c>
      <c r="O29" s="165"/>
      <c r="P29" s="124">
        <v>300</v>
      </c>
    </row>
    <row r="30" spans="1:16" ht="17.5" x14ac:dyDescent="0.45">
      <c r="A30" s="233"/>
      <c r="B30" s="9" t="s">
        <v>182</v>
      </c>
      <c r="C30" s="165" t="s">
        <v>183</v>
      </c>
      <c r="D30" s="165"/>
      <c r="E30" s="61">
        <f>ROUND(AVERAGE(E27:E29),0)</f>
        <v>500</v>
      </c>
      <c r="F30" s="165"/>
      <c r="G30" s="165"/>
      <c r="H30" s="165"/>
      <c r="I30" s="165"/>
      <c r="J30" s="165"/>
      <c r="K30" s="165"/>
      <c r="L30" s="165"/>
      <c r="M30" s="165"/>
      <c r="N30" s="165" t="s">
        <v>184</v>
      </c>
      <c r="O30" s="165"/>
      <c r="P30" s="61">
        <f>ROUND(AVERAGE(P27:P29),0)</f>
        <v>300</v>
      </c>
    </row>
    <row r="31" spans="1:16" x14ac:dyDescent="0.35">
      <c r="A31" s="233"/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165"/>
    </row>
    <row r="32" spans="1:16" ht="16.5" x14ac:dyDescent="0.45">
      <c r="A32" s="233"/>
      <c r="B32" s="165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224" t="s">
        <v>185</v>
      </c>
      <c r="O32" s="224"/>
      <c r="P32" s="80">
        <f>ROUND(((E30-P30)/E30),2)</f>
        <v>0.4</v>
      </c>
    </row>
    <row r="33" spans="1:16" x14ac:dyDescent="0.35">
      <c r="A33" s="234"/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</row>
    <row r="34" spans="1:16" x14ac:dyDescent="0.35">
      <c r="A34" s="49" t="s">
        <v>186</v>
      </c>
      <c r="B34" s="9" t="s">
        <v>151</v>
      </c>
      <c r="C34" s="195" t="s">
        <v>136</v>
      </c>
      <c r="D34" s="195"/>
      <c r="E34" s="195"/>
      <c r="F34" s="195"/>
      <c r="G34" s="195"/>
      <c r="H34" s="195"/>
      <c r="I34" s="195"/>
      <c r="J34" s="195"/>
      <c r="K34" s="195"/>
      <c r="L34" s="195"/>
      <c r="M34" s="195"/>
      <c r="N34" s="195"/>
      <c r="O34" s="195"/>
      <c r="P34" s="195"/>
    </row>
    <row r="35" spans="1:16" ht="17.5" x14ac:dyDescent="0.45">
      <c r="A35" s="232" t="s">
        <v>187</v>
      </c>
      <c r="B35" s="9" t="s">
        <v>173</v>
      </c>
      <c r="C35" s="165" t="s">
        <v>188</v>
      </c>
      <c r="D35" s="165"/>
      <c r="E35" s="144">
        <v>500</v>
      </c>
      <c r="F35" s="165"/>
      <c r="G35" s="165"/>
      <c r="H35" s="165"/>
      <c r="I35" s="165"/>
      <c r="J35" s="165"/>
      <c r="K35" s="165"/>
      <c r="L35" s="165"/>
      <c r="M35" s="165"/>
      <c r="N35" s="165" t="s">
        <v>189</v>
      </c>
      <c r="O35" s="165"/>
      <c r="P35" s="124">
        <v>300</v>
      </c>
    </row>
    <row r="36" spans="1:16" ht="17.5" x14ac:dyDescent="0.45">
      <c r="A36" s="233"/>
      <c r="B36" s="9" t="s">
        <v>176</v>
      </c>
      <c r="C36" s="165" t="s">
        <v>190</v>
      </c>
      <c r="D36" s="165"/>
      <c r="E36" s="144">
        <v>500</v>
      </c>
      <c r="F36" s="165"/>
      <c r="G36" s="165"/>
      <c r="H36" s="165"/>
      <c r="I36" s="165"/>
      <c r="J36" s="165"/>
      <c r="K36" s="165"/>
      <c r="L36" s="165"/>
      <c r="M36" s="165"/>
      <c r="N36" s="165" t="s">
        <v>191</v>
      </c>
      <c r="O36" s="165"/>
      <c r="P36" s="124">
        <v>300</v>
      </c>
    </row>
    <row r="37" spans="1:16" ht="17.5" x14ac:dyDescent="0.45">
      <c r="A37" s="233"/>
      <c r="B37" s="9" t="s">
        <v>179</v>
      </c>
      <c r="C37" s="165" t="s">
        <v>192</v>
      </c>
      <c r="D37" s="165"/>
      <c r="E37" s="144">
        <v>500</v>
      </c>
      <c r="F37" s="165"/>
      <c r="G37" s="165"/>
      <c r="H37" s="165"/>
      <c r="I37" s="165"/>
      <c r="J37" s="165"/>
      <c r="K37" s="165"/>
      <c r="L37" s="165"/>
      <c r="M37" s="165"/>
      <c r="N37" s="165" t="s">
        <v>193</v>
      </c>
      <c r="O37" s="165"/>
      <c r="P37" s="124">
        <v>300</v>
      </c>
    </row>
    <row r="38" spans="1:16" ht="17.5" x14ac:dyDescent="0.45">
      <c r="A38" s="233"/>
      <c r="B38" s="9" t="s">
        <v>194</v>
      </c>
      <c r="C38" s="165" t="s">
        <v>195</v>
      </c>
      <c r="D38" s="165"/>
      <c r="E38" s="61">
        <f>ROUND(AVERAGE(E35:E37),0)</f>
        <v>500</v>
      </c>
      <c r="F38" s="165"/>
      <c r="G38" s="165"/>
      <c r="H38" s="165"/>
      <c r="I38" s="165"/>
      <c r="J38" s="165"/>
      <c r="K38" s="165"/>
      <c r="L38" s="165"/>
      <c r="M38" s="165"/>
      <c r="N38" s="165" t="s">
        <v>196</v>
      </c>
      <c r="O38" s="165"/>
      <c r="P38" s="61">
        <f>ROUND(AVERAGE(P35:P37),0)</f>
        <v>300</v>
      </c>
    </row>
    <row r="39" spans="1:16" x14ac:dyDescent="0.35">
      <c r="A39" s="233"/>
      <c r="B39" s="165"/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165"/>
      <c r="O39" s="165"/>
      <c r="P39" s="165"/>
    </row>
    <row r="40" spans="1:16" ht="16.5" x14ac:dyDescent="0.45">
      <c r="A40" s="233"/>
      <c r="B40" s="165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224" t="s">
        <v>197</v>
      </c>
      <c r="O40" s="224"/>
      <c r="P40" s="80">
        <f>ROUND(((E38-P38)/E38),2)</f>
        <v>0.4</v>
      </c>
    </row>
    <row r="41" spans="1:16" x14ac:dyDescent="0.35">
      <c r="A41" s="234"/>
      <c r="B41" s="165"/>
      <c r="C41" s="165"/>
      <c r="D41" s="165"/>
      <c r="E41" s="165"/>
      <c r="F41" s="165"/>
      <c r="G41" s="165"/>
      <c r="H41" s="165"/>
      <c r="I41" s="165"/>
      <c r="J41" s="165"/>
      <c r="K41" s="165"/>
      <c r="L41" s="165"/>
      <c r="M41" s="165"/>
      <c r="N41" s="165"/>
      <c r="O41" s="165"/>
      <c r="P41" s="165"/>
    </row>
    <row r="42" spans="1:16" x14ac:dyDescent="0.35">
      <c r="A42" s="49" t="s">
        <v>186</v>
      </c>
      <c r="B42" s="9" t="s">
        <v>151</v>
      </c>
      <c r="C42" s="195" t="s">
        <v>136</v>
      </c>
      <c r="D42" s="195"/>
      <c r="E42" s="195"/>
      <c r="F42" s="195"/>
      <c r="G42" s="195"/>
      <c r="H42" s="195"/>
      <c r="I42" s="195"/>
      <c r="J42" s="195"/>
      <c r="K42" s="195"/>
      <c r="L42" s="195"/>
      <c r="M42" s="195"/>
      <c r="N42" s="195"/>
      <c r="O42" s="195"/>
      <c r="P42" s="195"/>
    </row>
    <row r="43" spans="1:16" ht="17.5" x14ac:dyDescent="0.45">
      <c r="A43" s="232" t="s">
        <v>198</v>
      </c>
      <c r="B43" s="9" t="s">
        <v>173</v>
      </c>
      <c r="C43" s="165" t="s">
        <v>199</v>
      </c>
      <c r="D43" s="165"/>
      <c r="E43" s="144">
        <v>500</v>
      </c>
      <c r="F43" s="165"/>
      <c r="G43" s="165"/>
      <c r="H43" s="165"/>
      <c r="I43" s="165"/>
      <c r="J43" s="165"/>
      <c r="K43" s="165"/>
      <c r="L43" s="165"/>
      <c r="M43" s="165"/>
      <c r="N43" s="165" t="s">
        <v>200</v>
      </c>
      <c r="O43" s="165"/>
      <c r="P43" s="124">
        <v>300</v>
      </c>
    </row>
    <row r="44" spans="1:16" ht="17.5" x14ac:dyDescent="0.45">
      <c r="A44" s="233"/>
      <c r="B44" s="9" t="s">
        <v>176</v>
      </c>
      <c r="C44" s="165" t="s">
        <v>201</v>
      </c>
      <c r="D44" s="165"/>
      <c r="E44" s="144">
        <v>500</v>
      </c>
      <c r="F44" s="165"/>
      <c r="G44" s="165"/>
      <c r="H44" s="165"/>
      <c r="I44" s="165"/>
      <c r="J44" s="165"/>
      <c r="K44" s="165"/>
      <c r="L44" s="165"/>
      <c r="M44" s="165"/>
      <c r="N44" s="165" t="s">
        <v>202</v>
      </c>
      <c r="O44" s="165"/>
      <c r="P44" s="124">
        <v>300</v>
      </c>
    </row>
    <row r="45" spans="1:16" ht="17.5" x14ac:dyDescent="0.45">
      <c r="A45" s="233"/>
      <c r="B45" s="9" t="s">
        <v>179</v>
      </c>
      <c r="C45" s="165" t="s">
        <v>203</v>
      </c>
      <c r="D45" s="165"/>
      <c r="E45" s="144">
        <v>500</v>
      </c>
      <c r="F45" s="165"/>
      <c r="G45" s="165"/>
      <c r="H45" s="165"/>
      <c r="I45" s="165"/>
      <c r="J45" s="165"/>
      <c r="K45" s="165"/>
      <c r="L45" s="165"/>
      <c r="M45" s="165"/>
      <c r="N45" s="165" t="s">
        <v>204</v>
      </c>
      <c r="O45" s="165"/>
      <c r="P45" s="124">
        <v>300</v>
      </c>
    </row>
    <row r="46" spans="1:16" ht="17.5" x14ac:dyDescent="0.45">
      <c r="A46" s="233"/>
      <c r="B46" s="9" t="s">
        <v>182</v>
      </c>
      <c r="C46" s="165" t="s">
        <v>205</v>
      </c>
      <c r="D46" s="165"/>
      <c r="E46" s="61">
        <f>ROUND(AVERAGE(E43:E45),0)</f>
        <v>500</v>
      </c>
      <c r="F46" s="165"/>
      <c r="G46" s="165"/>
      <c r="H46" s="165"/>
      <c r="I46" s="165"/>
      <c r="J46" s="165"/>
      <c r="K46" s="165"/>
      <c r="L46" s="165"/>
      <c r="M46" s="165"/>
      <c r="N46" s="165" t="s">
        <v>206</v>
      </c>
      <c r="O46" s="165"/>
      <c r="P46" s="61">
        <f>ROUND(AVERAGE(P43:P45),0)</f>
        <v>300</v>
      </c>
    </row>
    <row r="47" spans="1:16" x14ac:dyDescent="0.35">
      <c r="A47" s="233"/>
      <c r="B47" s="165"/>
      <c r="C47" s="165"/>
      <c r="D47" s="165"/>
      <c r="E47" s="165"/>
      <c r="F47" s="165"/>
      <c r="G47" s="165"/>
      <c r="H47" s="165"/>
      <c r="I47" s="165"/>
      <c r="J47" s="165"/>
      <c r="K47" s="165"/>
      <c r="L47" s="165"/>
      <c r="M47" s="165"/>
      <c r="N47" s="227"/>
      <c r="O47" s="231"/>
      <c r="P47" s="228"/>
    </row>
    <row r="48" spans="1:16" ht="16.5" x14ac:dyDescent="0.45">
      <c r="A48" s="233"/>
      <c r="B48" s="165"/>
      <c r="C48" s="165"/>
      <c r="D48" s="165"/>
      <c r="E48" s="165"/>
      <c r="F48" s="165"/>
      <c r="G48" s="165"/>
      <c r="H48" s="165"/>
      <c r="I48" s="165"/>
      <c r="J48" s="165"/>
      <c r="K48" s="165"/>
      <c r="L48" s="165"/>
      <c r="M48" s="165"/>
      <c r="N48" s="224" t="s">
        <v>207</v>
      </c>
      <c r="O48" s="224"/>
      <c r="P48" s="80">
        <f>ROUND(((E46-P46)/E46),2)</f>
        <v>0.4</v>
      </c>
    </row>
    <row r="49" spans="1:16" x14ac:dyDescent="0.35">
      <c r="A49" s="234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227"/>
      <c r="O49" s="231"/>
      <c r="P49" s="228"/>
    </row>
    <row r="52" spans="1:16" x14ac:dyDescent="0.35">
      <c r="A52" s="24" t="s">
        <v>208</v>
      </c>
      <c r="B52" s="24" t="s">
        <v>209</v>
      </c>
      <c r="C52" s="63">
        <f>ROUND(0.4*1/3*(P8+P16+P24)+0.6*1/3*(P32+P40+P48),2)</f>
        <v>0.4</v>
      </c>
    </row>
    <row r="54" spans="1:16" ht="15" thickBot="1" x14ac:dyDescent="0.4"/>
    <row r="55" spans="1:16" ht="14.5" customHeight="1" x14ac:dyDescent="0.35">
      <c r="A55" s="235" t="s">
        <v>127</v>
      </c>
      <c r="B55" s="236"/>
      <c r="C55" s="236"/>
      <c r="D55" s="237"/>
    </row>
    <row r="56" spans="1:16" ht="14.5" customHeight="1" x14ac:dyDescent="0.35">
      <c r="A56" s="104"/>
      <c r="B56" s="238" t="s">
        <v>128</v>
      </c>
      <c r="C56" s="239"/>
      <c r="D56" s="240"/>
    </row>
    <row r="57" spans="1:16" ht="14.5" customHeight="1" x14ac:dyDescent="0.35">
      <c r="A57" s="105"/>
      <c r="B57" s="238" t="s">
        <v>129</v>
      </c>
      <c r="C57" s="239"/>
      <c r="D57" s="240"/>
    </row>
    <row r="58" spans="1:16" ht="14.5" customHeight="1" x14ac:dyDescent="0.35">
      <c r="A58" s="106"/>
      <c r="B58" s="238" t="s">
        <v>130</v>
      </c>
      <c r="C58" s="239"/>
      <c r="D58" s="240"/>
    </row>
    <row r="59" spans="1:16" ht="14.5" customHeight="1" thickBot="1" x14ac:dyDescent="0.4">
      <c r="A59" s="107"/>
      <c r="B59" s="241" t="s">
        <v>210</v>
      </c>
      <c r="C59" s="242"/>
      <c r="D59" s="243"/>
    </row>
  </sheetData>
  <sheetProtection algorithmName="SHA-512" hashValue="dk262GqgrQyA1rhuCIIcxnBrYTRoSIFWk0KFE5PbDNPbdfF5Phwz8Vgtvm4Pp8GJEqs1te99HSjafMITK/EvJg==" saltValue="cK0eFih7jTH0IL33WAJPuw==" spinCount="100000" sheet="1" objects="1" scenarios="1"/>
  <mergeCells count="97">
    <mergeCell ref="A55:D55"/>
    <mergeCell ref="B56:D56"/>
    <mergeCell ref="B57:D57"/>
    <mergeCell ref="B58:D58"/>
    <mergeCell ref="B59:D59"/>
    <mergeCell ref="A43:A49"/>
    <mergeCell ref="N47:P47"/>
    <mergeCell ref="N49:P49"/>
    <mergeCell ref="A35:A41"/>
    <mergeCell ref="C35:D35"/>
    <mergeCell ref="C36:D36"/>
    <mergeCell ref="C37:D37"/>
    <mergeCell ref="C38:D38"/>
    <mergeCell ref="F35:M38"/>
    <mergeCell ref="N35:O35"/>
    <mergeCell ref="N36:O36"/>
    <mergeCell ref="N37:O37"/>
    <mergeCell ref="N38:O38"/>
    <mergeCell ref="B39:M41"/>
    <mergeCell ref="N39:P39"/>
    <mergeCell ref="N41:P41"/>
    <mergeCell ref="A27:A33"/>
    <mergeCell ref="C29:D29"/>
    <mergeCell ref="C30:D30"/>
    <mergeCell ref="C26:P26"/>
    <mergeCell ref="F27:M30"/>
    <mergeCell ref="N27:O27"/>
    <mergeCell ref="C28:D28"/>
    <mergeCell ref="C27:D27"/>
    <mergeCell ref="A19:A25"/>
    <mergeCell ref="C19:D19"/>
    <mergeCell ref="C20:D20"/>
    <mergeCell ref="C21:D21"/>
    <mergeCell ref="C22:D22"/>
    <mergeCell ref="A11:A17"/>
    <mergeCell ref="C11:D11"/>
    <mergeCell ref="C12:D12"/>
    <mergeCell ref="C13:D13"/>
    <mergeCell ref="C14:D14"/>
    <mergeCell ref="B15:M17"/>
    <mergeCell ref="F11:M14"/>
    <mergeCell ref="A3:A9"/>
    <mergeCell ref="C3:D3"/>
    <mergeCell ref="C4:D4"/>
    <mergeCell ref="C5:D5"/>
    <mergeCell ref="C6:D6"/>
    <mergeCell ref="F3:M6"/>
    <mergeCell ref="B7:M9"/>
    <mergeCell ref="C10:P10"/>
    <mergeCell ref="C2:P2"/>
    <mergeCell ref="C1:D1"/>
    <mergeCell ref="N3:O3"/>
    <mergeCell ref="N1:O1"/>
    <mergeCell ref="N4:O4"/>
    <mergeCell ref="N5:O5"/>
    <mergeCell ref="N6:O6"/>
    <mergeCell ref="N8:O8"/>
    <mergeCell ref="N7:P7"/>
    <mergeCell ref="N9:P9"/>
    <mergeCell ref="N11:O11"/>
    <mergeCell ref="N12:O12"/>
    <mergeCell ref="N13:O13"/>
    <mergeCell ref="N14:O14"/>
    <mergeCell ref="N15:P15"/>
    <mergeCell ref="N16:O16"/>
    <mergeCell ref="B31:M33"/>
    <mergeCell ref="N31:P31"/>
    <mergeCell ref="N33:P33"/>
    <mergeCell ref="C34:P34"/>
    <mergeCell ref="N17:P17"/>
    <mergeCell ref="C18:P18"/>
    <mergeCell ref="F19:M22"/>
    <mergeCell ref="B23:M25"/>
    <mergeCell ref="N23:P23"/>
    <mergeCell ref="N25:P25"/>
    <mergeCell ref="N24:O24"/>
    <mergeCell ref="N19:O19"/>
    <mergeCell ref="N20:O20"/>
    <mergeCell ref="N21:O21"/>
    <mergeCell ref="N22:O22"/>
    <mergeCell ref="C42:P42"/>
    <mergeCell ref="B47:M49"/>
    <mergeCell ref="F43:M46"/>
    <mergeCell ref="N43:O43"/>
    <mergeCell ref="N44:O44"/>
    <mergeCell ref="N45:O45"/>
    <mergeCell ref="N46:O46"/>
    <mergeCell ref="N48:O48"/>
    <mergeCell ref="C43:D43"/>
    <mergeCell ref="C44:D44"/>
    <mergeCell ref="C45:D45"/>
    <mergeCell ref="C46:D46"/>
    <mergeCell ref="N40:O40"/>
    <mergeCell ref="N32:O32"/>
    <mergeCell ref="N30:O30"/>
    <mergeCell ref="N29:O29"/>
    <mergeCell ref="N28:O2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zoomScale="84" zoomScaleNormal="70" workbookViewId="0">
      <selection activeCell="O16" sqref="O16"/>
    </sheetView>
  </sheetViews>
  <sheetFormatPr defaultRowHeight="14.5" x14ac:dyDescent="0.35"/>
  <cols>
    <col min="1" max="1" width="42.453125" bestFit="1" customWidth="1"/>
    <col min="2" max="12" width="7.453125" customWidth="1"/>
    <col min="13" max="13" width="6.81640625" customWidth="1"/>
    <col min="14" max="14" width="6.453125" customWidth="1"/>
  </cols>
  <sheetData>
    <row r="1" spans="1:14" x14ac:dyDescent="0.35">
      <c r="A1" s="9" t="s">
        <v>9</v>
      </c>
      <c r="B1" s="227" t="s">
        <v>211</v>
      </c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28"/>
    </row>
    <row r="2" spans="1:14" x14ac:dyDescent="0.35">
      <c r="A2" s="24" t="s">
        <v>6</v>
      </c>
      <c r="B2" s="229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30"/>
    </row>
    <row r="3" spans="1:14" ht="16.5" x14ac:dyDescent="0.35">
      <c r="A3" s="9" t="s">
        <v>135</v>
      </c>
      <c r="B3" s="227" t="s">
        <v>136</v>
      </c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28"/>
    </row>
    <row r="4" spans="1:14" ht="16.5" x14ac:dyDescent="0.45">
      <c r="A4" s="9" t="s">
        <v>212</v>
      </c>
      <c r="B4" s="248" t="s">
        <v>213</v>
      </c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3"/>
      <c r="N4" s="145">
        <v>400</v>
      </c>
    </row>
    <row r="5" spans="1:14" ht="16.5" x14ac:dyDescent="0.45">
      <c r="A5" s="9" t="s">
        <v>214</v>
      </c>
      <c r="B5" s="248" t="s">
        <v>215</v>
      </c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3"/>
      <c r="N5" s="145">
        <v>650</v>
      </c>
    </row>
    <row r="6" spans="1:14" ht="16.5" x14ac:dyDescent="0.45">
      <c r="A6" s="9" t="s">
        <v>15</v>
      </c>
      <c r="B6" s="248" t="s">
        <v>17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3"/>
      <c r="N6" s="58">
        <v>900</v>
      </c>
    </row>
    <row r="7" spans="1:14" ht="16.5" x14ac:dyDescent="0.45">
      <c r="A7" s="9" t="s">
        <v>216</v>
      </c>
      <c r="B7" s="248" t="s">
        <v>21</v>
      </c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3"/>
      <c r="N7" s="58">
        <v>900</v>
      </c>
    </row>
    <row r="8" spans="1:14" ht="16.5" x14ac:dyDescent="0.45">
      <c r="A8" s="9" t="s">
        <v>23</v>
      </c>
      <c r="B8" s="248" t="s">
        <v>25</v>
      </c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3"/>
      <c r="N8" s="58">
        <v>900</v>
      </c>
    </row>
    <row r="9" spans="1:14" ht="16.5" x14ac:dyDescent="0.45">
      <c r="A9" s="9" t="s">
        <v>217</v>
      </c>
      <c r="B9" s="248" t="s">
        <v>29</v>
      </c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3"/>
      <c r="N9" s="58">
        <v>900</v>
      </c>
    </row>
    <row r="10" spans="1:14" ht="16.5" x14ac:dyDescent="0.45">
      <c r="A10" s="9" t="s">
        <v>31</v>
      </c>
      <c r="B10" s="248" t="s">
        <v>33</v>
      </c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3"/>
      <c r="N10" s="58">
        <v>900</v>
      </c>
    </row>
    <row r="11" spans="1:14" ht="16.5" x14ac:dyDescent="0.45">
      <c r="A11" s="9" t="s">
        <v>218</v>
      </c>
      <c r="B11" s="248" t="s">
        <v>37</v>
      </c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173"/>
      <c r="N11" s="58">
        <v>900</v>
      </c>
    </row>
    <row r="12" spans="1:14" ht="16.5" x14ac:dyDescent="0.45">
      <c r="A12" s="9" t="s">
        <v>219</v>
      </c>
      <c r="B12" s="248" t="s">
        <v>220</v>
      </c>
      <c r="C12" s="172"/>
      <c r="D12" s="172"/>
      <c r="E12" s="172"/>
      <c r="F12" s="172"/>
      <c r="G12" s="172"/>
      <c r="H12" s="172"/>
      <c r="I12" s="172"/>
      <c r="J12" s="172"/>
      <c r="K12" s="172"/>
      <c r="L12" s="172"/>
      <c r="M12" s="173"/>
      <c r="N12" s="51">
        <f>ROUND(AVERAGE(N6:N11),0)</f>
        <v>900</v>
      </c>
    </row>
    <row r="13" spans="1:14" ht="16.5" x14ac:dyDescent="0.45">
      <c r="A13" s="9" t="s">
        <v>221</v>
      </c>
      <c r="B13" s="249" t="s">
        <v>222</v>
      </c>
      <c r="C13" s="250"/>
      <c r="D13" s="250"/>
      <c r="E13" s="250"/>
      <c r="F13" s="250"/>
      <c r="G13" s="250"/>
      <c r="H13" s="250"/>
      <c r="I13" s="250"/>
      <c r="J13" s="250"/>
      <c r="K13" s="250"/>
      <c r="L13" s="250"/>
      <c r="M13" s="251"/>
      <c r="N13" s="62">
        <f>ROUND((N5-N4)/(N12-N4),2)</f>
        <v>0.5</v>
      </c>
    </row>
    <row r="14" spans="1:14" x14ac:dyDescent="0.35">
      <c r="A14" s="24" t="s">
        <v>7</v>
      </c>
      <c r="B14" s="229"/>
      <c r="C14" s="247"/>
      <c r="D14" s="247"/>
      <c r="E14" s="247"/>
      <c r="F14" s="247"/>
      <c r="G14" s="247"/>
      <c r="H14" s="247"/>
      <c r="I14" s="247"/>
      <c r="J14" s="247"/>
      <c r="K14" s="247"/>
      <c r="L14" s="247"/>
      <c r="M14" s="247"/>
      <c r="N14" s="230"/>
    </row>
    <row r="15" spans="1:14" ht="16.5" x14ac:dyDescent="0.35">
      <c r="A15" s="9" t="s">
        <v>135</v>
      </c>
      <c r="B15" s="227" t="s">
        <v>136</v>
      </c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28"/>
    </row>
    <row r="16" spans="1:14" ht="16.5" x14ac:dyDescent="0.45">
      <c r="A16" s="9" t="s">
        <v>212</v>
      </c>
      <c r="B16" s="248" t="s">
        <v>213</v>
      </c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3"/>
      <c r="N16" s="145">
        <v>400</v>
      </c>
    </row>
    <row r="17" spans="1:14" ht="16.5" x14ac:dyDescent="0.45">
      <c r="A17" s="9" t="s">
        <v>214</v>
      </c>
      <c r="B17" s="248" t="s">
        <v>215</v>
      </c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3"/>
      <c r="N17" s="145">
        <v>650</v>
      </c>
    </row>
    <row r="18" spans="1:14" ht="16.5" x14ac:dyDescent="0.45">
      <c r="A18" s="9" t="s">
        <v>15</v>
      </c>
      <c r="B18" s="248" t="s">
        <v>18</v>
      </c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73"/>
      <c r="N18" s="58">
        <v>900</v>
      </c>
    </row>
    <row r="19" spans="1:14" ht="16.5" x14ac:dyDescent="0.45">
      <c r="A19" s="9" t="s">
        <v>216</v>
      </c>
      <c r="B19" s="248" t="s">
        <v>22</v>
      </c>
      <c r="C19" s="172"/>
      <c r="D19" s="172"/>
      <c r="E19" s="172"/>
      <c r="F19" s="172"/>
      <c r="G19" s="172"/>
      <c r="H19" s="172"/>
      <c r="I19" s="172"/>
      <c r="J19" s="172"/>
      <c r="K19" s="172"/>
      <c r="L19" s="172"/>
      <c r="M19" s="173"/>
      <c r="N19" s="58">
        <v>900</v>
      </c>
    </row>
    <row r="20" spans="1:14" ht="16.5" x14ac:dyDescent="0.45">
      <c r="A20" s="9" t="s">
        <v>23</v>
      </c>
      <c r="B20" s="248" t="s">
        <v>26</v>
      </c>
      <c r="C20" s="172"/>
      <c r="D20" s="172"/>
      <c r="E20" s="172"/>
      <c r="F20" s="172"/>
      <c r="G20" s="172"/>
      <c r="H20" s="172"/>
      <c r="I20" s="172"/>
      <c r="J20" s="172"/>
      <c r="K20" s="172"/>
      <c r="L20" s="172"/>
      <c r="M20" s="173"/>
      <c r="N20" s="58">
        <v>900</v>
      </c>
    </row>
    <row r="21" spans="1:14" ht="16.5" x14ac:dyDescent="0.45">
      <c r="A21" s="9" t="s">
        <v>217</v>
      </c>
      <c r="B21" s="248" t="s">
        <v>30</v>
      </c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3"/>
      <c r="N21" s="58">
        <v>900</v>
      </c>
    </row>
    <row r="22" spans="1:14" ht="16.5" x14ac:dyDescent="0.45">
      <c r="A22" s="9" t="s">
        <v>31</v>
      </c>
      <c r="B22" s="248" t="s">
        <v>34</v>
      </c>
      <c r="C22" s="172"/>
      <c r="D22" s="172"/>
      <c r="E22" s="172"/>
      <c r="F22" s="172"/>
      <c r="G22" s="172"/>
      <c r="H22" s="172"/>
      <c r="I22" s="172"/>
      <c r="J22" s="172"/>
      <c r="K22" s="172"/>
      <c r="L22" s="172"/>
      <c r="M22" s="173"/>
      <c r="N22" s="58">
        <v>900</v>
      </c>
    </row>
    <row r="23" spans="1:14" ht="16.5" x14ac:dyDescent="0.45">
      <c r="A23" s="9" t="s">
        <v>218</v>
      </c>
      <c r="B23" s="248" t="s">
        <v>38</v>
      </c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3"/>
      <c r="N23" s="58">
        <v>900</v>
      </c>
    </row>
    <row r="24" spans="1:14" ht="16.5" x14ac:dyDescent="0.45">
      <c r="A24" s="9" t="s">
        <v>219</v>
      </c>
      <c r="B24" s="248" t="s">
        <v>223</v>
      </c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3"/>
      <c r="N24" s="51">
        <f>ROUND(AVERAGE(N18:N23),0)</f>
        <v>900</v>
      </c>
    </row>
    <row r="25" spans="1:14" ht="16.5" x14ac:dyDescent="0.45">
      <c r="A25" s="9" t="s">
        <v>221</v>
      </c>
      <c r="B25" s="244" t="s">
        <v>224</v>
      </c>
      <c r="C25" s="245"/>
      <c r="D25" s="245"/>
      <c r="E25" s="245"/>
      <c r="F25" s="245"/>
      <c r="G25" s="245"/>
      <c r="H25" s="245"/>
      <c r="I25" s="245"/>
      <c r="J25" s="245"/>
      <c r="K25" s="245"/>
      <c r="L25" s="245"/>
      <c r="M25" s="246"/>
      <c r="N25" s="62">
        <f>ROUND((N17-N16)/(N24-N16),2)</f>
        <v>0.5</v>
      </c>
    </row>
    <row r="27" spans="1:14" ht="16.5" x14ac:dyDescent="0.45">
      <c r="A27" s="24" t="s">
        <v>225</v>
      </c>
      <c r="B27" s="244" t="s">
        <v>226</v>
      </c>
      <c r="C27" s="245"/>
      <c r="D27" s="245"/>
      <c r="E27" s="245"/>
      <c r="F27" s="245"/>
      <c r="G27" s="245"/>
      <c r="H27" s="245"/>
      <c r="I27" s="245"/>
      <c r="J27" s="245"/>
      <c r="K27" s="245"/>
      <c r="L27" s="245"/>
      <c r="M27" s="246"/>
      <c r="N27" s="63">
        <f>ROUND((0.4*N13+0.6*N25),2)</f>
        <v>0.5</v>
      </c>
    </row>
    <row r="29" spans="1:14" ht="15" thickBot="1" x14ac:dyDescent="0.4"/>
    <row r="30" spans="1:14" x14ac:dyDescent="0.35">
      <c r="A30" s="256" t="s">
        <v>127</v>
      </c>
      <c r="B30" s="257"/>
      <c r="C30" s="257"/>
      <c r="D30" s="257"/>
      <c r="E30" s="257"/>
      <c r="F30" s="257"/>
      <c r="G30" s="257"/>
      <c r="H30" s="257"/>
      <c r="I30" s="257"/>
      <c r="J30" s="257"/>
      <c r="K30" s="258"/>
    </row>
    <row r="31" spans="1:14" x14ac:dyDescent="0.35">
      <c r="A31" s="75"/>
      <c r="B31" s="254" t="s">
        <v>128</v>
      </c>
      <c r="C31" s="254"/>
      <c r="D31" s="254"/>
      <c r="E31" s="254"/>
      <c r="F31" s="254"/>
      <c r="G31" s="254"/>
      <c r="H31" s="254"/>
      <c r="I31" s="254"/>
      <c r="J31" s="254"/>
      <c r="K31" s="255"/>
    </row>
    <row r="32" spans="1:14" x14ac:dyDescent="0.35">
      <c r="A32" s="76"/>
      <c r="B32" s="254" t="s">
        <v>129</v>
      </c>
      <c r="C32" s="254"/>
      <c r="D32" s="254"/>
      <c r="E32" s="254"/>
      <c r="F32" s="254"/>
      <c r="G32" s="254"/>
      <c r="H32" s="254"/>
      <c r="I32" s="254"/>
      <c r="J32" s="254"/>
      <c r="K32" s="255"/>
    </row>
    <row r="33" spans="1:11" x14ac:dyDescent="0.35">
      <c r="A33" s="109"/>
      <c r="B33" s="254" t="s">
        <v>130</v>
      </c>
      <c r="C33" s="254"/>
      <c r="D33" s="254"/>
      <c r="E33" s="254"/>
      <c r="F33" s="254"/>
      <c r="G33" s="254"/>
      <c r="H33" s="254"/>
      <c r="I33" s="254"/>
      <c r="J33" s="254"/>
      <c r="K33" s="255"/>
    </row>
    <row r="34" spans="1:11" ht="29.15" customHeight="1" thickBot="1" x14ac:dyDescent="0.4">
      <c r="A34" s="110"/>
      <c r="B34" s="252" t="s">
        <v>131</v>
      </c>
      <c r="C34" s="252"/>
      <c r="D34" s="252"/>
      <c r="E34" s="252"/>
      <c r="F34" s="252"/>
      <c r="G34" s="252"/>
      <c r="H34" s="252"/>
      <c r="I34" s="252"/>
      <c r="J34" s="252"/>
      <c r="K34" s="253"/>
    </row>
  </sheetData>
  <sheetProtection algorithmName="SHA-512" hashValue="DpYSI2mrEDMj2YFEhdEMfYDV1dHk4weVaWZCi3zFTqeGlh4YVbSt1M2ZjCVlGOK+UUvTJQqPsdGujl60V35o5A==" saltValue="gJH7smJdZBkAXGnisRhZ0g==" spinCount="100000" sheet="1" objects="1" scenarios="1"/>
  <mergeCells count="31">
    <mergeCell ref="B34:K34"/>
    <mergeCell ref="B33:K33"/>
    <mergeCell ref="B32:K32"/>
    <mergeCell ref="B31:K31"/>
    <mergeCell ref="A30:K30"/>
    <mergeCell ref="B16:M16"/>
    <mergeCell ref="B17:M17"/>
    <mergeCell ref="B18:M18"/>
    <mergeCell ref="B19:M19"/>
    <mergeCell ref="B25:M25"/>
    <mergeCell ref="B20:M20"/>
    <mergeCell ref="B21:M21"/>
    <mergeCell ref="B22:M22"/>
    <mergeCell ref="B23:M23"/>
    <mergeCell ref="B24:M24"/>
    <mergeCell ref="B27:M27"/>
    <mergeCell ref="B1:N1"/>
    <mergeCell ref="B2:N2"/>
    <mergeCell ref="B3:N3"/>
    <mergeCell ref="B4:M4"/>
    <mergeCell ref="B5:M5"/>
    <mergeCell ref="B6:M6"/>
    <mergeCell ref="B7:M7"/>
    <mergeCell ref="B8:M8"/>
    <mergeCell ref="B9:M9"/>
    <mergeCell ref="B10:M10"/>
    <mergeCell ref="B11:M11"/>
    <mergeCell ref="B12:M12"/>
    <mergeCell ref="B13:M13"/>
    <mergeCell ref="B14:N14"/>
    <mergeCell ref="B15:N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tabSelected="1" topLeftCell="A55" zoomScale="85" zoomScaleNormal="85" workbookViewId="0">
      <selection activeCell="J11" sqref="J11"/>
    </sheetView>
  </sheetViews>
  <sheetFormatPr defaultRowHeight="14.5" x14ac:dyDescent="0.35"/>
  <cols>
    <col min="1" max="1" width="39.7265625" bestFit="1" customWidth="1"/>
    <col min="6" max="6" width="19" customWidth="1"/>
    <col min="7" max="7" width="8.453125" customWidth="1"/>
    <col min="8" max="8" width="12" bestFit="1" customWidth="1"/>
  </cols>
  <sheetData>
    <row r="1" spans="1:8" x14ac:dyDescent="0.35">
      <c r="A1" s="9" t="s">
        <v>1</v>
      </c>
      <c r="B1" s="195" t="s">
        <v>136</v>
      </c>
      <c r="C1" s="195"/>
      <c r="D1" s="195"/>
      <c r="E1" s="195"/>
      <c r="F1" s="195"/>
      <c r="G1" s="195"/>
      <c r="H1" s="195"/>
    </row>
    <row r="2" spans="1:8" ht="16.5" x14ac:dyDescent="0.45">
      <c r="A2" s="9" t="s">
        <v>227</v>
      </c>
      <c r="B2" s="165" t="s">
        <v>228</v>
      </c>
      <c r="C2" s="165"/>
      <c r="D2" s="165"/>
      <c r="E2" s="165"/>
      <c r="F2" s="165"/>
      <c r="G2" s="165"/>
      <c r="H2" s="165"/>
    </row>
    <row r="3" spans="1:8" x14ac:dyDescent="0.35">
      <c r="A3" s="27" t="s">
        <v>229</v>
      </c>
      <c r="B3" s="262" t="s">
        <v>230</v>
      </c>
      <c r="C3" s="262"/>
      <c r="D3" s="262"/>
      <c r="E3" s="262"/>
      <c r="F3" s="262"/>
      <c r="G3" s="262"/>
      <c r="H3" s="262"/>
    </row>
    <row r="4" spans="1:8" ht="17.5" x14ac:dyDescent="0.45">
      <c r="A4" s="25" t="s">
        <v>231</v>
      </c>
      <c r="B4" s="259" t="s">
        <v>232</v>
      </c>
      <c r="C4" s="260"/>
      <c r="D4" s="260"/>
      <c r="E4" s="260"/>
      <c r="F4" s="260"/>
      <c r="G4" s="261"/>
      <c r="H4" s="146">
        <v>-15</v>
      </c>
    </row>
    <row r="5" spans="1:8" ht="30" x14ac:dyDescent="0.45">
      <c r="A5" s="25" t="s">
        <v>233</v>
      </c>
      <c r="B5" s="259" t="s">
        <v>234</v>
      </c>
      <c r="C5" s="260"/>
      <c r="D5" s="260"/>
      <c r="E5" s="260"/>
      <c r="F5" s="260"/>
      <c r="G5" s="261"/>
      <c r="H5" s="146">
        <v>70</v>
      </c>
    </row>
    <row r="6" spans="1:8" ht="17.5" x14ac:dyDescent="0.45">
      <c r="A6" s="25" t="s">
        <v>235</v>
      </c>
      <c r="B6" s="259" t="s">
        <v>236</v>
      </c>
      <c r="C6" s="260"/>
      <c r="D6" s="260"/>
      <c r="E6" s="260"/>
      <c r="F6" s="260"/>
      <c r="G6" s="261"/>
      <c r="H6" s="146">
        <v>21</v>
      </c>
    </row>
    <row r="7" spans="1:8" ht="30" x14ac:dyDescent="0.45">
      <c r="A7" s="25" t="s">
        <v>237</v>
      </c>
      <c r="B7" s="259" t="s">
        <v>238</v>
      </c>
      <c r="C7" s="260"/>
      <c r="D7" s="260"/>
      <c r="E7" s="260"/>
      <c r="F7" s="260"/>
      <c r="G7" s="261"/>
      <c r="H7" s="146">
        <v>40</v>
      </c>
    </row>
    <row r="8" spans="1:8" ht="17.5" x14ac:dyDescent="0.45">
      <c r="A8" s="25" t="s">
        <v>239</v>
      </c>
      <c r="B8" s="259" t="s">
        <v>240</v>
      </c>
      <c r="C8" s="260"/>
      <c r="D8" s="260"/>
      <c r="E8" s="260"/>
      <c r="F8" s="260"/>
      <c r="G8" s="261"/>
      <c r="H8" s="64">
        <v>12</v>
      </c>
    </row>
    <row r="9" spans="1:8" ht="30" x14ac:dyDescent="0.45">
      <c r="A9" s="25" t="s">
        <v>241</v>
      </c>
      <c r="B9" s="259" t="s">
        <v>242</v>
      </c>
      <c r="C9" s="260"/>
      <c r="D9" s="260"/>
      <c r="E9" s="260"/>
      <c r="F9" s="260"/>
      <c r="G9" s="261"/>
      <c r="H9" s="64">
        <v>40</v>
      </c>
    </row>
    <row r="10" spans="1:8" ht="17.5" x14ac:dyDescent="0.45">
      <c r="A10" s="25" t="s">
        <v>243</v>
      </c>
      <c r="B10" s="259" t="s">
        <v>244</v>
      </c>
      <c r="C10" s="260"/>
      <c r="D10" s="260"/>
      <c r="E10" s="260"/>
      <c r="F10" s="260"/>
      <c r="G10" s="261"/>
      <c r="H10" s="64">
        <v>5</v>
      </c>
    </row>
    <row r="11" spans="1:8" ht="30" x14ac:dyDescent="0.45">
      <c r="A11" s="25" t="s">
        <v>245</v>
      </c>
      <c r="B11" s="259" t="s">
        <v>246</v>
      </c>
      <c r="C11" s="260"/>
      <c r="D11" s="260"/>
      <c r="E11" s="260"/>
      <c r="F11" s="260"/>
      <c r="G11" s="261"/>
      <c r="H11" s="64">
        <v>20</v>
      </c>
    </row>
    <row r="12" spans="1:8" ht="30" x14ac:dyDescent="0.45">
      <c r="A12" s="25" t="s">
        <v>247</v>
      </c>
      <c r="B12" s="259" t="s">
        <v>248</v>
      </c>
      <c r="C12" s="260"/>
      <c r="D12" s="260"/>
      <c r="E12" s="260"/>
      <c r="F12" s="260"/>
      <c r="G12" s="261"/>
      <c r="H12" s="64">
        <v>1</v>
      </c>
    </row>
    <row r="13" spans="1:8" ht="17.5" x14ac:dyDescent="0.45">
      <c r="A13" s="26" t="s">
        <v>249</v>
      </c>
      <c r="B13" s="244" t="s">
        <v>250</v>
      </c>
      <c r="C13" s="245"/>
      <c r="D13" s="245"/>
      <c r="E13" s="245"/>
      <c r="F13" s="245"/>
      <c r="G13" s="246"/>
      <c r="H13" s="65">
        <f>(H8-H4)/(H6-H4)*H12</f>
        <v>0.75</v>
      </c>
    </row>
    <row r="14" spans="1:8" x14ac:dyDescent="0.35">
      <c r="A14" s="27" t="s">
        <v>229</v>
      </c>
      <c r="B14" s="262" t="s">
        <v>251</v>
      </c>
      <c r="C14" s="262"/>
      <c r="D14" s="262"/>
      <c r="E14" s="262"/>
      <c r="F14" s="262"/>
      <c r="G14" s="262"/>
      <c r="H14" s="262"/>
    </row>
    <row r="15" spans="1:8" ht="17.5" x14ac:dyDescent="0.45">
      <c r="A15" s="25" t="s">
        <v>231</v>
      </c>
      <c r="B15" s="259" t="s">
        <v>252</v>
      </c>
      <c r="C15" s="260"/>
      <c r="D15" s="260"/>
      <c r="E15" s="260"/>
      <c r="F15" s="260"/>
      <c r="G15" s="261"/>
      <c r="H15" s="145">
        <v>-7</v>
      </c>
    </row>
    <row r="16" spans="1:8" ht="30" x14ac:dyDescent="0.45">
      <c r="A16" s="25" t="s">
        <v>233</v>
      </c>
      <c r="B16" s="259" t="s">
        <v>253</v>
      </c>
      <c r="C16" s="260"/>
      <c r="D16" s="260"/>
      <c r="E16" s="260"/>
      <c r="F16" s="260"/>
      <c r="G16" s="261"/>
      <c r="H16" s="146">
        <v>70</v>
      </c>
    </row>
    <row r="17" spans="1:8" ht="17.5" x14ac:dyDescent="0.45">
      <c r="A17" s="25" t="s">
        <v>235</v>
      </c>
      <c r="B17" s="259" t="s">
        <v>254</v>
      </c>
      <c r="C17" s="260"/>
      <c r="D17" s="260"/>
      <c r="E17" s="260"/>
      <c r="F17" s="260"/>
      <c r="G17" s="261"/>
      <c r="H17" s="146">
        <v>21</v>
      </c>
    </row>
    <row r="18" spans="1:8" ht="30" x14ac:dyDescent="0.45">
      <c r="A18" s="25" t="s">
        <v>237</v>
      </c>
      <c r="B18" s="259" t="s">
        <v>255</v>
      </c>
      <c r="C18" s="260"/>
      <c r="D18" s="260"/>
      <c r="E18" s="260"/>
      <c r="F18" s="260"/>
      <c r="G18" s="261"/>
      <c r="H18" s="146">
        <v>40</v>
      </c>
    </row>
    <row r="19" spans="1:8" ht="17.5" x14ac:dyDescent="0.45">
      <c r="A19" s="25" t="s">
        <v>239</v>
      </c>
      <c r="B19" s="259" t="s">
        <v>256</v>
      </c>
      <c r="C19" s="260"/>
      <c r="D19" s="260"/>
      <c r="E19" s="260"/>
      <c r="F19" s="260"/>
      <c r="G19" s="261"/>
      <c r="H19" s="64">
        <v>14</v>
      </c>
    </row>
    <row r="20" spans="1:8" ht="30" x14ac:dyDescent="0.45">
      <c r="A20" s="25" t="s">
        <v>241</v>
      </c>
      <c r="B20" s="259" t="s">
        <v>257</v>
      </c>
      <c r="C20" s="260"/>
      <c r="D20" s="260"/>
      <c r="E20" s="260"/>
      <c r="F20" s="260"/>
      <c r="G20" s="261"/>
      <c r="H20" s="64">
        <v>40</v>
      </c>
    </row>
    <row r="21" spans="1:8" ht="17.5" x14ac:dyDescent="0.45">
      <c r="A21" s="25" t="s">
        <v>243</v>
      </c>
      <c r="B21" s="259" t="s">
        <v>258</v>
      </c>
      <c r="C21" s="260"/>
      <c r="D21" s="260"/>
      <c r="E21" s="260"/>
      <c r="F21" s="260"/>
      <c r="G21" s="261"/>
      <c r="H21" s="64">
        <v>5</v>
      </c>
    </row>
    <row r="22" spans="1:8" ht="30" x14ac:dyDescent="0.45">
      <c r="A22" s="25" t="s">
        <v>245</v>
      </c>
      <c r="B22" s="259" t="s">
        <v>259</v>
      </c>
      <c r="C22" s="260"/>
      <c r="D22" s="260"/>
      <c r="E22" s="260"/>
      <c r="F22" s="260"/>
      <c r="G22" s="261"/>
      <c r="H22" s="64">
        <v>20</v>
      </c>
    </row>
    <row r="23" spans="1:8" ht="30" x14ac:dyDescent="0.45">
      <c r="A23" s="25" t="s">
        <v>247</v>
      </c>
      <c r="B23" s="259" t="s">
        <v>248</v>
      </c>
      <c r="C23" s="260"/>
      <c r="D23" s="260"/>
      <c r="E23" s="260"/>
      <c r="F23" s="260"/>
      <c r="G23" s="261"/>
      <c r="H23" s="64">
        <v>1</v>
      </c>
    </row>
    <row r="24" spans="1:8" ht="17.5" x14ac:dyDescent="0.45">
      <c r="A24" s="26" t="s">
        <v>260</v>
      </c>
      <c r="B24" s="244" t="s">
        <v>261</v>
      </c>
      <c r="C24" s="245"/>
      <c r="D24" s="245"/>
      <c r="E24" s="245"/>
      <c r="F24" s="245"/>
      <c r="G24" s="246"/>
      <c r="H24" s="65">
        <f>(H19-H15)/(H17-H15)*H23</f>
        <v>0.75</v>
      </c>
    </row>
    <row r="25" spans="1:8" x14ac:dyDescent="0.35">
      <c r="A25" s="27" t="s">
        <v>229</v>
      </c>
      <c r="B25" s="262" t="s">
        <v>262</v>
      </c>
      <c r="C25" s="262"/>
      <c r="D25" s="262"/>
      <c r="E25" s="262"/>
      <c r="F25" s="262"/>
      <c r="G25" s="262"/>
      <c r="H25" s="262"/>
    </row>
    <row r="26" spans="1:8" ht="17.5" x14ac:dyDescent="0.45">
      <c r="A26" s="25" t="s">
        <v>231</v>
      </c>
      <c r="B26" s="259" t="s">
        <v>263</v>
      </c>
      <c r="C26" s="260"/>
      <c r="D26" s="260"/>
      <c r="E26" s="260"/>
      <c r="F26" s="260"/>
      <c r="G26" s="261"/>
      <c r="H26" s="145">
        <v>7</v>
      </c>
    </row>
    <row r="27" spans="1:8" ht="30" x14ac:dyDescent="0.45">
      <c r="A27" s="25" t="s">
        <v>233</v>
      </c>
      <c r="B27" s="259" t="s">
        <v>264</v>
      </c>
      <c r="C27" s="260"/>
      <c r="D27" s="260"/>
      <c r="E27" s="260"/>
      <c r="F27" s="260"/>
      <c r="G27" s="261"/>
      <c r="H27" s="146">
        <v>70</v>
      </c>
    </row>
    <row r="28" spans="1:8" ht="17.5" x14ac:dyDescent="0.45">
      <c r="A28" s="25" t="s">
        <v>235</v>
      </c>
      <c r="B28" s="259" t="s">
        <v>265</v>
      </c>
      <c r="C28" s="260"/>
      <c r="D28" s="260"/>
      <c r="E28" s="260"/>
      <c r="F28" s="260"/>
      <c r="G28" s="261"/>
      <c r="H28" s="146">
        <v>21</v>
      </c>
    </row>
    <row r="29" spans="1:8" ht="30" x14ac:dyDescent="0.45">
      <c r="A29" s="25" t="s">
        <v>237</v>
      </c>
      <c r="B29" s="259" t="s">
        <v>266</v>
      </c>
      <c r="C29" s="260"/>
      <c r="D29" s="260"/>
      <c r="E29" s="260"/>
      <c r="F29" s="260"/>
      <c r="G29" s="261"/>
      <c r="H29" s="146">
        <v>40</v>
      </c>
    </row>
    <row r="30" spans="1:8" ht="17.5" x14ac:dyDescent="0.45">
      <c r="A30" s="25" t="s">
        <v>239</v>
      </c>
      <c r="B30" s="259" t="s">
        <v>267</v>
      </c>
      <c r="C30" s="260"/>
      <c r="D30" s="260"/>
      <c r="E30" s="260"/>
      <c r="F30" s="260"/>
      <c r="G30" s="261"/>
      <c r="H30" s="64">
        <v>19</v>
      </c>
    </row>
    <row r="31" spans="1:8" ht="30" x14ac:dyDescent="0.45">
      <c r="A31" s="25" t="s">
        <v>241</v>
      </c>
      <c r="B31" s="259" t="s">
        <v>268</v>
      </c>
      <c r="C31" s="260"/>
      <c r="D31" s="260"/>
      <c r="E31" s="260"/>
      <c r="F31" s="260"/>
      <c r="G31" s="261"/>
      <c r="H31" s="64">
        <v>40</v>
      </c>
    </row>
    <row r="32" spans="1:8" ht="17.5" x14ac:dyDescent="0.45">
      <c r="A32" s="25" t="s">
        <v>243</v>
      </c>
      <c r="B32" s="259" t="s">
        <v>269</v>
      </c>
      <c r="C32" s="260"/>
      <c r="D32" s="260"/>
      <c r="E32" s="260"/>
      <c r="F32" s="260"/>
      <c r="G32" s="261"/>
      <c r="H32" s="64">
        <v>5</v>
      </c>
    </row>
    <row r="33" spans="1:8" ht="30" x14ac:dyDescent="0.45">
      <c r="A33" s="25" t="s">
        <v>245</v>
      </c>
      <c r="B33" s="259" t="s">
        <v>270</v>
      </c>
      <c r="C33" s="260"/>
      <c r="D33" s="260"/>
      <c r="E33" s="260"/>
      <c r="F33" s="260"/>
      <c r="G33" s="261"/>
      <c r="H33" s="64">
        <v>20</v>
      </c>
    </row>
    <row r="34" spans="1:8" ht="30" x14ac:dyDescent="0.45">
      <c r="A34" s="25" t="s">
        <v>247</v>
      </c>
      <c r="B34" s="259" t="s">
        <v>248</v>
      </c>
      <c r="C34" s="260"/>
      <c r="D34" s="260"/>
      <c r="E34" s="260"/>
      <c r="F34" s="260"/>
      <c r="G34" s="261"/>
      <c r="H34" s="64">
        <v>1</v>
      </c>
    </row>
    <row r="35" spans="1:8" ht="17.5" x14ac:dyDescent="0.45">
      <c r="A35" s="26" t="s">
        <v>271</v>
      </c>
      <c r="B35" s="244" t="s">
        <v>272</v>
      </c>
      <c r="C35" s="245"/>
      <c r="D35" s="245"/>
      <c r="E35" s="245"/>
      <c r="F35" s="245"/>
      <c r="G35" s="246"/>
      <c r="H35" s="65">
        <f>(H30-H26)/(H28-H26)*H34</f>
        <v>0.8571428571428571</v>
      </c>
    </row>
    <row r="36" spans="1:8" x14ac:dyDescent="0.35">
      <c r="A36" s="27" t="s">
        <v>229</v>
      </c>
      <c r="B36" s="262" t="s">
        <v>273</v>
      </c>
      <c r="C36" s="262"/>
      <c r="D36" s="262"/>
      <c r="E36" s="262"/>
      <c r="F36" s="262"/>
      <c r="G36" s="262"/>
      <c r="H36" s="262"/>
    </row>
    <row r="37" spans="1:8" ht="17.5" x14ac:dyDescent="0.45">
      <c r="A37" s="25" t="s">
        <v>231</v>
      </c>
      <c r="B37" s="259" t="s">
        <v>274</v>
      </c>
      <c r="C37" s="260"/>
      <c r="D37" s="260"/>
      <c r="E37" s="260"/>
      <c r="F37" s="260"/>
      <c r="G37" s="261"/>
      <c r="H37" s="145">
        <v>24</v>
      </c>
    </row>
    <row r="38" spans="1:8" ht="30" x14ac:dyDescent="0.45">
      <c r="A38" s="25" t="s">
        <v>233</v>
      </c>
      <c r="B38" s="259" t="s">
        <v>275</v>
      </c>
      <c r="C38" s="260"/>
      <c r="D38" s="260"/>
      <c r="E38" s="260"/>
      <c r="F38" s="260"/>
      <c r="G38" s="261"/>
      <c r="H38" s="146">
        <v>40</v>
      </c>
    </row>
    <row r="39" spans="1:8" ht="17.5" x14ac:dyDescent="0.45">
      <c r="A39" s="25" t="s">
        <v>235</v>
      </c>
      <c r="B39" s="259" t="s">
        <v>276</v>
      </c>
      <c r="C39" s="260"/>
      <c r="D39" s="260"/>
      <c r="E39" s="260"/>
      <c r="F39" s="260"/>
      <c r="G39" s="261"/>
      <c r="H39" s="146">
        <v>21</v>
      </c>
    </row>
    <row r="40" spans="1:8" ht="30" x14ac:dyDescent="0.45">
      <c r="A40" s="25" t="s">
        <v>237</v>
      </c>
      <c r="B40" s="259" t="s">
        <v>277</v>
      </c>
      <c r="C40" s="260"/>
      <c r="D40" s="260"/>
      <c r="E40" s="260"/>
      <c r="F40" s="260"/>
      <c r="G40" s="261"/>
      <c r="H40" s="146">
        <v>40</v>
      </c>
    </row>
    <row r="41" spans="1:8" ht="17.5" x14ac:dyDescent="0.45">
      <c r="A41" s="25" t="s">
        <v>239</v>
      </c>
      <c r="B41" s="259" t="s">
        <v>278</v>
      </c>
      <c r="C41" s="260"/>
      <c r="D41" s="260"/>
      <c r="E41" s="260"/>
      <c r="F41" s="260"/>
      <c r="G41" s="261"/>
      <c r="H41" s="64">
        <v>22.5</v>
      </c>
    </row>
    <row r="42" spans="1:8" ht="30" x14ac:dyDescent="0.45">
      <c r="A42" s="25" t="s">
        <v>241</v>
      </c>
      <c r="B42" s="259" t="s">
        <v>279</v>
      </c>
      <c r="C42" s="260"/>
      <c r="D42" s="260"/>
      <c r="E42" s="260"/>
      <c r="F42" s="260"/>
      <c r="G42" s="261"/>
      <c r="H42" s="64">
        <v>40</v>
      </c>
    </row>
    <row r="43" spans="1:8" ht="17.5" x14ac:dyDescent="0.45">
      <c r="A43" s="25" t="s">
        <v>243</v>
      </c>
      <c r="B43" s="259" t="s">
        <v>280</v>
      </c>
      <c r="C43" s="260"/>
      <c r="D43" s="260"/>
      <c r="E43" s="260"/>
      <c r="F43" s="260"/>
      <c r="G43" s="261"/>
      <c r="H43" s="64">
        <v>5</v>
      </c>
    </row>
    <row r="44" spans="1:8" ht="30" x14ac:dyDescent="0.45">
      <c r="A44" s="25" t="s">
        <v>245</v>
      </c>
      <c r="B44" s="259" t="s">
        <v>281</v>
      </c>
      <c r="C44" s="260"/>
      <c r="D44" s="260"/>
      <c r="E44" s="260"/>
      <c r="F44" s="260"/>
      <c r="G44" s="261"/>
      <c r="H44" s="64">
        <v>20</v>
      </c>
    </row>
    <row r="45" spans="1:8" ht="30" x14ac:dyDescent="0.45">
      <c r="A45" s="25" t="s">
        <v>247</v>
      </c>
      <c r="B45" s="259" t="s">
        <v>248</v>
      </c>
      <c r="C45" s="260"/>
      <c r="D45" s="260"/>
      <c r="E45" s="260"/>
      <c r="F45" s="260"/>
      <c r="G45" s="261"/>
      <c r="H45" s="64">
        <v>1</v>
      </c>
    </row>
    <row r="46" spans="1:8" ht="17.5" x14ac:dyDescent="0.45">
      <c r="A46" s="26" t="s">
        <v>282</v>
      </c>
      <c r="B46" s="244" t="s">
        <v>283</v>
      </c>
      <c r="C46" s="245"/>
      <c r="D46" s="245"/>
      <c r="E46" s="245"/>
      <c r="F46" s="245"/>
      <c r="G46" s="246"/>
      <c r="H46" s="65">
        <f>(H41-H37)/(H39-H37)*H45</f>
        <v>0.5</v>
      </c>
    </row>
    <row r="47" spans="1:8" x14ac:dyDescent="0.35">
      <c r="A47" s="27" t="s">
        <v>229</v>
      </c>
      <c r="B47" s="262" t="s">
        <v>273</v>
      </c>
      <c r="C47" s="262"/>
      <c r="D47" s="262"/>
      <c r="E47" s="262"/>
      <c r="F47" s="262"/>
      <c r="G47" s="262"/>
      <c r="H47" s="262"/>
    </row>
    <row r="48" spans="1:8" ht="17.5" x14ac:dyDescent="0.45">
      <c r="A48" s="25" t="s">
        <v>231</v>
      </c>
      <c r="B48" s="259" t="s">
        <v>284</v>
      </c>
      <c r="C48" s="260"/>
      <c r="D48" s="260"/>
      <c r="E48" s="260"/>
      <c r="F48" s="260"/>
      <c r="G48" s="261"/>
      <c r="H48" s="145">
        <v>28</v>
      </c>
    </row>
    <row r="49" spans="1:10" ht="30" x14ac:dyDescent="0.45">
      <c r="A49" s="25" t="s">
        <v>233</v>
      </c>
      <c r="B49" s="259" t="s">
        <v>285</v>
      </c>
      <c r="C49" s="260"/>
      <c r="D49" s="260"/>
      <c r="E49" s="260"/>
      <c r="F49" s="260"/>
      <c r="G49" s="261"/>
      <c r="H49" s="146">
        <v>40</v>
      </c>
    </row>
    <row r="50" spans="1:10" ht="17.5" x14ac:dyDescent="0.45">
      <c r="A50" s="25" t="s">
        <v>235</v>
      </c>
      <c r="B50" s="259" t="s">
        <v>286</v>
      </c>
      <c r="C50" s="260"/>
      <c r="D50" s="260"/>
      <c r="E50" s="260"/>
      <c r="F50" s="260"/>
      <c r="G50" s="261"/>
      <c r="H50" s="146">
        <v>21</v>
      </c>
    </row>
    <row r="51" spans="1:10" ht="30" x14ac:dyDescent="0.45">
      <c r="A51" s="25" t="s">
        <v>237</v>
      </c>
      <c r="B51" s="259" t="s">
        <v>287</v>
      </c>
      <c r="C51" s="260"/>
      <c r="D51" s="260"/>
      <c r="E51" s="260"/>
      <c r="F51" s="260"/>
      <c r="G51" s="261"/>
      <c r="H51" s="146">
        <v>40</v>
      </c>
    </row>
    <row r="52" spans="1:10" ht="17.5" x14ac:dyDescent="0.45">
      <c r="A52" s="25" t="s">
        <v>239</v>
      </c>
      <c r="B52" s="259" t="s">
        <v>288</v>
      </c>
      <c r="C52" s="260"/>
      <c r="D52" s="260"/>
      <c r="E52" s="260"/>
      <c r="F52" s="260"/>
      <c r="G52" s="261"/>
      <c r="H52" s="64">
        <v>25</v>
      </c>
    </row>
    <row r="53" spans="1:10" ht="30" x14ac:dyDescent="0.45">
      <c r="A53" s="25" t="s">
        <v>241</v>
      </c>
      <c r="B53" s="259" t="s">
        <v>289</v>
      </c>
      <c r="C53" s="260"/>
      <c r="D53" s="260"/>
      <c r="E53" s="260"/>
      <c r="F53" s="260"/>
      <c r="G53" s="261"/>
      <c r="H53" s="64">
        <v>40</v>
      </c>
      <c r="J53" s="159"/>
    </row>
    <row r="54" spans="1:10" ht="17.5" x14ac:dyDescent="0.45">
      <c r="A54" s="25" t="s">
        <v>243</v>
      </c>
      <c r="B54" s="259" t="s">
        <v>290</v>
      </c>
      <c r="C54" s="260"/>
      <c r="D54" s="260"/>
      <c r="E54" s="260"/>
      <c r="F54" s="260"/>
      <c r="G54" s="261"/>
      <c r="H54" s="64">
        <v>5</v>
      </c>
    </row>
    <row r="55" spans="1:10" ht="30" x14ac:dyDescent="0.45">
      <c r="A55" s="25" t="s">
        <v>245</v>
      </c>
      <c r="B55" s="259" t="s">
        <v>291</v>
      </c>
      <c r="C55" s="260"/>
      <c r="D55" s="260"/>
      <c r="E55" s="260"/>
      <c r="F55" s="260"/>
      <c r="G55" s="261"/>
      <c r="H55" s="64">
        <v>20</v>
      </c>
    </row>
    <row r="56" spans="1:10" ht="30" x14ac:dyDescent="0.45">
      <c r="A56" s="25" t="s">
        <v>247</v>
      </c>
      <c r="B56" s="259" t="s">
        <v>248</v>
      </c>
      <c r="C56" s="260"/>
      <c r="D56" s="260"/>
      <c r="E56" s="260"/>
      <c r="F56" s="260"/>
      <c r="G56" s="261"/>
      <c r="H56" s="64">
        <v>1</v>
      </c>
    </row>
    <row r="57" spans="1:10" ht="17.5" x14ac:dyDescent="0.45">
      <c r="A57" s="26" t="s">
        <v>292</v>
      </c>
      <c r="B57" s="244" t="s">
        <v>293</v>
      </c>
      <c r="C57" s="245"/>
      <c r="D57" s="245"/>
      <c r="E57" s="245"/>
      <c r="F57" s="245"/>
      <c r="G57" s="246"/>
      <c r="H57" s="65">
        <f>(H52-H48)/(H50-H48)*H56</f>
        <v>0.42857142857142855</v>
      </c>
    </row>
    <row r="59" spans="1:10" ht="30" x14ac:dyDescent="0.8">
      <c r="A59" s="263" t="s">
        <v>294</v>
      </c>
      <c r="B59" s="264"/>
      <c r="C59" s="264"/>
      <c r="D59" s="264"/>
      <c r="E59" s="264"/>
      <c r="F59" s="265"/>
      <c r="G59" s="29" t="s">
        <v>295</v>
      </c>
      <c r="H59" s="68">
        <f>ROUND(H13*0.3+H24*0.25+H35*0.1+H46*0.1+H57*0.25,1)</f>
        <v>0.7</v>
      </c>
    </row>
    <row r="62" spans="1:10" ht="15" thickBot="1" x14ac:dyDescent="0.4"/>
    <row r="63" spans="1:10" x14ac:dyDescent="0.35">
      <c r="A63" s="272" t="s">
        <v>127</v>
      </c>
      <c r="B63" s="273"/>
      <c r="C63" s="273"/>
      <c r="D63" s="273"/>
      <c r="E63" s="273"/>
      <c r="F63" s="273"/>
      <c r="G63" s="273"/>
      <c r="H63" s="274"/>
    </row>
    <row r="64" spans="1:10" x14ac:dyDescent="0.35">
      <c r="A64" s="75"/>
      <c r="B64" s="266" t="s">
        <v>128</v>
      </c>
      <c r="C64" s="267"/>
      <c r="D64" s="267"/>
      <c r="E64" s="267"/>
      <c r="F64" s="267"/>
      <c r="G64" s="267"/>
      <c r="H64" s="268"/>
    </row>
    <row r="65" spans="1:8" x14ac:dyDescent="0.35">
      <c r="A65" s="76"/>
      <c r="B65" s="266" t="s">
        <v>129</v>
      </c>
      <c r="C65" s="267"/>
      <c r="D65" s="267"/>
      <c r="E65" s="267"/>
      <c r="F65" s="267"/>
      <c r="G65" s="267"/>
      <c r="H65" s="268"/>
    </row>
    <row r="66" spans="1:8" x14ac:dyDescent="0.35">
      <c r="A66" s="109"/>
      <c r="B66" s="266" t="s">
        <v>130</v>
      </c>
      <c r="C66" s="267"/>
      <c r="D66" s="267"/>
      <c r="E66" s="267"/>
      <c r="F66" s="267"/>
      <c r="G66" s="267"/>
      <c r="H66" s="268"/>
    </row>
    <row r="67" spans="1:8" ht="15" customHeight="1" thickBot="1" x14ac:dyDescent="0.4">
      <c r="A67" s="110"/>
      <c r="B67" s="269" t="s">
        <v>131</v>
      </c>
      <c r="C67" s="270"/>
      <c r="D67" s="270"/>
      <c r="E67" s="270"/>
      <c r="F67" s="270"/>
      <c r="G67" s="270"/>
      <c r="H67" s="271"/>
    </row>
  </sheetData>
  <mergeCells count="63">
    <mergeCell ref="B64:H64"/>
    <mergeCell ref="B65:H65"/>
    <mergeCell ref="B66:H66"/>
    <mergeCell ref="B67:H67"/>
    <mergeCell ref="A63:H63"/>
    <mergeCell ref="B6:G6"/>
    <mergeCell ref="B42:G42"/>
    <mergeCell ref="B8:G8"/>
    <mergeCell ref="B48:G48"/>
    <mergeCell ref="B1:H1"/>
    <mergeCell ref="B4:G4"/>
    <mergeCell ref="B5:G5"/>
    <mergeCell ref="B14:H14"/>
    <mergeCell ref="B21:G21"/>
    <mergeCell ref="B13:G13"/>
    <mergeCell ref="B15:G15"/>
    <mergeCell ref="B16:G16"/>
    <mergeCell ref="B17:G17"/>
    <mergeCell ref="B18:G18"/>
    <mergeCell ref="B12:G12"/>
    <mergeCell ref="B2:H2"/>
    <mergeCell ref="B3:H3"/>
    <mergeCell ref="B45:G45"/>
    <mergeCell ref="B7:G7"/>
    <mergeCell ref="B57:G57"/>
    <mergeCell ref="A59:F59"/>
    <mergeCell ref="B55:G55"/>
    <mergeCell ref="B56:G56"/>
    <mergeCell ref="B49:G49"/>
    <mergeCell ref="B50:G50"/>
    <mergeCell ref="B51:G51"/>
    <mergeCell ref="B52:G52"/>
    <mergeCell ref="B53:G53"/>
    <mergeCell ref="B54:G54"/>
    <mergeCell ref="B47:H47"/>
    <mergeCell ref="B37:G37"/>
    <mergeCell ref="B40:G40"/>
    <mergeCell ref="B46:G46"/>
    <mergeCell ref="B36:H36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35:G35"/>
    <mergeCell ref="B38:G38"/>
    <mergeCell ref="B39:G39"/>
    <mergeCell ref="B43:G43"/>
    <mergeCell ref="B44:G44"/>
    <mergeCell ref="B41:G41"/>
    <mergeCell ref="B9:G9"/>
    <mergeCell ref="B10:G10"/>
    <mergeCell ref="B11:G11"/>
    <mergeCell ref="B25:H25"/>
    <mergeCell ref="B19:G19"/>
    <mergeCell ref="B20:G20"/>
    <mergeCell ref="B23:G23"/>
    <mergeCell ref="B24:G24"/>
    <mergeCell ref="B22:G22"/>
  </mergeCells>
  <pageMargins left="0.7" right="0.7" top="0.75" bottom="0.75" header="0.3" footer="0.3"/>
  <pageSetup paperSize="257" orientation="portrait" horizontalDpi="203" verticalDpi="20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zoomScaleNormal="100" workbookViewId="0">
      <selection activeCell="A20" sqref="A20:H20"/>
    </sheetView>
  </sheetViews>
  <sheetFormatPr defaultRowHeight="14.5" x14ac:dyDescent="0.35"/>
  <cols>
    <col min="1" max="1" width="38.26953125" bestFit="1" customWidth="1"/>
    <col min="7" max="7" width="11.453125" customWidth="1"/>
    <col min="8" max="8" width="12.26953125" bestFit="1" customWidth="1"/>
  </cols>
  <sheetData>
    <row r="1" spans="1:8" x14ac:dyDescent="0.35">
      <c r="A1" s="9" t="s">
        <v>1</v>
      </c>
      <c r="B1" s="195" t="s">
        <v>136</v>
      </c>
      <c r="C1" s="195"/>
      <c r="D1" s="195"/>
      <c r="E1" s="195"/>
      <c r="F1" s="195"/>
      <c r="G1" s="195"/>
      <c r="H1" s="195"/>
    </row>
    <row r="2" spans="1:8" ht="16.5" x14ac:dyDescent="0.45">
      <c r="A2" s="9" t="s">
        <v>227</v>
      </c>
      <c r="B2" s="165" t="s">
        <v>228</v>
      </c>
      <c r="C2" s="165"/>
      <c r="D2" s="165"/>
      <c r="E2" s="165"/>
      <c r="F2" s="165"/>
      <c r="G2" s="165"/>
      <c r="H2" s="165"/>
    </row>
    <row r="3" spans="1:8" x14ac:dyDescent="0.35">
      <c r="A3" s="262" t="s">
        <v>230</v>
      </c>
      <c r="B3" s="262"/>
      <c r="C3" s="262"/>
      <c r="D3" s="262"/>
      <c r="E3" s="262"/>
      <c r="F3" s="262"/>
      <c r="G3" s="262"/>
      <c r="H3" s="262"/>
    </row>
    <row r="4" spans="1:8" x14ac:dyDescent="0.35">
      <c r="A4" s="24" t="s">
        <v>296</v>
      </c>
      <c r="B4" s="165"/>
      <c r="C4" s="165"/>
      <c r="D4" s="165"/>
      <c r="E4" s="165"/>
      <c r="F4" s="165"/>
      <c r="G4" s="165"/>
      <c r="H4" s="165"/>
    </row>
    <row r="5" spans="1:8" ht="16.5" x14ac:dyDescent="0.45">
      <c r="A5" s="25" t="s">
        <v>297</v>
      </c>
      <c r="B5" s="275" t="s">
        <v>232</v>
      </c>
      <c r="C5" s="275"/>
      <c r="D5" s="275"/>
      <c r="E5" s="275"/>
      <c r="F5" s="275"/>
      <c r="G5" s="275"/>
      <c r="H5" s="145">
        <v>-15</v>
      </c>
    </row>
    <row r="6" spans="1:8" ht="16.5" x14ac:dyDescent="0.45">
      <c r="A6" s="25" t="s">
        <v>298</v>
      </c>
      <c r="B6" s="275" t="s">
        <v>234</v>
      </c>
      <c r="C6" s="275"/>
      <c r="D6" s="275"/>
      <c r="E6" s="275"/>
      <c r="F6" s="275"/>
      <c r="G6" s="275"/>
      <c r="H6" s="145">
        <v>70</v>
      </c>
    </row>
    <row r="7" spans="1:8" ht="16.5" x14ac:dyDescent="0.45">
      <c r="A7" s="25" t="s">
        <v>299</v>
      </c>
      <c r="B7" s="275" t="s">
        <v>300</v>
      </c>
      <c r="C7" s="275"/>
      <c r="D7" s="275"/>
      <c r="E7" s="275"/>
      <c r="F7" s="275"/>
      <c r="G7" s="275"/>
      <c r="H7" s="148">
        <f>EXP((-5674.359/((H5)+273.15))+6.3925247-(0.9677843/100*((H5)+273.15))+(6.2215701/10000000*((H5)+273.15)*((H5)+273.15))+(2.0747825/1000000000*((H5)+273.15)*((H5)+273.15)*((H5)+273.15))+(9.484024/10000000000000*((H5)+273.15)*((H5)+273.15)*((H5)+273.15)*((H5)+273.15))+(4.1635019*LN((H5)+273.15)))</f>
        <v>166.81311740439148</v>
      </c>
    </row>
    <row r="8" spans="1:8" ht="16.5" x14ac:dyDescent="0.45">
      <c r="A8" s="25" t="s">
        <v>301</v>
      </c>
      <c r="B8" s="275" t="s">
        <v>302</v>
      </c>
      <c r="C8" s="275"/>
      <c r="D8" s="275"/>
      <c r="E8" s="275"/>
      <c r="F8" s="275"/>
      <c r="G8" s="275"/>
      <c r="H8" s="149">
        <f>0.622*(H6/100)*(H7)/(101325-((H6/100)*H7))</f>
        <v>7.1763364235279191E-4</v>
      </c>
    </row>
    <row r="9" spans="1:8" x14ac:dyDescent="0.35">
      <c r="A9" s="26" t="s">
        <v>303</v>
      </c>
      <c r="B9" s="182"/>
      <c r="C9" s="182"/>
      <c r="D9" s="182"/>
      <c r="E9" s="182"/>
      <c r="F9" s="182"/>
      <c r="G9" s="182"/>
      <c r="H9" s="9"/>
    </row>
    <row r="10" spans="1:8" ht="16.5" x14ac:dyDescent="0.45">
      <c r="A10" s="25" t="s">
        <v>297</v>
      </c>
      <c r="B10" s="275" t="s">
        <v>240</v>
      </c>
      <c r="C10" s="275"/>
      <c r="D10" s="275"/>
      <c r="E10" s="275"/>
      <c r="F10" s="275"/>
      <c r="G10" s="275"/>
      <c r="H10" s="58">
        <v>12</v>
      </c>
    </row>
    <row r="11" spans="1:8" ht="16.5" x14ac:dyDescent="0.45">
      <c r="A11" s="25" t="s">
        <v>298</v>
      </c>
      <c r="B11" s="275" t="s">
        <v>242</v>
      </c>
      <c r="C11" s="275"/>
      <c r="D11" s="275"/>
      <c r="E11" s="275"/>
      <c r="F11" s="275"/>
      <c r="G11" s="275"/>
      <c r="H11" s="58">
        <v>40</v>
      </c>
    </row>
    <row r="12" spans="1:8" ht="16.5" x14ac:dyDescent="0.45">
      <c r="A12" s="25" t="s">
        <v>299</v>
      </c>
      <c r="B12" s="275" t="s">
        <v>304</v>
      </c>
      <c r="C12" s="275"/>
      <c r="D12" s="275"/>
      <c r="E12" s="275"/>
      <c r="F12" s="275"/>
      <c r="G12" s="275"/>
      <c r="H12" s="81">
        <f>EXP((-5800.2206/((H10)+273.15))+1.3914993-(4.8640239/100*((H10)+273.15))+(4.1764768/100000*((H10)+273.15)*((H10)+273.15))-(1.4452093/100000000*((H10)+273.15)*((H10)+273.15)*((H10)+273.15))+(6.545976*LN((H10)+273.15)))</f>
        <v>1402.6601516707863</v>
      </c>
    </row>
    <row r="13" spans="1:8" ht="16.5" x14ac:dyDescent="0.45">
      <c r="A13" s="25" t="s">
        <v>301</v>
      </c>
      <c r="B13" s="275" t="s">
        <v>305</v>
      </c>
      <c r="C13" s="275"/>
      <c r="D13" s="275"/>
      <c r="E13" s="275"/>
      <c r="F13" s="275"/>
      <c r="G13" s="275"/>
      <c r="H13" s="69">
        <f>0.622*(H11/100)*(H12)/(101325-((H11/100)*H12))</f>
        <v>3.4633606010170933E-3</v>
      </c>
    </row>
    <row r="14" spans="1:8" x14ac:dyDescent="0.35">
      <c r="A14" s="24" t="s">
        <v>306</v>
      </c>
      <c r="B14" s="182"/>
      <c r="C14" s="182"/>
      <c r="D14" s="182"/>
      <c r="E14" s="182"/>
      <c r="F14" s="182"/>
      <c r="G14" s="182"/>
      <c r="H14" s="9"/>
    </row>
    <row r="15" spans="1:8" ht="16.5" x14ac:dyDescent="0.45">
      <c r="A15" s="25" t="s">
        <v>297</v>
      </c>
      <c r="B15" s="275" t="s">
        <v>236</v>
      </c>
      <c r="C15" s="275"/>
      <c r="D15" s="275"/>
      <c r="E15" s="275"/>
      <c r="F15" s="275"/>
      <c r="G15" s="275"/>
      <c r="H15" s="145">
        <v>21</v>
      </c>
    </row>
    <row r="16" spans="1:8" ht="16.5" x14ac:dyDescent="0.45">
      <c r="A16" s="25" t="s">
        <v>298</v>
      </c>
      <c r="B16" s="275" t="s">
        <v>238</v>
      </c>
      <c r="C16" s="275"/>
      <c r="D16" s="275"/>
      <c r="E16" s="275"/>
      <c r="F16" s="275"/>
      <c r="G16" s="275"/>
      <c r="H16" s="145">
        <v>40</v>
      </c>
    </row>
    <row r="17" spans="1:8" ht="16.5" x14ac:dyDescent="0.45">
      <c r="A17" s="25" t="s">
        <v>299</v>
      </c>
      <c r="B17" s="275" t="s">
        <v>304</v>
      </c>
      <c r="C17" s="275"/>
      <c r="D17" s="275"/>
      <c r="E17" s="275"/>
      <c r="F17" s="275"/>
      <c r="G17" s="275"/>
      <c r="H17" s="81">
        <f>EXP((-5800.2206/((H15)+273.15))+1.3914993-(4.8640239/100*((H15)+273.15))+(4.1764768/100000*((H15)+273.15)*((H15)+273.15))-(1.4452093/100000000*((H15)+273.15)*((H15)+273.15)*((H15)+273.15))+(6.545976*LN((H15)+273.15)))</f>
        <v>2487.790134865772</v>
      </c>
    </row>
    <row r="18" spans="1:8" ht="16.5" x14ac:dyDescent="0.45">
      <c r="A18" s="25" t="s">
        <v>301</v>
      </c>
      <c r="B18" s="275" t="s">
        <v>307</v>
      </c>
      <c r="C18" s="275"/>
      <c r="D18" s="275"/>
      <c r="E18" s="275"/>
      <c r="F18" s="275"/>
      <c r="G18" s="275"/>
      <c r="H18" s="69">
        <f>0.622*(H16/100)*(H17)/(101325-((H16/100)*H17))</f>
        <v>6.1692704228324784E-3</v>
      </c>
    </row>
    <row r="19" spans="1:8" ht="16.5" x14ac:dyDescent="0.45">
      <c r="A19" s="26" t="s">
        <v>308</v>
      </c>
      <c r="B19" s="276" t="s">
        <v>309</v>
      </c>
      <c r="C19" s="276"/>
      <c r="D19" s="276"/>
      <c r="E19" s="276"/>
      <c r="F19" s="276"/>
      <c r="G19" s="276"/>
      <c r="H19" s="147">
        <f>ROUND((1-(H18-H13)/H18),2)</f>
        <v>0.56000000000000005</v>
      </c>
    </row>
    <row r="20" spans="1:8" x14ac:dyDescent="0.35">
      <c r="A20" s="262" t="s">
        <v>251</v>
      </c>
      <c r="B20" s="262"/>
      <c r="C20" s="262"/>
      <c r="D20" s="262"/>
      <c r="E20" s="262"/>
      <c r="F20" s="262"/>
      <c r="G20" s="262"/>
      <c r="H20" s="262"/>
    </row>
    <row r="21" spans="1:8" x14ac:dyDescent="0.35">
      <c r="A21" s="24" t="s">
        <v>296</v>
      </c>
      <c r="B21" s="165"/>
      <c r="C21" s="165"/>
      <c r="D21" s="165"/>
      <c r="E21" s="165"/>
      <c r="F21" s="165"/>
      <c r="G21" s="165"/>
      <c r="H21" s="165"/>
    </row>
    <row r="22" spans="1:8" ht="16.5" x14ac:dyDescent="0.45">
      <c r="A22" s="25" t="s">
        <v>297</v>
      </c>
      <c r="B22" s="275" t="s">
        <v>252</v>
      </c>
      <c r="C22" s="275"/>
      <c r="D22" s="275"/>
      <c r="E22" s="275"/>
      <c r="F22" s="275"/>
      <c r="G22" s="275"/>
      <c r="H22" s="145">
        <v>-7</v>
      </c>
    </row>
    <row r="23" spans="1:8" ht="16.5" x14ac:dyDescent="0.45">
      <c r="A23" s="25" t="s">
        <v>298</v>
      </c>
      <c r="B23" s="275" t="s">
        <v>253</v>
      </c>
      <c r="C23" s="275"/>
      <c r="D23" s="275"/>
      <c r="E23" s="275"/>
      <c r="F23" s="275"/>
      <c r="G23" s="275"/>
      <c r="H23" s="145">
        <v>70</v>
      </c>
    </row>
    <row r="24" spans="1:8" ht="16.5" x14ac:dyDescent="0.45">
      <c r="A24" s="25" t="s">
        <v>299</v>
      </c>
      <c r="B24" s="275" t="s">
        <v>310</v>
      </c>
      <c r="C24" s="275"/>
      <c r="D24" s="275"/>
      <c r="E24" s="275"/>
      <c r="F24" s="275"/>
      <c r="G24" s="275"/>
      <c r="H24" s="148">
        <f>EXP((-5674.359/((H22)+273.15))+6.3925247-(0.9677843/100*((H22)+273.15))+(6.2215701/10000000*((H22)+273.15)*((H22)+273.15))+(2.0747825/1000000000*((H22)+273.15)*((H22)+273.15)*((H22)+273.15))+(9.484024/10000000000000*((H22)+273.15)*((H22)+273.15)*((H22)+273.15)*((H22)+273.15))+(4.1635019*LN((H22)+273.15)))</f>
        <v>341.65552740943497</v>
      </c>
    </row>
    <row r="25" spans="1:8" ht="16.5" x14ac:dyDescent="0.45">
      <c r="A25" s="25" t="s">
        <v>301</v>
      </c>
      <c r="B25" s="275" t="s">
        <v>311</v>
      </c>
      <c r="C25" s="275"/>
      <c r="D25" s="275"/>
      <c r="E25" s="275"/>
      <c r="F25" s="275"/>
      <c r="G25" s="275"/>
      <c r="H25" s="150">
        <f>0.622*(H23/100)*(H24)/(101325-((H23/100)*H24))</f>
        <v>1.4715890471897486E-3</v>
      </c>
    </row>
    <row r="26" spans="1:8" x14ac:dyDescent="0.35">
      <c r="A26" s="26" t="s">
        <v>303</v>
      </c>
      <c r="B26" s="182"/>
      <c r="C26" s="182"/>
      <c r="D26" s="182"/>
      <c r="E26" s="182"/>
      <c r="F26" s="182"/>
      <c r="G26" s="182"/>
      <c r="H26" s="9"/>
    </row>
    <row r="27" spans="1:8" ht="16.5" x14ac:dyDescent="0.45">
      <c r="A27" s="25" t="s">
        <v>297</v>
      </c>
      <c r="B27" s="275" t="s">
        <v>256</v>
      </c>
      <c r="C27" s="275"/>
      <c r="D27" s="275"/>
      <c r="E27" s="275"/>
      <c r="F27" s="275"/>
      <c r="G27" s="275"/>
      <c r="H27" s="58">
        <v>14</v>
      </c>
    </row>
    <row r="28" spans="1:8" ht="16.5" x14ac:dyDescent="0.45">
      <c r="A28" s="25" t="s">
        <v>298</v>
      </c>
      <c r="B28" s="275" t="s">
        <v>257</v>
      </c>
      <c r="C28" s="275"/>
      <c r="D28" s="275"/>
      <c r="E28" s="275"/>
      <c r="F28" s="275"/>
      <c r="G28" s="275"/>
      <c r="H28" s="58">
        <v>40</v>
      </c>
    </row>
    <row r="29" spans="1:8" ht="16.5" x14ac:dyDescent="0.45">
      <c r="A29" s="25" t="s">
        <v>299</v>
      </c>
      <c r="B29" s="275" t="s">
        <v>312</v>
      </c>
      <c r="C29" s="275"/>
      <c r="D29" s="275"/>
      <c r="E29" s="275"/>
      <c r="F29" s="275"/>
      <c r="G29" s="275"/>
      <c r="H29" s="81">
        <f>EXP((-5800.2206/((H27)+273.15))+1.3914993-(4.8640239/100*((H27)+273.15))+(4.1764768/100000*((H27)+273.15)*((H27)+273.15))-(1.4452093/100000000*((H27)+273.15)*((H27)+273.15)*((H27)+273.15))+(6.545976*LN((H27)+273.15)))</f>
        <v>1598.7478922754331</v>
      </c>
    </row>
    <row r="30" spans="1:8" ht="16.5" x14ac:dyDescent="0.45">
      <c r="A30" s="25" t="s">
        <v>301</v>
      </c>
      <c r="B30" s="275" t="s">
        <v>313</v>
      </c>
      <c r="C30" s="275"/>
      <c r="D30" s="275"/>
      <c r="E30" s="275"/>
      <c r="F30" s="275"/>
      <c r="G30" s="275"/>
      <c r="H30" s="69">
        <f>0.622*(H28/100)*(H29)/(101325-((H28/100)*H29))</f>
        <v>3.9506033368003762E-3</v>
      </c>
    </row>
    <row r="31" spans="1:8" x14ac:dyDescent="0.35">
      <c r="A31" s="24" t="s">
        <v>306</v>
      </c>
      <c r="B31" s="182"/>
      <c r="C31" s="182"/>
      <c r="D31" s="182"/>
      <c r="E31" s="182"/>
      <c r="F31" s="182"/>
      <c r="G31" s="182"/>
      <c r="H31" s="9"/>
    </row>
    <row r="32" spans="1:8" ht="16.5" x14ac:dyDescent="0.45">
      <c r="A32" s="25" t="s">
        <v>297</v>
      </c>
      <c r="B32" s="275" t="s">
        <v>254</v>
      </c>
      <c r="C32" s="275"/>
      <c r="D32" s="275"/>
      <c r="E32" s="275"/>
      <c r="F32" s="275"/>
      <c r="G32" s="275"/>
      <c r="H32" s="145">
        <v>21</v>
      </c>
    </row>
    <row r="33" spans="1:8" ht="16.5" x14ac:dyDescent="0.45">
      <c r="A33" s="25" t="s">
        <v>298</v>
      </c>
      <c r="B33" s="275" t="s">
        <v>255</v>
      </c>
      <c r="C33" s="275"/>
      <c r="D33" s="275"/>
      <c r="E33" s="275"/>
      <c r="F33" s="275"/>
      <c r="G33" s="275"/>
      <c r="H33" s="145">
        <v>40</v>
      </c>
    </row>
    <row r="34" spans="1:8" ht="16.5" x14ac:dyDescent="0.45">
      <c r="A34" s="25" t="s">
        <v>299</v>
      </c>
      <c r="B34" s="275" t="s">
        <v>312</v>
      </c>
      <c r="C34" s="275"/>
      <c r="D34" s="275"/>
      <c r="E34" s="275"/>
      <c r="F34" s="275"/>
      <c r="G34" s="275"/>
      <c r="H34" s="81">
        <f>EXP((-5800.2206/((H32)+273.15))+1.3914993-(4.8640239/100*((H32)+273.15))+(4.1764768/100000*((H32)+273.15)*((H32)+273.15))-(1.4452093/100000000*((H32)+273.15)*((H32)+273.15)*((H32)+273.15))+(6.545976*LN((H32)+273.15)))</f>
        <v>2487.790134865772</v>
      </c>
    </row>
    <row r="35" spans="1:8" ht="16.5" x14ac:dyDescent="0.45">
      <c r="A35" s="25" t="s">
        <v>301</v>
      </c>
      <c r="B35" s="275" t="s">
        <v>314</v>
      </c>
      <c r="C35" s="275"/>
      <c r="D35" s="275"/>
      <c r="E35" s="275"/>
      <c r="F35" s="275"/>
      <c r="G35" s="275"/>
      <c r="H35" s="69">
        <f>0.622*(H33/100)*(H34)/(101325-((H33/100)*H34))</f>
        <v>6.1692704228324784E-3</v>
      </c>
    </row>
    <row r="36" spans="1:8" ht="16.5" x14ac:dyDescent="0.45">
      <c r="A36" s="26" t="s">
        <v>308</v>
      </c>
      <c r="B36" s="276" t="s">
        <v>315</v>
      </c>
      <c r="C36" s="276"/>
      <c r="D36" s="276"/>
      <c r="E36" s="276"/>
      <c r="F36" s="276"/>
      <c r="G36" s="276"/>
      <c r="H36" s="147">
        <f>ROUND((1-(H35-H30)/H35),2)</f>
        <v>0.64</v>
      </c>
    </row>
    <row r="37" spans="1:8" x14ac:dyDescent="0.35">
      <c r="A37" s="262" t="s">
        <v>262</v>
      </c>
      <c r="B37" s="262"/>
      <c r="C37" s="262"/>
      <c r="D37" s="262"/>
      <c r="E37" s="262"/>
      <c r="F37" s="262"/>
      <c r="G37" s="262"/>
      <c r="H37" s="262"/>
    </row>
    <row r="38" spans="1:8" x14ac:dyDescent="0.35">
      <c r="A38" s="24" t="s">
        <v>296</v>
      </c>
      <c r="B38" s="165"/>
      <c r="C38" s="165"/>
      <c r="D38" s="165"/>
      <c r="E38" s="165"/>
      <c r="F38" s="165"/>
      <c r="G38" s="165"/>
      <c r="H38" s="165"/>
    </row>
    <row r="39" spans="1:8" ht="16.5" x14ac:dyDescent="0.45">
      <c r="A39" s="25" t="s">
        <v>297</v>
      </c>
      <c r="B39" s="275" t="s">
        <v>263</v>
      </c>
      <c r="C39" s="275"/>
      <c r="D39" s="275"/>
      <c r="E39" s="275"/>
      <c r="F39" s="275"/>
      <c r="G39" s="275"/>
      <c r="H39" s="108">
        <v>7</v>
      </c>
    </row>
    <row r="40" spans="1:8" ht="16.5" x14ac:dyDescent="0.45">
      <c r="A40" s="25" t="s">
        <v>298</v>
      </c>
      <c r="B40" s="275" t="s">
        <v>264</v>
      </c>
      <c r="C40" s="275"/>
      <c r="D40" s="275"/>
      <c r="E40" s="275"/>
      <c r="F40" s="275"/>
      <c r="G40" s="275"/>
      <c r="H40" s="108">
        <v>70</v>
      </c>
    </row>
    <row r="41" spans="1:8" ht="16.5" x14ac:dyDescent="0.45">
      <c r="A41" s="25" t="s">
        <v>299</v>
      </c>
      <c r="B41" s="275" t="s">
        <v>316</v>
      </c>
      <c r="C41" s="275"/>
      <c r="D41" s="275"/>
      <c r="E41" s="275"/>
      <c r="F41" s="275"/>
      <c r="G41" s="275"/>
      <c r="H41" s="151">
        <f>EXP((-5800.2206/((H39)+273.15))+1.3914993-(4.8640239/100*((H39)+273.15))+(4.1764768/100000*((H39)+273.15)*((H39)+273.15))-(1.4452093/100000000*((H39)+273.15)*((H39)+273.15)*((H39)+273.15))+(6.545976*LN((H39)+273.15)))</f>
        <v>1002.0087717563106</v>
      </c>
    </row>
    <row r="42" spans="1:8" ht="16.5" x14ac:dyDescent="0.45">
      <c r="A42" s="25" t="s">
        <v>301</v>
      </c>
      <c r="B42" s="275" t="s">
        <v>317</v>
      </c>
      <c r="C42" s="275"/>
      <c r="D42" s="275"/>
      <c r="E42" s="275"/>
      <c r="F42" s="275"/>
      <c r="G42" s="275"/>
      <c r="H42" s="152">
        <f>0.622*(H40/100)*(H41)/(101325-((H40/100)*H41))</f>
        <v>4.3357089772672157E-3</v>
      </c>
    </row>
    <row r="43" spans="1:8" x14ac:dyDescent="0.35">
      <c r="A43" s="26" t="s">
        <v>303</v>
      </c>
      <c r="B43" s="182"/>
      <c r="C43" s="182"/>
      <c r="D43" s="182"/>
      <c r="E43" s="182"/>
      <c r="F43" s="182"/>
      <c r="G43" s="182"/>
      <c r="H43" s="9"/>
    </row>
    <row r="44" spans="1:8" ht="16.5" x14ac:dyDescent="0.45">
      <c r="A44" s="25" t="s">
        <v>297</v>
      </c>
      <c r="B44" s="275" t="s">
        <v>267</v>
      </c>
      <c r="C44" s="275"/>
      <c r="D44" s="275"/>
      <c r="E44" s="275"/>
      <c r="F44" s="275"/>
      <c r="G44" s="275"/>
      <c r="H44" s="70">
        <v>19</v>
      </c>
    </row>
    <row r="45" spans="1:8" ht="16.5" x14ac:dyDescent="0.45">
      <c r="A45" s="25" t="s">
        <v>298</v>
      </c>
      <c r="B45" s="275" t="s">
        <v>268</v>
      </c>
      <c r="C45" s="275"/>
      <c r="D45" s="275"/>
      <c r="E45" s="275"/>
      <c r="F45" s="275"/>
      <c r="G45" s="275"/>
      <c r="H45" s="70">
        <v>40</v>
      </c>
    </row>
    <row r="46" spans="1:8" ht="16.5" x14ac:dyDescent="0.45">
      <c r="A46" s="25" t="s">
        <v>299</v>
      </c>
      <c r="B46" s="275" t="s">
        <v>318</v>
      </c>
      <c r="C46" s="275"/>
      <c r="D46" s="275"/>
      <c r="E46" s="275"/>
      <c r="F46" s="275"/>
      <c r="G46" s="275"/>
      <c r="H46" s="81">
        <f>EXP((-5800.2206/((H44)+273.15))+1.3914993-(4.8640239/100*((H44)+273.15))+(4.1764768/100000*((H44)+273.15)*((H44)+273.15))-(1.4452093/100000000*((H44)+273.15)*((H44)+273.15)*((H44)+273.15))+(6.545976*LN((H44)+273.15)))</f>
        <v>2197.9049268211324</v>
      </c>
    </row>
    <row r="47" spans="1:8" ht="16.5" x14ac:dyDescent="0.45">
      <c r="A47" s="25" t="s">
        <v>301</v>
      </c>
      <c r="B47" s="275" t="s">
        <v>319</v>
      </c>
      <c r="C47" s="275"/>
      <c r="D47" s="275"/>
      <c r="E47" s="275"/>
      <c r="F47" s="275"/>
      <c r="G47" s="275"/>
      <c r="H47" s="69">
        <f>0.622*(H45/100)*(H46)/(101325-((H45/100)*H46))</f>
        <v>5.4441155205827456E-3</v>
      </c>
    </row>
    <row r="48" spans="1:8" x14ac:dyDescent="0.35">
      <c r="A48" s="24" t="s">
        <v>306</v>
      </c>
      <c r="B48" s="182"/>
      <c r="C48" s="182"/>
      <c r="D48" s="182"/>
      <c r="E48" s="182"/>
      <c r="F48" s="182"/>
      <c r="G48" s="182"/>
      <c r="H48" s="9"/>
    </row>
    <row r="49" spans="1:8" ht="16.5" x14ac:dyDescent="0.45">
      <c r="A49" s="25" t="s">
        <v>297</v>
      </c>
      <c r="B49" s="275" t="s">
        <v>265</v>
      </c>
      <c r="C49" s="275"/>
      <c r="D49" s="275"/>
      <c r="E49" s="275"/>
      <c r="F49" s="275"/>
      <c r="G49" s="275"/>
      <c r="H49" s="108">
        <v>21</v>
      </c>
    </row>
    <row r="50" spans="1:8" ht="16.5" x14ac:dyDescent="0.45">
      <c r="A50" s="25" t="s">
        <v>298</v>
      </c>
      <c r="B50" s="275" t="s">
        <v>266</v>
      </c>
      <c r="C50" s="275"/>
      <c r="D50" s="275"/>
      <c r="E50" s="275"/>
      <c r="F50" s="275"/>
      <c r="G50" s="275"/>
      <c r="H50" s="108">
        <v>40</v>
      </c>
    </row>
    <row r="51" spans="1:8" ht="16.5" x14ac:dyDescent="0.45">
      <c r="A51" s="25" t="s">
        <v>299</v>
      </c>
      <c r="B51" s="275" t="s">
        <v>320</v>
      </c>
      <c r="C51" s="275"/>
      <c r="D51" s="275"/>
      <c r="E51" s="275"/>
      <c r="F51" s="275"/>
      <c r="G51" s="275"/>
      <c r="H51" s="81">
        <f>EXP((-5800.2206/((H49)+273.15))+1.3914993-(4.8640239/100*((H49)+273.15))+(4.1764768/100000*((H49)+273.15)*((H49)+273.15))-(1.4452093/100000000*((H49)+273.15)*((H49)+273.15)*((H49)+273.15))+(6.545976*LN((H49)+273.15)))</f>
        <v>2487.790134865772</v>
      </c>
    </row>
    <row r="52" spans="1:8" ht="16.5" x14ac:dyDescent="0.45">
      <c r="A52" s="25" t="s">
        <v>301</v>
      </c>
      <c r="B52" s="275" t="s">
        <v>321</v>
      </c>
      <c r="C52" s="275"/>
      <c r="D52" s="275"/>
      <c r="E52" s="275"/>
      <c r="F52" s="275"/>
      <c r="G52" s="275"/>
      <c r="H52" s="69">
        <f>0.622*(H50/100)*(H51)/(101325-((H50/100)*H51))</f>
        <v>6.1692704228324784E-3</v>
      </c>
    </row>
    <row r="53" spans="1:8" ht="16.5" x14ac:dyDescent="0.45">
      <c r="A53" s="26" t="s">
        <v>308</v>
      </c>
      <c r="B53" s="276" t="s">
        <v>322</v>
      </c>
      <c r="C53" s="276"/>
      <c r="D53" s="276"/>
      <c r="E53" s="276"/>
      <c r="F53" s="276"/>
      <c r="G53" s="276"/>
      <c r="H53" s="147">
        <f>ROUND((1-(H52-H47)/H52),2)</f>
        <v>0.88</v>
      </c>
    </row>
    <row r="55" spans="1:8" ht="26" x14ac:dyDescent="0.6">
      <c r="A55" s="277" t="s">
        <v>323</v>
      </c>
      <c r="B55" s="277"/>
      <c r="C55" s="277"/>
      <c r="D55" s="277"/>
      <c r="E55" s="277"/>
      <c r="F55" s="277"/>
      <c r="G55" s="29" t="s">
        <v>324</v>
      </c>
      <c r="H55" s="63">
        <f>ROUND(H19*0.5+H36*0.3+H53*0.2,1)</f>
        <v>0.6</v>
      </c>
    </row>
    <row r="57" spans="1:8" ht="15" thickBot="1" x14ac:dyDescent="0.4"/>
    <row r="58" spans="1:8" ht="14.5" customHeight="1" x14ac:dyDescent="0.35">
      <c r="A58" s="278" t="s">
        <v>127</v>
      </c>
      <c r="B58" s="279"/>
      <c r="C58" s="279"/>
      <c r="D58" s="279"/>
      <c r="E58" s="279"/>
      <c r="F58" s="279"/>
      <c r="G58" s="279"/>
      <c r="H58" s="280"/>
    </row>
    <row r="59" spans="1:8" ht="14.5" customHeight="1" x14ac:dyDescent="0.35">
      <c r="A59" s="111"/>
      <c r="B59" s="281" t="s">
        <v>128</v>
      </c>
      <c r="C59" s="282"/>
      <c r="D59" s="282"/>
      <c r="E59" s="282"/>
      <c r="F59" s="282"/>
      <c r="G59" s="282"/>
      <c r="H59" s="283"/>
    </row>
    <row r="60" spans="1:8" ht="14.5" customHeight="1" x14ac:dyDescent="0.35">
      <c r="A60" s="112"/>
      <c r="B60" s="281" t="s">
        <v>129</v>
      </c>
      <c r="C60" s="282"/>
      <c r="D60" s="282"/>
      <c r="E60" s="282"/>
      <c r="F60" s="282"/>
      <c r="G60" s="282"/>
      <c r="H60" s="283"/>
    </row>
    <row r="61" spans="1:8" ht="14.5" customHeight="1" x14ac:dyDescent="0.35">
      <c r="A61" s="113"/>
      <c r="B61" s="281" t="s">
        <v>130</v>
      </c>
      <c r="C61" s="282"/>
      <c r="D61" s="282"/>
      <c r="E61" s="282"/>
      <c r="F61" s="282"/>
      <c r="G61" s="282"/>
      <c r="H61" s="283"/>
    </row>
    <row r="62" spans="1:8" ht="29.15" customHeight="1" thickBot="1" x14ac:dyDescent="0.4">
      <c r="A62" s="114"/>
      <c r="B62" s="269" t="s">
        <v>131</v>
      </c>
      <c r="C62" s="270"/>
      <c r="D62" s="270"/>
      <c r="E62" s="270"/>
      <c r="F62" s="270"/>
      <c r="G62" s="270"/>
      <c r="H62" s="271"/>
    </row>
  </sheetData>
  <sheetProtection algorithmName="SHA-512" hashValue="yF2h3rQh1QK4IVuVgpPaGVeM5/8GVK4naUQrwgLV1SezqXfR4RRXFi1oNXkxCX73NUrTJP0Bc0JhrfwrWSkCEA==" saltValue="XdlSjgSOpPTsnVOvDo2vsA==" spinCount="100000" sheet="1" objects="1" scenarios="1"/>
  <mergeCells count="59">
    <mergeCell ref="B53:G53"/>
    <mergeCell ref="A55:F55"/>
    <mergeCell ref="B62:H62"/>
    <mergeCell ref="A58:H58"/>
    <mergeCell ref="B59:H59"/>
    <mergeCell ref="B60:H60"/>
    <mergeCell ref="B61:H61"/>
    <mergeCell ref="B48:G48"/>
    <mergeCell ref="B49:G49"/>
    <mergeCell ref="B50:G50"/>
    <mergeCell ref="B51:G51"/>
    <mergeCell ref="B52:G52"/>
    <mergeCell ref="B47:G47"/>
    <mergeCell ref="B36:G36"/>
    <mergeCell ref="A37:H37"/>
    <mergeCell ref="B38:H38"/>
    <mergeCell ref="B39:G39"/>
    <mergeCell ref="B40:G40"/>
    <mergeCell ref="B41:G41"/>
    <mergeCell ref="B42:G42"/>
    <mergeCell ref="B43:G43"/>
    <mergeCell ref="B44:G44"/>
    <mergeCell ref="B45:G45"/>
    <mergeCell ref="B46:G46"/>
    <mergeCell ref="B35:G35"/>
    <mergeCell ref="B24:G24"/>
    <mergeCell ref="B25:G25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23:G23"/>
    <mergeCell ref="B12:G12"/>
    <mergeCell ref="B13:G13"/>
    <mergeCell ref="B14:G14"/>
    <mergeCell ref="B15:G15"/>
    <mergeCell ref="B16:G16"/>
    <mergeCell ref="B17:G17"/>
    <mergeCell ref="B18:G18"/>
    <mergeCell ref="B19:G19"/>
    <mergeCell ref="A20:H20"/>
    <mergeCell ref="B21:H21"/>
    <mergeCell ref="B22:G22"/>
    <mergeCell ref="B11:G11"/>
    <mergeCell ref="B1:H1"/>
    <mergeCell ref="B2:H2"/>
    <mergeCell ref="A3:H3"/>
    <mergeCell ref="B4:H4"/>
    <mergeCell ref="B5:G5"/>
    <mergeCell ref="B6:G6"/>
    <mergeCell ref="B7:G7"/>
    <mergeCell ref="B8:G8"/>
    <mergeCell ref="B9:G9"/>
    <mergeCell ref="B10:G1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activeCell="H23" sqref="H23"/>
    </sheetView>
  </sheetViews>
  <sheetFormatPr defaultRowHeight="14.5" x14ac:dyDescent="0.35"/>
  <cols>
    <col min="1" max="1" width="25.81640625" customWidth="1"/>
  </cols>
  <sheetData>
    <row r="1" spans="1:8" x14ac:dyDescent="0.35">
      <c r="A1" s="9" t="s">
        <v>1</v>
      </c>
      <c r="B1" s="165" t="s">
        <v>136</v>
      </c>
      <c r="C1" s="165"/>
      <c r="D1" s="165"/>
      <c r="E1" s="165"/>
      <c r="F1" s="165"/>
      <c r="G1" s="165"/>
      <c r="H1" s="165"/>
    </row>
    <row r="2" spans="1:8" ht="16.5" x14ac:dyDescent="0.45">
      <c r="A2" s="9" t="s">
        <v>325</v>
      </c>
      <c r="B2" s="165" t="s">
        <v>228</v>
      </c>
      <c r="C2" s="165"/>
      <c r="D2" s="165"/>
      <c r="E2" s="165"/>
      <c r="F2" s="165"/>
      <c r="G2" s="165"/>
      <c r="H2" s="165"/>
    </row>
    <row r="3" spans="1:8" x14ac:dyDescent="0.35">
      <c r="A3" s="262" t="s">
        <v>326</v>
      </c>
      <c r="B3" s="262"/>
      <c r="C3" s="262"/>
      <c r="D3" s="262"/>
      <c r="E3" s="262"/>
      <c r="F3" s="262"/>
      <c r="G3" s="262"/>
      <c r="H3" s="262"/>
    </row>
    <row r="4" spans="1:8" ht="32" x14ac:dyDescent="0.45">
      <c r="A4" s="25" t="s">
        <v>231</v>
      </c>
      <c r="B4" s="259" t="s">
        <v>232</v>
      </c>
      <c r="C4" s="260"/>
      <c r="D4" s="260"/>
      <c r="E4" s="260"/>
      <c r="F4" s="260"/>
      <c r="G4" s="261"/>
      <c r="H4" s="154">
        <v>-15</v>
      </c>
    </row>
    <row r="5" spans="1:8" ht="32" x14ac:dyDescent="0.45">
      <c r="A5" s="25" t="s">
        <v>235</v>
      </c>
      <c r="B5" s="259" t="s">
        <v>236</v>
      </c>
      <c r="C5" s="260"/>
      <c r="D5" s="260"/>
      <c r="E5" s="260"/>
      <c r="F5" s="260"/>
      <c r="G5" s="261"/>
      <c r="H5" s="154">
        <v>21</v>
      </c>
    </row>
    <row r="6" spans="1:8" ht="30" x14ac:dyDescent="0.45">
      <c r="A6" s="25" t="s">
        <v>327</v>
      </c>
      <c r="B6" s="259" t="s">
        <v>328</v>
      </c>
      <c r="C6" s="260"/>
      <c r="D6" s="260"/>
      <c r="E6" s="260"/>
      <c r="F6" s="260"/>
      <c r="G6" s="261"/>
      <c r="H6" s="58">
        <v>1380</v>
      </c>
    </row>
    <row r="7" spans="1:8" x14ac:dyDescent="0.35">
      <c r="A7" s="262" t="s">
        <v>329</v>
      </c>
      <c r="B7" s="262"/>
      <c r="C7" s="262"/>
      <c r="D7" s="262"/>
      <c r="E7" s="262"/>
      <c r="F7" s="262"/>
      <c r="G7" s="262"/>
      <c r="H7" s="262"/>
    </row>
    <row r="8" spans="1:8" ht="32" x14ac:dyDescent="0.45">
      <c r="A8" s="25" t="s">
        <v>231</v>
      </c>
      <c r="B8" s="259" t="s">
        <v>252</v>
      </c>
      <c r="C8" s="260"/>
      <c r="D8" s="260"/>
      <c r="E8" s="260"/>
      <c r="F8" s="260"/>
      <c r="G8" s="261"/>
      <c r="H8" s="154">
        <v>-7</v>
      </c>
    </row>
    <row r="9" spans="1:8" ht="32" x14ac:dyDescent="0.45">
      <c r="A9" s="25" t="s">
        <v>235</v>
      </c>
      <c r="B9" s="259" t="s">
        <v>254</v>
      </c>
      <c r="C9" s="260"/>
      <c r="D9" s="260"/>
      <c r="E9" s="260"/>
      <c r="F9" s="260"/>
      <c r="G9" s="261"/>
      <c r="H9" s="154">
        <v>21</v>
      </c>
    </row>
    <row r="10" spans="1:8" ht="30" x14ac:dyDescent="0.45">
      <c r="A10" s="28" t="s">
        <v>330</v>
      </c>
      <c r="B10" s="182" t="s">
        <v>331</v>
      </c>
      <c r="C10" s="182"/>
      <c r="D10" s="182"/>
      <c r="E10" s="182"/>
      <c r="F10" s="182"/>
      <c r="G10" s="182"/>
      <c r="H10" s="58">
        <v>1380</v>
      </c>
    </row>
    <row r="11" spans="1:8" x14ac:dyDescent="0.35">
      <c r="A11" s="262" t="s">
        <v>332</v>
      </c>
      <c r="B11" s="262"/>
      <c r="C11" s="262"/>
      <c r="D11" s="262"/>
      <c r="E11" s="262"/>
      <c r="F11" s="262"/>
      <c r="G11" s="262"/>
      <c r="H11" s="262"/>
    </row>
    <row r="12" spans="1:8" ht="32" x14ac:dyDescent="0.45">
      <c r="A12" s="25" t="s">
        <v>231</v>
      </c>
      <c r="B12" s="259" t="s">
        <v>263</v>
      </c>
      <c r="C12" s="260"/>
      <c r="D12" s="260"/>
      <c r="E12" s="260"/>
      <c r="F12" s="260"/>
      <c r="G12" s="261"/>
      <c r="H12" s="154">
        <v>7</v>
      </c>
    </row>
    <row r="13" spans="1:8" ht="32" x14ac:dyDescent="0.45">
      <c r="A13" s="25" t="s">
        <v>235</v>
      </c>
      <c r="B13" s="259" t="s">
        <v>265</v>
      </c>
      <c r="C13" s="260"/>
      <c r="D13" s="260"/>
      <c r="E13" s="260"/>
      <c r="F13" s="260"/>
      <c r="G13" s="261"/>
      <c r="H13" s="154">
        <v>21</v>
      </c>
    </row>
    <row r="14" spans="1:8" ht="30" x14ac:dyDescent="0.45">
      <c r="A14" s="28" t="s">
        <v>330</v>
      </c>
      <c r="B14" s="182" t="s">
        <v>333</v>
      </c>
      <c r="C14" s="182"/>
      <c r="D14" s="182"/>
      <c r="E14" s="182"/>
      <c r="F14" s="182"/>
      <c r="G14" s="182"/>
      <c r="H14" s="58">
        <v>1380</v>
      </c>
    </row>
    <row r="15" spans="1:8" x14ac:dyDescent="0.35">
      <c r="A15" s="262" t="s">
        <v>334</v>
      </c>
      <c r="B15" s="262"/>
      <c r="C15" s="262"/>
      <c r="D15" s="262"/>
      <c r="E15" s="262"/>
      <c r="F15" s="262"/>
      <c r="G15" s="262"/>
      <c r="H15" s="262"/>
    </row>
    <row r="16" spans="1:8" ht="32" x14ac:dyDescent="0.45">
      <c r="A16" s="25" t="s">
        <v>231</v>
      </c>
      <c r="B16" s="259" t="s">
        <v>274</v>
      </c>
      <c r="C16" s="260"/>
      <c r="D16" s="260"/>
      <c r="E16" s="260"/>
      <c r="F16" s="260"/>
      <c r="G16" s="261"/>
      <c r="H16" s="154">
        <v>24</v>
      </c>
    </row>
    <row r="17" spans="1:8" ht="32" x14ac:dyDescent="0.45">
      <c r="A17" s="25" t="s">
        <v>235</v>
      </c>
      <c r="B17" s="259" t="s">
        <v>276</v>
      </c>
      <c r="C17" s="260"/>
      <c r="D17" s="260"/>
      <c r="E17" s="260"/>
      <c r="F17" s="260"/>
      <c r="G17" s="261"/>
      <c r="H17" s="154">
        <v>21</v>
      </c>
    </row>
    <row r="18" spans="1:8" ht="30" x14ac:dyDescent="0.45">
      <c r="A18" s="28" t="s">
        <v>335</v>
      </c>
      <c r="B18" s="182" t="s">
        <v>336</v>
      </c>
      <c r="C18" s="182"/>
      <c r="D18" s="182"/>
      <c r="E18" s="182"/>
      <c r="F18" s="182"/>
      <c r="G18" s="182"/>
      <c r="H18" s="58">
        <v>1380</v>
      </c>
    </row>
    <row r="19" spans="1:8" x14ac:dyDescent="0.35">
      <c r="A19" s="262" t="s">
        <v>337</v>
      </c>
      <c r="B19" s="262"/>
      <c r="C19" s="262"/>
      <c r="D19" s="262"/>
      <c r="E19" s="262"/>
      <c r="F19" s="262"/>
      <c r="G19" s="262"/>
      <c r="H19" s="262"/>
    </row>
    <row r="20" spans="1:8" ht="32" x14ac:dyDescent="0.45">
      <c r="A20" s="25" t="s">
        <v>231</v>
      </c>
      <c r="B20" s="259" t="s">
        <v>284</v>
      </c>
      <c r="C20" s="260"/>
      <c r="D20" s="260"/>
      <c r="E20" s="260"/>
      <c r="F20" s="260"/>
      <c r="G20" s="261"/>
      <c r="H20" s="154">
        <v>28</v>
      </c>
    </row>
    <row r="21" spans="1:8" ht="32" x14ac:dyDescent="0.45">
      <c r="A21" s="25" t="s">
        <v>235</v>
      </c>
      <c r="B21" s="259" t="s">
        <v>286</v>
      </c>
      <c r="C21" s="260"/>
      <c r="D21" s="260"/>
      <c r="E21" s="260"/>
      <c r="F21" s="260"/>
      <c r="G21" s="261"/>
      <c r="H21" s="154">
        <v>21</v>
      </c>
    </row>
    <row r="22" spans="1:8" ht="30" x14ac:dyDescent="0.45">
      <c r="A22" s="28" t="s">
        <v>335</v>
      </c>
      <c r="B22" s="182" t="s">
        <v>338</v>
      </c>
      <c r="C22" s="182"/>
      <c r="D22" s="182"/>
      <c r="E22" s="182"/>
      <c r="F22" s="182"/>
      <c r="G22" s="182"/>
      <c r="H22" s="58">
        <v>1380</v>
      </c>
    </row>
    <row r="23" spans="1:8" ht="16.5" x14ac:dyDescent="0.45">
      <c r="A23" s="287" t="s">
        <v>339</v>
      </c>
      <c r="B23" s="287"/>
      <c r="C23" s="287"/>
      <c r="D23" s="287"/>
      <c r="E23" s="287"/>
      <c r="F23" s="287"/>
      <c r="G23" s="153" t="s">
        <v>340</v>
      </c>
      <c r="H23" s="63">
        <f>ROUND(0.5*H6+0.3*H10+0.1*H14+0.05*H18+0.05*H22,0)</f>
        <v>1380</v>
      </c>
    </row>
    <row r="24" spans="1:8" ht="15" thickBot="1" x14ac:dyDescent="0.4"/>
    <row r="25" spans="1:8" ht="15" thickBot="1" x14ac:dyDescent="0.4">
      <c r="A25" s="288" t="s">
        <v>127</v>
      </c>
      <c r="B25" s="289"/>
      <c r="C25" s="289"/>
      <c r="D25" s="289"/>
      <c r="E25" s="289"/>
      <c r="F25" s="289"/>
      <c r="G25" s="289"/>
      <c r="H25" s="289"/>
    </row>
    <row r="26" spans="1:8" x14ac:dyDescent="0.35">
      <c r="A26" s="115"/>
      <c r="B26" s="290" t="s">
        <v>128</v>
      </c>
      <c r="C26" s="291"/>
      <c r="D26" s="291"/>
      <c r="E26" s="291"/>
      <c r="F26" s="291"/>
      <c r="G26" s="291"/>
      <c r="H26" s="292"/>
    </row>
    <row r="27" spans="1:8" ht="15" thickBot="1" x14ac:dyDescent="0.4">
      <c r="A27" s="77"/>
      <c r="B27" s="284" t="s">
        <v>130</v>
      </c>
      <c r="C27" s="285"/>
      <c r="D27" s="285"/>
      <c r="E27" s="285"/>
      <c r="F27" s="285"/>
      <c r="G27" s="285"/>
      <c r="H27" s="286"/>
    </row>
  </sheetData>
  <sheetProtection algorithmName="SHA-512" hashValue="QVKSA/9d9RlNCY0OOPCf+wYZjPiB8S8OD4myKETlEjun7szoy7Si5+c6j17Nklhkb7z3xaSDOjrVbny6miYotQ==" saltValue="MF5az81d0m9p/yuItHAvtw==" spinCount="100000" sheet="1" objects="1" scenarios="1"/>
  <mergeCells count="26">
    <mergeCell ref="B27:H27"/>
    <mergeCell ref="A23:F23"/>
    <mergeCell ref="A25:H25"/>
    <mergeCell ref="B26:H26"/>
    <mergeCell ref="B12:G12"/>
    <mergeCell ref="B13:G13"/>
    <mergeCell ref="B14:G14"/>
    <mergeCell ref="A15:H15"/>
    <mergeCell ref="B16:G16"/>
    <mergeCell ref="B17:G17"/>
    <mergeCell ref="B18:G18"/>
    <mergeCell ref="A19:H19"/>
    <mergeCell ref="B20:G20"/>
    <mergeCell ref="B21:G21"/>
    <mergeCell ref="B22:G22"/>
    <mergeCell ref="A11:H11"/>
    <mergeCell ref="B1:H1"/>
    <mergeCell ref="B2:H2"/>
    <mergeCell ref="A3:H3"/>
    <mergeCell ref="B4:G4"/>
    <mergeCell ref="B5:G5"/>
    <mergeCell ref="B6:G6"/>
    <mergeCell ref="A7:H7"/>
    <mergeCell ref="B8:G8"/>
    <mergeCell ref="B9:G9"/>
    <mergeCell ref="B10:G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zoomScale="70" zoomScaleNormal="70" workbookViewId="0">
      <selection activeCell="L13" sqref="L13"/>
    </sheetView>
  </sheetViews>
  <sheetFormatPr defaultRowHeight="14.5" x14ac:dyDescent="0.35"/>
  <cols>
    <col min="1" max="1" width="49.1796875" bestFit="1" customWidth="1"/>
  </cols>
  <sheetData>
    <row r="1" spans="1:11" x14ac:dyDescent="0.35">
      <c r="A1" s="9" t="s">
        <v>9</v>
      </c>
      <c r="B1" s="227" t="s">
        <v>136</v>
      </c>
      <c r="C1" s="231"/>
      <c r="D1" s="231"/>
      <c r="E1" s="231"/>
      <c r="F1" s="231"/>
      <c r="G1" s="231"/>
      <c r="H1" s="231"/>
      <c r="I1" s="231"/>
      <c r="J1" s="231"/>
      <c r="K1" s="228"/>
    </row>
    <row r="2" spans="1:11" ht="17.5" x14ac:dyDescent="0.45">
      <c r="A2" s="158" t="s">
        <v>135</v>
      </c>
      <c r="B2" s="227" t="s">
        <v>228</v>
      </c>
      <c r="C2" s="231"/>
      <c r="D2" s="231"/>
      <c r="E2" s="231"/>
      <c r="F2" s="231"/>
      <c r="G2" s="231"/>
      <c r="H2" s="231"/>
      <c r="I2" s="231"/>
      <c r="J2" s="231"/>
      <c r="K2" s="228"/>
    </row>
    <row r="3" spans="1:11" ht="16.5" x14ac:dyDescent="0.45">
      <c r="A3" s="9" t="s">
        <v>341</v>
      </c>
      <c r="B3" s="248" t="s">
        <v>342</v>
      </c>
      <c r="C3" s="172"/>
      <c r="D3" s="172"/>
      <c r="E3" s="172"/>
      <c r="F3" s="172"/>
      <c r="G3" s="172"/>
      <c r="H3" s="172"/>
      <c r="I3" s="172"/>
      <c r="J3" s="173"/>
      <c r="K3" s="58">
        <v>40</v>
      </c>
    </row>
    <row r="4" spans="1:11" ht="16.5" x14ac:dyDescent="0.45">
      <c r="A4" s="9" t="s">
        <v>343</v>
      </c>
      <c r="B4" s="248" t="s">
        <v>344</v>
      </c>
      <c r="C4" s="172"/>
      <c r="D4" s="172"/>
      <c r="E4" s="172"/>
      <c r="F4" s="172"/>
      <c r="G4" s="172"/>
      <c r="H4" s="172"/>
      <c r="I4" s="172"/>
      <c r="J4" s="173"/>
      <c r="K4" s="58">
        <v>40</v>
      </c>
    </row>
    <row r="5" spans="1:11" ht="16.5" x14ac:dyDescent="0.45">
      <c r="A5" s="9" t="s">
        <v>345</v>
      </c>
      <c r="B5" s="248" t="s">
        <v>346</v>
      </c>
      <c r="C5" s="172"/>
      <c r="D5" s="172"/>
      <c r="E5" s="172"/>
      <c r="F5" s="172"/>
      <c r="G5" s="172"/>
      <c r="H5" s="172"/>
      <c r="I5" s="172"/>
      <c r="J5" s="173"/>
      <c r="K5" s="58">
        <v>40</v>
      </c>
    </row>
    <row r="6" spans="1:11" ht="16.5" x14ac:dyDescent="0.45">
      <c r="A6" s="9" t="s">
        <v>347</v>
      </c>
      <c r="B6" s="248" t="s">
        <v>348</v>
      </c>
      <c r="C6" s="172"/>
      <c r="D6" s="172"/>
      <c r="E6" s="172"/>
      <c r="F6" s="172"/>
      <c r="G6" s="172"/>
      <c r="H6" s="172"/>
      <c r="I6" s="172"/>
      <c r="J6" s="173"/>
      <c r="K6" s="58">
        <v>40</v>
      </c>
    </row>
    <row r="7" spans="1:11" ht="16.5" x14ac:dyDescent="0.45">
      <c r="A7" s="9" t="s">
        <v>349</v>
      </c>
      <c r="B7" s="248" t="s">
        <v>350</v>
      </c>
      <c r="C7" s="172"/>
      <c r="D7" s="172"/>
      <c r="E7" s="172"/>
      <c r="F7" s="172"/>
      <c r="G7" s="172"/>
      <c r="H7" s="172"/>
      <c r="I7" s="172"/>
      <c r="J7" s="173"/>
      <c r="K7" s="58">
        <v>40</v>
      </c>
    </row>
    <row r="8" spans="1:11" ht="16.5" x14ac:dyDescent="0.45">
      <c r="A8" s="9" t="s">
        <v>351</v>
      </c>
      <c r="B8" s="248" t="s">
        <v>352</v>
      </c>
      <c r="C8" s="172"/>
      <c r="D8" s="172"/>
      <c r="E8" s="172"/>
      <c r="F8" s="172"/>
      <c r="G8" s="172"/>
      <c r="H8" s="172"/>
      <c r="I8" s="172"/>
      <c r="J8" s="173"/>
      <c r="K8" s="58">
        <v>40</v>
      </c>
    </row>
    <row r="9" spans="1:11" x14ac:dyDescent="0.35">
      <c r="A9" s="227"/>
      <c r="B9" s="231"/>
      <c r="C9" s="231"/>
      <c r="D9" s="231"/>
      <c r="E9" s="231"/>
      <c r="F9" s="231"/>
      <c r="G9" s="231"/>
      <c r="H9" s="231"/>
      <c r="I9" s="231"/>
      <c r="J9" s="228"/>
      <c r="K9" s="9"/>
    </row>
    <row r="10" spans="1:11" ht="16.5" x14ac:dyDescent="0.45">
      <c r="A10" s="30" t="s">
        <v>353</v>
      </c>
      <c r="B10" s="165"/>
      <c r="C10" s="165"/>
      <c r="D10" s="165"/>
      <c r="E10" s="165"/>
      <c r="F10" s="165"/>
      <c r="G10" s="165"/>
      <c r="H10" s="165"/>
      <c r="I10" s="165"/>
      <c r="J10" s="153" t="s">
        <v>354</v>
      </c>
      <c r="K10" s="63">
        <f>ROUND(10*LOG(1/6*(SUM(10^(0.1*K3),10^(0.1*K4),10^(0.1*K5),10^(0.1*K6),10^(0.1*K7),10^(0.1*K8)))),1)</f>
        <v>40</v>
      </c>
    </row>
    <row r="12" spans="1:11" ht="15" thickBot="1" x14ac:dyDescent="0.4"/>
    <row r="13" spans="1:11" x14ac:dyDescent="0.35">
      <c r="A13" s="272" t="s">
        <v>127</v>
      </c>
      <c r="B13" s="273"/>
      <c r="C13" s="273"/>
      <c r="D13" s="273"/>
      <c r="E13" s="273"/>
      <c r="F13" s="273"/>
      <c r="G13" s="273"/>
      <c r="H13" s="274"/>
    </row>
    <row r="14" spans="1:11" x14ac:dyDescent="0.35">
      <c r="A14" s="75"/>
      <c r="B14" s="266" t="s">
        <v>128</v>
      </c>
      <c r="C14" s="267"/>
      <c r="D14" s="267"/>
      <c r="E14" s="267"/>
      <c r="F14" s="267"/>
      <c r="G14" s="267"/>
      <c r="H14" s="268"/>
    </row>
    <row r="15" spans="1:11" ht="15" thickBot="1" x14ac:dyDescent="0.4">
      <c r="A15" s="77"/>
      <c r="B15" s="284" t="s">
        <v>130</v>
      </c>
      <c r="C15" s="285"/>
      <c r="D15" s="285"/>
      <c r="E15" s="285"/>
      <c r="F15" s="285"/>
      <c r="G15" s="285"/>
      <c r="H15" s="286"/>
    </row>
  </sheetData>
  <sheetProtection algorithmName="SHA-512" hashValue="oHXT7GmzF6qCYJ2ugWCknjdONCxMmH8CK7MBg1FGJ3YyVOlQtiZWSRNyU9UzsS5WQxhzNUCN8Nwgld6mVPzCtg==" saltValue="oSsCehRYCS9YLAoWIfSHUQ==" spinCount="100000" sheet="1" objects="1" scenarios="1"/>
  <mergeCells count="13">
    <mergeCell ref="A13:H13"/>
    <mergeCell ref="B14:H14"/>
    <mergeCell ref="B15:H15"/>
    <mergeCell ref="B6:J6"/>
    <mergeCell ref="B7:J7"/>
    <mergeCell ref="B8:J8"/>
    <mergeCell ref="A9:J9"/>
    <mergeCell ref="B10:I10"/>
    <mergeCell ref="B5:J5"/>
    <mergeCell ref="B1:K1"/>
    <mergeCell ref="B2:K2"/>
    <mergeCell ref="B3:J3"/>
    <mergeCell ref="B4:J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workbookViewId="0">
      <selection activeCell="K10" sqref="K10"/>
    </sheetView>
  </sheetViews>
  <sheetFormatPr defaultRowHeight="14.5" x14ac:dyDescent="0.35"/>
  <cols>
    <col min="1" max="1" width="44.81640625" bestFit="1" customWidth="1"/>
    <col min="2" max="2" width="9" bestFit="1" customWidth="1"/>
    <col min="3" max="3" width="9.1796875" customWidth="1"/>
    <col min="5" max="5" width="5.7265625" bestFit="1" customWidth="1"/>
    <col min="7" max="7" width="6.7265625" bestFit="1" customWidth="1"/>
    <col min="8" max="8" width="9.1796875" bestFit="1" customWidth="1"/>
    <col min="9" max="9" width="9.1796875" customWidth="1"/>
    <col min="10" max="10" width="9.54296875" bestFit="1" customWidth="1"/>
  </cols>
  <sheetData>
    <row r="1" spans="1:14" x14ac:dyDescent="0.35">
      <c r="A1" s="9" t="s">
        <v>355</v>
      </c>
      <c r="B1" s="165">
        <v>0.1</v>
      </c>
      <c r="C1" s="165"/>
      <c r="D1" s="165">
        <v>0.6</v>
      </c>
      <c r="E1" s="165"/>
      <c r="F1" s="165">
        <v>1.1000000000000001</v>
      </c>
      <c r="G1" s="165"/>
      <c r="H1" s="227">
        <v>1.7</v>
      </c>
      <c r="I1" s="228"/>
      <c r="J1" s="227"/>
      <c r="K1" s="231"/>
      <c r="L1" s="231"/>
      <c r="M1" s="228"/>
    </row>
    <row r="2" spans="1:14" x14ac:dyDescent="0.35">
      <c r="A2" s="9" t="s">
        <v>9</v>
      </c>
      <c r="B2" s="165" t="s">
        <v>356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</row>
    <row r="3" spans="1:14" ht="17.5" x14ac:dyDescent="0.45">
      <c r="A3" s="9" t="s">
        <v>135</v>
      </c>
      <c r="B3" s="165" t="s">
        <v>357</v>
      </c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</row>
    <row r="4" spans="1:14" ht="16.5" x14ac:dyDescent="0.45">
      <c r="A4" s="9" t="s">
        <v>358</v>
      </c>
      <c r="B4" s="296" t="s">
        <v>359</v>
      </c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31">
        <v>0.3</v>
      </c>
    </row>
    <row r="5" spans="1:14" ht="16.5" x14ac:dyDescent="0.45">
      <c r="A5" s="9" t="s">
        <v>360</v>
      </c>
      <c r="B5" s="31" t="s">
        <v>361</v>
      </c>
      <c r="C5" s="71">
        <v>0.3</v>
      </c>
      <c r="D5" s="31" t="s">
        <v>362</v>
      </c>
      <c r="E5" s="71">
        <v>0.3</v>
      </c>
      <c r="F5" s="31" t="s">
        <v>363</v>
      </c>
      <c r="G5" s="71">
        <v>0.3</v>
      </c>
      <c r="H5" s="31" t="s">
        <v>364</v>
      </c>
      <c r="I5" s="71">
        <v>0.3</v>
      </c>
      <c r="J5" s="31" t="s">
        <v>365</v>
      </c>
      <c r="K5" s="125">
        <f>MAX(C5,E5,G5,I5)</f>
        <v>0.3</v>
      </c>
      <c r="L5" s="31" t="s">
        <v>366</v>
      </c>
      <c r="M5" s="66">
        <f>ROUND((($M$4-K5)/$M$4),2)</f>
        <v>0</v>
      </c>
      <c r="N5" s="32"/>
    </row>
    <row r="6" spans="1:14" ht="16.5" x14ac:dyDescent="0.45">
      <c r="A6" s="9" t="s">
        <v>367</v>
      </c>
      <c r="B6" s="31" t="s">
        <v>368</v>
      </c>
      <c r="C6" s="71">
        <v>0.3</v>
      </c>
      <c r="D6" s="31" t="s">
        <v>369</v>
      </c>
      <c r="E6" s="71">
        <v>0.3</v>
      </c>
      <c r="F6" s="31" t="s">
        <v>370</v>
      </c>
      <c r="G6" s="71">
        <v>0.3</v>
      </c>
      <c r="H6" s="31" t="s">
        <v>371</v>
      </c>
      <c r="I6" s="71">
        <v>0.3</v>
      </c>
      <c r="J6" s="31" t="s">
        <v>372</v>
      </c>
      <c r="K6" s="125">
        <f t="shared" ref="K6:K10" si="0">MAX(C6,E6,G6,I6)</f>
        <v>0.3</v>
      </c>
      <c r="L6" s="31" t="s">
        <v>373</v>
      </c>
      <c r="M6" s="66">
        <f t="shared" ref="M6:M10" si="1">ROUND((($M$4-K6)/$M$4),2)</f>
        <v>0</v>
      </c>
      <c r="N6" s="32"/>
    </row>
    <row r="7" spans="1:14" ht="16.5" x14ac:dyDescent="0.45">
      <c r="A7" s="9" t="s">
        <v>374</v>
      </c>
      <c r="B7" s="31" t="s">
        <v>375</v>
      </c>
      <c r="C7" s="71">
        <v>0.3</v>
      </c>
      <c r="D7" s="31" t="s">
        <v>376</v>
      </c>
      <c r="E7" s="71">
        <v>0.3</v>
      </c>
      <c r="F7" s="31" t="s">
        <v>377</v>
      </c>
      <c r="G7" s="71">
        <v>0.3</v>
      </c>
      <c r="H7" s="31" t="s">
        <v>378</v>
      </c>
      <c r="I7" s="71">
        <v>0.3</v>
      </c>
      <c r="J7" s="31" t="s">
        <v>379</v>
      </c>
      <c r="K7" s="125">
        <f t="shared" si="0"/>
        <v>0.3</v>
      </c>
      <c r="L7" s="31" t="s">
        <v>380</v>
      </c>
      <c r="M7" s="66">
        <f t="shared" si="1"/>
        <v>0</v>
      </c>
      <c r="N7" s="32"/>
    </row>
    <row r="8" spans="1:14" ht="16.5" x14ac:dyDescent="0.45">
      <c r="A8" s="9" t="s">
        <v>381</v>
      </c>
      <c r="B8" s="31" t="s">
        <v>382</v>
      </c>
      <c r="C8" s="71">
        <v>0.3</v>
      </c>
      <c r="D8" s="31" t="s">
        <v>383</v>
      </c>
      <c r="E8" s="71">
        <v>0.3</v>
      </c>
      <c r="F8" s="31" t="s">
        <v>384</v>
      </c>
      <c r="G8" s="71">
        <v>0.3</v>
      </c>
      <c r="H8" s="31" t="s">
        <v>385</v>
      </c>
      <c r="I8" s="71">
        <v>0.3</v>
      </c>
      <c r="J8" s="31" t="s">
        <v>386</v>
      </c>
      <c r="K8" s="125">
        <f t="shared" si="0"/>
        <v>0.3</v>
      </c>
      <c r="L8" s="31" t="s">
        <v>387</v>
      </c>
      <c r="M8" s="66">
        <f t="shared" si="1"/>
        <v>0</v>
      </c>
      <c r="N8" s="32"/>
    </row>
    <row r="9" spans="1:14" ht="16.5" x14ac:dyDescent="0.45">
      <c r="A9" s="9" t="s">
        <v>388</v>
      </c>
      <c r="B9" s="31" t="s">
        <v>389</v>
      </c>
      <c r="C9" s="71">
        <v>0.3</v>
      </c>
      <c r="D9" s="31" t="s">
        <v>390</v>
      </c>
      <c r="E9" s="71">
        <v>0.3</v>
      </c>
      <c r="F9" s="31" t="s">
        <v>391</v>
      </c>
      <c r="G9" s="71">
        <v>0.3</v>
      </c>
      <c r="H9" s="31" t="s">
        <v>392</v>
      </c>
      <c r="I9" s="71">
        <v>0.3</v>
      </c>
      <c r="J9" s="31" t="s">
        <v>393</v>
      </c>
      <c r="K9" s="125">
        <f t="shared" si="0"/>
        <v>0.3</v>
      </c>
      <c r="L9" s="31" t="s">
        <v>394</v>
      </c>
      <c r="M9" s="66">
        <f t="shared" si="1"/>
        <v>0</v>
      </c>
      <c r="N9" s="32"/>
    </row>
    <row r="10" spans="1:14" ht="16.5" x14ac:dyDescent="0.45">
      <c r="A10" s="9" t="s">
        <v>395</v>
      </c>
      <c r="B10" s="31" t="s">
        <v>396</v>
      </c>
      <c r="C10" s="71">
        <v>0.3</v>
      </c>
      <c r="D10" s="31" t="s">
        <v>397</v>
      </c>
      <c r="E10" s="71">
        <v>0.3</v>
      </c>
      <c r="F10" s="31" t="s">
        <v>398</v>
      </c>
      <c r="G10" s="71">
        <v>0.3</v>
      </c>
      <c r="H10" s="31" t="s">
        <v>399</v>
      </c>
      <c r="I10" s="71">
        <v>0.3</v>
      </c>
      <c r="J10" s="31" t="s">
        <v>400</v>
      </c>
      <c r="K10" s="125">
        <f t="shared" si="0"/>
        <v>0.3</v>
      </c>
      <c r="L10" s="31" t="s">
        <v>401</v>
      </c>
      <c r="M10" s="66">
        <f t="shared" si="1"/>
        <v>0</v>
      </c>
      <c r="N10" s="32"/>
    </row>
    <row r="11" spans="1:14" ht="16.5" x14ac:dyDescent="0.45">
      <c r="A11" s="11" t="s">
        <v>402</v>
      </c>
      <c r="B11" s="182" t="s">
        <v>403</v>
      </c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66">
        <f>ROUND(AVERAGE(M5:M10),2)</f>
        <v>0</v>
      </c>
    </row>
    <row r="12" spans="1:14" x14ac:dyDescent="0.35">
      <c r="A12" s="11"/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</row>
    <row r="13" spans="1:14" x14ac:dyDescent="0.35">
      <c r="A13" s="9" t="s">
        <v>9</v>
      </c>
      <c r="B13" s="165" t="s">
        <v>356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</row>
    <row r="14" spans="1:14" ht="17.5" x14ac:dyDescent="0.45">
      <c r="A14" s="9" t="s">
        <v>135</v>
      </c>
      <c r="B14" s="297" t="s">
        <v>404</v>
      </c>
      <c r="C14" s="295"/>
      <c r="D14" s="295"/>
      <c r="E14" s="295"/>
      <c r="F14" s="295"/>
      <c r="G14" s="295"/>
      <c r="H14" s="295"/>
      <c r="I14" s="295"/>
      <c r="J14" s="295"/>
      <c r="K14" s="295"/>
      <c r="L14" s="295"/>
      <c r="M14" s="295"/>
    </row>
    <row r="15" spans="1:14" ht="16.5" x14ac:dyDescent="0.45">
      <c r="A15" s="9" t="s">
        <v>358</v>
      </c>
      <c r="B15" s="296" t="s">
        <v>359</v>
      </c>
      <c r="C15" s="296"/>
      <c r="D15" s="296"/>
      <c r="E15" s="296"/>
      <c r="F15" s="296"/>
      <c r="G15" s="296"/>
      <c r="H15" s="296"/>
      <c r="I15" s="296"/>
      <c r="J15" s="296"/>
      <c r="K15" s="296"/>
      <c r="L15" s="296"/>
      <c r="M15" s="31">
        <v>0.3</v>
      </c>
    </row>
    <row r="16" spans="1:14" ht="16.5" x14ac:dyDescent="0.45">
      <c r="A16" s="9" t="s">
        <v>360</v>
      </c>
      <c r="B16" s="31" t="s">
        <v>405</v>
      </c>
      <c r="C16" s="71">
        <v>0.3</v>
      </c>
      <c r="D16" s="31" t="s">
        <v>406</v>
      </c>
      <c r="E16" s="71">
        <v>0.3</v>
      </c>
      <c r="F16" s="31" t="s">
        <v>407</v>
      </c>
      <c r="G16" s="71">
        <v>0.3</v>
      </c>
      <c r="H16" s="31" t="s">
        <v>408</v>
      </c>
      <c r="I16" s="71">
        <v>0.3</v>
      </c>
      <c r="J16" s="31" t="s">
        <v>409</v>
      </c>
      <c r="K16" s="125">
        <f>MAX(C16,E16,G16,I16)</f>
        <v>0.3</v>
      </c>
      <c r="L16" s="31" t="s">
        <v>410</v>
      </c>
      <c r="M16" s="66">
        <f>ROUND((($M$4-K16)/$M$4),2)</f>
        <v>0</v>
      </c>
      <c r="N16" s="32"/>
    </row>
    <row r="17" spans="1:14" ht="16.5" x14ac:dyDescent="0.45">
      <c r="A17" s="9" t="s">
        <v>367</v>
      </c>
      <c r="B17" s="31" t="s">
        <v>411</v>
      </c>
      <c r="C17" s="71">
        <v>0.3</v>
      </c>
      <c r="D17" s="31" t="s">
        <v>412</v>
      </c>
      <c r="E17" s="71">
        <v>0.3</v>
      </c>
      <c r="F17" s="31" t="s">
        <v>413</v>
      </c>
      <c r="G17" s="71">
        <v>0.3</v>
      </c>
      <c r="H17" s="31" t="s">
        <v>414</v>
      </c>
      <c r="I17" s="71">
        <v>0.3</v>
      </c>
      <c r="J17" s="31" t="s">
        <v>415</v>
      </c>
      <c r="K17" s="125">
        <f t="shared" ref="K17:K21" si="2">MAX(C17,E17,G17,I17)</f>
        <v>0.3</v>
      </c>
      <c r="L17" s="31" t="s">
        <v>416</v>
      </c>
      <c r="M17" s="66">
        <f t="shared" ref="M17:M21" si="3">ROUND((($M$4-K17)/$M$4),2)</f>
        <v>0</v>
      </c>
      <c r="N17" s="32"/>
    </row>
    <row r="18" spans="1:14" ht="16.5" x14ac:dyDescent="0.45">
      <c r="A18" s="9" t="s">
        <v>374</v>
      </c>
      <c r="B18" s="31" t="s">
        <v>417</v>
      </c>
      <c r="C18" s="71">
        <v>0.3</v>
      </c>
      <c r="D18" s="31" t="s">
        <v>418</v>
      </c>
      <c r="E18" s="71">
        <v>0.3</v>
      </c>
      <c r="F18" s="31" t="s">
        <v>419</v>
      </c>
      <c r="G18" s="71">
        <v>0.3</v>
      </c>
      <c r="H18" s="31" t="s">
        <v>420</v>
      </c>
      <c r="I18" s="71">
        <v>0.3</v>
      </c>
      <c r="J18" s="31" t="s">
        <v>421</v>
      </c>
      <c r="K18" s="125">
        <f t="shared" si="2"/>
        <v>0.3</v>
      </c>
      <c r="L18" s="31" t="s">
        <v>422</v>
      </c>
      <c r="M18" s="66">
        <f t="shared" si="3"/>
        <v>0</v>
      </c>
      <c r="N18" s="32"/>
    </row>
    <row r="19" spans="1:14" ht="16.5" x14ac:dyDescent="0.45">
      <c r="A19" s="9" t="s">
        <v>381</v>
      </c>
      <c r="B19" s="31" t="s">
        <v>423</v>
      </c>
      <c r="C19" s="71">
        <v>0.3</v>
      </c>
      <c r="D19" s="31" t="s">
        <v>424</v>
      </c>
      <c r="E19" s="71">
        <v>0.3</v>
      </c>
      <c r="F19" s="31" t="s">
        <v>425</v>
      </c>
      <c r="G19" s="71">
        <v>0.3</v>
      </c>
      <c r="H19" s="31" t="s">
        <v>426</v>
      </c>
      <c r="I19" s="71">
        <v>0.3</v>
      </c>
      <c r="J19" s="31" t="s">
        <v>427</v>
      </c>
      <c r="K19" s="125">
        <f t="shared" si="2"/>
        <v>0.3</v>
      </c>
      <c r="L19" s="31" t="s">
        <v>428</v>
      </c>
      <c r="M19" s="66">
        <f t="shared" si="3"/>
        <v>0</v>
      </c>
      <c r="N19" s="32"/>
    </row>
    <row r="20" spans="1:14" ht="16.5" x14ac:dyDescent="0.45">
      <c r="A20" s="9" t="s">
        <v>388</v>
      </c>
      <c r="B20" s="31" t="s">
        <v>429</v>
      </c>
      <c r="C20" s="71">
        <v>0.3</v>
      </c>
      <c r="D20" s="31" t="s">
        <v>430</v>
      </c>
      <c r="E20" s="71">
        <v>0.3</v>
      </c>
      <c r="F20" s="31" t="s">
        <v>431</v>
      </c>
      <c r="G20" s="71">
        <v>0.3</v>
      </c>
      <c r="H20" s="31" t="s">
        <v>432</v>
      </c>
      <c r="I20" s="71">
        <v>0.3</v>
      </c>
      <c r="J20" s="31" t="s">
        <v>433</v>
      </c>
      <c r="K20" s="125">
        <f t="shared" si="2"/>
        <v>0.3</v>
      </c>
      <c r="L20" s="31" t="s">
        <v>434</v>
      </c>
      <c r="M20" s="66">
        <f t="shared" si="3"/>
        <v>0</v>
      </c>
      <c r="N20" s="32"/>
    </row>
    <row r="21" spans="1:14" ht="16.5" x14ac:dyDescent="0.45">
      <c r="A21" s="9" t="s">
        <v>395</v>
      </c>
      <c r="B21" s="31" t="s">
        <v>435</v>
      </c>
      <c r="C21" s="71">
        <v>0.3</v>
      </c>
      <c r="D21" s="31" t="s">
        <v>436</v>
      </c>
      <c r="E21" s="71">
        <v>0.3</v>
      </c>
      <c r="F21" s="31" t="s">
        <v>437</v>
      </c>
      <c r="G21" s="71">
        <v>0.3</v>
      </c>
      <c r="H21" s="31" t="s">
        <v>438</v>
      </c>
      <c r="I21" s="71">
        <v>0.3</v>
      </c>
      <c r="J21" s="31" t="s">
        <v>439</v>
      </c>
      <c r="K21" s="125">
        <f t="shared" si="2"/>
        <v>0.3</v>
      </c>
      <c r="L21" s="31" t="s">
        <v>440</v>
      </c>
      <c r="M21" s="66">
        <f t="shared" si="3"/>
        <v>0</v>
      </c>
      <c r="N21" s="32"/>
    </row>
    <row r="22" spans="1:14" ht="16.5" x14ac:dyDescent="0.45">
      <c r="A22" s="11" t="s">
        <v>402</v>
      </c>
      <c r="B22" s="182" t="s">
        <v>441</v>
      </c>
      <c r="C22" s="182"/>
      <c r="D22" s="182"/>
      <c r="E22" s="182"/>
      <c r="F22" s="182"/>
      <c r="G22" s="182"/>
      <c r="H22" s="182"/>
      <c r="I22" s="182"/>
      <c r="J22" s="182"/>
      <c r="K22" s="182"/>
      <c r="L22" s="182"/>
      <c r="M22" s="66">
        <f>ROUND(AVERAGE(M16:M21),2)</f>
        <v>0</v>
      </c>
    </row>
    <row r="23" spans="1:14" x14ac:dyDescent="0.35">
      <c r="A23" s="295"/>
      <c r="B23" s="295"/>
      <c r="C23" s="295"/>
      <c r="D23" s="295"/>
      <c r="E23" s="295"/>
      <c r="F23" s="295"/>
      <c r="G23" s="295"/>
      <c r="H23" s="295"/>
      <c r="I23" s="295"/>
      <c r="J23" s="295"/>
      <c r="K23" s="295"/>
      <c r="L23" s="295"/>
      <c r="M23" s="295"/>
    </row>
    <row r="24" spans="1:14" ht="16.5" x14ac:dyDescent="0.45">
      <c r="A24" s="9" t="s">
        <v>442</v>
      </c>
      <c r="B24" s="182" t="s">
        <v>443</v>
      </c>
      <c r="C24" s="182"/>
      <c r="D24" s="182"/>
      <c r="E24" s="182"/>
      <c r="F24" s="182"/>
      <c r="G24" s="182"/>
      <c r="H24" s="182"/>
      <c r="I24" s="182"/>
      <c r="J24" s="182"/>
      <c r="K24" s="182"/>
      <c r="L24" s="182"/>
      <c r="M24" s="67">
        <f>MIN(M22,M11)</f>
        <v>0</v>
      </c>
    </row>
    <row r="26" spans="1:14" ht="15" thickBot="1" x14ac:dyDescent="0.4"/>
    <row r="27" spans="1:14" x14ac:dyDescent="0.35">
      <c r="A27" s="272" t="s">
        <v>127</v>
      </c>
      <c r="B27" s="273"/>
      <c r="C27" s="273"/>
      <c r="D27" s="273"/>
      <c r="E27" s="273"/>
      <c r="F27" s="273"/>
      <c r="G27" s="273"/>
      <c r="H27" s="273"/>
    </row>
    <row r="28" spans="1:14" x14ac:dyDescent="0.35">
      <c r="A28" s="75"/>
      <c r="B28" s="266" t="s">
        <v>128</v>
      </c>
      <c r="C28" s="267"/>
      <c r="D28" s="267"/>
      <c r="E28" s="267"/>
      <c r="F28" s="267"/>
      <c r="G28" s="267"/>
      <c r="H28" s="293"/>
    </row>
    <row r="29" spans="1:14" x14ac:dyDescent="0.35">
      <c r="A29" s="76"/>
      <c r="B29" s="266" t="s">
        <v>129</v>
      </c>
      <c r="C29" s="267"/>
      <c r="D29" s="267"/>
      <c r="E29" s="267"/>
      <c r="F29" s="267"/>
      <c r="G29" s="267"/>
      <c r="H29" s="293"/>
    </row>
    <row r="30" spans="1:14" ht="15" thickBot="1" x14ac:dyDescent="0.4">
      <c r="A30" s="77"/>
      <c r="B30" s="284" t="s">
        <v>130</v>
      </c>
      <c r="C30" s="285"/>
      <c r="D30" s="285"/>
      <c r="E30" s="285"/>
      <c r="F30" s="285"/>
      <c r="G30" s="285"/>
      <c r="H30" s="294"/>
    </row>
  </sheetData>
  <sheetProtection algorithmName="SHA-512" hashValue="9GpkznjGyeKrjD7C2Lan65XwfdvPSTnViP6awJrdgxf+D7AfjsvUxJgBRHyCQPcPY7VPVod1WdbFpGpy+9eUQw==" saltValue="63QAXP385hux0pjXvNEtVw==" spinCount="100000" sheet="1" objects="1" scenarios="1"/>
  <mergeCells count="20">
    <mergeCell ref="B2:M2"/>
    <mergeCell ref="H1:I1"/>
    <mergeCell ref="A27:H27"/>
    <mergeCell ref="B28:H28"/>
    <mergeCell ref="B29:H29"/>
    <mergeCell ref="B30:H30"/>
    <mergeCell ref="J1:M1"/>
    <mergeCell ref="B22:L22"/>
    <mergeCell ref="A23:M23"/>
    <mergeCell ref="B24:L24"/>
    <mergeCell ref="B4:L4"/>
    <mergeCell ref="B11:L11"/>
    <mergeCell ref="B12:M12"/>
    <mergeCell ref="B13:M13"/>
    <mergeCell ref="B14:M14"/>
    <mergeCell ref="B15:L15"/>
    <mergeCell ref="B3:M3"/>
    <mergeCell ref="B1:C1"/>
    <mergeCell ref="D1:E1"/>
    <mergeCell ref="F1:G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5608E5E85107D4FA64000D904CADE49" ma:contentTypeVersion="6" ma:contentTypeDescription="Utwórz nowy dokument." ma:contentTypeScope="" ma:versionID="473017ff8efe82d45b99b7eb84a1f1c0">
  <xsd:schema xmlns:xsd="http://www.w3.org/2001/XMLSchema" xmlns:xs="http://www.w3.org/2001/XMLSchema" xmlns:p="http://schemas.microsoft.com/office/2006/metadata/properties" xmlns:ns2="9b0de49b-9370-42ea-a309-482d868cf0f5" xmlns:ns3="c44c9f75-175c-49f0-a1bf-c4137ab11c33" targetNamespace="http://schemas.microsoft.com/office/2006/metadata/properties" ma:root="true" ma:fieldsID="5c75076e7b22064d383df2c0dd08dc5e" ns2:_="" ns3:_="">
    <xsd:import namespace="9b0de49b-9370-42ea-a309-482d868cf0f5"/>
    <xsd:import namespace="c44c9f75-175c-49f0-a1bf-c4137ab11c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0de49b-9370-42ea-a309-482d868cf0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4c9f75-175c-49f0-a1bf-c4137ab11c3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AB2527B-FAE4-4516-A2B8-6A785529351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93B4A8B-36AA-4890-9C01-C939CF3F580B}">
  <ds:schemaRefs>
    <ds:schemaRef ds:uri="http://purl.org/dc/dcmitype/"/>
    <ds:schemaRef ds:uri="http://purl.org/dc/elements/1.1/"/>
    <ds:schemaRef ds:uri="http://purl.org/dc/terms/"/>
    <ds:schemaRef ds:uri="http://schemas.microsoft.com/office/2006/metadata/properties"/>
    <ds:schemaRef ds:uri="c44c9f75-175c-49f0-a1bf-c4137ab11c33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9b0de49b-9370-42ea-a309-482d868cf0f5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77B5A56-F28E-42E3-A396-6A62447C47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0de49b-9370-42ea-a309-482d868cf0f5"/>
    <ds:schemaRef ds:uri="c44c9f75-175c-49f0-a1bf-c4137ab11c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Program ON Profil</vt:lpstr>
      <vt:lpstr>16.1</vt:lpstr>
      <vt:lpstr>16.2</vt:lpstr>
      <vt:lpstr>16.3</vt:lpstr>
      <vt:lpstr>16.4</vt:lpstr>
      <vt:lpstr>16.5</vt:lpstr>
      <vt:lpstr>16.6</vt:lpstr>
      <vt:lpstr>16.7</vt:lpstr>
      <vt:lpstr>16.8</vt:lpstr>
      <vt:lpstr>16.9</vt:lpstr>
    </vt:vector>
  </TitlesOfParts>
  <Manager/>
  <Company>Narodowe Centrum Badań i Rozwoju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Zuzanna Biernacka</dc:creator>
  <cp:keywords/>
  <dc:description/>
  <cp:lastModifiedBy>Mariusz Skwarczyński</cp:lastModifiedBy>
  <cp:revision/>
  <dcterms:created xsi:type="dcterms:W3CDTF">2021-05-21T08:20:11Z</dcterms:created>
  <dcterms:modified xsi:type="dcterms:W3CDTF">2021-07-13T05:37:08Z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0x01010015608E5E85107D4FA64000D904CADE49</vt:lpwstr>
  </property>
</Properties>
</file>