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5.xml" ContentType="application/vnd.openxmlformats-officedocument.spreadsheetml.comment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ZSzach\Desktop\"/>
    </mc:Choice>
  </mc:AlternateContent>
  <xr:revisionPtr revIDLastSave="0" documentId="8_{7123ECD6-C320-4BC4-A3D3-FE1C34543713}" xr6:coauthVersionLast="31" xr6:coauthVersionMax="31" xr10:uidLastSave="{00000000-0000-0000-0000-000000000000}"/>
  <bookViews>
    <workbookView xWindow="0" yWindow="0" windowWidth="16380" windowHeight="8196" tabRatio="500" activeTab="5" xr2:uid="{00000000-000D-0000-FFFF-FFFF00000000}"/>
  </bookViews>
  <sheets>
    <sheet name="1. Założenia" sheetId="1" r:id="rId1"/>
    <sheet name="2. Nakłady" sheetId="2" r:id="rId2"/>
    <sheet name="3. Przychody" sheetId="3" r:id="rId3"/>
    <sheet name="4. Koszty operacyjne" sheetId="4" r:id="rId4"/>
    <sheet name="5. Przepływy" sheetId="5" r:id="rId5"/>
    <sheet name="6. Wsk. rentowności; Luka" sheetId="6" r:id="rId6"/>
    <sheet name="7. Analiza ekonomiczna" sheetId="7" r:id="rId7"/>
    <sheet name="Listy wyboru" sheetId="8" r:id="rId8"/>
  </sheets>
  <definedNames>
    <definedName name="_xlnm.Print_Area" localSheetId="0">'1. Założenia'!$A$1:$O$22</definedName>
    <definedName name="_xlnm.Print_Area" localSheetId="1">'2. Nakłady'!$A$1:$W$24</definedName>
    <definedName name="_xlnm.Print_Area" localSheetId="2">'3. Przychody'!$A$1:$K$16</definedName>
    <definedName name="_xlnm.Print_Area" localSheetId="3">'4. Koszty operacyjne'!$A$1:$K$19</definedName>
    <definedName name="_xlnm.Print_Area" localSheetId="4">'5. Przepływy'!$A$1:$K$30</definedName>
    <definedName name="_xlnm.Print_Area" localSheetId="5">'6. Wsk. rentowności; Luka'!$A$1:$L$30</definedName>
    <definedName name="_xlnm.Print_Area" localSheetId="6">'7. Analiza ekonomiczna'!$A$1:$F$21</definedName>
    <definedName name="Print_Area_0" localSheetId="0">'1. Założenia'!$A$1:$O$22</definedName>
    <definedName name="Print_Area_0" localSheetId="1">'2. Nakłady'!$A$1:$W$24</definedName>
    <definedName name="Print_Area_0" localSheetId="2">'3. Przychody'!$A$1:$K$16</definedName>
    <definedName name="Print_Area_0" localSheetId="3">'4. Koszty operacyjne'!$A$1:$K$19</definedName>
    <definedName name="Print_Area_0" localSheetId="4">'5. Przepływy'!$A$1:$K$30</definedName>
    <definedName name="Print_Area_0" localSheetId="5">'6. Wsk. rentowności; Luka'!$A$1:$L$30</definedName>
    <definedName name="Print_Area_0" localSheetId="6">'7. Analiza ekonomiczna'!$A$1:$F$21</definedName>
    <definedName name="Print_Area_0_0" localSheetId="0">'1. Założenia'!$A$1:$O$22</definedName>
    <definedName name="Print_Area_0_0" localSheetId="1">'2. Nakłady'!$A$1:$W$24</definedName>
    <definedName name="Print_Area_0_0" localSheetId="2">'3. Przychody'!$A$1:$K$16</definedName>
    <definedName name="Print_Area_0_0" localSheetId="3">'4. Koszty operacyjne'!$A$1:$K$19</definedName>
    <definedName name="Print_Area_0_0" localSheetId="4">'5. Przepływy'!$A$1:$K$30</definedName>
    <definedName name="Print_Area_0_0" localSheetId="5">'6. Wsk. rentowności; Luka'!$A$1:$L$30</definedName>
    <definedName name="Print_Area_0_0" localSheetId="6">'7. Analiza ekonomiczna'!$A$1:$F$21</definedName>
    <definedName name="Print_Area_0_0_0" localSheetId="0">'1. Założenia'!$A$1:$O$22</definedName>
    <definedName name="Print_Area_0_0_0" localSheetId="1">'2. Nakłady'!$A$1:$W$24</definedName>
    <definedName name="Print_Area_0_0_0" localSheetId="2">'3. Przychody'!$A$1:$K$16</definedName>
    <definedName name="Print_Area_0_0_0" localSheetId="3">'4. Koszty operacyjne'!$A$1:$K$19</definedName>
    <definedName name="Print_Area_0_0_0" localSheetId="4">'5. Przepływy'!$A$1:$K$30</definedName>
    <definedName name="Print_Area_0_0_0" localSheetId="5">'6. Wsk. rentowności; Luka'!$A$1:$L$30</definedName>
    <definedName name="Print_Area_0_0_0" localSheetId="6">'7. Analiza ekonomiczna'!$A$1:$F$21</definedName>
    <definedName name="Print_Area_0_0_0_0" localSheetId="0">'1. Założenia'!$A$1:$O$22</definedName>
    <definedName name="Print_Area_0_0_0_0" localSheetId="1">'2. Nakłady'!$A$1:$W$24</definedName>
    <definedName name="Print_Area_0_0_0_0" localSheetId="2">'3. Przychody'!$A$1:$K$16</definedName>
    <definedName name="Print_Area_0_0_0_0" localSheetId="3">'4. Koszty operacyjne'!$A$1:$K$19</definedName>
    <definedName name="Print_Area_0_0_0_0" localSheetId="4">'5. Przepływy'!$A$1:$K$30</definedName>
    <definedName name="Print_Area_0_0_0_0" localSheetId="5">'6. Wsk. rentowności; Luka'!$A$1:$L$30</definedName>
    <definedName name="Print_Area_0_0_0_0" localSheetId="6">'7. Analiza ekonomiczna'!$A$1:$F$21</definedName>
    <definedName name="Print_Area_0_0_0_0_0" localSheetId="0">'1. Założenia'!$A$1:$O$22</definedName>
    <definedName name="Print_Area_0_0_0_0_0" localSheetId="1">'2. Nakłady'!$A$1:$W$24</definedName>
    <definedName name="Print_Area_0_0_0_0_0" localSheetId="2">'3. Przychody'!$A$1:$K$16</definedName>
    <definedName name="Print_Area_0_0_0_0_0" localSheetId="3">'4. Koszty operacyjne'!$A$1:$K$19</definedName>
    <definedName name="Print_Area_0_0_0_0_0" localSheetId="4">'5. Przepływy'!$A$1:$K$30</definedName>
    <definedName name="Print_Area_0_0_0_0_0" localSheetId="5">'6. Wsk. rentowności; Luka'!$A$1:$L$30</definedName>
    <definedName name="Print_Area_0_0_0_0_0" localSheetId="6">'7. Analiza ekonomiczna'!$A$1:$F$21</definedName>
    <definedName name="Print_Area_0_0_0_0_0_0" localSheetId="0">'1. Założenia'!$A$1:$O$22</definedName>
    <definedName name="Print_Area_0_0_0_0_0_0" localSheetId="1">'2. Nakłady'!$A$1:$W$24</definedName>
    <definedName name="Print_Area_0_0_0_0_0_0" localSheetId="2">'3. Przychody'!$A$1:$K$16</definedName>
    <definedName name="Print_Area_0_0_0_0_0_0" localSheetId="3">'4. Koszty operacyjne'!$A$1:$K$19</definedName>
    <definedName name="Print_Area_0_0_0_0_0_0" localSheetId="4">'5. Przepływy'!$A$1:$K$30</definedName>
    <definedName name="Print_Area_0_0_0_0_0_0" localSheetId="5">'6. Wsk. rentowności; Luka'!$A$1:$L$30</definedName>
    <definedName name="Print_Area_0_0_0_0_0_0" localSheetId="6">'7. Analiza ekonomiczna'!$A$1:$F$21</definedName>
    <definedName name="Print_Titles_0_0" localSheetId="2">'3. Przychody'!$A:$A,'3. Przychody'!$3:$3</definedName>
    <definedName name="Print_Titles_0_0" localSheetId="3">'4. Koszty operacyjne'!$A:$A,'4. Koszty operacyjne'!$3:$3</definedName>
    <definedName name="Print_Titles_0_0" localSheetId="4">'5. Przepływy'!$A:$A,'5. Przepływy'!$3:$3</definedName>
    <definedName name="Z_4B5DA7B8_D2FE_4486_B62F_E16B3645B5F7_.wvu.PrintArea" localSheetId="2">'3. Przychody'!$A$1:$K$8</definedName>
    <definedName name="Z_4B5DA7B8_D2FE_4486_B62F_E16B3645B5F7_.wvu.PrintArea" localSheetId="3">'4. Koszty operacyjne'!$A$1:$K$9</definedName>
    <definedName name="Z_4B5DA7B8_D2FE_4486_B62F_E16B3645B5F7_.wvu.PrintArea" localSheetId="4">'5. Przepływy'!$A$1:$K$10</definedName>
    <definedName name="Z_4B5DA7B8_D2FE_4486_B62F_E16B3645B5F7_.wvu.PrintArea" localSheetId="5">'6. Wsk. rentowności; Luka'!$A$1:$L$16</definedName>
    <definedName name="Z_4B5DA7B8_D2FE_4486_B62F_E16B3645B5F7_.wvu.PrintArea" localSheetId="6">'7. Analiza ekonomiczna'!$B$1:$N$1</definedName>
    <definedName name="Z_4B5DA7B8_D2FE_4486_B62F_E16B3645B5F7_.wvu.PrintTitles" localSheetId="2">'3. Przychody'!$A:$A,'3. Przychody'!$3:$3</definedName>
    <definedName name="Z_4B5DA7B8_D2FE_4486_B62F_E16B3645B5F7_.wvu.PrintTitles" localSheetId="3">'4. Koszty operacyjne'!$A:$A,'4. Koszty operacyjne'!$3:$3</definedName>
    <definedName name="Z_4B5DA7B8_D2FE_4486_B62F_E16B3645B5F7_.wvu.PrintTitles" localSheetId="4">'5. Przepływy'!$A:$A,'5. Przepływy'!$3:$3</definedName>
    <definedName name="Z_4B5DA7B8_D2FE_4486_B62F_E16B3645B5F7_.wvu.Rows" localSheetId="5">'6. Wsk. rentowności; Luka'!$13:$13,'6. Wsk. rentowności; Luka'!#REF!</definedName>
    <definedName name="Z_4B5DA7B8_D2FE_4486_B62F_E16B3645B5F7_.wvu.Rows" localSheetId="6">'7. Analiza ekonomiczna'!#REF!,'7. Analiza ekonomiczna'!#REF!</definedName>
    <definedName name="Z_4F7FA9F7_6982_4D1A_B869_13D3349DEE4E_.wvu.PrintArea" localSheetId="2">'3. Przychody'!$A$1:$K$8</definedName>
    <definedName name="Z_4F7FA9F7_6982_4D1A_B869_13D3349DEE4E_.wvu.PrintArea" localSheetId="3">'4. Koszty operacyjne'!$A$1:$K$9</definedName>
    <definedName name="Z_4F7FA9F7_6982_4D1A_B869_13D3349DEE4E_.wvu.PrintArea" localSheetId="4">'5. Przepływy'!$A$1:$K$10</definedName>
    <definedName name="Z_4F7FA9F7_6982_4D1A_B869_13D3349DEE4E_.wvu.PrintArea" localSheetId="5">'6. Wsk. rentowności; Luka'!$A$1:$L$16</definedName>
    <definedName name="Z_4F7FA9F7_6982_4D1A_B869_13D3349DEE4E_.wvu.PrintArea" localSheetId="6">'7. Analiza ekonomiczna'!$B$1:$N$1</definedName>
    <definedName name="Z_4F7FA9F7_6982_4D1A_B869_13D3349DEE4E_.wvu.PrintTitles" localSheetId="2">'3. Przychody'!$A:$A,'3. Przychody'!$3:$3</definedName>
    <definedName name="Z_4F7FA9F7_6982_4D1A_B869_13D3349DEE4E_.wvu.PrintTitles" localSheetId="3">'4. Koszty operacyjne'!$A:$A,'4. Koszty operacyjne'!$3:$3</definedName>
    <definedName name="Z_4F7FA9F7_6982_4D1A_B869_13D3349DEE4E_.wvu.PrintTitles" localSheetId="4">'5. Przepływy'!$A:$A,'5. Przepływy'!$3:$3</definedName>
    <definedName name="Z_4F7FA9F7_6982_4D1A_B869_13D3349DEE4E_.wvu.Rows" localSheetId="5">'6. Wsk. rentowności; Luka'!$13:$13,'6. Wsk. rentowności; Luka'!#REF!,'6. Wsk. rentowności; Luka'!#REF!,'6. Wsk. rentowności; Luka'!#REF!</definedName>
    <definedName name="Z_4F7FA9F7_6982_4D1A_B869_13D3349DEE4E_.wvu.Rows" localSheetId="6">'7. Analiza ekonomiczna'!#REF!,'7. Analiza ekonomiczna'!#REF!,'7. Analiza ekonomiczna'!#REF!,'7. Analiza ekonomiczna'!#REF!</definedName>
    <definedName name="Z_81526E2D_C179_4F61_BBE9_8364D75F4482_.wvu.PrintArea" localSheetId="2">'3. Przychody'!$A$1:$K$8</definedName>
    <definedName name="Z_81526E2D_C179_4F61_BBE9_8364D75F4482_.wvu.PrintArea" localSheetId="3">'4. Koszty operacyjne'!$A$1:$K$9</definedName>
    <definedName name="Z_81526E2D_C179_4F61_BBE9_8364D75F4482_.wvu.PrintArea" localSheetId="4">'5. Przepływy'!$A$1:$K$10</definedName>
    <definedName name="Z_81526E2D_C179_4F61_BBE9_8364D75F4482_.wvu.PrintArea" localSheetId="5">'6. Wsk. rentowności; Luka'!$A$1:$L$16</definedName>
    <definedName name="Z_81526E2D_C179_4F61_BBE9_8364D75F4482_.wvu.PrintArea" localSheetId="6">'7. Analiza ekonomiczna'!$B$1:$N$1</definedName>
    <definedName name="Z_81526E2D_C179_4F61_BBE9_8364D75F4482_.wvu.PrintTitles" localSheetId="2">'3. Przychody'!$A:$A,'3. Przychody'!$3:$3</definedName>
    <definedName name="Z_81526E2D_C179_4F61_BBE9_8364D75F4482_.wvu.PrintTitles" localSheetId="3">'4. Koszty operacyjne'!$A:$A,'4. Koszty operacyjne'!$3:$3</definedName>
    <definedName name="Z_81526E2D_C179_4F61_BBE9_8364D75F4482_.wvu.PrintTitles" localSheetId="4">'5. Przepływy'!$A:$A,'5. Przepływy'!$3:$3</definedName>
    <definedName name="Z_81526E2D_C179_4F61_BBE9_8364D75F4482_.wvu.Rows" localSheetId="5">'6. Wsk. rentowności; Luka'!$13:$13,'6. Wsk. rentowności; Luka'!#REF!</definedName>
    <definedName name="Z_81526E2D_C179_4F61_BBE9_8364D75F4482_.wvu.Rows" localSheetId="6">'7. Analiza ekonomiczna'!#REF!,'7. Analiza ekonomiczna'!#REF!</definedName>
  </definedNames>
  <calcPr calcId="179017" iterateDelta="1E-4"/>
  <fileRecoveryPr repairLoad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7" i="7" l="1"/>
  <c r="B8" i="7" s="1"/>
  <c r="B9" i="7" s="1"/>
  <c r="B10" i="7" s="1"/>
  <c r="B11" i="7" s="1"/>
  <c r="B12" i="7" s="1"/>
  <c r="B13" i="7" s="1"/>
  <c r="B14" i="7" s="1"/>
  <c r="B15" i="7" s="1"/>
  <c r="B16" i="7" s="1"/>
  <c r="B17" i="7" s="1"/>
  <c r="B18" i="7" s="1"/>
  <c r="B19" i="7" s="1"/>
  <c r="B20" i="7" s="1"/>
  <c r="B6" i="7"/>
  <c r="H22" i="6"/>
  <c r="B17" i="6"/>
  <c r="B12" i="6"/>
  <c r="B7" i="6"/>
  <c r="C4" i="6"/>
  <c r="L3" i="6"/>
  <c r="K3" i="6"/>
  <c r="J3" i="6"/>
  <c r="I3" i="6"/>
  <c r="H3" i="6"/>
  <c r="G3" i="6"/>
  <c r="F3" i="6"/>
  <c r="E3" i="6"/>
  <c r="D3" i="6"/>
  <c r="C3" i="6"/>
  <c r="K19" i="5"/>
  <c r="J19" i="5"/>
  <c r="I19" i="5"/>
  <c r="H19" i="5"/>
  <c r="G19" i="5"/>
  <c r="F19" i="5"/>
  <c r="I14" i="5"/>
  <c r="E14" i="5"/>
  <c r="K7" i="5"/>
  <c r="L10" i="6" s="1"/>
  <c r="J7" i="5"/>
  <c r="K10" i="6" s="1"/>
  <c r="I7" i="5"/>
  <c r="J10" i="6" s="1"/>
  <c r="H7" i="5"/>
  <c r="I10" i="6" s="1"/>
  <c r="G7" i="5"/>
  <c r="H10" i="6" s="1"/>
  <c r="F7" i="5"/>
  <c r="G10" i="6" s="1"/>
  <c r="E7" i="5"/>
  <c r="F10" i="6" s="1"/>
  <c r="B4" i="5"/>
  <c r="K3" i="5"/>
  <c r="J3" i="5"/>
  <c r="I3" i="5"/>
  <c r="H3" i="5"/>
  <c r="G3" i="5"/>
  <c r="F3" i="5"/>
  <c r="E3" i="5"/>
  <c r="D3" i="5"/>
  <c r="C3" i="5"/>
  <c r="B3" i="5"/>
  <c r="K18" i="4"/>
  <c r="K20" i="5" s="1"/>
  <c r="J18" i="4"/>
  <c r="J20" i="5" s="1"/>
  <c r="I18" i="4"/>
  <c r="I20" i="5" s="1"/>
  <c r="H18" i="4"/>
  <c r="H20" i="5" s="1"/>
  <c r="G18" i="4"/>
  <c r="G20" i="5" s="1"/>
  <c r="F18" i="4"/>
  <c r="F20" i="5" s="1"/>
  <c r="E18" i="4"/>
  <c r="E20" i="5" s="1"/>
  <c r="D18" i="4"/>
  <c r="D20" i="5" s="1"/>
  <c r="C18" i="4"/>
  <c r="C20" i="5" s="1"/>
  <c r="B18" i="4"/>
  <c r="B20" i="5" s="1"/>
  <c r="K13" i="4"/>
  <c r="K14" i="5" s="1"/>
  <c r="J13" i="4"/>
  <c r="J14" i="5" s="1"/>
  <c r="I13" i="4"/>
  <c r="H13" i="4"/>
  <c r="H14" i="5" s="1"/>
  <c r="G13" i="4"/>
  <c r="G14" i="5" s="1"/>
  <c r="F13" i="4"/>
  <c r="F14" i="5" s="1"/>
  <c r="E13" i="4"/>
  <c r="D13" i="4"/>
  <c r="D14" i="5" s="1"/>
  <c r="C13" i="4"/>
  <c r="C14" i="5" s="1"/>
  <c r="B13" i="4"/>
  <c r="B14" i="5" s="1"/>
  <c r="I8" i="4"/>
  <c r="E8" i="4"/>
  <c r="K7" i="4"/>
  <c r="J7" i="4"/>
  <c r="I7" i="4"/>
  <c r="H7" i="4"/>
  <c r="H8" i="4" s="1"/>
  <c r="H8" i="5" s="1"/>
  <c r="G7" i="4"/>
  <c r="F7" i="4"/>
  <c r="E7" i="4"/>
  <c r="D7" i="4"/>
  <c r="C7" i="4"/>
  <c r="B7" i="4"/>
  <c r="K6" i="4"/>
  <c r="K8" i="4" s="1"/>
  <c r="L9" i="6" s="1"/>
  <c r="L8" i="6" s="1"/>
  <c r="J6" i="4"/>
  <c r="J8" i="4" s="1"/>
  <c r="G6" i="4"/>
  <c r="G8" i="4" s="1"/>
  <c r="H9" i="6" s="1"/>
  <c r="H8" i="6" s="1"/>
  <c r="F6" i="4"/>
  <c r="F8" i="4" s="1"/>
  <c r="E6" i="4"/>
  <c r="D6" i="4"/>
  <c r="D8" i="4" s="1"/>
  <c r="D8" i="5" s="1"/>
  <c r="C6" i="4"/>
  <c r="C8" i="4" s="1"/>
  <c r="D9" i="6" s="1"/>
  <c r="D8" i="6" s="1"/>
  <c r="B6" i="4"/>
  <c r="B8" i="4" s="1"/>
  <c r="B4" i="4"/>
  <c r="K3" i="4"/>
  <c r="J3" i="4"/>
  <c r="I3" i="4"/>
  <c r="H3" i="4"/>
  <c r="G3" i="4"/>
  <c r="F3" i="4"/>
  <c r="E3" i="4"/>
  <c r="D3" i="4"/>
  <c r="C3" i="4"/>
  <c r="B3" i="4"/>
  <c r="K15" i="3"/>
  <c r="K18" i="5" s="1"/>
  <c r="K21" i="5" s="1"/>
  <c r="J15" i="3"/>
  <c r="J18" i="5" s="1"/>
  <c r="J21" i="5" s="1"/>
  <c r="I15" i="3"/>
  <c r="I18" i="5" s="1"/>
  <c r="I21" i="5" s="1"/>
  <c r="H15" i="3"/>
  <c r="H18" i="5" s="1"/>
  <c r="H21" i="5" s="1"/>
  <c r="G15" i="3"/>
  <c r="G18" i="5" s="1"/>
  <c r="G21" i="5" s="1"/>
  <c r="F15" i="3"/>
  <c r="F18" i="5" s="1"/>
  <c r="F21" i="5" s="1"/>
  <c r="E15" i="3"/>
  <c r="E18" i="5" s="1"/>
  <c r="E21" i="5" s="1"/>
  <c r="D15" i="3"/>
  <c r="D18" i="5" s="1"/>
  <c r="C15" i="3"/>
  <c r="C18" i="5" s="1"/>
  <c r="B15" i="3"/>
  <c r="B18" i="5" s="1"/>
  <c r="K11" i="3"/>
  <c r="K12" i="5" s="1"/>
  <c r="K15" i="5" s="1"/>
  <c r="J11" i="3"/>
  <c r="J12" i="5" s="1"/>
  <c r="J15" i="5" s="1"/>
  <c r="I11" i="3"/>
  <c r="I12" i="5" s="1"/>
  <c r="I15" i="5" s="1"/>
  <c r="H11" i="3"/>
  <c r="H12" i="5" s="1"/>
  <c r="H15" i="5" s="1"/>
  <c r="G11" i="3"/>
  <c r="G12" i="5" s="1"/>
  <c r="G15" i="5" s="1"/>
  <c r="F11" i="3"/>
  <c r="F12" i="5" s="1"/>
  <c r="F15" i="5" s="1"/>
  <c r="E11" i="3"/>
  <c r="E12" i="5" s="1"/>
  <c r="E15" i="5" s="1"/>
  <c r="D11" i="3"/>
  <c r="D12" i="5" s="1"/>
  <c r="D15" i="5" s="1"/>
  <c r="C11" i="3"/>
  <c r="C12" i="5" s="1"/>
  <c r="C15" i="5" s="1"/>
  <c r="B11" i="3"/>
  <c r="B12" i="5" s="1"/>
  <c r="B15" i="5" s="1"/>
  <c r="I7" i="3"/>
  <c r="E7" i="3"/>
  <c r="K6" i="3"/>
  <c r="K7" i="3" s="1"/>
  <c r="L6" i="6" s="1"/>
  <c r="L5" i="6" s="1"/>
  <c r="L11" i="6" s="1"/>
  <c r="J6" i="3"/>
  <c r="J7" i="3" s="1"/>
  <c r="I6" i="3"/>
  <c r="H6" i="3"/>
  <c r="H7" i="3" s="1"/>
  <c r="G6" i="3"/>
  <c r="G7" i="3" s="1"/>
  <c r="H6" i="6" s="1"/>
  <c r="H5" i="6" s="1"/>
  <c r="H11" i="6" s="1"/>
  <c r="F6" i="3"/>
  <c r="F7" i="3" s="1"/>
  <c r="E6" i="3"/>
  <c r="D6" i="3"/>
  <c r="D7" i="3" s="1"/>
  <c r="C6" i="3"/>
  <c r="C7" i="3" s="1"/>
  <c r="C6" i="5" s="1"/>
  <c r="B6" i="3"/>
  <c r="B7" i="3" s="1"/>
  <c r="B4" i="3"/>
  <c r="K3" i="3"/>
  <c r="J3" i="3"/>
  <c r="I3" i="3"/>
  <c r="H3" i="3"/>
  <c r="G3" i="3"/>
  <c r="F3" i="3"/>
  <c r="E3" i="3"/>
  <c r="D3" i="3"/>
  <c r="C3" i="3"/>
  <c r="B3" i="3"/>
  <c r="V24" i="2"/>
  <c r="U24" i="2"/>
  <c r="O24" i="2"/>
  <c r="C26" i="6" s="1"/>
  <c r="F24" i="2"/>
  <c r="E24" i="2"/>
  <c r="B1" i="2" s="1"/>
  <c r="V22" i="2"/>
  <c r="E19" i="5" s="1"/>
  <c r="U22" i="2"/>
  <c r="D7" i="5" s="1"/>
  <c r="E10" i="6" s="1"/>
  <c r="T22" i="2"/>
  <c r="C7" i="5" s="1"/>
  <c r="D10" i="6" s="1"/>
  <c r="S22" i="2"/>
  <c r="V20" i="2"/>
  <c r="U20" i="2"/>
  <c r="T20" i="2"/>
  <c r="S20" i="2"/>
  <c r="W19" i="2"/>
  <c r="W18" i="2"/>
  <c r="T17" i="2"/>
  <c r="W17" i="2" s="1"/>
  <c r="W16" i="2"/>
  <c r="Y16" i="2" s="1"/>
  <c r="L16" i="2"/>
  <c r="K16" i="2"/>
  <c r="M16" i="2" s="1"/>
  <c r="P16" i="2" s="1"/>
  <c r="Y18" i="2" s="1"/>
  <c r="I16" i="2"/>
  <c r="V15" i="2"/>
  <c r="U15" i="2"/>
  <c r="T15" i="2"/>
  <c r="S15" i="2"/>
  <c r="W14" i="2"/>
  <c r="W13" i="2"/>
  <c r="S12" i="2"/>
  <c r="W12" i="2" s="1"/>
  <c r="W11" i="2"/>
  <c r="W15" i="2" s="1"/>
  <c r="L11" i="2"/>
  <c r="K11" i="2"/>
  <c r="I11" i="2"/>
  <c r="B11" i="2"/>
  <c r="B16" i="2" s="1"/>
  <c r="V10" i="2"/>
  <c r="U10" i="2"/>
  <c r="S10" i="2"/>
  <c r="W9" i="2"/>
  <c r="W8" i="2"/>
  <c r="T7" i="2"/>
  <c r="T10" i="2" s="1"/>
  <c r="S7" i="2"/>
  <c r="S24" i="2" s="1"/>
  <c r="W6" i="2"/>
  <c r="K6" i="2"/>
  <c r="I6" i="2"/>
  <c r="L6" i="2" s="1"/>
  <c r="L24" i="2" s="1"/>
  <c r="S4" i="2"/>
  <c r="B2" i="2"/>
  <c r="H20" i="1"/>
  <c r="F4" i="6" s="1"/>
  <c r="G20" i="1"/>
  <c r="F20" i="1"/>
  <c r="C17" i="1"/>
  <c r="E26" i="5" l="1"/>
  <c r="E29" i="5" s="1"/>
  <c r="I26" i="5"/>
  <c r="I29" i="5" s="1"/>
  <c r="G26" i="5"/>
  <c r="G29" i="5" s="1"/>
  <c r="K26" i="5"/>
  <c r="K29" i="5" s="1"/>
  <c r="M6" i="2"/>
  <c r="V4" i="2"/>
  <c r="M11" i="2"/>
  <c r="P11" i="2" s="1"/>
  <c r="C17" i="6"/>
  <c r="J6" i="6"/>
  <c r="J5" i="6" s="1"/>
  <c r="I6" i="5"/>
  <c r="E4" i="4"/>
  <c r="J8" i="5"/>
  <c r="K9" i="6"/>
  <c r="K8" i="6" s="1"/>
  <c r="E8" i="5"/>
  <c r="F9" i="6"/>
  <c r="F8" i="6" s="1"/>
  <c r="G6" i="5"/>
  <c r="C19" i="5"/>
  <c r="C21" i="5" s="1"/>
  <c r="D6" i="6"/>
  <c r="D5" i="6" s="1"/>
  <c r="D11" i="6" s="1"/>
  <c r="I9" i="6"/>
  <c r="I8" i="6" s="1"/>
  <c r="T24" i="2"/>
  <c r="C6" i="6"/>
  <c r="B6" i="5"/>
  <c r="G6" i="6"/>
  <c r="G5" i="6" s="1"/>
  <c r="F6" i="5"/>
  <c r="K6" i="6"/>
  <c r="K5" i="6" s="1"/>
  <c r="K11" i="6" s="1"/>
  <c r="J6" i="5"/>
  <c r="J9" i="5" s="1"/>
  <c r="H29" i="5"/>
  <c r="H26" i="5"/>
  <c r="I8" i="5"/>
  <c r="J9" i="6"/>
  <c r="J8" i="6" s="1"/>
  <c r="E4" i="5"/>
  <c r="K6" i="5"/>
  <c r="C8" i="5"/>
  <c r="C9" i="5" s="1"/>
  <c r="B19" i="5"/>
  <c r="B7" i="5"/>
  <c r="C10" i="6" s="1"/>
  <c r="B10" i="6" s="1"/>
  <c r="C23" i="6" s="1"/>
  <c r="D4" i="6"/>
  <c r="C4" i="5"/>
  <c r="C4" i="4"/>
  <c r="C4" i="3"/>
  <c r="T4" i="2"/>
  <c r="K24" i="2"/>
  <c r="W7" i="2"/>
  <c r="B8" i="5"/>
  <c r="C9" i="6"/>
  <c r="F8" i="5"/>
  <c r="G9" i="6"/>
  <c r="G8" i="6" s="1"/>
  <c r="G8" i="5"/>
  <c r="I20" i="1"/>
  <c r="E4" i="6"/>
  <c r="D4" i="5"/>
  <c r="D4" i="4"/>
  <c r="D4" i="3"/>
  <c r="U4" i="2"/>
  <c r="W20" i="2"/>
  <c r="E4" i="3"/>
  <c r="E6" i="6"/>
  <c r="E5" i="6" s="1"/>
  <c r="D6" i="5"/>
  <c r="D9" i="5" s="1"/>
  <c r="I6" i="6"/>
  <c r="I5" i="6" s="1"/>
  <c r="I11" i="6" s="1"/>
  <c r="H6" i="5"/>
  <c r="H9" i="5" s="1"/>
  <c r="F6" i="6"/>
  <c r="F5" i="6" s="1"/>
  <c r="F11" i="6" s="1"/>
  <c r="E6" i="5"/>
  <c r="E9" i="5" s="1"/>
  <c r="B21" i="5"/>
  <c r="F26" i="5"/>
  <c r="F29" i="5" s="1"/>
  <c r="J26" i="5"/>
  <c r="J29" i="5" s="1"/>
  <c r="K8" i="5"/>
  <c r="E9" i="6"/>
  <c r="E8" i="6" s="1"/>
  <c r="D19" i="5"/>
  <c r="D21" i="5" s="1"/>
  <c r="C25" i="5" l="1"/>
  <c r="C27" i="5" s="1"/>
  <c r="C26" i="5"/>
  <c r="C29" i="5" s="1"/>
  <c r="D29" i="5"/>
  <c r="D26" i="5"/>
  <c r="F9" i="5"/>
  <c r="G9" i="5"/>
  <c r="H25" i="5"/>
  <c r="H27" i="5" s="1"/>
  <c r="B26" i="5"/>
  <c r="B29" i="5"/>
  <c r="Y6" i="2"/>
  <c r="W10" i="2"/>
  <c r="G11" i="6"/>
  <c r="M24" i="2"/>
  <c r="P6" i="2"/>
  <c r="D25" i="5"/>
  <c r="D28" i="5"/>
  <c r="J25" i="5"/>
  <c r="J27" i="5" s="1"/>
  <c r="B9" i="5"/>
  <c r="I9" i="5"/>
  <c r="E28" i="5"/>
  <c r="E25" i="5"/>
  <c r="E27" i="5" s="1"/>
  <c r="E11" i="6"/>
  <c r="G4" i="6"/>
  <c r="F4" i="5"/>
  <c r="F4" i="4"/>
  <c r="F4" i="3"/>
  <c r="J20" i="1"/>
  <c r="C8" i="6"/>
  <c r="B8" i="6" s="1"/>
  <c r="B9" i="6"/>
  <c r="K9" i="5"/>
  <c r="B6" i="6"/>
  <c r="C5" i="6"/>
  <c r="J11" i="6"/>
  <c r="B5" i="6" l="1"/>
  <c r="C11" i="6"/>
  <c r="K25" i="5"/>
  <c r="K27" i="5" s="1"/>
  <c r="K28" i="5"/>
  <c r="I25" i="5"/>
  <c r="I27" i="5" s="1"/>
  <c r="F28" i="5"/>
  <c r="F25" i="5"/>
  <c r="F27" i="5" s="1"/>
  <c r="C20" i="6"/>
  <c r="C24" i="6"/>
  <c r="C25" i="6" s="1"/>
  <c r="C27" i="6" s="1"/>
  <c r="C29" i="6" s="1"/>
  <c r="H21" i="6" s="1"/>
  <c r="H4" i="6"/>
  <c r="G4" i="5"/>
  <c r="G4" i="4"/>
  <c r="G4" i="3"/>
  <c r="K20" i="1"/>
  <c r="B25" i="5"/>
  <c r="B27" i="5" s="1"/>
  <c r="D27" i="5"/>
  <c r="H28" i="5"/>
  <c r="C28" i="5"/>
  <c r="P24" i="2"/>
  <c r="Y8" i="2"/>
  <c r="J28" i="5"/>
  <c r="G25" i="5"/>
  <c r="G27" i="5" s="1"/>
  <c r="G28" i="5"/>
  <c r="H28" i="6" l="1"/>
  <c r="G21" i="6"/>
  <c r="B28" i="5"/>
  <c r="I28" i="5"/>
  <c r="I4" i="6"/>
  <c r="H4" i="5"/>
  <c r="H4" i="4"/>
  <c r="H4" i="3"/>
  <c r="L20" i="1"/>
  <c r="B11" i="6"/>
  <c r="B14" i="6" s="1"/>
  <c r="B15" i="6"/>
  <c r="G23" i="6" l="1"/>
  <c r="G22" i="6" s="1"/>
  <c r="G28" i="6" s="1"/>
  <c r="I4" i="5"/>
  <c r="M20" i="1"/>
  <c r="I4" i="4"/>
  <c r="J4" i="6"/>
  <c r="I4" i="3"/>
  <c r="K4" i="6" l="1"/>
  <c r="J4" i="5"/>
  <c r="J4" i="4"/>
  <c r="J4" i="3"/>
  <c r="N20" i="1"/>
  <c r="L4" i="6" l="1"/>
  <c r="K4" i="5"/>
  <c r="K4" i="4"/>
  <c r="K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0" authorId="0" shapeId="0" xr:uid="{00000000-0006-0000-0000-000002000000}">
      <text>
        <r>
          <rPr>
            <b/>
            <sz val="9"/>
            <color rgb="FFFF0000"/>
            <rFont val="Tahoma"/>
            <family val="2"/>
            <charset val="238"/>
          </rPr>
          <t xml:space="preserve">Proszę wybrać z listy
</t>
        </r>
        <r>
          <rPr>
            <sz val="9"/>
            <color rgb="FF000000"/>
            <rFont val="Tahoma"/>
            <family val="2"/>
            <charset val="238"/>
          </rPr>
          <t>- jeżeli VAT jest kwalifikowany, to analizę sporządzamy w cenach brutto,
- jeśli VAT jest niekwalifikowany, to analizę sporządzamy w cench netto</t>
        </r>
      </text>
    </comment>
    <comment ref="D11" authorId="0" shapeId="0" xr:uid="{00000000-0006-0000-0000-000003000000}">
      <text>
        <r>
          <rPr>
            <b/>
            <sz val="9"/>
            <color rgb="FF000000"/>
            <rFont val="Tahoma"/>
            <family val="2"/>
            <charset val="238"/>
          </rPr>
          <t xml:space="preserve">Proszę podać poziom dofinansowania.
</t>
        </r>
        <r>
          <rPr>
            <b/>
            <sz val="9"/>
            <color rgb="FFFF0000"/>
            <rFont val="Tahoma"/>
            <family val="2"/>
            <charset val="238"/>
          </rPr>
          <t>UWAGA: W przypadku prowadzenia przez Beneficjenta działalności gospodarczej poziom ten nie będzie wynosił 100% i należy wyliczyć go zgodnie z Metodologią wskazaną w dokumentacji konkursowej.</t>
        </r>
      </text>
    </comment>
    <comment ref="C16" authorId="0" shapeId="0" xr:uid="{00000000-0006-0000-0000-000001000000}">
      <text>
        <r>
          <rPr>
            <b/>
            <sz val="9"/>
            <color rgb="FFFF0000"/>
            <rFont val="Tahoma"/>
            <family val="2"/>
            <charset val="238"/>
          </rPr>
          <t>Metodę standarodową</t>
        </r>
        <r>
          <rPr>
            <b/>
            <sz val="9"/>
            <color rgb="FF000000"/>
            <rFont val="Tahoma"/>
            <charset val="1"/>
          </rPr>
          <t xml:space="preserve"> wybiera się gdy Wnioskodawca potrafi oddzielić przychody i koszty na etapie utrzymania projektu od swoich pozostałych przychodów i kosztów;
</t>
        </r>
        <r>
          <rPr>
            <b/>
            <sz val="9"/>
            <color rgb="FFFF0000"/>
            <rFont val="Tahoma"/>
            <family val="2"/>
            <charset val="238"/>
          </rPr>
          <t>Metodę złożoną</t>
        </r>
        <r>
          <rPr>
            <b/>
            <sz val="9"/>
            <color rgb="FF000000"/>
            <rFont val="Tahoma"/>
            <charset val="1"/>
          </rPr>
          <t xml:space="preserve"> wybiera się, gdy Wnioskodawca nie potrafi oddzielić przychodów i/lub kosztów na etapie utrzymania projektu od innych swoich przychodów i/lub kosztów (np. gdy przedmiotem projektu jest rozbudowa istniejącego systemu, a koszty obsługi dotyczą całości systemu i trudno wyodrębnić jaka część przypada na "starą", a jaka na "nową" część systemu).</t>
        </r>
      </text>
    </comment>
    <comment ref="E20" authorId="0" shapeId="0" xr:uid="{00000000-0006-0000-0000-000004000000}">
      <text>
        <r>
          <rPr>
            <b/>
            <sz val="9"/>
            <color rgb="FFFF0000"/>
            <rFont val="Tahoma"/>
            <family val="2"/>
            <charset val="238"/>
          </rPr>
          <t xml:space="preserve">Proszę wybrać z listy.
</t>
        </r>
        <r>
          <rPr>
            <sz val="9"/>
            <color rgb="FF000000"/>
            <rFont val="Tahoma"/>
            <family val="2"/>
            <charset val="238"/>
          </rPr>
          <t>Rokiem bazowym w analizie finansowej i ekonomicznej powinien być założony w analizie rok rozpoczęcia realizacji projektu (np. rok rozpoczęcia robót budowlanych). Wyjątkiem od tej zasady jest sytuacja, w której wniosek o dofinansowanie został sporządzony na etapie, gdy realizacja projektu została już rozpoczęta. Wówczas rokiem bazowym jest rok złożenia wniosku o dofinansowanie.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6" authorId="0" shapeId="0" xr:uid="{00000000-0006-0000-0100-000001000000}">
      <text>
        <r>
          <rPr>
            <b/>
            <sz val="9"/>
            <color rgb="FF000000"/>
            <rFont val="Tahoma"/>
            <family val="2"/>
            <charset val="238"/>
          </rPr>
          <t>Proszę wpisać nazwę zadania</t>
        </r>
      </text>
    </comment>
    <comment ref="D6" authorId="0" shapeId="0" xr:uid="{00000000-0006-0000-0100-000004000000}">
      <text>
        <r>
          <rPr>
            <b/>
            <sz val="9"/>
            <color rgb="FF000000"/>
            <rFont val="Tahoma"/>
            <family val="2"/>
            <charset val="238"/>
          </rPr>
          <t>Proszę wpisać nazwę zadania</t>
        </r>
      </text>
    </comment>
    <comment ref="E6" authorId="0" shapeId="0" xr:uid="{00000000-0006-0000-0100-000007000000}">
      <text>
        <r>
          <rPr>
            <b/>
            <sz val="9"/>
            <color rgb="FFFF0000"/>
            <rFont val="Tahoma"/>
            <family val="2"/>
            <charset val="238"/>
          </rPr>
          <t>Proszę wybrać z listy</t>
        </r>
      </text>
    </comment>
    <comment ref="F6" authorId="0" shapeId="0" xr:uid="{00000000-0006-0000-0100-00000A000000}">
      <text>
        <r>
          <rPr>
            <b/>
            <sz val="9"/>
            <color rgb="FFFF0000"/>
            <rFont val="Tahoma"/>
            <family val="2"/>
            <charset val="238"/>
          </rPr>
          <t>Proszę wybrać z listy</t>
        </r>
      </text>
    </comment>
    <comment ref="G6" authorId="0" shapeId="0" xr:uid="{00000000-0006-0000-0100-00000D000000}">
      <text>
        <r>
          <rPr>
            <b/>
            <sz val="9"/>
            <color rgb="FFFF0000"/>
            <rFont val="Tahoma"/>
            <family val="2"/>
            <charset val="238"/>
          </rPr>
          <t>Proszę podać wartość z dokładnością do 2 miejsc po przecinku</t>
        </r>
      </text>
    </comment>
    <comment ref="H6" authorId="0" shapeId="0" xr:uid="{00000000-0006-0000-0100-000010000000}">
      <text>
        <r>
          <rPr>
            <b/>
            <sz val="9"/>
            <color rgb="FFFF0000"/>
            <rFont val="Tahoma"/>
            <family val="2"/>
            <charset val="238"/>
          </rPr>
          <t>Proszę wybrać z listy</t>
        </r>
      </text>
    </comment>
    <comment ref="C11" authorId="0" shapeId="0" xr:uid="{00000000-0006-0000-0100-000002000000}">
      <text>
        <r>
          <rPr>
            <b/>
            <sz val="9"/>
            <color rgb="FF000000"/>
            <rFont val="Tahoma"/>
            <family val="2"/>
            <charset val="238"/>
          </rPr>
          <t>Proszę wpisać nazwę zadania</t>
        </r>
      </text>
    </comment>
    <comment ref="D11" authorId="0" shapeId="0" xr:uid="{00000000-0006-0000-0100-000005000000}">
      <text>
        <r>
          <rPr>
            <b/>
            <sz val="9"/>
            <color rgb="FF000000"/>
            <rFont val="Tahoma"/>
            <family val="2"/>
            <charset val="238"/>
          </rPr>
          <t>Proszę wpisać nazwę zadania</t>
        </r>
      </text>
    </comment>
    <comment ref="E11" authorId="0" shapeId="0" xr:uid="{00000000-0006-0000-0100-000008000000}">
      <text>
        <r>
          <rPr>
            <b/>
            <sz val="9"/>
            <color rgb="FFFF0000"/>
            <rFont val="Tahoma"/>
            <family val="2"/>
            <charset val="238"/>
          </rPr>
          <t>Proszę wybrać z listy</t>
        </r>
      </text>
    </comment>
    <comment ref="F11" authorId="0" shapeId="0" xr:uid="{00000000-0006-0000-0100-00000B000000}">
      <text>
        <r>
          <rPr>
            <b/>
            <sz val="9"/>
            <color rgb="FFFF0000"/>
            <rFont val="Tahoma"/>
            <family val="2"/>
            <charset val="238"/>
          </rPr>
          <t>Proszę wybrać z listy</t>
        </r>
      </text>
    </comment>
    <comment ref="G11" authorId="0" shapeId="0" xr:uid="{00000000-0006-0000-0100-00000E000000}">
      <text>
        <r>
          <rPr>
            <b/>
            <sz val="9"/>
            <color rgb="FFFF0000"/>
            <rFont val="Tahoma"/>
            <family val="2"/>
            <charset val="238"/>
          </rPr>
          <t>Proszę podać wartość z dokładnością do 2 miejsc po przecinku</t>
        </r>
      </text>
    </comment>
    <comment ref="H11" authorId="0" shapeId="0" xr:uid="{00000000-0006-0000-0100-000011000000}">
      <text>
        <r>
          <rPr>
            <b/>
            <sz val="9"/>
            <color rgb="FFFF0000"/>
            <rFont val="Tahoma"/>
            <family val="2"/>
            <charset val="238"/>
          </rPr>
          <t>Proszę wybrać z listy</t>
        </r>
      </text>
    </comment>
    <comment ref="C16" authorId="0" shapeId="0" xr:uid="{00000000-0006-0000-0100-000003000000}">
      <text>
        <r>
          <rPr>
            <b/>
            <sz val="9"/>
            <color rgb="FF000000"/>
            <rFont val="Tahoma"/>
            <family val="2"/>
            <charset val="238"/>
          </rPr>
          <t>Proszę wpisać nazwę zadania</t>
        </r>
      </text>
    </comment>
    <comment ref="D16" authorId="0" shapeId="0" xr:uid="{00000000-0006-0000-0100-000006000000}">
      <text>
        <r>
          <rPr>
            <b/>
            <sz val="9"/>
            <color rgb="FF000000"/>
            <rFont val="Tahoma"/>
            <family val="2"/>
            <charset val="238"/>
          </rPr>
          <t>Proszę wpisać nazwę zadania</t>
        </r>
      </text>
    </comment>
    <comment ref="E16" authorId="0" shapeId="0" xr:uid="{00000000-0006-0000-0100-000009000000}">
      <text>
        <r>
          <rPr>
            <b/>
            <sz val="9"/>
            <color rgb="FFFF0000"/>
            <rFont val="Tahoma"/>
            <family val="2"/>
            <charset val="238"/>
          </rPr>
          <t>Proszę wybrać z listy</t>
        </r>
      </text>
    </comment>
    <comment ref="F16" authorId="0" shapeId="0" xr:uid="{00000000-0006-0000-0100-00000C000000}">
      <text>
        <r>
          <rPr>
            <b/>
            <sz val="9"/>
            <color rgb="FFFF0000"/>
            <rFont val="Tahoma"/>
            <family val="2"/>
            <charset val="238"/>
          </rPr>
          <t>Proszę wybrać z listy</t>
        </r>
      </text>
    </comment>
    <comment ref="G16" authorId="0" shapeId="0" xr:uid="{00000000-0006-0000-0100-00000F000000}">
      <text>
        <r>
          <rPr>
            <b/>
            <sz val="9"/>
            <color rgb="FFFF0000"/>
            <rFont val="Tahoma"/>
            <family val="2"/>
            <charset val="238"/>
          </rPr>
          <t>Proszę podać wartość z dokładnością do 2 miejsc po przecinku</t>
        </r>
      </text>
    </comment>
    <comment ref="H16" authorId="0" shapeId="0" xr:uid="{00000000-0006-0000-0100-000012000000}">
      <text>
        <r>
          <rPr>
            <b/>
            <sz val="9"/>
            <color rgb="FFFF0000"/>
            <rFont val="Tahoma"/>
            <family val="2"/>
            <charset val="238"/>
          </rPr>
          <t>Proszę wybrać z listy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1" authorId="0" shapeId="0" xr:uid="{00000000-0006-0000-0200-000002000000}">
      <text>
        <r>
          <rPr>
            <b/>
            <sz val="9"/>
            <color rgb="FFFF0000"/>
            <rFont val="Tahoma"/>
            <family val="2"/>
            <charset val="238"/>
          </rPr>
          <t>UWAGA!</t>
        </r>
        <r>
          <rPr>
            <b/>
            <sz val="9"/>
            <color rgb="FF000000"/>
            <rFont val="Tahoma"/>
            <family val="2"/>
            <charset val="238"/>
          </rPr>
          <t xml:space="preserve"> </t>
        </r>
        <r>
          <rPr>
            <b/>
            <sz val="9"/>
            <color rgb="FFFF0000"/>
            <rFont val="Tahoma"/>
            <family val="2"/>
            <charset val="238"/>
          </rPr>
          <t>Przychody</t>
        </r>
        <r>
          <rPr>
            <b/>
            <sz val="9"/>
            <color rgb="FF000000"/>
            <rFont val="Tahoma"/>
            <family val="2"/>
            <charset val="238"/>
          </rPr>
          <t xml:space="preserve"> to wpływy środków pieniężnych z bezpośrednich wpłat dokonywanych przez użytkowników za towary lub usługi zapewniane przez daną operację (projekt), jak np. opłaty ponoszone bezpośrednio przez użytkowników za użytkowanie infrastruktury, lub opłaty za usługi. </t>
        </r>
        <r>
          <rPr>
            <b/>
            <u/>
            <sz val="9"/>
            <color rgb="FF000000"/>
            <rFont val="Tahoma"/>
            <family val="2"/>
            <charset val="238"/>
          </rPr>
          <t>Przychodem nie są więc np. dotacje operacyjne i refundacje ulg ustawowych</t>
        </r>
        <r>
          <rPr>
            <b/>
            <sz val="9"/>
            <color rgb="FF000000"/>
            <rFont val="Tahoma"/>
            <family val="2"/>
            <charset val="238"/>
          </rPr>
          <t>.</t>
        </r>
      </text>
    </comment>
    <comment ref="A5" authorId="0" shapeId="0" xr:uid="{00000000-0006-0000-0200-000001000000}">
      <text>
        <r>
          <rPr>
            <b/>
            <sz val="11"/>
            <color rgb="FFFF0000"/>
            <rFont val="Tahoma"/>
            <family val="2"/>
            <charset val="238"/>
          </rPr>
          <t xml:space="preserve">UWAGA! </t>
        </r>
        <r>
          <rPr>
            <b/>
            <sz val="11"/>
            <color rgb="FF000000"/>
            <rFont val="Tahoma"/>
            <family val="2"/>
            <charset val="238"/>
          </rPr>
          <t>Wnioskodawca wypłenia wyłącznie żółte pola</t>
        </r>
        <r>
          <rPr>
            <b/>
            <sz val="9"/>
            <color rgb="FF000000"/>
            <rFont val="Tahoma"/>
            <family val="2"/>
            <charset val="238"/>
          </rPr>
          <t>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00000000-0006-0000-0300-000001000000}">
      <text>
        <r>
          <rPr>
            <b/>
            <sz val="12"/>
            <color rgb="FFFF0000"/>
            <rFont val="Tahoma"/>
            <family val="2"/>
            <charset val="238"/>
          </rPr>
          <t xml:space="preserve">UWAGA! </t>
        </r>
        <r>
          <rPr>
            <b/>
            <sz val="12"/>
            <color rgb="FF000000"/>
            <rFont val="Tahoma"/>
            <family val="2"/>
            <charset val="238"/>
          </rPr>
          <t xml:space="preserve">Wnioskodawca wypłenia wyłącznie żółte pola.
</t>
        </r>
        <r>
          <rPr>
            <b/>
            <sz val="8"/>
            <color rgb="FF000000"/>
            <rFont val="Tahoma"/>
            <family val="2"/>
            <charset val="238"/>
          </rPr>
          <t xml:space="preserve">
</t>
        </r>
        <r>
          <rPr>
            <b/>
            <sz val="8"/>
            <color rgb="FFFF0000"/>
            <rFont val="Tahoma"/>
            <family val="2"/>
            <charset val="238"/>
          </rPr>
          <t>Główne koszty fazy operacyjnej powinny zostać wymienione i opisane we wniosku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L7" authorId="0" shapeId="0" xr:uid="{00000000-0006-0000-0500-000001000000}">
      <text>
        <r>
          <rPr>
            <b/>
            <sz val="9"/>
            <color rgb="FF000000"/>
            <rFont val="Tahoma"/>
            <family val="2"/>
            <charset val="238"/>
          </rPr>
          <t>Jeżeli w projekcie nie występują przychody ani oszczędności finansowe traktowane jako dochód, to jako wartość rezydualną można przyjąć wartość aktywów trwałych projektu netto.
Jeżeli wprojekcie nie występują przychody ani oszczędności finansowe i wszystkie aktywa projektu zostały zamortyzowane, można przyjąć zero.</t>
        </r>
      </text>
    </comment>
  </commentList>
</comments>
</file>

<file path=xl/sharedStrings.xml><?xml version="1.0" encoding="utf-8"?>
<sst xmlns="http://schemas.openxmlformats.org/spreadsheetml/2006/main" count="205" uniqueCount="158">
  <si>
    <r>
      <rPr>
        <b/>
        <sz val="10"/>
        <color rgb="FFFF0000"/>
        <rFont val="Arial CE"/>
        <charset val="238"/>
      </rPr>
      <t xml:space="preserve">UWAGA! </t>
    </r>
    <r>
      <rPr>
        <b/>
        <sz val="10"/>
        <rFont val="Arial CE"/>
        <charset val="238"/>
      </rPr>
      <t>Wnioskodawca wypełnia wyłącznie pola zaznaczone na żółto</t>
    </r>
  </si>
  <si>
    <t>Założenia</t>
  </si>
  <si>
    <t>Wartość</t>
  </si>
  <si>
    <t>Stopa dyskontowa analizy finansowej</t>
  </si>
  <si>
    <t>Stawka podatku VAT</t>
  </si>
  <si>
    <t>zw./ nie dotyczy</t>
  </si>
  <si>
    <t xml:space="preserve">Czy podatek VAT jest kwalifikowany (na potrzeby określenia sposobu analizy) </t>
  </si>
  <si>
    <t>TAK</t>
  </si>
  <si>
    <t>Poziom dofinansowania k. kwalifikowanych w związku z prowadzeniem przez Wnioskodawcę działalności gospodarczej</t>
  </si>
  <si>
    <t>Limity:</t>
  </si>
  <si>
    <r>
      <rPr>
        <sz val="10"/>
        <color rgb="FFFF0000"/>
        <rFont val="Arial CE"/>
        <charset val="238"/>
      </rPr>
      <t xml:space="preserve">Informacja i promocja - </t>
    </r>
    <r>
      <rPr>
        <sz val="10"/>
        <rFont val="Arial CE"/>
        <charset val="238"/>
      </rPr>
      <t>wydatki na informację i promocję nie mogą przekraczać 3% wydatków kwalifikowalnych projektu</t>
    </r>
  </si>
  <si>
    <r>
      <rPr>
        <sz val="10"/>
        <color rgb="FFFF0000"/>
        <rFont val="Arial CE"/>
        <charset val="238"/>
      </rPr>
      <t xml:space="preserve">Cross-financing </t>
    </r>
    <r>
      <rPr>
        <sz val="10"/>
        <rFont val="Arial CE"/>
        <charset val="238"/>
      </rPr>
      <t>- co do zasady nie może stanowić więcej niż 10% wszystkich wydatków kwalifikowalnych projektu</t>
    </r>
  </si>
  <si>
    <t>Analiza prowadzona w cenach stałych</t>
  </si>
  <si>
    <t>Metoda analizy:</t>
  </si>
  <si>
    <t>złożona</t>
  </si>
  <si>
    <t>Analiza prowadzona w cenach:</t>
  </si>
  <si>
    <r>
      <rPr>
        <b/>
        <sz val="10"/>
        <rFont val="Arial CE"/>
        <charset val="238"/>
      </rPr>
      <t xml:space="preserve">Założenia do Projektu 
</t>
    </r>
    <r>
      <rPr>
        <sz val="10"/>
        <rFont val="Arial CE"/>
        <charset val="238"/>
      </rPr>
      <t xml:space="preserve">(przykładowe) </t>
    </r>
  </si>
  <si>
    <t xml:space="preserve">Jednostka </t>
  </si>
  <si>
    <t>Rok 1 
(bazowy)</t>
  </si>
  <si>
    <t>Rok 2</t>
  </si>
  <si>
    <t>Rok 3</t>
  </si>
  <si>
    <t>Rok 4</t>
  </si>
  <si>
    <t>Rok 5</t>
  </si>
  <si>
    <t>Rok 6</t>
  </si>
  <si>
    <t>Rok 7</t>
  </si>
  <si>
    <t>Rok 8</t>
  </si>
  <si>
    <t>Rok 9</t>
  </si>
  <si>
    <t>Rok 10</t>
  </si>
  <si>
    <t xml:space="preserve">Liczba lat analizy </t>
  </si>
  <si>
    <t>lat</t>
  </si>
  <si>
    <t>Nakłady na realizację projektu (budżet projektu)</t>
  </si>
  <si>
    <t>Terminy ponoszenia wydatków</t>
  </si>
  <si>
    <t>l.p.</t>
  </si>
  <si>
    <t>nazwa zadania</t>
  </si>
  <si>
    <t>nazwa wydatku</t>
  </si>
  <si>
    <t>kategoria i podkategoria</t>
  </si>
  <si>
    <t>czy wydatek stanowi cross-finacing</t>
  </si>
  <si>
    <t>wartość jednostkowa netto</t>
  </si>
  <si>
    <t>stawka podatku VAT</t>
  </si>
  <si>
    <t>wartość podatku VAT</t>
  </si>
  <si>
    <t>ilość</t>
  </si>
  <si>
    <t>wartość całkowita netto</t>
  </si>
  <si>
    <t>wartość całkowita VAT</t>
  </si>
  <si>
    <t>wartość całkowita brutto</t>
  </si>
  <si>
    <t>w tym wydatek/ koszt kwalifikowany</t>
  </si>
  <si>
    <t>w tym wydatek/ koszt niekwalifikowany</t>
  </si>
  <si>
    <t>podział kosztów</t>
  </si>
  <si>
    <t>SUMA</t>
  </si>
  <si>
    <t>kontrola</t>
  </si>
  <si>
    <t>Przetarg na wykonawcę zadania</t>
  </si>
  <si>
    <t>Przetarg na wykonawcę zadania (Analiza, Dokumentacja, Wykonanie, Instalacja, Testowanie, Migracja, Szkolenia, Uruchmonienie)</t>
  </si>
  <si>
    <t>Usługi zewnętrzne – Usługi Informatyczne</t>
  </si>
  <si>
    <t>NIE</t>
  </si>
  <si>
    <t>kwalifikowane netto</t>
  </si>
  <si>
    <t>kwalifikowane VAT</t>
  </si>
  <si>
    <t>niekwalifikowane netto</t>
  </si>
  <si>
    <t>niekwalifikowane VAT</t>
  </si>
  <si>
    <t>Przygotowanie i skonfigurowanie infrastruktury technicznej</t>
  </si>
  <si>
    <t xml:space="preserve">Przygotowanie i skonfigurowanie infrastruktury technicznej, usługi typu hosting/cloud, środowisko, maszyny wirtualne, </t>
  </si>
  <si>
    <t>Usługi zewnętrzne – Usługi wspomagające realizację projektu</t>
  </si>
  <si>
    <t>Promocja systemu</t>
  </si>
  <si>
    <t>Promocja systemu, kampania informacyjna systemu skierowana do grupy docelowej</t>
  </si>
  <si>
    <t>Informacja i promocja</t>
  </si>
  <si>
    <t>Uwaga! W razie konieczności proszę dodać kolejne wiersze</t>
  </si>
  <si>
    <t>SUMA NETTO:</t>
  </si>
  <si>
    <t>SUMA promocja</t>
  </si>
  <si>
    <t>SUMA cross-f.</t>
  </si>
  <si>
    <t>SUMA VAT:</t>
  </si>
  <si>
    <t>I. Wnioskowany projekt (III-II) (razem)</t>
  </si>
  <si>
    <t>1. Przychody…</t>
  </si>
  <si>
    <t>RAZEM:</t>
  </si>
  <si>
    <t>II. Całkowite przychody Wnioskodawcy bez projektu</t>
  </si>
  <si>
    <t>III. Całkowite przychody Wnioskodawcy z projektem</t>
  </si>
  <si>
    <t>1. Koszty operacyjne bez amortyzacji - faza eksploatacji</t>
  </si>
  <si>
    <t>2. Nakłady odtworzeniowe</t>
  </si>
  <si>
    <t>II. Całkowite koszty Wnioskodawcy bez projektu</t>
  </si>
  <si>
    <t>III. Całkowite koszty Wnioskodawcy
z projektem</t>
  </si>
  <si>
    <t>I. Przepływy projektu (III-II) (razem)</t>
  </si>
  <si>
    <t>Suma przychodów</t>
  </si>
  <si>
    <t>Suma nakładów</t>
  </si>
  <si>
    <t>Suma kosztów</t>
  </si>
  <si>
    <t>II. Przepływy Wnioskodawcy bez projektu</t>
  </si>
  <si>
    <t>III. Przepływy Wnioskodawcy z projektem</t>
  </si>
  <si>
    <t>Trwałość finansowa</t>
  </si>
  <si>
    <t>Środki niezbędne na zapewnienie trwałości finansowej projektu</t>
  </si>
  <si>
    <t>Środki niezbędne na zapewnienie trwałości finansowej Wnioskodacy z projektem</t>
  </si>
  <si>
    <t>Środki, jakie zabezpiecza Wnioskodawca</t>
  </si>
  <si>
    <t>Przepływy finansowe projektu po uwzględnieniu środków zapewnionych przez Wnioskodawcę</t>
  </si>
  <si>
    <t>Przepływy finansowe Wnioskodawcy z projektem po zapewnieniu środków przez Wnioskodawcę</t>
  </si>
  <si>
    <t>Wskaźniki rentowności  (bez uwzględnienia dotacji)</t>
  </si>
  <si>
    <t>Wartość zdyskontowana</t>
  </si>
  <si>
    <t>Wpływy ogółem</t>
  </si>
  <si>
    <t xml:space="preserve">Przychody ze sprzedaży </t>
  </si>
  <si>
    <t>Wartość rezydualna</t>
  </si>
  <si>
    <t>Wypływy ogółem</t>
  </si>
  <si>
    <t>Pieniężne koszty operacyjne (wraz z nakładami odtworzeniowymi)</t>
  </si>
  <si>
    <t>Nakłady inwestycyjne ogółem</t>
  </si>
  <si>
    <t>Przepływy pieniężne netto</t>
  </si>
  <si>
    <t>stopa dyskontowa</t>
  </si>
  <si>
    <t>Finansowa wewnętrzna stopa zwrotu z inwestycji (FRR/C)</t>
  </si>
  <si>
    <t>Finansowa zaktualizowana wartość netto inwestycji (FNPV/C)</t>
  </si>
  <si>
    <t>Maksymalne dofinansowanie projektu w związku z zastosowaniem "Metodologii szacowania dofinansowania… w związku z prowadzeniem działalności gospodarczej w rozumieniu UE"</t>
  </si>
  <si>
    <t>Obliczenia luki w finansowaniu</t>
  </si>
  <si>
    <t>Montaż finansowy</t>
  </si>
  <si>
    <t>Czy w projekcie wystęuje konieczność obliczania luki
w finansowaniu - czy projekt jest projektem generującym dochód</t>
  </si>
  <si>
    <t>Nazwa źródła finansowania wydatków</t>
  </si>
  <si>
    <t>Wydatki ogółem</t>
  </si>
  <si>
    <t>Wydatki kwalifikowane</t>
  </si>
  <si>
    <t>Środki wspólnotowe</t>
  </si>
  <si>
    <t>Luka w finansowaniu</t>
  </si>
  <si>
    <t>Krajowe środki publiczne, w tym:</t>
  </si>
  <si>
    <t>Zdyskontowane nakłady inwestycyjne na realizację projektu (DIC)</t>
  </si>
  <si>
    <t>- budżet państwa</t>
  </si>
  <si>
    <t>Suma zdyskontowanych dochodów powiększonych
o wartość rezydualną (DNR)</t>
  </si>
  <si>
    <t>- budżet jednostek samorządu terytorialnego</t>
  </si>
  <si>
    <t>Wskaźnik luki (R)</t>
  </si>
  <si>
    <t>- inne krajowe środki publiczne:</t>
  </si>
  <si>
    <t>Całkowite koszty kwalifikowane niezdyskontowane (EC)</t>
  </si>
  <si>
    <r>
      <rPr>
        <sz val="10"/>
        <rFont val="Arial CE"/>
        <charset val="238"/>
      </rPr>
      <t>Koszty kwalifikowane skorygowane o wskaźnik luki
w finansowaniu (EC</t>
    </r>
    <r>
      <rPr>
        <vertAlign val="subscript"/>
        <sz val="10"/>
        <rFont val="Arial CE"/>
        <charset val="238"/>
      </rPr>
      <t>R</t>
    </r>
    <r>
      <rPr>
        <sz val="10"/>
        <rFont val="Arial CE"/>
        <charset val="238"/>
      </rPr>
      <t>)</t>
    </r>
  </si>
  <si>
    <t>Prywatne</t>
  </si>
  <si>
    <t>Makysmalne współfinansowanie osi priorytetowej
(Max CRpa)</t>
  </si>
  <si>
    <r>
      <rPr>
        <b/>
        <sz val="10"/>
        <rFont val="Arial CE"/>
        <charset val="238"/>
      </rPr>
      <t>Maksymalna możliwa dotacja UE</t>
    </r>
    <r>
      <rPr>
        <sz val="10"/>
        <rFont val="Arial CE"/>
        <charset val="238"/>
      </rPr>
      <t xml:space="preserve"> (wynikająca z luki)</t>
    </r>
  </si>
  <si>
    <t>- w tym EBI</t>
  </si>
  <si>
    <t>L.p.</t>
  </si>
  <si>
    <t>Nazwa korzyści</t>
  </si>
  <si>
    <t>Skwantyfikowana wartość korzyści (skutki jakościowe
i ilościowe)</t>
  </si>
  <si>
    <t>Opis i uzasadnienie</t>
  </si>
  <si>
    <t>zniesienie barier</t>
  </si>
  <si>
    <t>dostęp on-line, poszerzenie grupy docelowej</t>
  </si>
  <si>
    <t>Projekt będzie spełniał wymagania WCAG 2.0 dotyczące tworzenia dostępnych serwisów internetowych. Szachy to dyscyplina bez barier, w której niepełnosprawni na równi rywalizują z pełnosprawnymi. Platforma E-SZACH przyczyni się do zniesienia barier związanych z uprawianiem dyscypliny szachy.</t>
  </si>
  <si>
    <t>równe prawa</t>
  </si>
  <si>
    <t>więcej kobiet we współzawodnictwie sportowym w dyscyplinie szachy</t>
  </si>
  <si>
    <t>Grupa docelowa projektu to zarówno mężczyźni jak i kobiety – projekt w żadnym nie preferuje bądź też nie dyskryminuje jednej płci. W ocenie wnioskodawcy projekt może przyczynić się do większego zaangażowania kobiet w rywalizację sportową. Obecnie przeważająca większość zawodników to mężczyźni.</t>
  </si>
  <si>
    <t>przeciwdziałanie marginalizacji</t>
  </si>
  <si>
    <t>Szachy to sport bez barier, w tym również bez barier związanych z wiekiem. Dlatego uruchomienie platformy przyczyni się również do podtrzymania aktywności społecznej seniorów poprzez bardziej dostępne uczestnictwo w rywalizacji sportowej.</t>
  </si>
  <si>
    <t>ekonomiczne</t>
  </si>
  <si>
    <t>oszczędności finansowe</t>
  </si>
  <si>
    <t>Przyniesie korzyści ekonomiczne dla grupy docelowej poprzez eliminację kosztów podróży związanych z koniecznością osobistego stawiennictwa się w celu załatwienia sprawy w obecnym systemie. Zawodnicy zaoszczędzą czas nie tylko podczas rejestracji, ale przede wszystkim podczas każdorazowego zapisywania się do turnieju szachowego.</t>
  </si>
  <si>
    <t>edukacyjne</t>
  </si>
  <si>
    <t>edukacja przez szachy w szkole</t>
  </si>
  <si>
    <t>Możliwość rejestracji Uczniowskiego Klubu Szachowego za pośrednictwem platformy otworzy nowe możliwości dla nauczycieli oraz uczniów z programu „Edukacja przez Szachy w Szkole”.</t>
  </si>
  <si>
    <t>promocja Polski</t>
  </si>
  <si>
    <t>większe zainteresowanie polskimi turniejami ze strony zawodników zagranicznych</t>
  </si>
  <si>
    <t>Polska stanie się lepszym organizatorem turniejów szachowych</t>
  </si>
  <si>
    <t>oranizacyje</t>
  </si>
  <si>
    <t>usprawnienie pracy biura Polskiego Związku Szachowego</t>
  </si>
  <si>
    <t>Platforma E-SZACH przyczynie się bezpośrednio do lepszej organizacji pracy Polskiego Związku Szachowego, a co za tym idzie do efektywniejszego wykorzystania środków publicznych pozyskiwanych przez Polski Związek Szachowy w ramach konkursów na realizację poszczególnych zadań.</t>
  </si>
  <si>
    <t>poziom dofinandowania</t>
  </si>
  <si>
    <t>rok bazowy</t>
  </si>
  <si>
    <t>kwalifikowalność VAT</t>
  </si>
  <si>
    <t>Metoda analizy</t>
  </si>
  <si>
    <t>Środki trwałe i wart. niematerialne i prawne - Oprogramowanie</t>
  </si>
  <si>
    <t>standardowa</t>
  </si>
  <si>
    <t>Usługi zewnętrzne - Przygotowanie projektu</t>
  </si>
  <si>
    <t>Usługi zewnętrzne - Usługi informatyczne</t>
  </si>
  <si>
    <t>Usługi zewnętrzne - Usługi wspomagające realizację projektu</t>
  </si>
  <si>
    <t>Szkolenia (dla pracowników instytucji korzystających z produktów projektu)</t>
  </si>
  <si>
    <t>Inne wydatki - niekwalifikowane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</si>
</sst>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,_z_ł_-;\-* #,##0.00,_z_ł_-;_-* \-??\ _z_ł_-;_-@_-"/>
    <numFmt numFmtId="165" formatCode="0.0%"/>
  </numFmts>
  <fonts count="31" x14ac:knownFonts="1">
    <font>
      <sz val="10"/>
      <name val="Arial CE"/>
      <charset val="238"/>
    </font>
    <font>
      <b/>
      <sz val="10"/>
      <color rgb="FFFF0000"/>
      <name val="Arial CE"/>
      <charset val="238"/>
    </font>
    <font>
      <b/>
      <sz val="10"/>
      <name val="Arial CE"/>
      <charset val="238"/>
    </font>
    <font>
      <b/>
      <strike/>
      <sz val="10"/>
      <name val="Arial CE"/>
      <charset val="238"/>
    </font>
    <font>
      <strike/>
      <sz val="10"/>
      <name val="Arial CE"/>
      <charset val="238"/>
    </font>
    <font>
      <sz val="10"/>
      <color rgb="FFFF0000"/>
      <name val="Arial CE"/>
      <charset val="238"/>
    </font>
    <font>
      <b/>
      <sz val="9"/>
      <color rgb="FFFF0000"/>
      <name val="Tahoma"/>
      <family val="2"/>
      <charset val="238"/>
    </font>
    <font>
      <b/>
      <sz val="9"/>
      <color rgb="FF000000"/>
      <name val="Tahoma"/>
      <charset val="1"/>
    </font>
    <font>
      <sz val="9"/>
      <color rgb="FF000000"/>
      <name val="Tahoma"/>
      <family val="2"/>
      <charset val="238"/>
    </font>
    <font>
      <b/>
      <sz val="9"/>
      <color rgb="FF000000"/>
      <name val="Tahoma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11"/>
      <color rgb="FF6600CC"/>
      <name val="Calibri"/>
      <family val="1"/>
      <charset val="238"/>
    </font>
    <font>
      <sz val="10"/>
      <name val="Arial"/>
      <family val="2"/>
      <charset val="1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1"/>
    </font>
    <font>
      <b/>
      <sz val="9"/>
      <name val="Arial CE"/>
      <charset val="238"/>
    </font>
    <font>
      <b/>
      <sz val="10"/>
      <color rgb="FFFFFFFF"/>
      <name val="Arial"/>
      <family val="2"/>
      <charset val="1"/>
    </font>
    <font>
      <b/>
      <sz val="10"/>
      <name val="Arial"/>
      <family val="2"/>
      <charset val="238"/>
    </font>
    <font>
      <b/>
      <sz val="11"/>
      <color rgb="FFFF0000"/>
      <name val="Tahoma"/>
      <family val="2"/>
      <charset val="238"/>
    </font>
    <font>
      <b/>
      <sz val="11"/>
      <color rgb="FF000000"/>
      <name val="Tahoma"/>
      <family val="2"/>
      <charset val="238"/>
    </font>
    <font>
      <b/>
      <u/>
      <sz val="9"/>
      <color rgb="FF000000"/>
      <name val="Tahoma"/>
      <family val="2"/>
      <charset val="238"/>
    </font>
    <font>
      <sz val="10"/>
      <color rgb="FFFF0000"/>
      <name val="Arial"/>
      <family val="2"/>
      <charset val="1"/>
    </font>
    <font>
      <b/>
      <sz val="12"/>
      <color rgb="FFFF0000"/>
      <name val="Tahoma"/>
      <family val="2"/>
      <charset val="238"/>
    </font>
    <font>
      <b/>
      <sz val="12"/>
      <color rgb="FF000000"/>
      <name val="Tahoma"/>
      <family val="2"/>
      <charset val="238"/>
    </font>
    <font>
      <b/>
      <sz val="8"/>
      <color rgb="FF000000"/>
      <name val="Tahoma"/>
      <family val="2"/>
      <charset val="238"/>
    </font>
    <font>
      <b/>
      <sz val="8"/>
      <color rgb="FFFF0000"/>
      <name val="Tahoma"/>
      <family val="2"/>
      <charset val="238"/>
    </font>
    <font>
      <sz val="10"/>
      <color rgb="FFFFFFFF"/>
      <name val="Arial CE"/>
      <family val="2"/>
      <charset val="238"/>
    </font>
    <font>
      <vertAlign val="subscript"/>
      <sz val="10"/>
      <name val="Arial CE"/>
      <charset val="238"/>
    </font>
    <font>
      <sz val="10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0C0C0"/>
        <bgColor rgb="FFBFBFBF"/>
      </patternFill>
    </fill>
    <fill>
      <patternFill patternType="solid">
        <fgColor rgb="FFBFBFBF"/>
        <bgColor rgb="FFC0C0C0"/>
      </patternFill>
    </fill>
    <fill>
      <patternFill patternType="solid">
        <fgColor rgb="FF808080"/>
        <bgColor rgb="FF969696"/>
      </patternFill>
    </fill>
    <fill>
      <patternFill patternType="solid">
        <fgColor rgb="FFD9D9D9"/>
        <bgColor rgb="FFC0C0C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 diagonalUp="1" diagonalDown="1"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 style="thick">
        <color auto="1"/>
      </diagonal>
    </border>
    <border>
      <left style="thick">
        <color auto="1"/>
      </left>
      <right style="thick">
        <color auto="1"/>
      </right>
      <top/>
      <bottom/>
      <diagonal/>
    </border>
    <border>
      <left/>
      <right/>
      <top style="thick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164" fontId="30" fillId="0" borderId="0" applyBorder="0" applyProtection="0"/>
    <xf numFmtId="9" fontId="30" fillId="0" borderId="0" applyBorder="0" applyProtection="0"/>
  </cellStyleXfs>
  <cellXfs count="188">
    <xf numFmtId="0" fontId="0" fillId="0" borderId="0" xfId="0"/>
    <xf numFmtId="9" fontId="0" fillId="3" borderId="1" xfId="0" applyNumberFormat="1" applyFont="1" applyFill="1" applyBorder="1" applyAlignment="1">
      <alignment horizontal="center" vertical="center" wrapText="1"/>
    </xf>
    <xf numFmtId="4" fontId="0" fillId="3" borderId="1" xfId="0" applyNumberFormat="1" applyFont="1" applyFill="1" applyBorder="1" applyAlignment="1">
      <alignment vertical="center"/>
    </xf>
    <xf numFmtId="0" fontId="0" fillId="3" borderId="1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wrapText="1"/>
    </xf>
    <xf numFmtId="0" fontId="5" fillId="0" borderId="3" xfId="0" applyFont="1" applyBorder="1" applyAlignment="1">
      <alignment vertical="center"/>
    </xf>
    <xf numFmtId="0" fontId="0" fillId="3" borderId="3" xfId="0" applyFont="1" applyFill="1" applyBorder="1" applyAlignment="1"/>
    <xf numFmtId="0" fontId="0" fillId="2" borderId="1" xfId="0" applyFont="1" applyFill="1" applyBorder="1" applyAlignment="1">
      <alignment horizontal="left" wrapText="1"/>
    </xf>
    <xf numFmtId="4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0" fillId="2" borderId="0" xfId="0" applyFill="1"/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0" fillId="2" borderId="0" xfId="0" applyFill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3" fillId="0" borderId="0" xfId="0" applyFont="1" applyBorder="1"/>
    <xf numFmtId="0" fontId="4" fillId="0" borderId="0" xfId="0" applyFont="1" applyBorder="1"/>
    <xf numFmtId="0" fontId="0" fillId="0" borderId="1" xfId="0" applyFont="1" applyBorder="1"/>
    <xf numFmtId="0" fontId="0" fillId="0" borderId="1" xfId="0" applyBorder="1" applyAlignment="1">
      <alignment horizontal="center" vertical="center"/>
    </xf>
    <xf numFmtId="9" fontId="0" fillId="0" borderId="1" xfId="0" applyNumberFormat="1" applyBorder="1"/>
    <xf numFmtId="0" fontId="0" fillId="0" borderId="1" xfId="0" applyFont="1" applyBorder="1" applyAlignment="1">
      <alignment horizontal="right" wrapText="1"/>
    </xf>
    <xf numFmtId="0" fontId="0" fillId="0" borderId="1" xfId="0" applyFont="1" applyBorder="1" applyAlignment="1">
      <alignment wrapText="1"/>
    </xf>
    <xf numFmtId="0" fontId="0" fillId="3" borderId="1" xfId="0" applyFont="1" applyFill="1" applyBorder="1" applyAlignment="1">
      <alignment horizontal="right" wrapText="1"/>
    </xf>
    <xf numFmtId="0" fontId="0" fillId="2" borderId="1" xfId="0" applyFont="1" applyFill="1" applyBorder="1" applyAlignment="1">
      <alignment wrapText="1"/>
    </xf>
    <xf numFmtId="10" fontId="0" fillId="3" borderId="1" xfId="0" applyNumberFormat="1" applyFill="1" applyBorder="1"/>
    <xf numFmtId="0" fontId="1" fillId="2" borderId="1" xfId="0" applyFont="1" applyFill="1" applyBorder="1" applyAlignment="1">
      <alignment wrapText="1"/>
    </xf>
    <xf numFmtId="9" fontId="0" fillId="2" borderId="1" xfId="0" applyNumberFormat="1" applyFill="1" applyBorder="1"/>
    <xf numFmtId="0" fontId="5" fillId="2" borderId="1" xfId="0" applyFont="1" applyFill="1" applyBorder="1" applyAlignment="1">
      <alignment horizontal="left" wrapText="1" indent="1"/>
    </xf>
    <xf numFmtId="10" fontId="5" fillId="2" borderId="1" xfId="0" applyNumberFormat="1" applyFont="1" applyFill="1" applyBorder="1"/>
    <xf numFmtId="0" fontId="0" fillId="2" borderId="2" xfId="0" applyFont="1" applyFill="1" applyBorder="1" applyAlignment="1">
      <alignment horizontal="left" wrapText="1"/>
    </xf>
    <xf numFmtId="0" fontId="0" fillId="2" borderId="2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center" vertical="center"/>
    </xf>
    <xf numFmtId="0" fontId="2" fillId="4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6" borderId="1" xfId="0" applyFill="1" applyBorder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0" fillId="2" borderId="0" xfId="0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11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vertical="center"/>
    </xf>
    <xf numFmtId="4" fontId="10" fillId="3" borderId="1" xfId="0" applyNumberFormat="1" applyFont="1" applyFill="1" applyBorder="1" applyAlignment="1">
      <alignment vertical="center"/>
    </xf>
    <xf numFmtId="4" fontId="10" fillId="2" borderId="0" xfId="0" applyNumberFormat="1" applyFont="1" applyFill="1" applyAlignment="1">
      <alignment vertical="center"/>
    </xf>
    <xf numFmtId="4" fontId="10" fillId="2" borderId="1" xfId="0" applyNumberFormat="1" applyFont="1" applyFill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4" fontId="10" fillId="0" borderId="4" xfId="0" applyNumberFormat="1" applyFont="1" applyBorder="1" applyAlignment="1">
      <alignment vertical="center"/>
    </xf>
    <xf numFmtId="4" fontId="10" fillId="0" borderId="5" xfId="0" applyNumberFormat="1" applyFont="1" applyBorder="1" applyAlignment="1">
      <alignment vertical="center"/>
    </xf>
    <xf numFmtId="4" fontId="10" fillId="2" borderId="6" xfId="0" applyNumberFormat="1" applyFont="1" applyFill="1" applyBorder="1" applyAlignment="1">
      <alignment vertical="center"/>
    </xf>
    <xf numFmtId="4" fontId="10" fillId="3" borderId="6" xfId="0" applyNumberFormat="1" applyFont="1" applyFill="1" applyBorder="1" applyAlignment="1">
      <alignment vertical="center"/>
    </xf>
    <xf numFmtId="4" fontId="10" fillId="3" borderId="7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4" fontId="2" fillId="7" borderId="8" xfId="0" applyNumberFormat="1" applyFont="1" applyFill="1" applyBorder="1" applyAlignment="1">
      <alignment horizontal="center" vertical="center"/>
    </xf>
    <xf numFmtId="4" fontId="2" fillId="7" borderId="9" xfId="0" applyNumberFormat="1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vertical="center"/>
    </xf>
    <xf numFmtId="4" fontId="10" fillId="7" borderId="8" xfId="0" applyNumberFormat="1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0" fillId="0" borderId="12" xfId="0" applyFont="1" applyBorder="1" applyAlignment="1">
      <alignment horizontal="center" vertical="center"/>
    </xf>
    <xf numFmtId="0" fontId="14" fillId="0" borderId="0" xfId="0" applyFont="1"/>
    <xf numFmtId="0" fontId="14" fillId="0" borderId="0" xfId="0" applyFont="1" applyBorder="1"/>
    <xf numFmtId="0" fontId="14" fillId="2" borderId="0" xfId="0" applyFont="1" applyFill="1"/>
    <xf numFmtId="3" fontId="14" fillId="2" borderId="0" xfId="0" applyNumberFormat="1" applyFont="1" applyFill="1"/>
    <xf numFmtId="0" fontId="15" fillId="2" borderId="0" xfId="0" applyFont="1" applyFill="1" applyAlignment="1">
      <alignment vertical="center"/>
    </xf>
    <xf numFmtId="0" fontId="16" fillId="2" borderId="1" xfId="0" applyFont="1" applyFill="1" applyBorder="1" applyAlignment="1">
      <alignment horizontal="center"/>
    </xf>
    <xf numFmtId="0" fontId="17" fillId="7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wrapText="1"/>
    </xf>
    <xf numFmtId="3" fontId="18" fillId="4" borderId="1" xfId="0" applyNumberFormat="1" applyFont="1" applyFill="1" applyBorder="1"/>
    <xf numFmtId="0" fontId="14" fillId="0" borderId="1" xfId="0" applyFont="1" applyBorder="1" applyAlignment="1">
      <alignment horizontal="left" vertical="top" wrapText="1"/>
    </xf>
    <xf numFmtId="4" fontId="14" fillId="0" borderId="1" xfId="0" applyNumberFormat="1" applyFont="1" applyBorder="1"/>
    <xf numFmtId="0" fontId="19" fillId="2" borderId="13" xfId="0" applyFont="1" applyFill="1" applyBorder="1" applyAlignment="1">
      <alignment horizontal="right" vertical="top" wrapText="1"/>
    </xf>
    <xf numFmtId="4" fontId="19" fillId="2" borderId="1" xfId="0" applyNumberFormat="1" applyFont="1" applyFill="1" applyBorder="1"/>
    <xf numFmtId="0" fontId="14" fillId="2" borderId="13" xfId="0" applyFont="1" applyFill="1" applyBorder="1" applyAlignment="1">
      <alignment wrapText="1"/>
    </xf>
    <xf numFmtId="3" fontId="14" fillId="2" borderId="13" xfId="0" applyNumberFormat="1" applyFont="1" applyFill="1" applyBorder="1"/>
    <xf numFmtId="0" fontId="14" fillId="0" borderId="13" xfId="0" applyFont="1" applyBorder="1"/>
    <xf numFmtId="0" fontId="23" fillId="0" borderId="4" xfId="0" applyFont="1" applyBorder="1" applyAlignment="1">
      <alignment horizontal="justify" vertical="top" wrapText="1"/>
    </xf>
    <xf numFmtId="0" fontId="14" fillId="2" borderId="0" xfId="0" applyFont="1" applyFill="1" applyBorder="1"/>
    <xf numFmtId="0" fontId="14" fillId="2" borderId="13" xfId="0" applyFont="1" applyFill="1" applyBorder="1"/>
    <xf numFmtId="4" fontId="14" fillId="0" borderId="4" xfId="0" applyNumberFormat="1" applyFont="1" applyBorder="1"/>
    <xf numFmtId="0" fontId="14" fillId="0" borderId="13" xfId="0" applyFont="1" applyBorder="1" applyAlignment="1">
      <alignment horizontal="left" vertical="top" wrapText="1"/>
    </xf>
    <xf numFmtId="0" fontId="19" fillId="0" borderId="13" xfId="0" applyFont="1" applyBorder="1" applyAlignment="1">
      <alignment horizontal="right" vertical="top" wrapText="1"/>
    </xf>
    <xf numFmtId="4" fontId="19" fillId="0" borderId="1" xfId="0" applyNumberFormat="1" applyFont="1" applyBorder="1"/>
    <xf numFmtId="164" fontId="14" fillId="0" borderId="13" xfId="1" applyFont="1" applyBorder="1" applyAlignment="1" applyProtection="1"/>
    <xf numFmtId="164" fontId="14" fillId="0" borderId="0" xfId="1" applyFont="1" applyBorder="1" applyAlignment="1" applyProtection="1"/>
    <xf numFmtId="0" fontId="19" fillId="7" borderId="1" xfId="0" applyFont="1" applyFill="1" applyBorder="1"/>
    <xf numFmtId="0" fontId="14" fillId="7" borderId="1" xfId="0" applyFont="1" applyFill="1" applyBorder="1"/>
    <xf numFmtId="0" fontId="14" fillId="0" borderId="1" xfId="0" applyFont="1" applyBorder="1" applyAlignment="1">
      <alignment wrapText="1"/>
    </xf>
    <xf numFmtId="0" fontId="15" fillId="0" borderId="1" xfId="0" applyFont="1" applyBorder="1"/>
    <xf numFmtId="0" fontId="19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11" fillId="5" borderId="2" xfId="0" applyFont="1" applyFill="1" applyBorder="1" applyAlignment="1">
      <alignment horizontal="left"/>
    </xf>
    <xf numFmtId="0" fontId="11" fillId="5" borderId="14" xfId="0" applyFont="1" applyFill="1" applyBorder="1" applyAlignment="1">
      <alignment horizontal="center"/>
    </xf>
    <xf numFmtId="0" fontId="11" fillId="5" borderId="14" xfId="0" applyFont="1" applyFill="1" applyBorder="1" applyAlignment="1">
      <alignment horizontal="left"/>
    </xf>
    <xf numFmtId="0" fontId="0" fillId="5" borderId="14" xfId="0" applyFill="1" applyBorder="1"/>
    <xf numFmtId="0" fontId="0" fillId="5" borderId="3" xfId="0" applyFill="1" applyBorder="1"/>
    <xf numFmtId="0" fontId="0" fillId="4" borderId="7" xfId="0" applyFill="1" applyBorder="1"/>
    <xf numFmtId="0" fontId="11" fillId="4" borderId="7" xfId="0" applyFont="1" applyFill="1" applyBorder="1" applyAlignment="1">
      <alignment horizontal="center" wrapText="1"/>
    </xf>
    <xf numFmtId="0" fontId="17" fillId="7" borderId="7" xfId="0" applyFont="1" applyFill="1" applyBorder="1" applyAlignment="1">
      <alignment horizontal="center" vertical="center" wrapText="1"/>
    </xf>
    <xf numFmtId="0" fontId="11" fillId="0" borderId="1" xfId="0" applyFont="1" applyBorder="1"/>
    <xf numFmtId="4" fontId="2" fillId="0" borderId="1" xfId="0" applyNumberFormat="1" applyFont="1" applyBorder="1" applyAlignment="1">
      <alignment horizontal="center"/>
    </xf>
    <xf numFmtId="4" fontId="11" fillId="0" borderId="1" xfId="0" applyNumberFormat="1" applyFont="1" applyBorder="1"/>
    <xf numFmtId="0" fontId="11" fillId="0" borderId="0" xfId="0" applyFont="1"/>
    <xf numFmtId="0" fontId="0" fillId="0" borderId="1" xfId="0" applyFont="1" applyBorder="1" applyAlignment="1">
      <alignment horizontal="left" wrapText="1" indent="1"/>
    </xf>
    <xf numFmtId="4" fontId="0" fillId="0" borderId="1" xfId="0" applyNumberFormat="1" applyFont="1" applyBorder="1" applyAlignment="1">
      <alignment horizontal="center"/>
    </xf>
    <xf numFmtId="4" fontId="0" fillId="0" borderId="1" xfId="0" applyNumberFormat="1" applyBorder="1"/>
    <xf numFmtId="4" fontId="0" fillId="0" borderId="15" xfId="0" applyNumberFormat="1" applyBorder="1"/>
    <xf numFmtId="4" fontId="0" fillId="3" borderId="1" xfId="0" applyNumberFormat="1" applyFill="1" applyBorder="1"/>
    <xf numFmtId="0" fontId="0" fillId="0" borderId="1" xfId="0" applyFont="1" applyBorder="1" applyAlignment="1">
      <alignment horizontal="left" indent="1"/>
    </xf>
    <xf numFmtId="0" fontId="11" fillId="4" borderId="1" xfId="0" applyFont="1" applyFill="1" applyBorder="1" applyAlignment="1">
      <alignment horizontal="center" wrapText="1"/>
    </xf>
    <xf numFmtId="165" fontId="16" fillId="4" borderId="7" xfId="2" applyNumberFormat="1" applyFont="1" applyFill="1" applyBorder="1" applyAlignment="1" applyProtection="1">
      <alignment horizontal="center" wrapText="1"/>
    </xf>
    <xf numFmtId="3" fontId="0" fillId="2" borderId="0" xfId="0" applyNumberFormat="1" applyFill="1"/>
    <xf numFmtId="0" fontId="14" fillId="0" borderId="1" xfId="0" applyFont="1" applyBorder="1" applyAlignment="1">
      <alignment horizontal="right" wrapText="1"/>
    </xf>
    <xf numFmtId="165" fontId="14" fillId="0" borderId="1" xfId="2" applyNumberFormat="1" applyFont="1" applyBorder="1" applyAlignment="1" applyProtection="1">
      <alignment horizontal="center" wrapText="1"/>
    </xf>
    <xf numFmtId="0" fontId="28" fillId="2" borderId="0" xfId="0" applyFont="1" applyFill="1"/>
    <xf numFmtId="0" fontId="14" fillId="0" borderId="1" xfId="0" applyFont="1" applyBorder="1" applyAlignment="1">
      <alignment horizontal="left" wrapText="1"/>
    </xf>
    <xf numFmtId="3" fontId="15" fillId="0" borderId="1" xfId="0" applyNumberFormat="1" applyFont="1" applyBorder="1" applyAlignment="1">
      <alignment horizontal="center" wrapText="1"/>
    </xf>
    <xf numFmtId="4" fontId="0" fillId="2" borderId="0" xfId="0" applyNumberFormat="1" applyFill="1"/>
    <xf numFmtId="10" fontId="15" fillId="0" borderId="1" xfId="2" applyNumberFormat="1" applyFont="1" applyBorder="1" applyAlignment="1" applyProtection="1">
      <alignment horizontal="center" wrapText="1"/>
    </xf>
    <xf numFmtId="0" fontId="14" fillId="2" borderId="0" xfId="0" applyFont="1" applyFill="1" applyBorder="1" applyAlignment="1">
      <alignment horizontal="right" wrapText="1"/>
    </xf>
    <xf numFmtId="165" fontId="14" fillId="2" borderId="0" xfId="2" applyNumberFormat="1" applyFont="1" applyFill="1" applyBorder="1" applyAlignment="1" applyProtection="1">
      <alignment horizontal="center"/>
    </xf>
    <xf numFmtId="0" fontId="14" fillId="7" borderId="1" xfId="0" applyFont="1" applyFill="1" applyBorder="1" applyAlignment="1">
      <alignment horizontal="left" wrapText="1"/>
    </xf>
    <xf numFmtId="10" fontId="19" fillId="7" borderId="1" xfId="0" applyNumberFormat="1" applyFont="1" applyFill="1" applyBorder="1" applyAlignment="1">
      <alignment horizontal="right" vertical="center" wrapText="1"/>
    </xf>
    <xf numFmtId="4" fontId="19" fillId="7" borderId="1" xfId="2" applyNumberFormat="1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>
      <alignment vertical="center" wrapText="1"/>
    </xf>
    <xf numFmtId="165" fontId="19" fillId="7" borderId="1" xfId="2" applyNumberFormat="1" applyFont="1" applyFill="1" applyBorder="1" applyAlignment="1" applyProtection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right" vertical="center" wrapText="1"/>
    </xf>
    <xf numFmtId="4" fontId="0" fillId="2" borderId="1" xfId="0" applyNumberFormat="1" applyFill="1" applyBorder="1" applyAlignment="1">
      <alignment horizontal="right"/>
    </xf>
    <xf numFmtId="4" fontId="0" fillId="3" borderId="1" xfId="0" applyNumberFormat="1" applyFill="1" applyBorder="1" applyAlignment="1">
      <alignment horizontal="right" vertical="center" wrapText="1"/>
    </xf>
    <xf numFmtId="4" fontId="0" fillId="0" borderId="1" xfId="0" applyNumberFormat="1" applyBorder="1" applyAlignment="1">
      <alignment horizontal="right"/>
    </xf>
    <xf numFmtId="4" fontId="0" fillId="3" borderId="4" xfId="0" applyNumberFormat="1" applyFill="1" applyBorder="1" applyAlignment="1">
      <alignment horizontal="right" vertical="center" wrapText="1"/>
    </xf>
    <xf numFmtId="0" fontId="0" fillId="3" borderId="1" xfId="0" applyFill="1" applyBorder="1"/>
    <xf numFmtId="10" fontId="0" fillId="0" borderId="1" xfId="0" applyNumberFormat="1" applyBorder="1" applyAlignment="1">
      <alignment horizontal="right"/>
    </xf>
    <xf numFmtId="4" fontId="2" fillId="2" borderId="1" xfId="0" applyNumberFormat="1" applyFont="1" applyFill="1" applyBorder="1"/>
    <xf numFmtId="4" fontId="2" fillId="2" borderId="1" xfId="0" applyNumberFormat="1" applyFont="1" applyFill="1" applyBorder="1" applyAlignment="1">
      <alignment horizontal="right"/>
    </xf>
    <xf numFmtId="0" fontId="2" fillId="7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3" borderId="1" xfId="0" applyFont="1" applyFill="1" applyBorder="1" applyAlignment="1">
      <alignment wrapText="1"/>
    </xf>
    <xf numFmtId="0" fontId="13" fillId="3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0" fontId="0" fillId="0" borderId="1" xfId="0" applyNumberFormat="1" applyBorder="1"/>
    <xf numFmtId="4" fontId="0" fillId="0" borderId="1" xfId="0" applyNumberFormat="1" applyFont="1" applyBorder="1" applyAlignment="1">
      <alignment vertical="center"/>
    </xf>
    <xf numFmtId="4" fontId="10" fillId="3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vertical="center"/>
    </xf>
    <xf numFmtId="4" fontId="10" fillId="0" borderId="1" xfId="0" applyNumberFormat="1" applyFont="1" applyBorder="1" applyAlignment="1">
      <alignment horizontal="center" vertical="center"/>
    </xf>
    <xf numFmtId="4" fontId="10" fillId="3" borderId="1" xfId="0" applyNumberFormat="1" applyFont="1" applyFill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wrapText="1"/>
    </xf>
    <xf numFmtId="0" fontId="2" fillId="7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 wrapText="1" indent="15"/>
    </xf>
    <xf numFmtId="0" fontId="0" fillId="2" borderId="4" xfId="0" applyFont="1" applyFill="1" applyBorder="1" applyAlignment="1">
      <alignment horizontal="left" vertical="center" wrapText="1" indent="15"/>
    </xf>
    <xf numFmtId="0" fontId="0" fillId="2" borderId="4" xfId="0" applyFont="1" applyFill="1" applyBorder="1" applyAlignment="1">
      <alignment horizontal="left" wrapText="1" indent="15"/>
    </xf>
    <xf numFmtId="4" fontId="0" fillId="3" borderId="1" xfId="0" applyNumberFormat="1" applyFill="1" applyBorder="1" applyAlignment="1">
      <alignment horizontal="right" vertical="center" wrapText="1"/>
    </xf>
    <xf numFmtId="0" fontId="0" fillId="0" borderId="16" xfId="0" applyBorder="1" applyAlignment="1">
      <alignment horizontal="left" wrapText="1" indent="15"/>
    </xf>
    <xf numFmtId="0" fontId="0" fillId="2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left" wrapText="1" indent="15"/>
    </xf>
  </cellXfs>
  <cellStyles count="3">
    <cellStyle name="Dziesiętny" xfId="1" builtinId="3"/>
    <cellStyle name="Normalny" xfId="0" builtinId="0"/>
    <cellStyle name="Procentowy" xfId="2" builtinId="5"/>
  </cellStyles>
  <dxfs count="6">
    <dxf>
      <font>
        <b val="0"/>
        <i val="0"/>
        <strike val="0"/>
        <outline val="0"/>
        <shadow val="0"/>
        <u val="none"/>
        <color rgb="FFFFFFFF"/>
        <name val="Arial CE"/>
        <charset val="238"/>
      </font>
      <numFmt numFmtId="164" formatCode="_-* #,##0.00,_z_ł_-;\-* #,##0.00,_z_ł_-;_-* \-??\ _z_ł_-;_-@_-"/>
      <fill>
        <patternFill>
          <bgColor rgb="FFFFFFFF"/>
        </patternFill>
      </fill>
    </dxf>
    <dxf>
      <font>
        <b val="0"/>
        <i val="0"/>
        <strike val="0"/>
        <outline val="0"/>
        <shadow val="0"/>
        <u val="none"/>
        <color rgb="FFFFFFFF"/>
        <name val="Arial CE"/>
        <charset val="238"/>
      </font>
      <numFmt numFmtId="164" formatCode="_-* #,##0.00,_z_ł_-;\-* #,##0.00,_z_ł_-;_-* \-??\ _z_ł_-;_-@_-"/>
      <fill>
        <patternFill>
          <bgColor rgb="FFFFFFFF"/>
        </patternFill>
      </fill>
    </dxf>
    <dxf>
      <font>
        <b val="0"/>
        <i val="0"/>
        <strike val="0"/>
        <outline val="0"/>
        <shadow val="0"/>
        <u val="none"/>
        <color rgb="FFFFFFFF"/>
        <name val="Arial CE"/>
        <charset val="238"/>
      </font>
      <numFmt numFmtId="164" formatCode="_-* #,##0.00,_z_ł_-;\-* #,##0.00,_z_ł_-;_-* \-??\ _z_ł_-;_-@_-"/>
      <fill>
        <patternFill>
          <bgColor rgb="FFFFFFFF"/>
        </patternFill>
      </fill>
    </dxf>
    <dxf>
      <font>
        <b val="0"/>
        <i val="0"/>
        <strike val="0"/>
        <outline val="0"/>
        <shadow val="0"/>
        <u val="none"/>
        <color rgb="FFFFFFFF"/>
        <name val="Arial CE"/>
        <charset val="238"/>
      </font>
      <numFmt numFmtId="164" formatCode="_-* #,##0.00,_z_ł_-;\-* #,##0.00,_z_ł_-;_-* \-??\ _z_ł_-;_-@_-"/>
      <fill>
        <patternFill>
          <bgColor rgb="FFFFFFFF"/>
        </patternFill>
      </fill>
    </dxf>
    <dxf>
      <font>
        <b val="0"/>
        <i val="0"/>
        <strike val="0"/>
        <outline val="0"/>
        <shadow val="0"/>
        <u val="none"/>
        <color rgb="FFFFFFFF"/>
        <name val="Arial CE"/>
        <charset val="238"/>
      </font>
      <numFmt numFmtId="164" formatCode="_-* #,##0.00,_z_ł_-;\-* #,##0.00,_z_ł_-;_-* \-??\ _z_ł_-;_-@_-"/>
      <fill>
        <patternFill>
          <bgColor rgb="FFFFFFFF"/>
        </patternFill>
      </fill>
    </dxf>
    <dxf>
      <font>
        <b val="0"/>
        <i val="0"/>
        <strike val="0"/>
        <outline val="0"/>
        <shadow val="0"/>
        <u val="none"/>
        <color rgb="FFFFFFFF"/>
        <name val="Arial CE"/>
        <charset val="238"/>
      </font>
      <numFmt numFmtId="164" formatCode="_-* #,##0.00,_z_ł_-;\-* #,##0.00,_z_ł_-;_-* \-??\ _z_ł_-;_-@_-"/>
      <fill>
        <patternFill>
          <bgColor rgb="FFFFFFF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6600CC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FBFB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19080</xdr:colOff>
      <xdr:row>0</xdr:row>
      <xdr:rowOff>133200</xdr:rowOff>
    </xdr:from>
    <xdr:to>
      <xdr:col>8</xdr:col>
      <xdr:colOff>369000</xdr:colOff>
      <xdr:row>2</xdr:row>
      <xdr:rowOff>73440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097440" y="133200"/>
          <a:ext cx="5485680" cy="263880"/>
        </a:xfrm>
        <a:prstGeom prst="rect">
          <a:avLst/>
        </a:prstGeom>
        <a:solidFill>
          <a:srgbClr val="C0C0C0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36720" tIns="27360" rIns="36720" bIns="0"/>
        <a:lstStyle/>
        <a:p>
          <a:pPr algn="ctr">
            <a:lnSpc>
              <a:spcPct val="100000"/>
            </a:lnSpc>
          </a:pPr>
          <a:r>
            <a:rPr lang="pl-PL" sz="1200" b="1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 CE"/>
            </a:rPr>
            <a:t>Założenia</a:t>
          </a:r>
          <a:r>
            <a:rPr lang="pl-PL" sz="1200" b="1" strike="noStrike" spc="-1">
              <a:solidFill>
                <a:srgbClr val="FFFFFF"/>
              </a:solidFill>
              <a:uFill>
                <a:solidFill>
                  <a:srgbClr val="FFFFFF"/>
                </a:solidFill>
              </a:uFill>
              <a:latin typeface="Arial CE"/>
            </a:rPr>
            <a:t> </a:t>
          </a:r>
          <a:endParaRPr lang="pl-PL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457200</xdr:colOff>
      <xdr:row>31</xdr:row>
      <xdr:rowOff>106680</xdr:rowOff>
    </xdr:to>
    <xdr:sp macro="" textlink="">
      <xdr:nvSpPr>
        <xdr:cNvPr id="1032" name="shapetype_202" hidden="1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457200</xdr:colOff>
      <xdr:row>31</xdr:row>
      <xdr:rowOff>106680</xdr:rowOff>
    </xdr:to>
    <xdr:sp macro="" textlink="">
      <xdr:nvSpPr>
        <xdr:cNvPr id="1030" name="shapetype_202" hidden="1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457200</xdr:colOff>
      <xdr:row>31</xdr:row>
      <xdr:rowOff>106680</xdr:rowOff>
    </xdr:to>
    <xdr:sp macro="" textlink="">
      <xdr:nvSpPr>
        <xdr:cNvPr id="1028" name="shapetype_202" hidden="1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457200</xdr:colOff>
      <xdr:row>31</xdr:row>
      <xdr:rowOff>106680</xdr:rowOff>
    </xdr:to>
    <xdr:sp macro="" textlink="">
      <xdr:nvSpPr>
        <xdr:cNvPr id="1026" name="shapetype_20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121920</xdr:colOff>
      <xdr:row>42</xdr:row>
      <xdr:rowOff>0</xdr:rowOff>
    </xdr:to>
    <xdr:sp macro="" textlink="">
      <xdr:nvSpPr>
        <xdr:cNvPr id="2084" name="shapetype_202" hidden="1">
          <a:extLst>
            <a:ext uri="{FF2B5EF4-FFF2-40B4-BE49-F238E27FC236}">
              <a16:creationId xmlns:a16="http://schemas.microsoft.com/office/drawing/2014/main" id="{00000000-0008-0000-0100-000024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121920</xdr:colOff>
      <xdr:row>42</xdr:row>
      <xdr:rowOff>0</xdr:rowOff>
    </xdr:to>
    <xdr:sp macro="" textlink="">
      <xdr:nvSpPr>
        <xdr:cNvPr id="2082" name="shapetype_202" hidden="1">
          <a:extLst>
            <a:ext uri="{FF2B5EF4-FFF2-40B4-BE49-F238E27FC236}">
              <a16:creationId xmlns:a16="http://schemas.microsoft.com/office/drawing/2014/main" id="{00000000-0008-0000-0100-000022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121920</xdr:colOff>
      <xdr:row>42</xdr:row>
      <xdr:rowOff>0</xdr:rowOff>
    </xdr:to>
    <xdr:sp macro="" textlink="">
      <xdr:nvSpPr>
        <xdr:cNvPr id="2080" name="shapetype_202" hidden="1">
          <a:extLst>
            <a:ext uri="{FF2B5EF4-FFF2-40B4-BE49-F238E27FC236}">
              <a16:creationId xmlns:a16="http://schemas.microsoft.com/office/drawing/2014/main" id="{00000000-0008-0000-0100-000020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121920</xdr:colOff>
      <xdr:row>42</xdr:row>
      <xdr:rowOff>0</xdr:rowOff>
    </xdr:to>
    <xdr:sp macro="" textlink="">
      <xdr:nvSpPr>
        <xdr:cNvPr id="2078" name="shapetype_202" hidden="1">
          <a:extLst>
            <a:ext uri="{FF2B5EF4-FFF2-40B4-BE49-F238E27FC236}">
              <a16:creationId xmlns:a16="http://schemas.microsoft.com/office/drawing/2014/main" id="{00000000-0008-0000-0100-00001E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121920</xdr:colOff>
      <xdr:row>42</xdr:row>
      <xdr:rowOff>0</xdr:rowOff>
    </xdr:to>
    <xdr:sp macro="" textlink="">
      <xdr:nvSpPr>
        <xdr:cNvPr id="2076" name="shapetype_202" hidden="1">
          <a:extLst>
            <a:ext uri="{FF2B5EF4-FFF2-40B4-BE49-F238E27FC236}">
              <a16:creationId xmlns:a16="http://schemas.microsoft.com/office/drawing/2014/main" id="{00000000-0008-0000-0100-00001C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121920</xdr:colOff>
      <xdr:row>42</xdr:row>
      <xdr:rowOff>0</xdr:rowOff>
    </xdr:to>
    <xdr:sp macro="" textlink="">
      <xdr:nvSpPr>
        <xdr:cNvPr id="2074" name="shapetype_202" hidden="1">
          <a:extLst>
            <a:ext uri="{FF2B5EF4-FFF2-40B4-BE49-F238E27FC236}">
              <a16:creationId xmlns:a16="http://schemas.microsoft.com/office/drawing/2014/main" id="{00000000-0008-0000-0100-00001A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121920</xdr:colOff>
      <xdr:row>42</xdr:row>
      <xdr:rowOff>0</xdr:rowOff>
    </xdr:to>
    <xdr:sp macro="" textlink="">
      <xdr:nvSpPr>
        <xdr:cNvPr id="2072" name="shapetype_202" hidden="1">
          <a:extLst>
            <a:ext uri="{FF2B5EF4-FFF2-40B4-BE49-F238E27FC236}">
              <a16:creationId xmlns:a16="http://schemas.microsoft.com/office/drawing/2014/main" id="{00000000-0008-0000-0100-000018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121920</xdr:colOff>
      <xdr:row>42</xdr:row>
      <xdr:rowOff>0</xdr:rowOff>
    </xdr:to>
    <xdr:sp macro="" textlink="">
      <xdr:nvSpPr>
        <xdr:cNvPr id="2070" name="shapetype_202" hidden="1">
          <a:extLst>
            <a:ext uri="{FF2B5EF4-FFF2-40B4-BE49-F238E27FC236}">
              <a16:creationId xmlns:a16="http://schemas.microsoft.com/office/drawing/2014/main" id="{00000000-0008-0000-0100-000016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121920</xdr:colOff>
      <xdr:row>42</xdr:row>
      <xdr:rowOff>0</xdr:rowOff>
    </xdr:to>
    <xdr:sp macro="" textlink="">
      <xdr:nvSpPr>
        <xdr:cNvPr id="2068" name="shapetype_202" hidden="1">
          <a:extLst>
            <a:ext uri="{FF2B5EF4-FFF2-40B4-BE49-F238E27FC236}">
              <a16:creationId xmlns:a16="http://schemas.microsoft.com/office/drawing/2014/main" id="{00000000-0008-0000-0100-000014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121920</xdr:colOff>
      <xdr:row>42</xdr:row>
      <xdr:rowOff>0</xdr:rowOff>
    </xdr:to>
    <xdr:sp macro="" textlink="">
      <xdr:nvSpPr>
        <xdr:cNvPr id="2066" name="shapetype_202" hidden="1">
          <a:extLst>
            <a:ext uri="{FF2B5EF4-FFF2-40B4-BE49-F238E27FC236}">
              <a16:creationId xmlns:a16="http://schemas.microsoft.com/office/drawing/2014/main" id="{00000000-0008-0000-0100-000012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121920</xdr:colOff>
      <xdr:row>42</xdr:row>
      <xdr:rowOff>0</xdr:rowOff>
    </xdr:to>
    <xdr:sp macro="" textlink="">
      <xdr:nvSpPr>
        <xdr:cNvPr id="2064" name="shapetype_202" hidden="1">
          <a:extLst>
            <a:ext uri="{FF2B5EF4-FFF2-40B4-BE49-F238E27FC236}">
              <a16:creationId xmlns:a16="http://schemas.microsoft.com/office/drawing/2014/main" id="{00000000-0008-0000-0100-000010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121920</xdr:colOff>
      <xdr:row>42</xdr:row>
      <xdr:rowOff>0</xdr:rowOff>
    </xdr:to>
    <xdr:sp macro="" textlink="">
      <xdr:nvSpPr>
        <xdr:cNvPr id="2062" name="shapetype_202" hidden="1">
          <a:extLst>
            <a:ext uri="{FF2B5EF4-FFF2-40B4-BE49-F238E27FC236}">
              <a16:creationId xmlns:a16="http://schemas.microsoft.com/office/drawing/2014/main" id="{00000000-0008-0000-0100-00000E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121920</xdr:colOff>
      <xdr:row>42</xdr:row>
      <xdr:rowOff>0</xdr:rowOff>
    </xdr:to>
    <xdr:sp macro="" textlink="">
      <xdr:nvSpPr>
        <xdr:cNvPr id="2060" name="shapetype_202" hidden="1">
          <a:extLst>
            <a:ext uri="{FF2B5EF4-FFF2-40B4-BE49-F238E27FC236}">
              <a16:creationId xmlns:a16="http://schemas.microsoft.com/office/drawing/2014/main" id="{00000000-0008-0000-0100-00000C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121920</xdr:colOff>
      <xdr:row>42</xdr:row>
      <xdr:rowOff>0</xdr:rowOff>
    </xdr:to>
    <xdr:sp macro="" textlink="">
      <xdr:nvSpPr>
        <xdr:cNvPr id="2058" name="shapetype_202" hidden="1">
          <a:extLst>
            <a:ext uri="{FF2B5EF4-FFF2-40B4-BE49-F238E27FC236}">
              <a16:creationId xmlns:a16="http://schemas.microsoft.com/office/drawing/2014/main" id="{00000000-0008-0000-0100-00000A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121920</xdr:colOff>
      <xdr:row>42</xdr:row>
      <xdr:rowOff>0</xdr:rowOff>
    </xdr:to>
    <xdr:sp macro="" textlink="">
      <xdr:nvSpPr>
        <xdr:cNvPr id="2056" name="shapetype_202" hidden="1">
          <a:extLst>
            <a:ext uri="{FF2B5EF4-FFF2-40B4-BE49-F238E27FC236}">
              <a16:creationId xmlns:a16="http://schemas.microsoft.com/office/drawing/2014/main" id="{00000000-0008-0000-0100-000008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121920</xdr:colOff>
      <xdr:row>42</xdr:row>
      <xdr:rowOff>0</xdr:rowOff>
    </xdr:to>
    <xdr:sp macro="" textlink="">
      <xdr:nvSpPr>
        <xdr:cNvPr id="2054" name="shapetype_202" hidden="1">
          <a:extLst>
            <a:ext uri="{FF2B5EF4-FFF2-40B4-BE49-F238E27FC236}">
              <a16:creationId xmlns:a16="http://schemas.microsoft.com/office/drawing/2014/main" id="{00000000-0008-0000-0100-000006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121920</xdr:colOff>
      <xdr:row>42</xdr:row>
      <xdr:rowOff>0</xdr:rowOff>
    </xdr:to>
    <xdr:sp macro="" textlink="">
      <xdr:nvSpPr>
        <xdr:cNvPr id="2052" name="shapetype_202" hidden="1">
          <a:extLst>
            <a:ext uri="{FF2B5EF4-FFF2-40B4-BE49-F238E27FC236}">
              <a16:creationId xmlns:a16="http://schemas.microsoft.com/office/drawing/2014/main" id="{00000000-0008-0000-0100-000004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121920</xdr:colOff>
      <xdr:row>42</xdr:row>
      <xdr:rowOff>0</xdr:rowOff>
    </xdr:to>
    <xdr:sp macro="" textlink="">
      <xdr:nvSpPr>
        <xdr:cNvPr id="2050" name="shapetype_202" hidden="1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114480</xdr:colOff>
      <xdr:row>1</xdr:row>
      <xdr:rowOff>25560</xdr:rowOff>
    </xdr:from>
    <xdr:to>
      <xdr:col>5</xdr:col>
      <xdr:colOff>543600</xdr:colOff>
      <xdr:row>1</xdr:row>
      <xdr:rowOff>254880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3322440" y="272880"/>
          <a:ext cx="3621960" cy="229320"/>
        </a:xfrm>
        <a:prstGeom prst="rect">
          <a:avLst/>
        </a:prstGeom>
        <a:solidFill>
          <a:srgbClr val="C0C0C0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36720" tIns="27360" rIns="36720" bIns="0"/>
        <a:lstStyle/>
        <a:p>
          <a:pPr algn="ctr">
            <a:lnSpc>
              <a:spcPct val="100000"/>
            </a:lnSpc>
          </a:pPr>
          <a:r>
            <a:rPr lang="pl-PL" sz="1200" b="1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 CE"/>
            </a:rPr>
            <a:t>Kalkulacja przychodów w fazie operacyjnej</a:t>
          </a:r>
          <a:endParaRPr lang="pl-PL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655320</xdr:colOff>
      <xdr:row>37</xdr:row>
      <xdr:rowOff>91440</xdr:rowOff>
    </xdr:to>
    <xdr:sp macro="" textlink="">
      <xdr:nvSpPr>
        <xdr:cNvPr id="3076" name="shapetype_202" hidden="1">
          <a:extLst>
            <a:ext uri="{FF2B5EF4-FFF2-40B4-BE49-F238E27FC236}">
              <a16:creationId xmlns:a16="http://schemas.microsoft.com/office/drawing/2014/main" id="{00000000-0008-0000-0200-000004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655320</xdr:colOff>
      <xdr:row>37</xdr:row>
      <xdr:rowOff>91440</xdr:rowOff>
    </xdr:to>
    <xdr:sp macro="" textlink="">
      <xdr:nvSpPr>
        <xdr:cNvPr id="3074" name="shapetype_202" hidden="1">
          <a:extLst>
            <a:ext uri="{FF2B5EF4-FFF2-40B4-BE49-F238E27FC236}">
              <a16:creationId xmlns:a16="http://schemas.microsoft.com/office/drawing/2014/main" id="{00000000-0008-0000-0200-000002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114480</xdr:colOff>
      <xdr:row>1</xdr:row>
      <xdr:rowOff>19080</xdr:rowOff>
    </xdr:from>
    <xdr:to>
      <xdr:col>6</xdr:col>
      <xdr:colOff>626400</xdr:colOff>
      <xdr:row>1</xdr:row>
      <xdr:rowOff>254520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3322440" y="266400"/>
          <a:ext cx="4359960" cy="235440"/>
        </a:xfrm>
        <a:prstGeom prst="rect">
          <a:avLst/>
        </a:prstGeom>
        <a:solidFill>
          <a:srgbClr val="C0C0C0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36720" tIns="27360" rIns="36720" bIns="0"/>
        <a:lstStyle/>
        <a:p>
          <a:pPr algn="ctr">
            <a:lnSpc>
              <a:spcPct val="100000"/>
            </a:lnSpc>
          </a:pPr>
          <a:r>
            <a:rPr lang="pl-PL" sz="1200" b="1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 CE"/>
            </a:rPr>
            <a:t>Kalkulacja kosztów w fazie operacyjnej</a:t>
          </a:r>
          <a:endParaRPr lang="pl-PL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22860</xdr:colOff>
      <xdr:row>35</xdr:row>
      <xdr:rowOff>91440</xdr:rowOff>
    </xdr:to>
    <xdr:sp macro="" textlink="">
      <xdr:nvSpPr>
        <xdr:cNvPr id="4098" name="shapetype_202" hidden="1">
          <a:extLst>
            <a:ext uri="{FF2B5EF4-FFF2-40B4-BE49-F238E27FC236}">
              <a16:creationId xmlns:a16="http://schemas.microsoft.com/office/drawing/2014/main" id="{00000000-0008-0000-0300-00000210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279360</xdr:colOff>
      <xdr:row>0</xdr:row>
      <xdr:rowOff>190440</xdr:rowOff>
    </xdr:from>
    <xdr:to>
      <xdr:col>7</xdr:col>
      <xdr:colOff>295920</xdr:colOff>
      <xdr:row>1</xdr:row>
      <xdr:rowOff>346680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3487320" y="190440"/>
          <a:ext cx="4725720" cy="403560"/>
        </a:xfrm>
        <a:prstGeom prst="rect">
          <a:avLst/>
        </a:prstGeom>
        <a:solidFill>
          <a:srgbClr val="C0C0C0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36720" tIns="27360" rIns="36720" bIns="27360" anchor="ctr"/>
        <a:lstStyle/>
        <a:p>
          <a:pPr algn="ctr">
            <a:lnSpc>
              <a:spcPct val="100000"/>
            </a:lnSpc>
          </a:pPr>
          <a:r>
            <a:rPr lang="pl-PL" sz="1200" b="1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 CE"/>
            </a:rPr>
            <a:t>Uproszczone przepływy projektu i trwałość finansowa</a:t>
          </a:r>
          <a:endParaRPr lang="pl-PL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510480</xdr:colOff>
      <xdr:row>0</xdr:row>
      <xdr:rowOff>57240</xdr:rowOff>
    </xdr:from>
    <xdr:to>
      <xdr:col>11</xdr:col>
      <xdr:colOff>157320</xdr:colOff>
      <xdr:row>0</xdr:row>
      <xdr:rowOff>273960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3070800" y="57240"/>
          <a:ext cx="9712800" cy="216720"/>
        </a:xfrm>
        <a:prstGeom prst="rect">
          <a:avLst/>
        </a:prstGeom>
        <a:solidFill>
          <a:srgbClr val="C0C0C0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36720" tIns="27360" rIns="36720" bIns="0"/>
        <a:lstStyle/>
        <a:p>
          <a:pPr algn="ctr">
            <a:lnSpc>
              <a:spcPct val="100000"/>
            </a:lnSpc>
          </a:pPr>
          <a:r>
            <a:rPr lang="pl-PL" sz="1200" b="1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 CE"/>
            </a:rPr>
            <a:t>Wskaźniki rentowności</a:t>
          </a:r>
          <a:endParaRPr lang="pl-PL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137160</xdr:colOff>
      <xdr:row>26</xdr:row>
      <xdr:rowOff>297180</xdr:rowOff>
    </xdr:to>
    <xdr:sp macro="" textlink="">
      <xdr:nvSpPr>
        <xdr:cNvPr id="6146" name="shapetype_202" hidden="1">
          <a:extLst>
            <a:ext uri="{FF2B5EF4-FFF2-40B4-BE49-F238E27FC236}">
              <a16:creationId xmlns:a16="http://schemas.microsoft.com/office/drawing/2014/main" id="{00000000-0008-0000-0500-0000021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933840</xdr:colOff>
      <xdr:row>0</xdr:row>
      <xdr:rowOff>247680</xdr:rowOff>
    </xdr:from>
    <xdr:to>
      <xdr:col>3</xdr:col>
      <xdr:colOff>1902600</xdr:colOff>
      <xdr:row>1</xdr:row>
      <xdr:rowOff>131400</xdr:rowOff>
    </xdr:to>
    <xdr:sp macro="" textlink="">
      <xdr:nvSpPr>
        <xdr:cNvPr id="5" name="CustomShape 1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/>
      </xdr:nvSpPr>
      <xdr:spPr>
        <a:xfrm>
          <a:off x="1870920" y="247680"/>
          <a:ext cx="3460680" cy="293040"/>
        </a:xfrm>
        <a:prstGeom prst="rect">
          <a:avLst/>
        </a:prstGeom>
        <a:solidFill>
          <a:srgbClr val="C0C0C0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36720" tIns="27360" rIns="36720" bIns="0"/>
        <a:lstStyle/>
        <a:p>
          <a:pPr algn="ctr">
            <a:lnSpc>
              <a:spcPct val="100000"/>
            </a:lnSpc>
          </a:pPr>
          <a:r>
            <a:rPr lang="pl-PL" sz="1200" b="1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 CE"/>
            </a:rPr>
            <a:t>Uproszczona analiza ekonomiczna</a:t>
          </a:r>
          <a:endParaRPr lang="pl-PL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9"/>
  <sheetViews>
    <sheetView showGridLines="0" view="pageBreakPreview" topLeftCell="A7" zoomScaleNormal="100" workbookViewId="0">
      <selection activeCell="E16" sqref="E16"/>
    </sheetView>
  </sheetViews>
  <sheetFormatPr defaultRowHeight="13.2" x14ac:dyDescent="0.25"/>
  <cols>
    <col min="1" max="1" width="2.88671875"/>
    <col min="2" max="2" width="40.6640625"/>
    <col min="3" max="3" width="14.109375"/>
    <col min="4" max="4" width="11.33203125"/>
    <col min="5" max="5" width="11.6640625"/>
    <col min="6" max="14" width="11.88671875"/>
    <col min="15" max="15" width="1.88671875"/>
    <col min="16" max="1025" width="8.77734375"/>
  </cols>
  <sheetData>
    <row r="1" spans="1:15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spans="1:15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15" ht="21" customHeight="1" x14ac:dyDescent="0.25">
      <c r="A4" s="15"/>
      <c r="B4" s="16" t="s">
        <v>0</v>
      </c>
      <c r="C4" s="17"/>
      <c r="D4" s="17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</row>
    <row r="5" spans="1:15" x14ac:dyDescent="0.25">
      <c r="A5" s="15"/>
      <c r="B5" s="15"/>
      <c r="C5" s="18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</row>
    <row r="6" spans="1:15" ht="27.75" customHeight="1" x14ac:dyDescent="0.25">
      <c r="A6" s="15"/>
      <c r="B6" s="19" t="s">
        <v>1</v>
      </c>
      <c r="C6" s="14" t="s">
        <v>2</v>
      </c>
      <c r="D6" s="14"/>
      <c r="E6" s="15"/>
      <c r="F6" s="21"/>
      <c r="G6" s="22"/>
      <c r="H6" s="22"/>
      <c r="I6" s="22"/>
      <c r="J6" s="15"/>
      <c r="K6" s="15"/>
      <c r="L6" s="15"/>
      <c r="M6" s="15"/>
      <c r="N6" s="15"/>
      <c r="O6" s="15"/>
    </row>
    <row r="7" spans="1:15" x14ac:dyDescent="0.25">
      <c r="A7" s="15"/>
      <c r="B7" s="23" t="s">
        <v>3</v>
      </c>
      <c r="C7" s="24"/>
      <c r="D7" s="25">
        <v>0.04</v>
      </c>
      <c r="E7" s="15"/>
      <c r="F7" s="22"/>
      <c r="G7" s="22"/>
      <c r="H7" s="22"/>
      <c r="I7" s="22"/>
      <c r="J7" s="15"/>
      <c r="K7" s="15"/>
      <c r="L7" s="15"/>
      <c r="M7" s="15"/>
      <c r="N7" s="15"/>
      <c r="O7" s="15"/>
    </row>
    <row r="8" spans="1:15" x14ac:dyDescent="0.25">
      <c r="A8" s="15"/>
      <c r="B8" s="23" t="s">
        <v>4</v>
      </c>
      <c r="C8" s="24"/>
      <c r="D8" s="25">
        <v>0.23</v>
      </c>
      <c r="E8" s="15"/>
      <c r="F8" s="13"/>
      <c r="G8" s="13"/>
      <c r="H8" s="12"/>
      <c r="I8" s="12"/>
      <c r="J8" s="15"/>
      <c r="K8" s="15"/>
      <c r="L8" s="15"/>
      <c r="M8" s="15"/>
      <c r="N8" s="15"/>
      <c r="O8" s="15"/>
    </row>
    <row r="9" spans="1:15" ht="26.4" x14ac:dyDescent="0.25">
      <c r="A9" s="15"/>
      <c r="B9" s="23" t="s">
        <v>4</v>
      </c>
      <c r="C9" s="24"/>
      <c r="D9" s="26" t="s">
        <v>5</v>
      </c>
      <c r="E9" s="15"/>
      <c r="F9" s="13"/>
      <c r="G9" s="13"/>
      <c r="H9" s="12"/>
      <c r="I9" s="12"/>
      <c r="J9" s="15"/>
      <c r="K9" s="15"/>
      <c r="L9" s="15"/>
      <c r="M9" s="15"/>
      <c r="N9" s="15"/>
      <c r="O9" s="15"/>
    </row>
    <row r="10" spans="1:15" ht="29.4" customHeight="1" x14ac:dyDescent="0.25">
      <c r="A10" s="15"/>
      <c r="B10" s="27" t="s">
        <v>6</v>
      </c>
      <c r="C10" s="24"/>
      <c r="D10" s="28" t="s">
        <v>7</v>
      </c>
      <c r="E10" s="15"/>
      <c r="F10" s="13"/>
      <c r="G10" s="13"/>
      <c r="H10" s="12"/>
      <c r="I10" s="12"/>
      <c r="J10" s="15"/>
      <c r="K10" s="15"/>
      <c r="L10" s="15"/>
      <c r="M10" s="15"/>
      <c r="N10" s="15"/>
      <c r="O10" s="15"/>
    </row>
    <row r="11" spans="1:15" ht="39.6" x14ac:dyDescent="0.25">
      <c r="A11" s="15"/>
      <c r="B11" s="29" t="s">
        <v>8</v>
      </c>
      <c r="C11" s="24"/>
      <c r="D11" s="30">
        <v>1</v>
      </c>
      <c r="F11" s="15"/>
      <c r="G11" s="15"/>
      <c r="H11" s="15"/>
    </row>
    <row r="12" spans="1:15" x14ac:dyDescent="0.25">
      <c r="A12" s="15"/>
      <c r="B12" s="31" t="s">
        <v>9</v>
      </c>
      <c r="C12" s="24"/>
      <c r="D12" s="32"/>
      <c r="E12" s="15"/>
      <c r="F12" s="15"/>
      <c r="G12" s="15"/>
    </row>
    <row r="13" spans="1:15" ht="39.6" x14ac:dyDescent="0.25">
      <c r="A13" s="15"/>
      <c r="B13" s="33" t="s">
        <v>10</v>
      </c>
      <c r="C13" s="24"/>
      <c r="D13" s="34">
        <v>0.03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</row>
    <row r="14" spans="1:15" ht="41.4" customHeight="1" x14ac:dyDescent="0.25">
      <c r="A14" s="15"/>
      <c r="B14" s="33" t="s">
        <v>11</v>
      </c>
      <c r="C14" s="24"/>
      <c r="D14" s="34">
        <v>0.1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ht="12.75" customHeight="1" x14ac:dyDescent="0.25">
      <c r="A15" s="15"/>
      <c r="B15" s="11" t="s">
        <v>12</v>
      </c>
      <c r="C15" s="11"/>
      <c r="D15" s="11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</row>
    <row r="16" spans="1:15" x14ac:dyDescent="0.25">
      <c r="A16" s="15"/>
      <c r="B16" s="35" t="s">
        <v>13</v>
      </c>
      <c r="C16" s="10" t="s">
        <v>14</v>
      </c>
      <c r="D16" s="10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20.399999999999999" customHeight="1" x14ac:dyDescent="0.25">
      <c r="A17" s="15"/>
      <c r="B17" s="36" t="s">
        <v>15</v>
      </c>
      <c r="C17" s="9" t="str">
        <f>IF(D10="TAK","brutto","netto")</f>
        <v>brutto</v>
      </c>
      <c r="D17" s="9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</row>
    <row r="18" spans="1:15" x14ac:dyDescent="0.25">
      <c r="A18" s="15"/>
      <c r="B18" s="15"/>
      <c r="C18" s="37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</row>
    <row r="19" spans="1:15" ht="43.65" customHeight="1" x14ac:dyDescent="0.25">
      <c r="A19" s="15"/>
      <c r="B19" s="38" t="s">
        <v>16</v>
      </c>
      <c r="C19" s="20" t="s">
        <v>17</v>
      </c>
      <c r="D19" s="20" t="s">
        <v>2</v>
      </c>
      <c r="E19" s="39" t="s">
        <v>18</v>
      </c>
      <c r="F19" s="39" t="s">
        <v>19</v>
      </c>
      <c r="G19" s="39" t="s">
        <v>20</v>
      </c>
      <c r="H19" s="39" t="s">
        <v>21</v>
      </c>
      <c r="I19" s="19" t="s">
        <v>22</v>
      </c>
      <c r="J19" s="19" t="s">
        <v>23</v>
      </c>
      <c r="K19" s="19" t="s">
        <v>24</v>
      </c>
      <c r="L19" s="19" t="s">
        <v>25</v>
      </c>
      <c r="M19" s="19" t="s">
        <v>26</v>
      </c>
      <c r="N19" s="19" t="s">
        <v>27</v>
      </c>
      <c r="O19" s="15"/>
    </row>
    <row r="20" spans="1:15" ht="17.399999999999999" customHeight="1" x14ac:dyDescent="0.25">
      <c r="A20" s="15"/>
      <c r="B20" s="38"/>
      <c r="C20" s="20"/>
      <c r="D20" s="20"/>
      <c r="E20" s="40">
        <v>2019</v>
      </c>
      <c r="F20" s="39">
        <f t="shared" ref="F20:N20" si="0">E20+1</f>
        <v>2020</v>
      </c>
      <c r="G20" s="39">
        <f t="shared" si="0"/>
        <v>2021</v>
      </c>
      <c r="H20" s="39">
        <f t="shared" si="0"/>
        <v>2022</v>
      </c>
      <c r="I20" s="39">
        <f t="shared" si="0"/>
        <v>2023</v>
      </c>
      <c r="J20" s="39">
        <f t="shared" si="0"/>
        <v>2024</v>
      </c>
      <c r="K20" s="39">
        <f t="shared" si="0"/>
        <v>2025</v>
      </c>
      <c r="L20" s="39">
        <f t="shared" si="0"/>
        <v>2026</v>
      </c>
      <c r="M20" s="39">
        <f t="shared" si="0"/>
        <v>2027</v>
      </c>
      <c r="N20" s="39">
        <f t="shared" si="0"/>
        <v>2028</v>
      </c>
      <c r="O20" s="41"/>
    </row>
    <row r="21" spans="1:15" x14ac:dyDescent="0.25">
      <c r="A21" s="15"/>
      <c r="B21" s="23" t="s">
        <v>28</v>
      </c>
      <c r="C21" s="42" t="s">
        <v>29</v>
      </c>
      <c r="D21" s="42">
        <v>10</v>
      </c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15"/>
    </row>
    <row r="22" spans="1:15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9" spans="1:15" ht="22.5" customHeight="1" x14ac:dyDescent="0.25"/>
  </sheetData>
  <mergeCells count="10">
    <mergeCell ref="F10:G10"/>
    <mergeCell ref="H10:I10"/>
    <mergeCell ref="B15:D15"/>
    <mergeCell ref="C16:D16"/>
    <mergeCell ref="C17:D17"/>
    <mergeCell ref="C6:D6"/>
    <mergeCell ref="F8:G8"/>
    <mergeCell ref="H8:I8"/>
    <mergeCell ref="F9:G9"/>
    <mergeCell ref="H9:I9"/>
  </mergeCells>
  <printOptions horizontalCentered="1" verticalCentered="1"/>
  <pageMargins left="0.74791666666666701" right="0.74791666666666701" top="0.98402777777777795" bottom="0.98402777777777795" header="0.51180555555555496" footer="0.51180555555555496"/>
  <pageSetup paperSize="9" scale="70" firstPageNumber="0" orientation="landscape" horizontalDpi="300" verticalDpi="300" r:id="rId1"/>
  <colBreaks count="2" manualBreakCount="2">
    <brk id="176" max="1048575" man="1"/>
    <brk id="187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K25"/>
  <sheetViews>
    <sheetView view="pageBreakPreview" zoomScaleNormal="70" workbookViewId="0">
      <pane xSplit="5" ySplit="4" topLeftCell="R5" activePane="bottomRight" state="frozen"/>
      <selection pane="topRight" activeCell="R1" sqref="R1"/>
      <selection pane="bottomLeft" activeCell="A5" sqref="A5"/>
      <selection pane="bottomRight" activeCell="S24" sqref="S24"/>
    </sheetView>
  </sheetViews>
  <sheetFormatPr defaultRowHeight="13.2" x14ac:dyDescent="0.25"/>
  <cols>
    <col min="1" max="1" width="4" style="44"/>
    <col min="2" max="2" width="4.44140625" style="45"/>
    <col min="3" max="3" width="23.109375" style="44"/>
    <col min="4" max="4" width="22.109375" style="44"/>
    <col min="5" max="5" width="40.109375" style="46"/>
    <col min="6" max="6" width="15.5546875" style="46"/>
    <col min="7" max="7" width="21.21875" style="46"/>
    <col min="8" max="8" width="12.77734375" style="46"/>
    <col min="9" max="9" width="15.5546875" style="44"/>
    <col min="10" max="10" width="14.44140625" style="45"/>
    <col min="11" max="11" width="19.109375" style="44"/>
    <col min="12" max="12" width="17" style="45"/>
    <col min="13" max="13" width="19.6640625" style="46"/>
    <col min="14" max="14" width="0.88671875" style="44"/>
    <col min="15" max="15" width="21.6640625" style="44"/>
    <col min="16" max="16" width="20" style="44"/>
    <col min="17" max="17" width="0.88671875" style="44"/>
    <col min="18" max="18" width="21.6640625" style="44"/>
    <col min="19" max="22" width="15.5546875" style="44"/>
    <col min="23" max="23" width="19.109375" style="44"/>
    <col min="24" max="24" width="1.109375" style="44"/>
    <col min="25" max="25" width="14.44140625" style="45"/>
    <col min="26" max="26" width="10.88671875" style="44"/>
    <col min="27" max="1025" width="9.88671875" style="44"/>
  </cols>
  <sheetData>
    <row r="1" spans="1:25" ht="30.6" customHeight="1" x14ac:dyDescent="0.25">
      <c r="A1" s="47"/>
      <c r="B1" s="8" t="str">
        <f>IF(E24&gt;(ROUNDDOWN('1. Założenia'!D13*O24,2)),"Koszty promocji przekraczają 3% kosztów kwalifikowanych!!! Obniż koszty promocji.","Koszty promocji spełniają warunek max. 3%")</f>
        <v>Koszty promocji spełniają warunek max. 3%</v>
      </c>
      <c r="C1" s="8"/>
      <c r="D1" s="8"/>
      <c r="E1" s="7" t="s">
        <v>30</v>
      </c>
      <c r="F1" s="49"/>
      <c r="G1" s="50"/>
      <c r="H1" s="50"/>
      <c r="I1" s="47"/>
      <c r="J1" s="51"/>
      <c r="K1" s="47"/>
      <c r="L1" s="51"/>
      <c r="M1" s="50"/>
      <c r="N1" s="47"/>
      <c r="O1" s="47"/>
      <c r="P1" s="47"/>
      <c r="Q1" s="47"/>
      <c r="R1" s="47"/>
      <c r="S1" s="47"/>
      <c r="T1" s="47"/>
      <c r="U1" s="47"/>
      <c r="V1" s="47"/>
      <c r="W1" s="47"/>
    </row>
    <row r="2" spans="1:25" ht="39.6" customHeight="1" x14ac:dyDescent="0.25">
      <c r="A2" s="47"/>
      <c r="B2" s="8" t="str">
        <f>IF(F24&gt;(ROUNDDOWN('1. Założenia'!D14*O24,2)),"Koszty cross-finacingu przekraczają 10% kosztów kwalifikowanych!!! Obniż koszty cross-financingu.","Koszty cross-financingu spełniają warunek max. 10%")</f>
        <v>Koszty cross-financingu spełniają warunek max. 10%</v>
      </c>
      <c r="C2" s="8"/>
      <c r="D2" s="8"/>
      <c r="E2" s="7"/>
      <c r="F2" s="52"/>
      <c r="G2" s="50"/>
      <c r="H2" s="50"/>
      <c r="I2" s="47"/>
      <c r="J2" s="51"/>
      <c r="K2" s="47"/>
      <c r="L2" s="51"/>
      <c r="M2" s="50"/>
      <c r="N2" s="47"/>
      <c r="O2" s="47"/>
      <c r="P2" s="47"/>
      <c r="Q2" s="47"/>
      <c r="R2" s="47"/>
      <c r="S2" s="6" t="s">
        <v>31</v>
      </c>
      <c r="T2" s="6"/>
      <c r="U2" s="6"/>
      <c r="V2" s="6"/>
      <c r="W2" s="6"/>
    </row>
    <row r="3" spans="1:25" ht="3" customHeight="1" x14ac:dyDescent="0.25">
      <c r="A3" s="47"/>
      <c r="B3" s="54"/>
      <c r="C3" s="55"/>
      <c r="D3" s="55"/>
      <c r="E3" s="48"/>
      <c r="F3" s="52"/>
      <c r="G3" s="50"/>
      <c r="H3" s="50"/>
      <c r="I3" s="47"/>
      <c r="J3" s="51"/>
      <c r="K3" s="47"/>
      <c r="L3" s="51"/>
      <c r="M3" s="50"/>
      <c r="N3" s="47"/>
      <c r="O3" s="47"/>
      <c r="P3" s="47"/>
      <c r="Q3" s="47"/>
      <c r="R3" s="47"/>
      <c r="S3" s="53"/>
      <c r="T3" s="53"/>
      <c r="U3" s="53"/>
      <c r="V3" s="53"/>
      <c r="W3" s="53"/>
    </row>
    <row r="4" spans="1:25" s="60" customFormat="1" ht="39.6" x14ac:dyDescent="0.25">
      <c r="A4" s="56"/>
      <c r="B4" s="57" t="s">
        <v>32</v>
      </c>
      <c r="C4" s="57" t="s">
        <v>33</v>
      </c>
      <c r="D4" s="57" t="s">
        <v>34</v>
      </c>
      <c r="E4" s="57" t="s">
        <v>35</v>
      </c>
      <c r="F4" s="58" t="s">
        <v>36</v>
      </c>
      <c r="G4" s="58" t="s">
        <v>37</v>
      </c>
      <c r="H4" s="58" t="s">
        <v>38</v>
      </c>
      <c r="I4" s="58" t="s">
        <v>39</v>
      </c>
      <c r="J4" s="57" t="s">
        <v>40</v>
      </c>
      <c r="K4" s="58" t="s">
        <v>41</v>
      </c>
      <c r="L4" s="58" t="s">
        <v>42</v>
      </c>
      <c r="M4" s="58" t="s">
        <v>43</v>
      </c>
      <c r="N4" s="56"/>
      <c r="O4" s="58" t="s">
        <v>44</v>
      </c>
      <c r="P4" s="58" t="s">
        <v>45</v>
      </c>
      <c r="Q4" s="56"/>
      <c r="R4" s="59" t="s">
        <v>46</v>
      </c>
      <c r="S4" s="57">
        <f>'1. Założenia'!E20</f>
        <v>2019</v>
      </c>
      <c r="T4" s="57">
        <f>'1. Założenia'!F20</f>
        <v>2020</v>
      </c>
      <c r="U4" s="57">
        <f>'1. Założenia'!G20</f>
        <v>2021</v>
      </c>
      <c r="V4" s="57">
        <f>'1. Założenia'!H20</f>
        <v>2022</v>
      </c>
      <c r="W4" s="57" t="s">
        <v>47</v>
      </c>
      <c r="Y4" s="60" t="s">
        <v>48</v>
      </c>
    </row>
    <row r="5" spans="1:25" ht="0.9" customHeight="1" x14ac:dyDescent="0.25">
      <c r="A5" s="56"/>
      <c r="B5" s="57"/>
      <c r="C5" s="57"/>
      <c r="D5" s="57"/>
      <c r="E5" s="57"/>
      <c r="F5" s="58"/>
      <c r="G5" s="58"/>
      <c r="H5" s="58"/>
      <c r="I5" s="58"/>
      <c r="J5" s="57"/>
      <c r="K5" s="58"/>
      <c r="L5" s="58"/>
      <c r="M5" s="58"/>
      <c r="N5" s="56"/>
      <c r="O5" s="61"/>
      <c r="P5" s="61"/>
      <c r="Q5" s="56"/>
      <c r="R5" s="59"/>
      <c r="S5" s="57"/>
      <c r="T5" s="57"/>
      <c r="U5" s="57"/>
      <c r="V5" s="57"/>
      <c r="W5" s="57"/>
    </row>
    <row r="6" spans="1:25" ht="12.75" customHeight="1" x14ac:dyDescent="0.25">
      <c r="A6" s="47"/>
      <c r="B6" s="5">
        <v>1</v>
      </c>
      <c r="C6" s="4" t="s">
        <v>49</v>
      </c>
      <c r="D6" s="4" t="s">
        <v>50</v>
      </c>
      <c r="E6" s="3" t="s">
        <v>51</v>
      </c>
      <c r="F6" s="3" t="s">
        <v>52</v>
      </c>
      <c r="G6" s="2">
        <v>550000</v>
      </c>
      <c r="H6" s="1">
        <v>0.23</v>
      </c>
      <c r="I6" s="168">
        <f>IF(H6="zw./ nie dotyczy",0,ROUND(G6*H6,2))</f>
        <v>126500</v>
      </c>
      <c r="J6" s="169">
        <v>1</v>
      </c>
      <c r="K6" s="170">
        <f>ROUND(G6*J6,2)</f>
        <v>550000</v>
      </c>
      <c r="L6" s="171">
        <f>ROUND(I6*J6,2)</f>
        <v>126500</v>
      </c>
      <c r="M6" s="168">
        <f>K6+L6</f>
        <v>676500</v>
      </c>
      <c r="N6" s="47"/>
      <c r="O6" s="172">
        <v>676500</v>
      </c>
      <c r="P6" s="170">
        <f>M6-O6</f>
        <v>0</v>
      </c>
      <c r="Q6" s="64"/>
      <c r="R6" s="65" t="s">
        <v>53</v>
      </c>
      <c r="S6" s="63">
        <v>190000</v>
      </c>
      <c r="T6" s="63">
        <v>360000</v>
      </c>
      <c r="U6" s="63"/>
      <c r="V6" s="63"/>
      <c r="W6" s="62">
        <f>SUM(S6:V6)</f>
        <v>550000</v>
      </c>
      <c r="Y6" s="173" t="str">
        <f>IF(O6=(W6+W7),"OK","ŹLE")</f>
        <v>OK</v>
      </c>
    </row>
    <row r="7" spans="1:25" x14ac:dyDescent="0.25">
      <c r="A7" s="47"/>
      <c r="B7" s="5"/>
      <c r="C7" s="4"/>
      <c r="D7" s="4"/>
      <c r="E7" s="3"/>
      <c r="F7" s="3"/>
      <c r="G7" s="2"/>
      <c r="H7" s="1"/>
      <c r="I7" s="168"/>
      <c r="J7" s="169"/>
      <c r="K7" s="170"/>
      <c r="L7" s="171"/>
      <c r="M7" s="168"/>
      <c r="N7" s="47"/>
      <c r="O7" s="172"/>
      <c r="P7" s="170"/>
      <c r="Q7" s="64"/>
      <c r="R7" s="65" t="s">
        <v>54</v>
      </c>
      <c r="S7" s="63">
        <f>S6*0.23</f>
        <v>43700</v>
      </c>
      <c r="T7" s="63">
        <f>T6*0.23</f>
        <v>82800</v>
      </c>
      <c r="U7" s="63"/>
      <c r="V7" s="63"/>
      <c r="W7" s="62">
        <f>SUM(S7:V7)</f>
        <v>126500</v>
      </c>
      <c r="Y7" s="173"/>
    </row>
    <row r="8" spans="1:25" x14ac:dyDescent="0.25">
      <c r="A8" s="47"/>
      <c r="B8" s="5"/>
      <c r="C8" s="4"/>
      <c r="D8" s="4"/>
      <c r="E8" s="3"/>
      <c r="F8" s="3"/>
      <c r="G8" s="2"/>
      <c r="H8" s="1"/>
      <c r="I8" s="168"/>
      <c r="J8" s="169"/>
      <c r="K8" s="170"/>
      <c r="L8" s="171"/>
      <c r="M8" s="168"/>
      <c r="N8" s="47"/>
      <c r="O8" s="172"/>
      <c r="P8" s="170"/>
      <c r="Q8" s="64"/>
      <c r="R8" s="65" t="s">
        <v>55</v>
      </c>
      <c r="S8" s="63"/>
      <c r="T8" s="63"/>
      <c r="U8" s="63"/>
      <c r="V8" s="63"/>
      <c r="W8" s="62">
        <f>SUM(S8:V8)</f>
        <v>0</v>
      </c>
      <c r="Y8" s="173" t="str">
        <f>IF(P6=(W8+W9),"OK","ŹLE")</f>
        <v>OK</v>
      </c>
    </row>
    <row r="9" spans="1:25" x14ac:dyDescent="0.25">
      <c r="A9" s="47"/>
      <c r="B9" s="5"/>
      <c r="C9" s="4"/>
      <c r="D9" s="4"/>
      <c r="E9" s="3"/>
      <c r="F9" s="3"/>
      <c r="G9" s="2"/>
      <c r="H9" s="1"/>
      <c r="I9" s="168"/>
      <c r="J9" s="169"/>
      <c r="K9" s="170"/>
      <c r="L9" s="171"/>
      <c r="M9" s="168"/>
      <c r="N9" s="47"/>
      <c r="O9" s="172"/>
      <c r="P9" s="170"/>
      <c r="Q9" s="64"/>
      <c r="R9" s="65" t="s">
        <v>56</v>
      </c>
      <c r="S9" s="63"/>
      <c r="T9" s="63"/>
      <c r="U9" s="63"/>
      <c r="V9" s="63"/>
      <c r="W9" s="62">
        <f>SUM(S9:V9)</f>
        <v>0</v>
      </c>
      <c r="Y9" s="173"/>
    </row>
    <row r="10" spans="1:25" x14ac:dyDescent="0.25">
      <c r="A10" s="47"/>
      <c r="B10" s="5"/>
      <c r="C10" s="4"/>
      <c r="D10" s="4"/>
      <c r="E10" s="3"/>
      <c r="F10" s="3"/>
      <c r="G10" s="2"/>
      <c r="H10" s="1"/>
      <c r="I10" s="168"/>
      <c r="J10" s="169"/>
      <c r="K10" s="170"/>
      <c r="L10" s="171"/>
      <c r="M10" s="168"/>
      <c r="N10" s="47"/>
      <c r="O10" s="172"/>
      <c r="P10" s="170"/>
      <c r="Q10" s="64"/>
      <c r="R10" s="66" t="s">
        <v>47</v>
      </c>
      <c r="S10" s="67">
        <f>SUM(S6:S9)</f>
        <v>233700</v>
      </c>
      <c r="T10" s="68">
        <f>SUM(T6:T9)</f>
        <v>442800</v>
      </c>
      <c r="U10" s="67">
        <f>SUM(U6:U9)</f>
        <v>0</v>
      </c>
      <c r="V10" s="67">
        <f>SUM(V6:V9)</f>
        <v>0</v>
      </c>
      <c r="W10" s="68">
        <f>SUM(W6:W9)</f>
        <v>676500</v>
      </c>
    </row>
    <row r="11" spans="1:25" ht="12.9" customHeight="1" x14ac:dyDescent="0.25">
      <c r="A11" s="47"/>
      <c r="B11" s="5">
        <f>B6+1</f>
        <v>2</v>
      </c>
      <c r="C11" s="4" t="s">
        <v>57</v>
      </c>
      <c r="D11" s="4" t="s">
        <v>58</v>
      </c>
      <c r="E11" s="3" t="s">
        <v>59</v>
      </c>
      <c r="F11" s="3" t="s">
        <v>52</v>
      </c>
      <c r="G11" s="2">
        <v>45000</v>
      </c>
      <c r="H11" s="1">
        <v>0.23</v>
      </c>
      <c r="I11" s="168">
        <f>IF(H11="zw./ nie dotyczy",0,ROUND(G11*H11,2))</f>
        <v>10350</v>
      </c>
      <c r="J11" s="169">
        <v>1</v>
      </c>
      <c r="K11" s="170">
        <f>ROUND(G11*J11,2)</f>
        <v>45000</v>
      </c>
      <c r="L11" s="171">
        <f>ROUND(I11*J11,2)</f>
        <v>10350</v>
      </c>
      <c r="M11" s="168">
        <f>K11+L11</f>
        <v>55350</v>
      </c>
      <c r="N11" s="47"/>
      <c r="O11" s="172">
        <v>55350</v>
      </c>
      <c r="P11" s="170">
        <f>M11-O11</f>
        <v>0</v>
      </c>
      <c r="Q11" s="64"/>
      <c r="R11" s="69" t="s">
        <v>53</v>
      </c>
      <c r="S11" s="70">
        <v>45000</v>
      </c>
      <c r="T11" s="71"/>
      <c r="U11" s="70"/>
      <c r="V11" s="70"/>
      <c r="W11" s="62">
        <f>SUM(S11:V11)</f>
        <v>45000</v>
      </c>
    </row>
    <row r="12" spans="1:25" x14ac:dyDescent="0.25">
      <c r="A12" s="47"/>
      <c r="B12" s="5"/>
      <c r="C12" s="4"/>
      <c r="D12" s="4"/>
      <c r="E12" s="3"/>
      <c r="F12" s="3"/>
      <c r="G12" s="2"/>
      <c r="H12" s="1"/>
      <c r="I12" s="168"/>
      <c r="J12" s="169"/>
      <c r="K12" s="170"/>
      <c r="L12" s="171"/>
      <c r="M12" s="168"/>
      <c r="N12" s="47"/>
      <c r="O12" s="172"/>
      <c r="P12" s="170"/>
      <c r="Q12" s="64"/>
      <c r="R12" s="65" t="s">
        <v>54</v>
      </c>
      <c r="S12" s="63">
        <f>S11*0.23</f>
        <v>10350</v>
      </c>
      <c r="T12" s="63"/>
      <c r="U12" s="63"/>
      <c r="V12" s="63"/>
      <c r="W12" s="62">
        <f>SUM(S12:V12)</f>
        <v>10350</v>
      </c>
    </row>
    <row r="13" spans="1:25" x14ac:dyDescent="0.25">
      <c r="A13" s="47"/>
      <c r="B13" s="5"/>
      <c r="C13" s="4"/>
      <c r="D13" s="4"/>
      <c r="E13" s="3"/>
      <c r="F13" s="3"/>
      <c r="G13" s="2"/>
      <c r="H13" s="1"/>
      <c r="I13" s="168"/>
      <c r="J13" s="169"/>
      <c r="K13" s="170"/>
      <c r="L13" s="171"/>
      <c r="M13" s="168"/>
      <c r="N13" s="47"/>
      <c r="O13" s="172"/>
      <c r="P13" s="170"/>
      <c r="Q13" s="64"/>
      <c r="R13" s="65" t="s">
        <v>55</v>
      </c>
      <c r="S13" s="63"/>
      <c r="T13" s="63"/>
      <c r="U13" s="63"/>
      <c r="V13" s="63"/>
      <c r="W13" s="62">
        <f>SUM(S13:V13)</f>
        <v>0</v>
      </c>
    </row>
    <row r="14" spans="1:25" x14ac:dyDescent="0.25">
      <c r="A14" s="47"/>
      <c r="B14" s="5"/>
      <c r="C14" s="4"/>
      <c r="D14" s="4"/>
      <c r="E14" s="3"/>
      <c r="F14" s="3"/>
      <c r="G14" s="2"/>
      <c r="H14" s="1"/>
      <c r="I14" s="168"/>
      <c r="J14" s="169"/>
      <c r="K14" s="170"/>
      <c r="L14" s="171"/>
      <c r="M14" s="168"/>
      <c r="N14" s="47"/>
      <c r="O14" s="172"/>
      <c r="P14" s="170"/>
      <c r="Q14" s="64"/>
      <c r="R14" s="65" t="s">
        <v>56</v>
      </c>
      <c r="S14" s="63"/>
      <c r="T14" s="63"/>
      <c r="U14" s="63"/>
      <c r="V14" s="63"/>
      <c r="W14" s="62">
        <f>SUM(S14:V14)</f>
        <v>0</v>
      </c>
    </row>
    <row r="15" spans="1:25" x14ac:dyDescent="0.25">
      <c r="A15" s="47"/>
      <c r="B15" s="5"/>
      <c r="C15" s="4"/>
      <c r="D15" s="4"/>
      <c r="E15" s="3"/>
      <c r="F15" s="3"/>
      <c r="G15" s="2"/>
      <c r="H15" s="1"/>
      <c r="I15" s="168"/>
      <c r="J15" s="169"/>
      <c r="K15" s="170"/>
      <c r="L15" s="171"/>
      <c r="M15" s="168"/>
      <c r="N15" s="47"/>
      <c r="O15" s="172"/>
      <c r="P15" s="170"/>
      <c r="Q15" s="64"/>
      <c r="R15" s="66" t="s">
        <v>47</v>
      </c>
      <c r="S15" s="68">
        <f>SUM(S11:S14)</f>
        <v>55350</v>
      </c>
      <c r="T15" s="68">
        <f>SUM(T11:T14)</f>
        <v>0</v>
      </c>
      <c r="U15" s="68">
        <f>SUM(U11:U14)</f>
        <v>0</v>
      </c>
      <c r="V15" s="68">
        <f>SUM(V11:V14)</f>
        <v>0</v>
      </c>
      <c r="W15" s="68">
        <f>SUM(W11:W14)</f>
        <v>55350</v>
      </c>
    </row>
    <row r="16" spans="1:25" ht="12.9" customHeight="1" x14ac:dyDescent="0.25">
      <c r="A16" s="47"/>
      <c r="B16" s="5">
        <f>B11+1</f>
        <v>3</v>
      </c>
      <c r="C16" s="4" t="s">
        <v>60</v>
      </c>
      <c r="D16" s="4" t="s">
        <v>61</v>
      </c>
      <c r="E16" s="3" t="s">
        <v>62</v>
      </c>
      <c r="F16" s="3" t="s">
        <v>52</v>
      </c>
      <c r="G16" s="2">
        <v>16500</v>
      </c>
      <c r="H16" s="1">
        <v>0.23</v>
      </c>
      <c r="I16" s="168">
        <f>IF(H16="zw./ nie dotyczy",0,ROUND(G16*H16,2))</f>
        <v>3795</v>
      </c>
      <c r="J16" s="169">
        <v>1</v>
      </c>
      <c r="K16" s="170">
        <f>ROUND(G16*J16,2)</f>
        <v>16500</v>
      </c>
      <c r="L16" s="171">
        <f>ROUND(I16*J16,2)</f>
        <v>3795</v>
      </c>
      <c r="M16" s="168">
        <f>K16+L16</f>
        <v>20295</v>
      </c>
      <c r="N16" s="47"/>
      <c r="O16" s="172">
        <v>20295</v>
      </c>
      <c r="P16" s="170">
        <f>M16-O16</f>
        <v>0</v>
      </c>
      <c r="Q16" s="64"/>
      <c r="R16" s="69" t="s">
        <v>53</v>
      </c>
      <c r="S16" s="71"/>
      <c r="T16" s="71">
        <v>16500</v>
      </c>
      <c r="U16" s="71"/>
      <c r="V16" s="71"/>
      <c r="W16" s="62">
        <f>SUM(S16:V16)</f>
        <v>16500</v>
      </c>
      <c r="Y16" s="173" t="str">
        <f>IF(O16=(W16+W17),"OK","ŹLE")</f>
        <v>OK</v>
      </c>
    </row>
    <row r="17" spans="1:25" x14ac:dyDescent="0.25">
      <c r="A17" s="47"/>
      <c r="B17" s="5"/>
      <c r="C17" s="4"/>
      <c r="D17" s="4"/>
      <c r="E17" s="3"/>
      <c r="F17" s="3"/>
      <c r="G17" s="2"/>
      <c r="H17" s="1"/>
      <c r="I17" s="168"/>
      <c r="J17" s="169"/>
      <c r="K17" s="170"/>
      <c r="L17" s="171"/>
      <c r="M17" s="168"/>
      <c r="N17" s="47"/>
      <c r="O17" s="172"/>
      <c r="P17" s="170"/>
      <c r="Q17" s="64"/>
      <c r="R17" s="65" t="s">
        <v>54</v>
      </c>
      <c r="S17" s="63"/>
      <c r="T17" s="63">
        <f>T16*0.23</f>
        <v>3795</v>
      </c>
      <c r="U17" s="63"/>
      <c r="V17" s="63"/>
      <c r="W17" s="62">
        <f>SUM(S17:V17)</f>
        <v>3795</v>
      </c>
      <c r="Y17" s="173"/>
    </row>
    <row r="18" spans="1:25" x14ac:dyDescent="0.25">
      <c r="A18" s="47"/>
      <c r="B18" s="5"/>
      <c r="C18" s="4"/>
      <c r="D18" s="4"/>
      <c r="E18" s="3"/>
      <c r="F18" s="3"/>
      <c r="G18" s="2"/>
      <c r="H18" s="1"/>
      <c r="I18" s="168"/>
      <c r="J18" s="169"/>
      <c r="K18" s="170"/>
      <c r="L18" s="171"/>
      <c r="M18" s="168"/>
      <c r="N18" s="47"/>
      <c r="O18" s="172"/>
      <c r="P18" s="170"/>
      <c r="Q18" s="64"/>
      <c r="R18" s="65" t="s">
        <v>55</v>
      </c>
      <c r="S18" s="63"/>
      <c r="T18" s="63"/>
      <c r="U18" s="63"/>
      <c r="V18" s="63"/>
      <c r="W18" s="62">
        <f>SUM(S18:V18)</f>
        <v>0</v>
      </c>
      <c r="Y18" s="173" t="str">
        <f>IF(P16=(W18+W19),"OK","ŹLE")</f>
        <v>OK</v>
      </c>
    </row>
    <row r="19" spans="1:25" x14ac:dyDescent="0.25">
      <c r="A19" s="47"/>
      <c r="B19" s="5"/>
      <c r="C19" s="4"/>
      <c r="D19" s="4"/>
      <c r="E19" s="3"/>
      <c r="F19" s="3"/>
      <c r="G19" s="2"/>
      <c r="H19" s="1"/>
      <c r="I19" s="168"/>
      <c r="J19" s="169"/>
      <c r="K19" s="170"/>
      <c r="L19" s="171"/>
      <c r="M19" s="168"/>
      <c r="N19" s="47"/>
      <c r="O19" s="172"/>
      <c r="P19" s="170"/>
      <c r="Q19" s="64"/>
      <c r="R19" s="65" t="s">
        <v>56</v>
      </c>
      <c r="S19" s="63"/>
      <c r="T19" s="63"/>
      <c r="U19" s="63"/>
      <c r="V19" s="63"/>
      <c r="W19" s="62">
        <f>SUM(S19:V19)</f>
        <v>0</v>
      </c>
      <c r="Y19" s="173"/>
    </row>
    <row r="20" spans="1:25" x14ac:dyDescent="0.25">
      <c r="A20" s="47"/>
      <c r="B20" s="5"/>
      <c r="C20" s="4"/>
      <c r="D20" s="4"/>
      <c r="E20" s="3"/>
      <c r="F20" s="3"/>
      <c r="G20" s="2"/>
      <c r="H20" s="1"/>
      <c r="I20" s="168"/>
      <c r="J20" s="169"/>
      <c r="K20" s="170"/>
      <c r="L20" s="171"/>
      <c r="M20" s="168"/>
      <c r="N20" s="47"/>
      <c r="O20" s="172"/>
      <c r="P20" s="170"/>
      <c r="Q20" s="64"/>
      <c r="R20" s="66" t="s">
        <v>47</v>
      </c>
      <c r="S20" s="67">
        <f>SUM(S16:S19)</f>
        <v>0</v>
      </c>
      <c r="T20" s="67">
        <f>SUM(T16:T19)</f>
        <v>20295</v>
      </c>
      <c r="U20" s="68">
        <f>SUM(U16:U19)</f>
        <v>0</v>
      </c>
      <c r="V20" s="67">
        <f>SUM(V16:V19)</f>
        <v>0</v>
      </c>
      <c r="W20" s="68">
        <f>SUM(W16:W19)</f>
        <v>20295</v>
      </c>
    </row>
    <row r="21" spans="1:25" x14ac:dyDescent="0.25">
      <c r="A21" s="47"/>
      <c r="B21" s="51"/>
      <c r="C21" s="47"/>
      <c r="D21" s="47"/>
      <c r="E21" s="50"/>
      <c r="F21" s="50"/>
      <c r="G21" s="50"/>
      <c r="H21" s="50"/>
      <c r="I21" s="47"/>
      <c r="J21" s="51"/>
      <c r="K21" s="47"/>
      <c r="L21" s="51"/>
      <c r="M21" s="50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51"/>
    </row>
    <row r="22" spans="1:25" x14ac:dyDescent="0.25">
      <c r="A22" s="47"/>
      <c r="B22" s="51"/>
      <c r="C22" s="47"/>
      <c r="D22" s="47" t="s">
        <v>63</v>
      </c>
      <c r="E22" s="50"/>
      <c r="F22" s="50"/>
      <c r="G22" s="50"/>
      <c r="H22" s="50"/>
      <c r="I22" s="47"/>
      <c r="J22" s="51"/>
      <c r="K22" s="47"/>
      <c r="L22" s="51"/>
      <c r="M22" s="50"/>
      <c r="N22" s="47"/>
      <c r="O22" s="47"/>
      <c r="P22" s="47"/>
      <c r="Q22" s="47"/>
      <c r="R22" s="72" t="s">
        <v>64</v>
      </c>
      <c r="S22" s="65">
        <f>SUM(S6,S8,S11,S13,S16,S18)</f>
        <v>235000</v>
      </c>
      <c r="T22" s="65">
        <f>SUM(T6,T8,T11,T13,T16,T18)</f>
        <v>376500</v>
      </c>
      <c r="U22" s="65">
        <f>SUM(U6,U8,U11,U13,U16,U18)</f>
        <v>0</v>
      </c>
      <c r="V22" s="65">
        <f>SUM(V6,V8,V11,V13,V16,V18)</f>
        <v>0</v>
      </c>
      <c r="W22" s="47"/>
      <c r="X22" s="47"/>
      <c r="Y22" s="51"/>
    </row>
    <row r="23" spans="1:25" x14ac:dyDescent="0.25">
      <c r="A23" s="47"/>
      <c r="B23" s="51"/>
      <c r="C23" s="47"/>
      <c r="D23" s="47"/>
      <c r="E23" s="73" t="s">
        <v>65</v>
      </c>
      <c r="F23" s="73" t="s">
        <v>66</v>
      </c>
      <c r="G23" s="50"/>
      <c r="H23" s="50"/>
      <c r="I23" s="47"/>
      <c r="J23" s="51"/>
      <c r="K23" s="47"/>
      <c r="L23" s="51"/>
      <c r="M23" s="50"/>
      <c r="N23" s="47"/>
      <c r="O23" s="47"/>
      <c r="P23" s="47"/>
      <c r="Q23" s="47"/>
      <c r="R23" s="72"/>
      <c r="S23" s="65"/>
      <c r="T23" s="65"/>
      <c r="U23" s="65"/>
      <c r="V23" s="65"/>
      <c r="W23" s="47"/>
      <c r="X23" s="47"/>
      <c r="Y23" s="51"/>
    </row>
    <row r="24" spans="1:25" x14ac:dyDescent="0.25">
      <c r="A24" s="47"/>
      <c r="B24" s="74"/>
      <c r="C24" s="74"/>
      <c r="D24" s="74"/>
      <c r="E24" s="75">
        <f>SUMIF(E6:E20,"=Informacja i promocja",O6:O20)</f>
        <v>20295</v>
      </c>
      <c r="F24" s="76">
        <f>SUMIF(F6:F20,"=TAK",O6:O20)</f>
        <v>0</v>
      </c>
      <c r="G24" s="77"/>
      <c r="H24" s="77"/>
      <c r="I24" s="77"/>
      <c r="J24" s="77"/>
      <c r="K24" s="75">
        <f>SUM(K6:K20)</f>
        <v>611500</v>
      </c>
      <c r="L24" s="75">
        <f>SUM(L6:L20)</f>
        <v>140645</v>
      </c>
      <c r="M24" s="75">
        <f>SUM(M6:M20)</f>
        <v>752145</v>
      </c>
      <c r="N24" s="78"/>
      <c r="O24" s="79">
        <f>SUM(O6:O20)</f>
        <v>752145</v>
      </c>
      <c r="P24" s="79">
        <f>SUM(P6:P20)</f>
        <v>0</v>
      </c>
      <c r="Q24" s="80"/>
      <c r="R24" s="72" t="s">
        <v>67</v>
      </c>
      <c r="S24" s="65">
        <f>SUM(S7,S9,S12,S14,S17,S19)</f>
        <v>54050</v>
      </c>
      <c r="T24" s="65">
        <f>SUM(T7,T9,T12,T14,T17,T19)</f>
        <v>86595</v>
      </c>
      <c r="U24" s="65">
        <f>SUM(U7,U9,U12,U14,U17,U19)</f>
        <v>0</v>
      </c>
      <c r="V24" s="65">
        <f>SUM(V7,V9,V12,V14,V17,V19)</f>
        <v>0</v>
      </c>
      <c r="W24" s="47"/>
      <c r="X24" s="47"/>
      <c r="Y24" s="51"/>
    </row>
    <row r="25" spans="1:25" x14ac:dyDescent="0.25">
      <c r="F25" s="81"/>
      <c r="L25" s="82"/>
    </row>
  </sheetData>
  <mergeCells count="50">
    <mergeCell ref="Y16:Y17"/>
    <mergeCell ref="Y18:Y19"/>
    <mergeCell ref="O11:O15"/>
    <mergeCell ref="P11:P15"/>
    <mergeCell ref="B16:B20"/>
    <mergeCell ref="C16:C20"/>
    <mergeCell ref="D16:D20"/>
    <mergeCell ref="E16:E20"/>
    <mergeCell ref="F16:F20"/>
    <mergeCell ref="G16:G20"/>
    <mergeCell ref="H16:H20"/>
    <mergeCell ref="I16:I20"/>
    <mergeCell ref="J16:J20"/>
    <mergeCell ref="K16:K20"/>
    <mergeCell ref="L16:L20"/>
    <mergeCell ref="M16:M20"/>
    <mergeCell ref="O16:O20"/>
    <mergeCell ref="P16:P20"/>
    <mergeCell ref="O6:O10"/>
    <mergeCell ref="P6:P10"/>
    <mergeCell ref="Y6:Y7"/>
    <mergeCell ref="Y8:Y9"/>
    <mergeCell ref="B11:B15"/>
    <mergeCell ref="C11:C15"/>
    <mergeCell ref="D11:D15"/>
    <mergeCell ref="E11:E15"/>
    <mergeCell ref="F11:F15"/>
    <mergeCell ref="G11:G15"/>
    <mergeCell ref="H11:H15"/>
    <mergeCell ref="I11:I15"/>
    <mergeCell ref="J11:J15"/>
    <mergeCell ref="K11:K15"/>
    <mergeCell ref="L11:L15"/>
    <mergeCell ref="M11:M15"/>
    <mergeCell ref="B1:D1"/>
    <mergeCell ref="E1:E2"/>
    <mergeCell ref="B2:D2"/>
    <mergeCell ref="S2:W2"/>
    <mergeCell ref="B6:B10"/>
    <mergeCell ref="C6:C10"/>
    <mergeCell ref="D6:D10"/>
    <mergeCell ref="E6:E10"/>
    <mergeCell ref="F6:F10"/>
    <mergeCell ref="G6:G10"/>
    <mergeCell ref="H6:H10"/>
    <mergeCell ref="I6:I10"/>
    <mergeCell ref="J6:J10"/>
    <mergeCell ref="K6:K10"/>
    <mergeCell ref="L6:L10"/>
    <mergeCell ref="M6:M10"/>
  </mergeCells>
  <conditionalFormatting sqref="B1:D1">
    <cfRule type="expression" dxfId="5" priority="2">
      <formula>$B$1="Koszty promocji spełniają warunek max. 3%"</formula>
    </cfRule>
    <cfRule type="expression" dxfId="4" priority="3">
      <formula>$B$1="Koszty promocji przekraczają 3% kosztów kwalifikowanych!!! Obniż koszty promocji."</formula>
    </cfRule>
  </conditionalFormatting>
  <conditionalFormatting sqref="B2:D2">
    <cfRule type="expression" dxfId="3" priority="4">
      <formula>$B$2="Koszty cross-financingu spełniają warunek max. 10%"</formula>
    </cfRule>
    <cfRule type="expression" dxfId="2" priority="5">
      <formula>$B$2="Koszty cross-finacingu przekraczają 10% kosztów kwalifikowanych!!! Obniż koszty cross-financingu."</formula>
    </cfRule>
  </conditionalFormatting>
  <printOptions horizontalCentered="1" verticalCentered="1"/>
  <pageMargins left="0.74791666666666701" right="0.74791666666666701" top="0.98402777777777795" bottom="0.98402777777777795" header="0.51180555555555496" footer="0.51180555555555496"/>
  <pageSetup paperSize="9" scale="35" firstPageNumber="0" orientation="landscape" horizontalDpi="300" verticalDpi="300" r:id="rId1"/>
  <colBreaks count="1" manualBreakCount="1">
    <brk id="19" max="1048575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16"/>
  <sheetViews>
    <sheetView view="pageBreakPreview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E1" sqref="E1"/>
    </sheetView>
  </sheetViews>
  <sheetFormatPr defaultRowHeight="13.2" x14ac:dyDescent="0.25"/>
  <cols>
    <col min="1" max="1" width="45.44140625" style="83"/>
    <col min="2" max="4" width="10.88671875" style="83"/>
    <col min="5" max="5" width="12.5546875" style="83"/>
    <col min="6" max="8" width="10.88671875" style="83"/>
    <col min="9" max="9" width="12.77734375" style="83"/>
    <col min="10" max="11" width="10.88671875" style="83"/>
    <col min="12" max="1025" width="9.88671875" style="84"/>
  </cols>
  <sheetData>
    <row r="1" spans="1:11" ht="19.5" customHeight="1" x14ac:dyDescent="0.25">
      <c r="A1" s="85"/>
      <c r="B1" s="86"/>
      <c r="C1" s="85"/>
      <c r="D1" s="85"/>
      <c r="E1" s="85"/>
      <c r="F1" s="85"/>
      <c r="G1" s="85"/>
      <c r="H1" s="85"/>
      <c r="I1" s="85"/>
      <c r="J1" s="85"/>
      <c r="K1" s="85"/>
    </row>
    <row r="2" spans="1:11" ht="48" customHeight="1" x14ac:dyDescent="0.25">
      <c r="A2" s="85"/>
      <c r="B2" s="85"/>
      <c r="C2" s="85"/>
      <c r="D2" s="85"/>
      <c r="E2" s="85"/>
      <c r="F2" s="85"/>
      <c r="G2" s="85"/>
      <c r="H2" s="87"/>
      <c r="I2" s="85"/>
      <c r="J2" s="85"/>
      <c r="K2" s="85"/>
    </row>
    <row r="3" spans="1:11" ht="30" customHeight="1" x14ac:dyDescent="0.25">
      <c r="A3" s="88"/>
      <c r="B3" s="89" t="str">
        <f>'1. Założenia'!E19</f>
        <v>Rok 1 
(bazowy)</v>
      </c>
      <c r="C3" s="89" t="str">
        <f>'1. Założenia'!F19</f>
        <v>Rok 2</v>
      </c>
      <c r="D3" s="89" t="str">
        <f>'1. Założenia'!G19</f>
        <v>Rok 3</v>
      </c>
      <c r="E3" s="89" t="str">
        <f>'1. Założenia'!H19</f>
        <v>Rok 4</v>
      </c>
      <c r="F3" s="89" t="str">
        <f>'1. Założenia'!I19</f>
        <v>Rok 5</v>
      </c>
      <c r="G3" s="89" t="str">
        <f>'1. Założenia'!J19</f>
        <v>Rok 6</v>
      </c>
      <c r="H3" s="89" t="str">
        <f>'1. Założenia'!K19</f>
        <v>Rok 7</v>
      </c>
      <c r="I3" s="89" t="str">
        <f>'1. Założenia'!L19</f>
        <v>Rok 8</v>
      </c>
      <c r="J3" s="89" t="str">
        <f>'1. Założenia'!M19</f>
        <v>Rok 9</v>
      </c>
      <c r="K3" s="89" t="str">
        <f>'1. Założenia'!N19</f>
        <v>Rok 10</v>
      </c>
    </row>
    <row r="4" spans="1:11" ht="21.6" customHeight="1" x14ac:dyDescent="0.25">
      <c r="A4" s="88"/>
      <c r="B4" s="89">
        <f>'1. Założenia'!E20</f>
        <v>2019</v>
      </c>
      <c r="C4" s="89">
        <f>'1. Założenia'!F20</f>
        <v>2020</v>
      </c>
      <c r="D4" s="89">
        <f>'1. Założenia'!G20</f>
        <v>2021</v>
      </c>
      <c r="E4" s="89">
        <f>'1. Założenia'!H20</f>
        <v>2022</v>
      </c>
      <c r="F4" s="89">
        <f>'1. Założenia'!I20</f>
        <v>2023</v>
      </c>
      <c r="G4" s="89">
        <f>'1. Założenia'!J20</f>
        <v>2024</v>
      </c>
      <c r="H4" s="89">
        <f>'1. Założenia'!K20</f>
        <v>2025</v>
      </c>
      <c r="I4" s="89">
        <f>'1. Założenia'!L20</f>
        <v>2026</v>
      </c>
      <c r="J4" s="89">
        <f>'1. Założenia'!M20</f>
        <v>2027</v>
      </c>
      <c r="K4" s="89">
        <f>'1. Założenia'!N20</f>
        <v>2028</v>
      </c>
    </row>
    <row r="5" spans="1:11" x14ac:dyDescent="0.25">
      <c r="A5" s="90" t="s">
        <v>68</v>
      </c>
      <c r="B5" s="91"/>
      <c r="C5" s="91"/>
      <c r="D5" s="91"/>
      <c r="E5" s="91"/>
      <c r="F5" s="91"/>
      <c r="G5" s="91"/>
      <c r="H5" s="91"/>
      <c r="I5" s="91"/>
      <c r="J5" s="91"/>
      <c r="K5" s="91"/>
    </row>
    <row r="6" spans="1:11" x14ac:dyDescent="0.25">
      <c r="A6" s="92" t="s">
        <v>69</v>
      </c>
      <c r="B6" s="93">
        <f t="shared" ref="B6:K6" si="0">B14-B10</f>
        <v>0</v>
      </c>
      <c r="C6" s="93">
        <f t="shared" si="0"/>
        <v>0</v>
      </c>
      <c r="D6" s="93">
        <f t="shared" si="0"/>
        <v>0</v>
      </c>
      <c r="E6" s="93">
        <f t="shared" si="0"/>
        <v>0</v>
      </c>
      <c r="F6" s="93">
        <f t="shared" si="0"/>
        <v>0</v>
      </c>
      <c r="G6" s="93">
        <f t="shared" si="0"/>
        <v>0</v>
      </c>
      <c r="H6" s="93">
        <f t="shared" si="0"/>
        <v>0</v>
      </c>
      <c r="I6" s="93">
        <f t="shared" si="0"/>
        <v>0</v>
      </c>
      <c r="J6" s="93">
        <f t="shared" si="0"/>
        <v>0</v>
      </c>
      <c r="K6" s="93">
        <f t="shared" si="0"/>
        <v>0</v>
      </c>
    </row>
    <row r="7" spans="1:11" x14ac:dyDescent="0.25">
      <c r="A7" s="94" t="s">
        <v>70</v>
      </c>
      <c r="B7" s="95">
        <f t="shared" ref="B7:K7" si="1">SUM(B6:B6)</f>
        <v>0</v>
      </c>
      <c r="C7" s="95">
        <f t="shared" si="1"/>
        <v>0</v>
      </c>
      <c r="D7" s="95">
        <f t="shared" si="1"/>
        <v>0</v>
      </c>
      <c r="E7" s="95">
        <f t="shared" si="1"/>
        <v>0</v>
      </c>
      <c r="F7" s="95">
        <f t="shared" si="1"/>
        <v>0</v>
      </c>
      <c r="G7" s="95">
        <f t="shared" si="1"/>
        <v>0</v>
      </c>
      <c r="H7" s="95">
        <f t="shared" si="1"/>
        <v>0</v>
      </c>
      <c r="I7" s="95">
        <f t="shared" si="1"/>
        <v>0</v>
      </c>
      <c r="J7" s="95">
        <f t="shared" si="1"/>
        <v>0</v>
      </c>
      <c r="K7" s="95">
        <f t="shared" si="1"/>
        <v>0</v>
      </c>
    </row>
    <row r="8" spans="1:11" s="98" customFormat="1" ht="25.5" customHeight="1" x14ac:dyDescent="0.25">
      <c r="A8" s="96"/>
      <c r="B8" s="97"/>
      <c r="C8" s="97"/>
      <c r="D8" s="97"/>
      <c r="E8" s="97"/>
      <c r="F8" s="97"/>
      <c r="G8" s="97"/>
      <c r="H8" s="97"/>
      <c r="I8" s="97"/>
      <c r="J8" s="97"/>
      <c r="K8" s="97"/>
    </row>
    <row r="9" spans="1:11" ht="26.4" x14ac:dyDescent="0.25">
      <c r="A9" s="90" t="s">
        <v>71</v>
      </c>
      <c r="B9" s="91"/>
      <c r="C9" s="91"/>
      <c r="D9" s="91"/>
      <c r="E9" s="91"/>
      <c r="F9" s="91"/>
      <c r="G9" s="91"/>
      <c r="H9" s="91"/>
      <c r="I9" s="91"/>
      <c r="J9" s="91"/>
      <c r="K9" s="91"/>
    </row>
    <row r="10" spans="1:11" x14ac:dyDescent="0.25">
      <c r="A10" s="92" t="s">
        <v>69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</row>
    <row r="11" spans="1:11" x14ac:dyDescent="0.25">
      <c r="A11" s="94" t="s">
        <v>70</v>
      </c>
      <c r="B11" s="95">
        <f t="shared" ref="B11:K11" si="2">SUM(B10:B10)</f>
        <v>0</v>
      </c>
      <c r="C11" s="95">
        <f t="shared" si="2"/>
        <v>0</v>
      </c>
      <c r="D11" s="95">
        <f t="shared" si="2"/>
        <v>0</v>
      </c>
      <c r="E11" s="95">
        <f t="shared" si="2"/>
        <v>0</v>
      </c>
      <c r="F11" s="95">
        <f t="shared" si="2"/>
        <v>0</v>
      </c>
      <c r="G11" s="95">
        <f t="shared" si="2"/>
        <v>0</v>
      </c>
      <c r="H11" s="95">
        <f t="shared" si="2"/>
        <v>0</v>
      </c>
      <c r="I11" s="95">
        <f t="shared" si="2"/>
        <v>0</v>
      </c>
      <c r="J11" s="95">
        <f t="shared" si="2"/>
        <v>0</v>
      </c>
      <c r="K11" s="95">
        <f t="shared" si="2"/>
        <v>0</v>
      </c>
    </row>
    <row r="12" spans="1:11" x14ac:dyDescent="0.25">
      <c r="A12" s="85"/>
      <c r="B12" s="85"/>
      <c r="C12" s="85"/>
      <c r="D12" s="85"/>
      <c r="E12" s="85"/>
      <c r="F12" s="85"/>
      <c r="G12" s="85"/>
      <c r="H12" s="85"/>
      <c r="I12" s="85"/>
      <c r="J12" s="85"/>
      <c r="K12" s="85"/>
    </row>
    <row r="13" spans="1:11" ht="26.4" x14ac:dyDescent="0.25">
      <c r="A13" s="90" t="s">
        <v>72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</row>
    <row r="14" spans="1:11" x14ac:dyDescent="0.25">
      <c r="A14" s="92" t="s">
        <v>69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</row>
    <row r="15" spans="1:11" x14ac:dyDescent="0.25">
      <c r="A15" s="94" t="s">
        <v>70</v>
      </c>
      <c r="B15" s="95">
        <f t="shared" ref="B15:K15" si="3">SUM(B14:B14)</f>
        <v>0</v>
      </c>
      <c r="C15" s="95">
        <f t="shared" si="3"/>
        <v>0</v>
      </c>
      <c r="D15" s="95">
        <f t="shared" si="3"/>
        <v>0</v>
      </c>
      <c r="E15" s="95">
        <f t="shared" si="3"/>
        <v>0</v>
      </c>
      <c r="F15" s="95">
        <f t="shared" si="3"/>
        <v>0</v>
      </c>
      <c r="G15" s="95">
        <f t="shared" si="3"/>
        <v>0</v>
      </c>
      <c r="H15" s="95">
        <f t="shared" si="3"/>
        <v>0</v>
      </c>
      <c r="I15" s="95">
        <f t="shared" si="3"/>
        <v>0</v>
      </c>
      <c r="J15" s="95">
        <f t="shared" si="3"/>
        <v>0</v>
      </c>
      <c r="K15" s="95">
        <f t="shared" si="3"/>
        <v>0</v>
      </c>
    </row>
    <row r="16" spans="1:11" x14ac:dyDescent="0.25">
      <c r="A16" s="85"/>
      <c r="B16" s="85"/>
      <c r="C16" s="85"/>
      <c r="D16" s="85"/>
      <c r="E16" s="85"/>
      <c r="F16" s="85"/>
      <c r="G16" s="85"/>
      <c r="H16" s="85"/>
      <c r="I16" s="85"/>
      <c r="J16" s="85"/>
      <c r="K16" s="85"/>
    </row>
  </sheetData>
  <printOptions horizontalCentered="1" verticalCentered="1"/>
  <pageMargins left="0.35416666666666702" right="0.35416666666666702" top="0.78749999999999998" bottom="0.78749999999999998" header="0.51180555555555496" footer="0.51180555555555496"/>
  <pageSetup paperSize="9" firstPageNumber="0" orientation="landscape" horizontalDpi="300" verticalDpi="3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9"/>
  <sheetViews>
    <sheetView view="pageBreakPreview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K17" sqref="K17"/>
    </sheetView>
  </sheetViews>
  <sheetFormatPr defaultRowHeight="13.2" x14ac:dyDescent="0.25"/>
  <cols>
    <col min="1" max="1" width="45.44140625" style="83"/>
    <col min="2" max="8" width="10.88671875" style="83"/>
    <col min="9" max="9" width="12.77734375" style="83"/>
    <col min="10" max="11" width="10.88671875" style="83"/>
    <col min="12" max="1025" width="9.88671875" style="84"/>
  </cols>
  <sheetData>
    <row r="1" spans="1:13" ht="19.5" customHeight="1" x14ac:dyDescent="0.25">
      <c r="A1" s="85"/>
      <c r="B1" s="86"/>
      <c r="C1" s="85"/>
      <c r="D1" s="85"/>
      <c r="E1" s="85"/>
      <c r="F1" s="85"/>
      <c r="G1" s="85"/>
      <c r="H1" s="85"/>
      <c r="I1" s="85"/>
      <c r="J1" s="85"/>
      <c r="K1" s="85"/>
    </row>
    <row r="2" spans="1:13" ht="48" customHeight="1" x14ac:dyDescent="0.25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</row>
    <row r="3" spans="1:13" ht="30" customHeight="1" x14ac:dyDescent="0.25">
      <c r="A3" s="88"/>
      <c r="B3" s="89" t="str">
        <f>'1. Założenia'!E19</f>
        <v>Rok 1 
(bazowy)</v>
      </c>
      <c r="C3" s="89" t="str">
        <f>'1. Założenia'!F19</f>
        <v>Rok 2</v>
      </c>
      <c r="D3" s="89" t="str">
        <f>'1. Założenia'!G19</f>
        <v>Rok 3</v>
      </c>
      <c r="E3" s="89" t="str">
        <f>'1. Założenia'!H19</f>
        <v>Rok 4</v>
      </c>
      <c r="F3" s="89" t="str">
        <f>'1. Założenia'!I19</f>
        <v>Rok 5</v>
      </c>
      <c r="G3" s="89" t="str">
        <f>'1. Założenia'!J19</f>
        <v>Rok 6</v>
      </c>
      <c r="H3" s="89" t="str">
        <f>'1. Założenia'!K19</f>
        <v>Rok 7</v>
      </c>
      <c r="I3" s="89" t="str">
        <f>'1. Założenia'!L19</f>
        <v>Rok 8</v>
      </c>
      <c r="J3" s="89" t="str">
        <f>'1. Założenia'!M19</f>
        <v>Rok 9</v>
      </c>
      <c r="K3" s="89" t="str">
        <f>'1. Założenia'!N19</f>
        <v>Rok 10</v>
      </c>
    </row>
    <row r="4" spans="1:13" ht="21.6" customHeight="1" x14ac:dyDescent="0.25">
      <c r="A4" s="88"/>
      <c r="B4" s="89">
        <f>'1. Założenia'!E20</f>
        <v>2019</v>
      </c>
      <c r="C4" s="89">
        <f>'1. Założenia'!F20</f>
        <v>2020</v>
      </c>
      <c r="D4" s="89">
        <f>'1. Założenia'!G20</f>
        <v>2021</v>
      </c>
      <c r="E4" s="89">
        <f>'1. Założenia'!H20</f>
        <v>2022</v>
      </c>
      <c r="F4" s="89">
        <f>'1. Założenia'!I20</f>
        <v>2023</v>
      </c>
      <c r="G4" s="89">
        <f>'1. Założenia'!J20</f>
        <v>2024</v>
      </c>
      <c r="H4" s="89">
        <f>'1. Założenia'!K20</f>
        <v>2025</v>
      </c>
      <c r="I4" s="89">
        <f>'1. Założenia'!L20</f>
        <v>2026</v>
      </c>
      <c r="J4" s="89">
        <f>'1. Założenia'!M20</f>
        <v>2027</v>
      </c>
      <c r="K4" s="89">
        <f>'1. Założenia'!N20</f>
        <v>2028</v>
      </c>
    </row>
    <row r="5" spans="1:13" x14ac:dyDescent="0.25">
      <c r="A5" s="90" t="s">
        <v>68</v>
      </c>
      <c r="B5" s="91"/>
      <c r="C5" s="91"/>
      <c r="D5" s="91"/>
      <c r="E5" s="91"/>
      <c r="F5" s="91"/>
      <c r="G5" s="91"/>
      <c r="H5" s="91"/>
      <c r="I5" s="91"/>
      <c r="J5" s="91"/>
      <c r="K5" s="91"/>
    </row>
    <row r="6" spans="1:13" ht="26.4" x14ac:dyDescent="0.25">
      <c r="A6" s="92" t="s">
        <v>73</v>
      </c>
      <c r="B6" s="93">
        <f t="shared" ref="B6:G7" si="0">B16-B11</f>
        <v>10000</v>
      </c>
      <c r="C6" s="93">
        <f t="shared" si="0"/>
        <v>10000</v>
      </c>
      <c r="D6" s="93">
        <f t="shared" si="0"/>
        <v>10000</v>
      </c>
      <c r="E6" s="93">
        <f t="shared" si="0"/>
        <v>10000</v>
      </c>
      <c r="F6" s="93">
        <f t="shared" si="0"/>
        <v>10000</v>
      </c>
      <c r="G6" s="93">
        <f t="shared" si="0"/>
        <v>10000</v>
      </c>
      <c r="H6" s="93">
        <v>10000</v>
      </c>
      <c r="I6" s="93">
        <v>10000</v>
      </c>
      <c r="J6" s="93">
        <f>J16-J11</f>
        <v>10000</v>
      </c>
      <c r="K6" s="93">
        <f>K16-K11</f>
        <v>10000</v>
      </c>
    </row>
    <row r="7" spans="1:13" x14ac:dyDescent="0.25">
      <c r="A7" s="99" t="s">
        <v>74</v>
      </c>
      <c r="B7" s="93">
        <f t="shared" si="0"/>
        <v>0</v>
      </c>
      <c r="C7" s="93">
        <f t="shared" si="0"/>
        <v>0</v>
      </c>
      <c r="D7" s="93">
        <f t="shared" si="0"/>
        <v>0</v>
      </c>
      <c r="E7" s="93">
        <f t="shared" si="0"/>
        <v>0</v>
      </c>
      <c r="F7" s="93">
        <f t="shared" si="0"/>
        <v>0</v>
      </c>
      <c r="G7" s="93">
        <f t="shared" si="0"/>
        <v>0</v>
      </c>
      <c r="H7" s="93">
        <f>H17-H12</f>
        <v>0</v>
      </c>
      <c r="I7" s="93">
        <f>I17-I12</f>
        <v>0</v>
      </c>
      <c r="J7" s="93">
        <f>J17-J12</f>
        <v>0</v>
      </c>
      <c r="K7" s="93">
        <f>K17-K12</f>
        <v>0</v>
      </c>
    </row>
    <row r="8" spans="1:13" x14ac:dyDescent="0.25">
      <c r="A8" s="94" t="s">
        <v>70</v>
      </c>
      <c r="B8" s="95">
        <f t="shared" ref="B8:K8" si="1">SUM(B6:B7)</f>
        <v>10000</v>
      </c>
      <c r="C8" s="95">
        <f t="shared" si="1"/>
        <v>10000</v>
      </c>
      <c r="D8" s="95">
        <f t="shared" si="1"/>
        <v>10000</v>
      </c>
      <c r="E8" s="95">
        <f t="shared" si="1"/>
        <v>10000</v>
      </c>
      <c r="F8" s="95">
        <f t="shared" si="1"/>
        <v>10000</v>
      </c>
      <c r="G8" s="95">
        <f t="shared" si="1"/>
        <v>10000</v>
      </c>
      <c r="H8" s="95">
        <f t="shared" si="1"/>
        <v>10000</v>
      </c>
      <c r="I8" s="95">
        <f t="shared" si="1"/>
        <v>10000</v>
      </c>
      <c r="J8" s="95">
        <f t="shared" si="1"/>
        <v>10000</v>
      </c>
      <c r="K8" s="95">
        <f t="shared" si="1"/>
        <v>10000</v>
      </c>
      <c r="L8" s="100"/>
      <c r="M8" s="100"/>
    </row>
    <row r="9" spans="1:13" s="98" customFormat="1" ht="25.5" customHeight="1" x14ac:dyDescent="0.25">
      <c r="A9" s="96"/>
      <c r="B9" s="97"/>
      <c r="C9" s="97"/>
      <c r="D9" s="97"/>
      <c r="E9" s="97"/>
      <c r="F9" s="97"/>
      <c r="G9" s="97"/>
      <c r="H9" s="97"/>
      <c r="I9" s="97"/>
      <c r="J9" s="97"/>
      <c r="K9" s="97"/>
      <c r="L9" s="101"/>
      <c r="M9" s="101"/>
    </row>
    <row r="10" spans="1:13" x14ac:dyDescent="0.25">
      <c r="A10" s="90" t="s">
        <v>75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</row>
    <row r="11" spans="1:13" ht="26.4" x14ac:dyDescent="0.25">
      <c r="A11" s="92" t="s">
        <v>73</v>
      </c>
      <c r="B11" s="93">
        <v>50000</v>
      </c>
      <c r="C11" s="93">
        <v>50000</v>
      </c>
      <c r="D11" s="93">
        <v>50000</v>
      </c>
      <c r="E11" s="93">
        <v>50000</v>
      </c>
      <c r="F11" s="93">
        <v>50000</v>
      </c>
      <c r="G11" s="93">
        <v>50000</v>
      </c>
      <c r="H11" s="93">
        <v>50000</v>
      </c>
      <c r="I11" s="93">
        <v>50000</v>
      </c>
      <c r="J11" s="93">
        <v>50000</v>
      </c>
      <c r="K11" s="93">
        <v>50000</v>
      </c>
    </row>
    <row r="12" spans="1:13" x14ac:dyDescent="0.25">
      <c r="A12" s="99" t="s">
        <v>74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</row>
    <row r="13" spans="1:13" x14ac:dyDescent="0.25">
      <c r="A13" s="94" t="s">
        <v>70</v>
      </c>
      <c r="B13" s="95">
        <f t="shared" ref="B13:K13" si="2">SUM(B11:B12)</f>
        <v>50000</v>
      </c>
      <c r="C13" s="95">
        <f t="shared" si="2"/>
        <v>50000</v>
      </c>
      <c r="D13" s="95">
        <f t="shared" si="2"/>
        <v>50000</v>
      </c>
      <c r="E13" s="95">
        <f t="shared" si="2"/>
        <v>50000</v>
      </c>
      <c r="F13" s="95">
        <f t="shared" si="2"/>
        <v>50000</v>
      </c>
      <c r="G13" s="95">
        <f t="shared" si="2"/>
        <v>50000</v>
      </c>
      <c r="H13" s="95">
        <f t="shared" si="2"/>
        <v>50000</v>
      </c>
      <c r="I13" s="95">
        <f t="shared" si="2"/>
        <v>50000</v>
      </c>
      <c r="J13" s="95">
        <f t="shared" si="2"/>
        <v>50000</v>
      </c>
      <c r="K13" s="95">
        <f t="shared" si="2"/>
        <v>50000</v>
      </c>
    </row>
    <row r="14" spans="1:13" x14ac:dyDescent="0.25">
      <c r="A14" s="85"/>
      <c r="B14" s="85"/>
      <c r="C14" s="85"/>
      <c r="D14" s="85"/>
      <c r="E14" s="85"/>
      <c r="F14" s="85"/>
      <c r="G14" s="85"/>
      <c r="H14" s="85"/>
      <c r="I14" s="85"/>
      <c r="J14" s="85"/>
      <c r="K14" s="85"/>
    </row>
    <row r="15" spans="1:13" ht="26.4" x14ac:dyDescent="0.25">
      <c r="A15" s="90" t="s">
        <v>76</v>
      </c>
      <c r="B15" s="91"/>
      <c r="C15" s="91"/>
      <c r="D15" s="91"/>
      <c r="E15" s="91"/>
      <c r="F15" s="91"/>
      <c r="G15" s="91"/>
      <c r="H15" s="91"/>
      <c r="I15" s="91"/>
      <c r="J15" s="91"/>
      <c r="K15" s="91"/>
    </row>
    <row r="16" spans="1:13" ht="26.4" x14ac:dyDescent="0.25">
      <c r="A16" s="92" t="s">
        <v>73</v>
      </c>
      <c r="B16" s="93">
        <v>60000</v>
      </c>
      <c r="C16" s="93">
        <v>60000</v>
      </c>
      <c r="D16" s="93">
        <v>60000</v>
      </c>
      <c r="E16" s="93">
        <v>60000</v>
      </c>
      <c r="F16" s="93">
        <v>60000</v>
      </c>
      <c r="G16" s="93">
        <v>60000</v>
      </c>
      <c r="H16" s="93">
        <v>60000</v>
      </c>
      <c r="I16" s="93">
        <v>60000</v>
      </c>
      <c r="J16" s="93">
        <v>60000</v>
      </c>
      <c r="K16" s="93">
        <v>60000</v>
      </c>
    </row>
    <row r="17" spans="1:11" x14ac:dyDescent="0.25">
      <c r="A17" s="99" t="s">
        <v>74</v>
      </c>
      <c r="B17" s="102"/>
      <c r="C17" s="102"/>
      <c r="D17" s="102"/>
      <c r="E17" s="102"/>
      <c r="F17" s="102"/>
      <c r="G17" s="102"/>
      <c r="H17" s="102"/>
      <c r="I17" s="102"/>
      <c r="J17" s="102"/>
      <c r="K17" s="102"/>
    </row>
    <row r="18" spans="1:11" x14ac:dyDescent="0.25">
      <c r="A18" s="94" t="s">
        <v>70</v>
      </c>
      <c r="B18" s="95">
        <f t="shared" ref="B18:K18" si="3">SUM(B16:B17)</f>
        <v>60000</v>
      </c>
      <c r="C18" s="95">
        <f t="shared" si="3"/>
        <v>60000</v>
      </c>
      <c r="D18" s="95">
        <f t="shared" si="3"/>
        <v>60000</v>
      </c>
      <c r="E18" s="95">
        <f t="shared" si="3"/>
        <v>60000</v>
      </c>
      <c r="F18" s="95">
        <f t="shared" si="3"/>
        <v>60000</v>
      </c>
      <c r="G18" s="95">
        <f t="shared" si="3"/>
        <v>60000</v>
      </c>
      <c r="H18" s="95">
        <f t="shared" si="3"/>
        <v>60000</v>
      </c>
      <c r="I18" s="95">
        <f t="shared" si="3"/>
        <v>60000</v>
      </c>
      <c r="J18" s="95">
        <f t="shared" si="3"/>
        <v>60000</v>
      </c>
      <c r="K18" s="95">
        <f t="shared" si="3"/>
        <v>60000</v>
      </c>
    </row>
    <row r="19" spans="1:11" x14ac:dyDescent="0.25">
      <c r="A19" s="85"/>
      <c r="B19" s="85"/>
      <c r="C19" s="85"/>
      <c r="D19" s="85"/>
      <c r="E19" s="85"/>
      <c r="F19" s="85"/>
      <c r="G19" s="85"/>
      <c r="H19" s="85"/>
      <c r="I19" s="85"/>
      <c r="J19" s="85"/>
      <c r="K19" s="85"/>
    </row>
  </sheetData>
  <printOptions horizontalCentered="1" verticalCentered="1"/>
  <pageMargins left="0.35416666666666702" right="0.35416666666666702" top="0.78749999999999998" bottom="0.78749999999999998" header="0.51180555555555496" footer="0.51180555555555496"/>
  <pageSetup paperSize="9" firstPageNumber="0" orientation="landscape" horizontalDpi="300" verticalDpi="30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30"/>
  <sheetViews>
    <sheetView view="pageBreakPreview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C9" sqref="C9"/>
    </sheetView>
  </sheetViews>
  <sheetFormatPr defaultRowHeight="13.2" x14ac:dyDescent="0.25"/>
  <cols>
    <col min="1" max="1" width="45.44140625" style="83"/>
    <col min="2" max="4" width="11.33203125" style="83"/>
    <col min="5" max="8" width="10.88671875" style="83"/>
    <col min="9" max="9" width="12.77734375" style="83"/>
    <col min="10" max="11" width="10.88671875" style="83"/>
    <col min="12" max="1025" width="9.88671875" style="84"/>
  </cols>
  <sheetData>
    <row r="1" spans="1:13" ht="19.5" customHeight="1" x14ac:dyDescent="0.25">
      <c r="A1" s="85"/>
      <c r="B1" s="86"/>
      <c r="C1" s="85"/>
      <c r="D1" s="85"/>
      <c r="E1" s="85"/>
      <c r="F1" s="85"/>
      <c r="G1" s="85"/>
      <c r="H1" s="85"/>
      <c r="I1" s="85"/>
      <c r="J1" s="85"/>
      <c r="K1" s="85"/>
    </row>
    <row r="2" spans="1:13" ht="37.5" customHeight="1" x14ac:dyDescent="0.25">
      <c r="A2" s="85"/>
      <c r="B2" s="85"/>
      <c r="C2" s="85"/>
      <c r="D2" s="85"/>
      <c r="E2" s="85"/>
      <c r="F2" s="85"/>
      <c r="G2" s="85"/>
      <c r="H2" s="87"/>
      <c r="I2" s="85"/>
      <c r="J2" s="85"/>
      <c r="K2" s="85"/>
    </row>
    <row r="3" spans="1:13" ht="30" customHeight="1" x14ac:dyDescent="0.25">
      <c r="A3" s="88"/>
      <c r="B3" s="89" t="str">
        <f>'1. Założenia'!E19</f>
        <v>Rok 1 
(bazowy)</v>
      </c>
      <c r="C3" s="89" t="str">
        <f>'1. Założenia'!F19</f>
        <v>Rok 2</v>
      </c>
      <c r="D3" s="89" t="str">
        <f>'1. Założenia'!G19</f>
        <v>Rok 3</v>
      </c>
      <c r="E3" s="89" t="str">
        <f>'1. Założenia'!H19</f>
        <v>Rok 4</v>
      </c>
      <c r="F3" s="89" t="str">
        <f>'1. Założenia'!I19</f>
        <v>Rok 5</v>
      </c>
      <c r="G3" s="89" t="str">
        <f>'1. Założenia'!J19</f>
        <v>Rok 6</v>
      </c>
      <c r="H3" s="89" t="str">
        <f>'1. Założenia'!K19</f>
        <v>Rok 7</v>
      </c>
      <c r="I3" s="89" t="str">
        <f>'1. Założenia'!L19</f>
        <v>Rok 8</v>
      </c>
      <c r="J3" s="89" t="str">
        <f>'1. Założenia'!M19</f>
        <v>Rok 9</v>
      </c>
      <c r="K3" s="89" t="str">
        <f>'1. Założenia'!N19</f>
        <v>Rok 10</v>
      </c>
    </row>
    <row r="4" spans="1:13" ht="21.6" customHeight="1" x14ac:dyDescent="0.25">
      <c r="A4" s="88"/>
      <c r="B4" s="89">
        <f>'1. Założenia'!E20</f>
        <v>2019</v>
      </c>
      <c r="C4" s="89">
        <f>'1. Założenia'!F20</f>
        <v>2020</v>
      </c>
      <c r="D4" s="89">
        <f>'1. Założenia'!G20</f>
        <v>2021</v>
      </c>
      <c r="E4" s="89">
        <f>'1. Założenia'!H20</f>
        <v>2022</v>
      </c>
      <c r="F4" s="89">
        <f>'1. Założenia'!I20</f>
        <v>2023</v>
      </c>
      <c r="G4" s="89">
        <f>'1. Założenia'!J20</f>
        <v>2024</v>
      </c>
      <c r="H4" s="89">
        <f>'1. Założenia'!K20</f>
        <v>2025</v>
      </c>
      <c r="I4" s="89">
        <f>'1. Założenia'!L20</f>
        <v>2026</v>
      </c>
      <c r="J4" s="89">
        <f>'1. Założenia'!M20</f>
        <v>2027</v>
      </c>
      <c r="K4" s="89">
        <f>'1. Założenia'!N20</f>
        <v>2028</v>
      </c>
    </row>
    <row r="5" spans="1:13" x14ac:dyDescent="0.25">
      <c r="A5" s="90" t="s">
        <v>77</v>
      </c>
      <c r="B5" s="91"/>
      <c r="C5" s="91"/>
      <c r="D5" s="91"/>
      <c r="E5" s="91"/>
      <c r="F5" s="91"/>
      <c r="G5" s="91"/>
      <c r="H5" s="91"/>
      <c r="I5" s="91"/>
      <c r="J5" s="91"/>
      <c r="K5" s="91"/>
    </row>
    <row r="6" spans="1:13" x14ac:dyDescent="0.25">
      <c r="A6" s="92" t="s">
        <v>78</v>
      </c>
      <c r="B6" s="93">
        <f>'3. Przychody'!B7</f>
        <v>0</v>
      </c>
      <c r="C6" s="93">
        <f>'3. Przychody'!C7</f>
        <v>0</v>
      </c>
      <c r="D6" s="93">
        <f>'3. Przychody'!D7</f>
        <v>0</v>
      </c>
      <c r="E6" s="93">
        <f>'3. Przychody'!E7</f>
        <v>0</v>
      </c>
      <c r="F6" s="93">
        <f>'3. Przychody'!F7</f>
        <v>0</v>
      </c>
      <c r="G6" s="93">
        <f>'3. Przychody'!G7</f>
        <v>0</v>
      </c>
      <c r="H6" s="93">
        <f>'3. Przychody'!H7</f>
        <v>0</v>
      </c>
      <c r="I6" s="93">
        <f>'3. Przychody'!I7</f>
        <v>0</v>
      </c>
      <c r="J6" s="93">
        <f>'3. Przychody'!J7</f>
        <v>0</v>
      </c>
      <c r="K6" s="93">
        <f>'3. Przychody'!K7</f>
        <v>0</v>
      </c>
    </row>
    <row r="7" spans="1:13" x14ac:dyDescent="0.25">
      <c r="A7" s="103" t="s">
        <v>79</v>
      </c>
      <c r="B7" s="93">
        <f>IF('1. Założenia'!D10="TAK",'2. Nakłady'!S22+'2. Nakłady'!S24,'2. Nakłady'!S22)</f>
        <v>289050</v>
      </c>
      <c r="C7" s="93">
        <f>IF('1. Założenia'!E10="TAK",'2. Nakłady'!T22+'2. Nakłady'!T24,'2. Nakłady'!T22)</f>
        <v>376500</v>
      </c>
      <c r="D7" s="93">
        <f>IF('1. Założenia'!F10="TAK",'2. Nakłady'!U22+'2. Nakłady'!U24,'2. Nakłady'!U22)</f>
        <v>0</v>
      </c>
      <c r="E7" s="93">
        <f>IF('1. Założenia'!G10="TAK",'2. Nakłady'!V22+'2. Nakłady'!V24,'2. Nakłady'!V22)</f>
        <v>0</v>
      </c>
      <c r="F7" s="93">
        <f>IF('1. Założenia'!H10="TAK",'2. Nakłady'!W22+'2. Nakłady'!W24,'2. Nakłady'!W22)</f>
        <v>0</v>
      </c>
      <c r="G7" s="93">
        <f>IF('1. Założenia'!I10="TAK",'2. Nakłady'!X22+'2. Nakłady'!X24,'2. Nakłady'!X22)</f>
        <v>0</v>
      </c>
      <c r="H7" s="93">
        <f>IF('1. Założenia'!J10="TAK",'2. Nakłady'!Y22+'2. Nakłady'!Y24,'2. Nakłady'!Y22)</f>
        <v>0</v>
      </c>
      <c r="I7" s="93">
        <f>IF('1. Założenia'!K10="TAK",'2. Nakłady'!Z22+'2. Nakłady'!Z24,'2. Nakłady'!Z22)</f>
        <v>0</v>
      </c>
      <c r="J7" s="93">
        <f>IF('1. Założenia'!L10="TAK",'2. Nakłady'!AA22+'2. Nakłady'!AA24,'2. Nakłady'!AA22)</f>
        <v>0</v>
      </c>
      <c r="K7" s="93">
        <f>IF('1. Założenia'!M10="TAK",'2. Nakłady'!AB22+'2. Nakłady'!AB24,'2. Nakłady'!AB22)</f>
        <v>0</v>
      </c>
    </row>
    <row r="8" spans="1:13" x14ac:dyDescent="0.25">
      <c r="A8" s="103" t="s">
        <v>80</v>
      </c>
      <c r="B8" s="93">
        <f>'4. Koszty operacyjne'!B8</f>
        <v>10000</v>
      </c>
      <c r="C8" s="93">
        <f>'4. Koszty operacyjne'!C8</f>
        <v>10000</v>
      </c>
      <c r="D8" s="93">
        <f>'4. Koszty operacyjne'!D8</f>
        <v>10000</v>
      </c>
      <c r="E8" s="93">
        <f>'4. Koszty operacyjne'!E8</f>
        <v>10000</v>
      </c>
      <c r="F8" s="93">
        <f>'4. Koszty operacyjne'!F8</f>
        <v>10000</v>
      </c>
      <c r="G8" s="93">
        <f>'4. Koszty operacyjne'!G8</f>
        <v>10000</v>
      </c>
      <c r="H8" s="93">
        <f>'4. Koszty operacyjne'!H8</f>
        <v>10000</v>
      </c>
      <c r="I8" s="93">
        <f>'4. Koszty operacyjne'!I8</f>
        <v>10000</v>
      </c>
      <c r="J8" s="93">
        <f>'4. Koszty operacyjne'!J8</f>
        <v>10000</v>
      </c>
      <c r="K8" s="93">
        <f>'4. Koszty operacyjne'!K8</f>
        <v>10000</v>
      </c>
    </row>
    <row r="9" spans="1:13" x14ac:dyDescent="0.25">
      <c r="A9" s="104" t="s">
        <v>70</v>
      </c>
      <c r="B9" s="105">
        <f t="shared" ref="B9:K9" si="0">B6-B7-B8</f>
        <v>-299050</v>
      </c>
      <c r="C9" s="105">
        <f t="shared" si="0"/>
        <v>-386500</v>
      </c>
      <c r="D9" s="105">
        <f t="shared" si="0"/>
        <v>-10000</v>
      </c>
      <c r="E9" s="105">
        <f t="shared" si="0"/>
        <v>-10000</v>
      </c>
      <c r="F9" s="105">
        <f t="shared" si="0"/>
        <v>-10000</v>
      </c>
      <c r="G9" s="105">
        <f t="shared" si="0"/>
        <v>-10000</v>
      </c>
      <c r="H9" s="105">
        <f t="shared" si="0"/>
        <v>-10000</v>
      </c>
      <c r="I9" s="105">
        <f t="shared" si="0"/>
        <v>-10000</v>
      </c>
      <c r="J9" s="105">
        <f t="shared" si="0"/>
        <v>-10000</v>
      </c>
      <c r="K9" s="105">
        <f t="shared" si="0"/>
        <v>-10000</v>
      </c>
    </row>
    <row r="10" spans="1:13" s="98" customFormat="1" ht="25.5" customHeight="1" x14ac:dyDescent="0.25">
      <c r="A10" s="96"/>
      <c r="B10" s="97"/>
      <c r="C10" s="97"/>
      <c r="D10" s="97"/>
      <c r="E10" s="97"/>
      <c r="F10" s="97"/>
      <c r="G10" s="97"/>
      <c r="H10" s="97"/>
      <c r="I10" s="97"/>
      <c r="J10" s="97"/>
      <c r="K10" s="97"/>
      <c r="M10" s="106"/>
    </row>
    <row r="11" spans="1:13" x14ac:dyDescent="0.25">
      <c r="A11" s="90" t="s">
        <v>81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M11" s="107"/>
    </row>
    <row r="12" spans="1:13" x14ac:dyDescent="0.25">
      <c r="A12" s="92" t="s">
        <v>78</v>
      </c>
      <c r="B12" s="93">
        <f>'3. Przychody'!B11</f>
        <v>0</v>
      </c>
      <c r="C12" s="93">
        <f>'3. Przychody'!C11</f>
        <v>0</v>
      </c>
      <c r="D12" s="93">
        <f>'3. Przychody'!D11</f>
        <v>0</v>
      </c>
      <c r="E12" s="93">
        <f>'3. Przychody'!E11</f>
        <v>0</v>
      </c>
      <c r="F12" s="93">
        <f>'3. Przychody'!F11</f>
        <v>0</v>
      </c>
      <c r="G12" s="93">
        <f>'3. Przychody'!G11</f>
        <v>0</v>
      </c>
      <c r="H12" s="93">
        <f>'3. Przychody'!H11</f>
        <v>0</v>
      </c>
      <c r="I12" s="93">
        <f>'3. Przychody'!I11</f>
        <v>0</v>
      </c>
      <c r="J12" s="93">
        <f>'3. Przychody'!J11</f>
        <v>0</v>
      </c>
      <c r="K12" s="93">
        <f>'3. Przychody'!K11</f>
        <v>0</v>
      </c>
    </row>
    <row r="13" spans="1:13" x14ac:dyDescent="0.25">
      <c r="A13" s="103" t="s">
        <v>79</v>
      </c>
      <c r="B13" s="93">
        <v>0</v>
      </c>
      <c r="C13" s="93">
        <v>0</v>
      </c>
      <c r="D13" s="93">
        <v>0</v>
      </c>
      <c r="E13" s="93">
        <v>0</v>
      </c>
      <c r="F13" s="93">
        <v>0</v>
      </c>
      <c r="G13" s="93">
        <v>0</v>
      </c>
      <c r="H13" s="93">
        <v>0</v>
      </c>
      <c r="I13" s="93">
        <v>0</v>
      </c>
      <c r="J13" s="93">
        <v>0</v>
      </c>
      <c r="K13" s="93">
        <v>0</v>
      </c>
    </row>
    <row r="14" spans="1:13" x14ac:dyDescent="0.25">
      <c r="A14" s="103" t="s">
        <v>80</v>
      </c>
      <c r="B14" s="93">
        <f>'4. Koszty operacyjne'!B13</f>
        <v>50000</v>
      </c>
      <c r="C14" s="93">
        <f>'4. Koszty operacyjne'!C13</f>
        <v>50000</v>
      </c>
      <c r="D14" s="93">
        <f>'4. Koszty operacyjne'!D13</f>
        <v>50000</v>
      </c>
      <c r="E14" s="93">
        <f>'4. Koszty operacyjne'!E13</f>
        <v>50000</v>
      </c>
      <c r="F14" s="93">
        <f>'4. Koszty operacyjne'!F13</f>
        <v>50000</v>
      </c>
      <c r="G14" s="93">
        <f>'4. Koszty operacyjne'!G13</f>
        <v>50000</v>
      </c>
      <c r="H14" s="93">
        <f>'4. Koszty operacyjne'!H13</f>
        <v>50000</v>
      </c>
      <c r="I14" s="93">
        <f>'4. Koszty operacyjne'!I13</f>
        <v>50000</v>
      </c>
      <c r="J14" s="93">
        <f>'4. Koszty operacyjne'!J13</f>
        <v>50000</v>
      </c>
      <c r="K14" s="93">
        <f>'4. Koszty operacyjne'!K13</f>
        <v>50000</v>
      </c>
    </row>
    <row r="15" spans="1:13" x14ac:dyDescent="0.25">
      <c r="A15" s="104" t="s">
        <v>70</v>
      </c>
      <c r="B15" s="105">
        <f t="shared" ref="B15:K15" si="1">B12-B13-B14</f>
        <v>-50000</v>
      </c>
      <c r="C15" s="105">
        <f t="shared" si="1"/>
        <v>-50000</v>
      </c>
      <c r="D15" s="105">
        <f t="shared" si="1"/>
        <v>-50000</v>
      </c>
      <c r="E15" s="105">
        <f t="shared" si="1"/>
        <v>-50000</v>
      </c>
      <c r="F15" s="105">
        <f t="shared" si="1"/>
        <v>-50000</v>
      </c>
      <c r="G15" s="105">
        <f t="shared" si="1"/>
        <v>-50000</v>
      </c>
      <c r="H15" s="105">
        <f t="shared" si="1"/>
        <v>-50000</v>
      </c>
      <c r="I15" s="105">
        <f t="shared" si="1"/>
        <v>-50000</v>
      </c>
      <c r="J15" s="105">
        <f t="shared" si="1"/>
        <v>-50000</v>
      </c>
      <c r="K15" s="105">
        <f t="shared" si="1"/>
        <v>-50000</v>
      </c>
    </row>
    <row r="16" spans="1:13" x14ac:dyDescent="0.25">
      <c r="A16" s="85"/>
      <c r="B16" s="85"/>
      <c r="C16" s="85"/>
      <c r="D16" s="85"/>
      <c r="E16" s="85"/>
      <c r="F16" s="85"/>
      <c r="G16" s="85"/>
      <c r="H16" s="85"/>
      <c r="I16" s="85"/>
      <c r="J16" s="85"/>
      <c r="K16" s="85"/>
    </row>
    <row r="17" spans="1:11" x14ac:dyDescent="0.25">
      <c r="A17" s="90" t="s">
        <v>82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</row>
    <row r="18" spans="1:11" x14ac:dyDescent="0.25">
      <c r="A18" s="92" t="s">
        <v>78</v>
      </c>
      <c r="B18" s="93">
        <f>'3. Przychody'!B15</f>
        <v>0</v>
      </c>
      <c r="C18" s="93">
        <f>'3. Przychody'!C15</f>
        <v>0</v>
      </c>
      <c r="D18" s="93">
        <f>'3. Przychody'!D15</f>
        <v>0</v>
      </c>
      <c r="E18" s="93">
        <f>'3. Przychody'!E15</f>
        <v>0</v>
      </c>
      <c r="F18" s="93">
        <f>'3. Przychody'!F15</f>
        <v>0</v>
      </c>
      <c r="G18" s="93">
        <f>'3. Przychody'!G15</f>
        <v>0</v>
      </c>
      <c r="H18" s="93">
        <f>'3. Przychody'!H15</f>
        <v>0</v>
      </c>
      <c r="I18" s="93">
        <f>'3. Przychody'!I15</f>
        <v>0</v>
      </c>
      <c r="J18" s="93">
        <f>'3. Przychody'!J15</f>
        <v>0</v>
      </c>
      <c r="K18" s="93">
        <f>'3. Przychody'!K15</f>
        <v>0</v>
      </c>
    </row>
    <row r="19" spans="1:11" x14ac:dyDescent="0.25">
      <c r="A19" s="103" t="s">
        <v>79</v>
      </c>
      <c r="B19" s="93">
        <f>IF('1. Założenia'!D10="TAK",'2. Nakłady'!S22+'2. Nakłady'!S24,'2. Nakłady'!S22)</f>
        <v>289050</v>
      </c>
      <c r="C19" s="93">
        <f>IF('1. Założenia'!E10="TAK",'2. Nakłady'!T22+'2. Nakłady'!T24,'2. Nakłady'!T22)</f>
        <v>376500</v>
      </c>
      <c r="D19" s="93">
        <f>IF('1. Założenia'!F10="TAK",'2. Nakłady'!U22+'2. Nakłady'!U24,'2. Nakłady'!U22)</f>
        <v>0</v>
      </c>
      <c r="E19" s="93">
        <f>IF('1. Założenia'!G10="TAK",'2. Nakłady'!V22+'2. Nakłady'!V24,'2. Nakłady'!V22)</f>
        <v>0</v>
      </c>
      <c r="F19" s="93">
        <f>IF('1. Założenia'!H10="TAK",'2. Nakłady'!W22+'2. Nakłady'!W24,'2. Nakłady'!W22)</f>
        <v>0</v>
      </c>
      <c r="G19" s="93">
        <f>IF('1. Założenia'!I10="TAK",'2. Nakłady'!X22+'2. Nakłady'!X24,'2. Nakłady'!X22)</f>
        <v>0</v>
      </c>
      <c r="H19" s="93">
        <f>IF('1. Założenia'!J10="TAK",'2. Nakłady'!Y22+'2. Nakłady'!Y24,'2. Nakłady'!Y22)</f>
        <v>0</v>
      </c>
      <c r="I19" s="93">
        <f>IF('1. Założenia'!K10="TAK",'2. Nakłady'!Z22+'2. Nakłady'!Z24,'2. Nakłady'!Z22)</f>
        <v>0</v>
      </c>
      <c r="J19" s="93">
        <f>IF('1. Założenia'!L10="TAK",'2. Nakłady'!AA22+'2. Nakłady'!AA24,'2. Nakłady'!AA22)</f>
        <v>0</v>
      </c>
      <c r="K19" s="93">
        <f>IF('1. Założenia'!M10="TAK",'2. Nakłady'!AB22+'2. Nakłady'!AB24,'2. Nakłady'!AB22)</f>
        <v>0</v>
      </c>
    </row>
    <row r="20" spans="1:11" x14ac:dyDescent="0.25">
      <c r="A20" s="103" t="s">
        <v>80</v>
      </c>
      <c r="B20" s="93">
        <f>'4. Koszty operacyjne'!B18</f>
        <v>60000</v>
      </c>
      <c r="C20" s="93">
        <f>'4. Koszty operacyjne'!C18</f>
        <v>60000</v>
      </c>
      <c r="D20" s="93">
        <f>'4. Koszty operacyjne'!D18</f>
        <v>60000</v>
      </c>
      <c r="E20" s="93">
        <f>'4. Koszty operacyjne'!E18</f>
        <v>60000</v>
      </c>
      <c r="F20" s="93">
        <f>'4. Koszty operacyjne'!F18</f>
        <v>60000</v>
      </c>
      <c r="G20" s="93">
        <f>'4. Koszty operacyjne'!G18</f>
        <v>60000</v>
      </c>
      <c r="H20" s="93">
        <f>'4. Koszty operacyjne'!H18</f>
        <v>60000</v>
      </c>
      <c r="I20" s="93">
        <f>'4. Koszty operacyjne'!I18</f>
        <v>60000</v>
      </c>
      <c r="J20" s="93">
        <f>'4. Koszty operacyjne'!J18</f>
        <v>60000</v>
      </c>
      <c r="K20" s="93">
        <f>'4. Koszty operacyjne'!K18</f>
        <v>60000</v>
      </c>
    </row>
    <row r="21" spans="1:11" x14ac:dyDescent="0.25">
      <c r="A21" s="94" t="s">
        <v>70</v>
      </c>
      <c r="B21" s="95">
        <f t="shared" ref="B21:K21" si="2">B18-B19-B20</f>
        <v>-349050</v>
      </c>
      <c r="C21" s="95">
        <f t="shared" si="2"/>
        <v>-436500</v>
      </c>
      <c r="D21" s="95">
        <f t="shared" si="2"/>
        <v>-60000</v>
      </c>
      <c r="E21" s="95">
        <f t="shared" si="2"/>
        <v>-60000</v>
      </c>
      <c r="F21" s="95">
        <f t="shared" si="2"/>
        <v>-60000</v>
      </c>
      <c r="G21" s="95">
        <f t="shared" si="2"/>
        <v>-60000</v>
      </c>
      <c r="H21" s="95">
        <f t="shared" si="2"/>
        <v>-60000</v>
      </c>
      <c r="I21" s="95">
        <f t="shared" si="2"/>
        <v>-60000</v>
      </c>
      <c r="J21" s="95">
        <f t="shared" si="2"/>
        <v>-60000</v>
      </c>
      <c r="K21" s="95">
        <f t="shared" si="2"/>
        <v>-60000</v>
      </c>
    </row>
    <row r="22" spans="1:11" x14ac:dyDescent="0.25">
      <c r="A22" s="85"/>
      <c r="B22" s="85"/>
      <c r="C22" s="85"/>
      <c r="D22" s="85"/>
      <c r="E22" s="85"/>
      <c r="F22" s="85"/>
      <c r="G22" s="85"/>
      <c r="H22" s="85"/>
      <c r="I22" s="85"/>
      <c r="J22" s="85"/>
      <c r="K22" s="85"/>
    </row>
    <row r="23" spans="1:11" x14ac:dyDescent="0.25">
      <c r="A23" s="85"/>
      <c r="B23" s="85"/>
      <c r="C23" s="85"/>
      <c r="D23" s="85"/>
      <c r="E23" s="85"/>
      <c r="F23" s="85"/>
      <c r="G23" s="85"/>
      <c r="H23" s="85"/>
      <c r="I23" s="85"/>
      <c r="J23" s="85"/>
      <c r="K23" s="85"/>
    </row>
    <row r="24" spans="1:11" x14ac:dyDescent="0.25">
      <c r="A24" s="108" t="s">
        <v>83</v>
      </c>
      <c r="B24" s="109"/>
      <c r="C24" s="109"/>
      <c r="D24" s="109"/>
      <c r="E24" s="109"/>
      <c r="F24" s="109"/>
      <c r="G24" s="109"/>
      <c r="H24" s="109"/>
      <c r="I24" s="109"/>
      <c r="J24" s="109"/>
      <c r="K24" s="109"/>
    </row>
    <row r="25" spans="1:11" ht="26.4" x14ac:dyDescent="0.25">
      <c r="A25" s="110" t="s">
        <v>84</v>
      </c>
      <c r="B25" s="93">
        <f t="shared" ref="B25:K25" si="3">IF(B9&lt;0,(-1*B9),0)</f>
        <v>299050</v>
      </c>
      <c r="C25" s="93">
        <f t="shared" si="3"/>
        <v>386500</v>
      </c>
      <c r="D25" s="93">
        <f t="shared" si="3"/>
        <v>10000</v>
      </c>
      <c r="E25" s="93">
        <f t="shared" si="3"/>
        <v>10000</v>
      </c>
      <c r="F25" s="93">
        <f t="shared" si="3"/>
        <v>10000</v>
      </c>
      <c r="G25" s="93">
        <f t="shared" si="3"/>
        <v>10000</v>
      </c>
      <c r="H25" s="93">
        <f t="shared" si="3"/>
        <v>10000</v>
      </c>
      <c r="I25" s="93">
        <f t="shared" si="3"/>
        <v>10000</v>
      </c>
      <c r="J25" s="93">
        <f t="shared" si="3"/>
        <v>10000</v>
      </c>
      <c r="K25" s="93">
        <f t="shared" si="3"/>
        <v>10000</v>
      </c>
    </row>
    <row r="26" spans="1:11" ht="26.4" x14ac:dyDescent="0.25">
      <c r="A26" s="110" t="s">
        <v>85</v>
      </c>
      <c r="B26" s="93">
        <f t="shared" ref="B26:K26" si="4">IF(B21&lt;0,(-1*B21),0)</f>
        <v>349050</v>
      </c>
      <c r="C26" s="93">
        <f t="shared" si="4"/>
        <v>436500</v>
      </c>
      <c r="D26" s="93">
        <f t="shared" si="4"/>
        <v>60000</v>
      </c>
      <c r="E26" s="93">
        <f t="shared" si="4"/>
        <v>60000</v>
      </c>
      <c r="F26" s="93">
        <f t="shared" si="4"/>
        <v>60000</v>
      </c>
      <c r="G26" s="93">
        <f t="shared" si="4"/>
        <v>60000</v>
      </c>
      <c r="H26" s="93">
        <f t="shared" si="4"/>
        <v>60000</v>
      </c>
      <c r="I26" s="93">
        <f t="shared" si="4"/>
        <v>60000</v>
      </c>
      <c r="J26" s="93">
        <f t="shared" si="4"/>
        <v>60000</v>
      </c>
      <c r="K26" s="93">
        <f t="shared" si="4"/>
        <v>60000</v>
      </c>
    </row>
    <row r="27" spans="1:11" x14ac:dyDescent="0.25">
      <c r="A27" s="111" t="s">
        <v>86</v>
      </c>
      <c r="B27" s="93">
        <f t="shared" ref="B27:K27" si="5">MAX(B25,B26)</f>
        <v>349050</v>
      </c>
      <c r="C27" s="93">
        <f t="shared" si="5"/>
        <v>436500</v>
      </c>
      <c r="D27" s="93">
        <f t="shared" si="5"/>
        <v>60000</v>
      </c>
      <c r="E27" s="93">
        <f t="shared" si="5"/>
        <v>60000</v>
      </c>
      <c r="F27" s="93">
        <f t="shared" si="5"/>
        <v>60000</v>
      </c>
      <c r="G27" s="93">
        <f t="shared" si="5"/>
        <v>60000</v>
      </c>
      <c r="H27" s="93">
        <f t="shared" si="5"/>
        <v>60000</v>
      </c>
      <c r="I27" s="93">
        <f t="shared" si="5"/>
        <v>60000</v>
      </c>
      <c r="J27" s="93">
        <f t="shared" si="5"/>
        <v>60000</v>
      </c>
      <c r="K27" s="93">
        <f t="shared" si="5"/>
        <v>60000</v>
      </c>
    </row>
    <row r="28" spans="1:11" ht="26.4" x14ac:dyDescent="0.25">
      <c r="A28" s="112" t="s">
        <v>87</v>
      </c>
      <c r="B28" s="105">
        <f t="shared" ref="B28:K28" si="6">B9+B25</f>
        <v>0</v>
      </c>
      <c r="C28" s="105">
        <f t="shared" si="6"/>
        <v>0</v>
      </c>
      <c r="D28" s="105">
        <f t="shared" si="6"/>
        <v>0</v>
      </c>
      <c r="E28" s="105">
        <f t="shared" si="6"/>
        <v>0</v>
      </c>
      <c r="F28" s="105">
        <f t="shared" si="6"/>
        <v>0</v>
      </c>
      <c r="G28" s="105">
        <f t="shared" si="6"/>
        <v>0</v>
      </c>
      <c r="H28" s="105">
        <f t="shared" si="6"/>
        <v>0</v>
      </c>
      <c r="I28" s="105">
        <f t="shared" si="6"/>
        <v>0</v>
      </c>
      <c r="J28" s="105">
        <f t="shared" si="6"/>
        <v>0</v>
      </c>
      <c r="K28" s="105">
        <f t="shared" si="6"/>
        <v>0</v>
      </c>
    </row>
    <row r="29" spans="1:11" ht="26.4" x14ac:dyDescent="0.25">
      <c r="A29" s="112" t="s">
        <v>88</v>
      </c>
      <c r="B29" s="105">
        <f t="shared" ref="B29:K29" si="7">B21+B26</f>
        <v>0</v>
      </c>
      <c r="C29" s="105">
        <f t="shared" si="7"/>
        <v>0</v>
      </c>
      <c r="D29" s="105">
        <f t="shared" si="7"/>
        <v>0</v>
      </c>
      <c r="E29" s="105">
        <f t="shared" si="7"/>
        <v>0</v>
      </c>
      <c r="F29" s="105">
        <f t="shared" si="7"/>
        <v>0</v>
      </c>
      <c r="G29" s="105">
        <f t="shared" si="7"/>
        <v>0</v>
      </c>
      <c r="H29" s="105">
        <f t="shared" si="7"/>
        <v>0</v>
      </c>
      <c r="I29" s="105">
        <f t="shared" si="7"/>
        <v>0</v>
      </c>
      <c r="J29" s="105">
        <f t="shared" si="7"/>
        <v>0</v>
      </c>
      <c r="K29" s="105">
        <f t="shared" si="7"/>
        <v>0</v>
      </c>
    </row>
    <row r="30" spans="1:1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</row>
  </sheetData>
  <printOptions horizontalCentered="1" verticalCentered="1"/>
  <pageMargins left="0.35416666666666702" right="0.35416666666666702" top="0.78749999999999998" bottom="0.78749999999999998" header="0.51180555555555496" footer="0.51180555555555496"/>
  <pageSetup paperSize="9" firstPageNumber="0" orientation="landscape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34"/>
  <sheetViews>
    <sheetView tabSelected="1" view="pageBreakPreview" topLeftCell="A14" zoomScaleNormal="100" workbookViewId="0">
      <selection activeCell="G23" sqref="G23"/>
    </sheetView>
  </sheetViews>
  <sheetFormatPr defaultRowHeight="13.2" x14ac:dyDescent="0.25"/>
  <cols>
    <col min="1" max="1" width="36.33203125"/>
    <col min="2" max="2" width="17.21875" style="113"/>
    <col min="3" max="12" width="13.88671875"/>
    <col min="13" max="1025" width="8.77734375"/>
  </cols>
  <sheetData>
    <row r="1" spans="1:12" ht="32.25" customHeight="1" x14ac:dyDescent="0.25">
      <c r="A1" s="15"/>
      <c r="B1" s="114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x14ac:dyDescent="0.25">
      <c r="A2" s="115"/>
      <c r="B2" s="116"/>
      <c r="C2" s="117" t="s">
        <v>89</v>
      </c>
      <c r="D2" s="116"/>
      <c r="E2" s="116"/>
      <c r="F2" s="116"/>
      <c r="G2" s="116"/>
      <c r="H2" s="116"/>
      <c r="I2" s="116"/>
      <c r="J2" s="116"/>
      <c r="K2" s="118"/>
      <c r="L2" s="119"/>
    </row>
    <row r="3" spans="1:12" ht="26.4" x14ac:dyDescent="0.25">
      <c r="A3" s="120"/>
      <c r="B3" s="121" t="s">
        <v>90</v>
      </c>
      <c r="C3" s="122" t="str">
        <f>'1. Założenia'!E19</f>
        <v>Rok 1 
(bazowy)</v>
      </c>
      <c r="D3" s="122" t="str">
        <f>'1. Założenia'!F19</f>
        <v>Rok 2</v>
      </c>
      <c r="E3" s="122" t="str">
        <f>'1. Założenia'!G19</f>
        <v>Rok 3</v>
      </c>
      <c r="F3" s="122" t="str">
        <f>'1. Założenia'!H19</f>
        <v>Rok 4</v>
      </c>
      <c r="G3" s="122" t="str">
        <f>'1. Założenia'!I19</f>
        <v>Rok 5</v>
      </c>
      <c r="H3" s="122" t="str">
        <f>'1. Założenia'!J19</f>
        <v>Rok 6</v>
      </c>
      <c r="I3" s="122" t="str">
        <f>'1. Założenia'!K19</f>
        <v>Rok 7</v>
      </c>
      <c r="J3" s="122" t="str">
        <f>'1. Założenia'!L19</f>
        <v>Rok 8</v>
      </c>
      <c r="K3" s="122" t="str">
        <f>'1. Założenia'!M19</f>
        <v>Rok 9</v>
      </c>
      <c r="L3" s="122" t="str">
        <f>'1. Założenia'!N19</f>
        <v>Rok 10</v>
      </c>
    </row>
    <row r="4" spans="1:12" x14ac:dyDescent="0.25">
      <c r="A4" s="120"/>
      <c r="B4" s="121"/>
      <c r="C4" s="122">
        <f>'1. Założenia'!E20</f>
        <v>2019</v>
      </c>
      <c r="D4" s="122">
        <f>'1. Założenia'!F20</f>
        <v>2020</v>
      </c>
      <c r="E4" s="122">
        <f>'1. Założenia'!G20</f>
        <v>2021</v>
      </c>
      <c r="F4" s="122">
        <f>'1. Założenia'!H20</f>
        <v>2022</v>
      </c>
      <c r="G4" s="122">
        <f>'1. Założenia'!I20</f>
        <v>2023</v>
      </c>
      <c r="H4" s="122">
        <f>'1. Założenia'!J20</f>
        <v>2024</v>
      </c>
      <c r="I4" s="122">
        <f>'1. Założenia'!K20</f>
        <v>2025</v>
      </c>
      <c r="J4" s="122">
        <f>'1. Założenia'!L20</f>
        <v>2026</v>
      </c>
      <c r="K4" s="122">
        <f>'1. Założenia'!M20</f>
        <v>2027</v>
      </c>
      <c r="L4" s="122">
        <f>'1. Założenia'!N20</f>
        <v>2028</v>
      </c>
    </row>
    <row r="5" spans="1:12" s="126" customFormat="1" x14ac:dyDescent="0.25">
      <c r="A5" s="123" t="s">
        <v>91</v>
      </c>
      <c r="B5" s="124">
        <f t="shared" ref="B5:B11" si="0">C5+NPV($B$12,D5:L5)</f>
        <v>442629.64341466321</v>
      </c>
      <c r="C5" s="125">
        <f t="shared" ref="C5:L5" si="1">C6+C7</f>
        <v>0</v>
      </c>
      <c r="D5" s="125">
        <f t="shared" si="1"/>
        <v>0</v>
      </c>
      <c r="E5" s="125">
        <f t="shared" si="1"/>
        <v>0</v>
      </c>
      <c r="F5" s="125">
        <f t="shared" si="1"/>
        <v>0</v>
      </c>
      <c r="G5" s="125">
        <f t="shared" si="1"/>
        <v>0</v>
      </c>
      <c r="H5" s="125">
        <f t="shared" si="1"/>
        <v>0</v>
      </c>
      <c r="I5" s="125">
        <f t="shared" si="1"/>
        <v>0</v>
      </c>
      <c r="J5" s="125">
        <f t="shared" si="1"/>
        <v>0</v>
      </c>
      <c r="K5" s="125">
        <f t="shared" si="1"/>
        <v>0</v>
      </c>
      <c r="L5" s="125">
        <f t="shared" si="1"/>
        <v>630000</v>
      </c>
    </row>
    <row r="6" spans="1:12" x14ac:dyDescent="0.25">
      <c r="A6" s="127" t="s">
        <v>92</v>
      </c>
      <c r="B6" s="128">
        <f t="shared" si="0"/>
        <v>0</v>
      </c>
      <c r="C6" s="129">
        <f>'3. Przychody'!B7</f>
        <v>0</v>
      </c>
      <c r="D6" s="129">
        <f>'3. Przychody'!C7</f>
        <v>0</v>
      </c>
      <c r="E6" s="129">
        <f>'3. Przychody'!D7</f>
        <v>0</v>
      </c>
      <c r="F6" s="129">
        <f>'3. Przychody'!E7</f>
        <v>0</v>
      </c>
      <c r="G6" s="129">
        <f>'3. Przychody'!F7</f>
        <v>0</v>
      </c>
      <c r="H6" s="129">
        <f>'3. Przychody'!G7</f>
        <v>0</v>
      </c>
      <c r="I6" s="129">
        <f>'3. Przychody'!H7</f>
        <v>0</v>
      </c>
      <c r="J6" s="129">
        <f>'3. Przychody'!I7</f>
        <v>0</v>
      </c>
      <c r="K6" s="129">
        <f>'3. Przychody'!J7</f>
        <v>0</v>
      </c>
      <c r="L6" s="129">
        <f>'3. Przychody'!K7</f>
        <v>0</v>
      </c>
    </row>
    <row r="7" spans="1:12" x14ac:dyDescent="0.25">
      <c r="A7" s="127" t="s">
        <v>93</v>
      </c>
      <c r="B7" s="128">
        <f t="shared" si="0"/>
        <v>605769.23076923075</v>
      </c>
      <c r="C7" s="130"/>
      <c r="D7" s="130"/>
      <c r="E7" s="130"/>
      <c r="F7" s="130"/>
      <c r="G7" s="130"/>
      <c r="H7" s="130"/>
      <c r="I7" s="130"/>
      <c r="J7" s="130"/>
      <c r="K7" s="130"/>
      <c r="L7" s="131">
        <v>630000</v>
      </c>
    </row>
    <row r="8" spans="1:12" s="126" customFormat="1" x14ac:dyDescent="0.25">
      <c r="A8" s="123" t="s">
        <v>94</v>
      </c>
      <c r="B8" s="124">
        <f t="shared" si="0"/>
        <v>735422.54687452305</v>
      </c>
      <c r="C8" s="125">
        <f t="shared" ref="C8:L8" si="2">SUM(C9:C10)</f>
        <v>299050</v>
      </c>
      <c r="D8" s="125">
        <f t="shared" si="2"/>
        <v>386500</v>
      </c>
      <c r="E8" s="125">
        <f t="shared" si="2"/>
        <v>10000</v>
      </c>
      <c r="F8" s="125">
        <f t="shared" si="2"/>
        <v>10000</v>
      </c>
      <c r="G8" s="125">
        <f t="shared" si="2"/>
        <v>10000</v>
      </c>
      <c r="H8" s="125">
        <f t="shared" si="2"/>
        <v>10000</v>
      </c>
      <c r="I8" s="125">
        <f t="shared" si="2"/>
        <v>10000</v>
      </c>
      <c r="J8" s="125">
        <f t="shared" si="2"/>
        <v>10000</v>
      </c>
      <c r="K8" s="125">
        <f t="shared" si="2"/>
        <v>10000</v>
      </c>
      <c r="L8" s="125">
        <f t="shared" si="2"/>
        <v>10000</v>
      </c>
    </row>
    <row r="9" spans="1:12" ht="26.4" x14ac:dyDescent="0.25">
      <c r="A9" s="127" t="s">
        <v>95</v>
      </c>
      <c r="B9" s="128">
        <f t="shared" si="0"/>
        <v>84353.316105292281</v>
      </c>
      <c r="C9" s="129">
        <f>'4. Koszty operacyjne'!B8</f>
        <v>10000</v>
      </c>
      <c r="D9" s="129">
        <f>'4. Koszty operacyjne'!C8</f>
        <v>10000</v>
      </c>
      <c r="E9" s="129">
        <f>'4. Koszty operacyjne'!D8</f>
        <v>10000</v>
      </c>
      <c r="F9" s="129">
        <f>'4. Koszty operacyjne'!E8</f>
        <v>10000</v>
      </c>
      <c r="G9" s="129">
        <f>'4. Koszty operacyjne'!F8</f>
        <v>10000</v>
      </c>
      <c r="H9" s="129">
        <f>'4. Koszty operacyjne'!G8</f>
        <v>10000</v>
      </c>
      <c r="I9" s="129">
        <f>'4. Koszty operacyjne'!H8</f>
        <v>10000</v>
      </c>
      <c r="J9" s="129">
        <f>'4. Koszty operacyjne'!I8</f>
        <v>10000</v>
      </c>
      <c r="K9" s="129">
        <f>'4. Koszty operacyjne'!J8</f>
        <v>10000</v>
      </c>
      <c r="L9" s="129">
        <f>'4. Koszty operacyjne'!K8</f>
        <v>10000</v>
      </c>
    </row>
    <row r="10" spans="1:12" x14ac:dyDescent="0.25">
      <c r="A10" s="132" t="s">
        <v>96</v>
      </c>
      <c r="B10" s="128">
        <f t="shared" si="0"/>
        <v>651069.23076923075</v>
      </c>
      <c r="C10" s="129">
        <f>'5. Przepływy'!B7</f>
        <v>289050</v>
      </c>
      <c r="D10" s="129">
        <f>'5. Przepływy'!C7</f>
        <v>376500</v>
      </c>
      <c r="E10" s="129">
        <f>'5. Przepływy'!D7</f>
        <v>0</v>
      </c>
      <c r="F10" s="129">
        <f>'5. Przepływy'!E7</f>
        <v>0</v>
      </c>
      <c r="G10" s="129">
        <f>'5. Przepływy'!F7</f>
        <v>0</v>
      </c>
      <c r="H10" s="129">
        <f>'5. Przepływy'!G7</f>
        <v>0</v>
      </c>
      <c r="I10" s="129">
        <f>'5. Przepływy'!H7</f>
        <v>0</v>
      </c>
      <c r="J10" s="129">
        <f>'5. Przepływy'!I7</f>
        <v>0</v>
      </c>
      <c r="K10" s="129">
        <f>'5. Przepływy'!J7</f>
        <v>0</v>
      </c>
      <c r="L10" s="129">
        <f>'5. Przepływy'!K7</f>
        <v>0</v>
      </c>
    </row>
    <row r="11" spans="1:12" s="126" customFormat="1" x14ac:dyDescent="0.25">
      <c r="A11" s="123" t="s">
        <v>97</v>
      </c>
      <c r="B11" s="124">
        <f t="shared" si="0"/>
        <v>-292792.90345985984</v>
      </c>
      <c r="C11" s="125">
        <f t="shared" ref="C11:L11" si="3">C5-C8</f>
        <v>-299050</v>
      </c>
      <c r="D11" s="125">
        <f t="shared" si="3"/>
        <v>-386500</v>
      </c>
      <c r="E11" s="125">
        <f t="shared" si="3"/>
        <v>-10000</v>
      </c>
      <c r="F11" s="125">
        <f t="shared" si="3"/>
        <v>-10000</v>
      </c>
      <c r="G11" s="125">
        <f t="shared" si="3"/>
        <v>-10000</v>
      </c>
      <c r="H11" s="125">
        <f t="shared" si="3"/>
        <v>-10000</v>
      </c>
      <c r="I11" s="125">
        <f t="shared" si="3"/>
        <v>-10000</v>
      </c>
      <c r="J11" s="125">
        <f t="shared" si="3"/>
        <v>-10000</v>
      </c>
      <c r="K11" s="125">
        <f t="shared" si="3"/>
        <v>-10000</v>
      </c>
      <c r="L11" s="125">
        <f t="shared" si="3"/>
        <v>620000</v>
      </c>
    </row>
    <row r="12" spans="1:12" x14ac:dyDescent="0.25">
      <c r="A12" s="133" t="s">
        <v>98</v>
      </c>
      <c r="B12" s="134">
        <f>'1. Założenia'!D7</f>
        <v>0.04</v>
      </c>
      <c r="C12" s="15"/>
      <c r="D12" s="135"/>
      <c r="E12" s="15"/>
      <c r="F12" s="15"/>
      <c r="G12" s="15"/>
      <c r="H12" s="15"/>
      <c r="I12" s="15"/>
      <c r="J12" s="15"/>
      <c r="K12" s="15"/>
      <c r="L12" s="15"/>
    </row>
    <row r="13" spans="1:12" ht="26.4" hidden="1" x14ac:dyDescent="0.25">
      <c r="A13" s="136" t="s">
        <v>99</v>
      </c>
      <c r="B13" s="137"/>
      <c r="C13" s="138"/>
      <c r="D13" s="15"/>
      <c r="E13" s="15"/>
      <c r="F13" s="15"/>
      <c r="G13" s="15"/>
      <c r="H13" s="15"/>
      <c r="I13" s="15"/>
      <c r="J13" s="15"/>
      <c r="K13" s="15"/>
      <c r="L13" s="15"/>
    </row>
    <row r="14" spans="1:12" ht="30" customHeight="1" x14ac:dyDescent="0.25">
      <c r="A14" s="139" t="s">
        <v>100</v>
      </c>
      <c r="B14" s="140">
        <f>B11</f>
        <v>-292792.90345985984</v>
      </c>
      <c r="C14" s="15"/>
      <c r="D14" s="141"/>
      <c r="E14" s="15"/>
      <c r="F14" s="15"/>
      <c r="G14" s="15"/>
      <c r="H14" s="15"/>
      <c r="I14" s="15"/>
      <c r="J14" s="15"/>
      <c r="K14" s="15"/>
      <c r="L14" s="15"/>
    </row>
    <row r="15" spans="1:12" ht="30" customHeight="1" x14ac:dyDescent="0.25">
      <c r="A15" s="139" t="s">
        <v>99</v>
      </c>
      <c r="B15" s="142">
        <f>IFERROR(IRR(C11:L11),"FRR/C nie istnieje")</f>
        <v>-2.4423871567360922E-2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spans="1:12" x14ac:dyDescent="0.25">
      <c r="A16" s="143"/>
      <c r="B16" s="143"/>
      <c r="C16" s="144"/>
      <c r="D16" s="15"/>
      <c r="E16" s="15"/>
      <c r="F16" s="15"/>
      <c r="G16" s="15"/>
      <c r="H16" s="15"/>
      <c r="I16" s="15"/>
      <c r="J16" s="15"/>
      <c r="K16" s="15"/>
      <c r="L16" s="15"/>
    </row>
    <row r="17" spans="1:12" ht="69" customHeight="1" x14ac:dyDescent="0.25">
      <c r="A17" s="145" t="s">
        <v>101</v>
      </c>
      <c r="B17" s="146">
        <f>'1. Założenia'!D11</f>
        <v>1</v>
      </c>
      <c r="C17" s="147">
        <f>ROUNDDOWN(C26*B17,2)</f>
        <v>752145</v>
      </c>
      <c r="D17" s="15"/>
      <c r="E17" s="15"/>
      <c r="F17" s="15"/>
      <c r="G17" s="15"/>
      <c r="H17" s="15"/>
      <c r="I17" s="15"/>
      <c r="J17" s="15"/>
      <c r="K17" s="15"/>
      <c r="L17" s="15"/>
    </row>
    <row r="18" spans="1:12" x14ac:dyDescent="0.25">
      <c r="A18" s="143"/>
      <c r="B18" s="143"/>
      <c r="C18" s="144"/>
      <c r="D18" s="15"/>
      <c r="E18" s="15"/>
      <c r="F18" s="15"/>
      <c r="G18" s="15"/>
      <c r="H18" s="15"/>
      <c r="I18" s="15"/>
      <c r="J18" s="15"/>
      <c r="K18" s="15"/>
      <c r="L18" s="15"/>
    </row>
    <row r="19" spans="1:12" ht="20.399999999999999" customHeight="1" x14ac:dyDescent="0.25">
      <c r="A19" s="174" t="s">
        <v>102</v>
      </c>
      <c r="B19" s="174"/>
      <c r="C19" s="174"/>
      <c r="D19" s="148"/>
      <c r="E19" s="174" t="s">
        <v>103</v>
      </c>
      <c r="F19" s="174"/>
      <c r="G19" s="174"/>
      <c r="H19" s="174"/>
      <c r="I19" s="148"/>
      <c r="J19" s="148"/>
      <c r="K19" s="15"/>
      <c r="L19" s="15"/>
    </row>
    <row r="20" spans="1:12" ht="42.6" customHeight="1" x14ac:dyDescent="0.25">
      <c r="A20" s="175" t="s">
        <v>104</v>
      </c>
      <c r="B20" s="175"/>
      <c r="C20" s="149" t="str">
        <f>IF(B6&gt;B9,"TAK","NIE")</f>
        <v>NIE</v>
      </c>
      <c r="D20" s="15"/>
      <c r="E20" s="176" t="s">
        <v>105</v>
      </c>
      <c r="F20" s="176"/>
      <c r="G20" s="150" t="s">
        <v>106</v>
      </c>
      <c r="H20" s="39" t="s">
        <v>107</v>
      </c>
      <c r="I20" s="15"/>
      <c r="J20" s="15"/>
      <c r="K20" s="15"/>
      <c r="L20" s="15"/>
    </row>
    <row r="21" spans="1:12" ht="26.1" customHeight="1" x14ac:dyDescent="0.25">
      <c r="A21" s="15"/>
      <c r="B21" s="114"/>
      <c r="C21" s="15"/>
      <c r="D21" s="15"/>
      <c r="E21" s="177" t="s">
        <v>108</v>
      </c>
      <c r="F21" s="177"/>
      <c r="G21" s="151">
        <f>H21</f>
        <v>636540.31000000006</v>
      </c>
      <c r="H21" s="151">
        <f>MIN((ROUNDDOWN(C17*C28,2)),C29)</f>
        <v>636540.31000000006</v>
      </c>
      <c r="I21" s="15"/>
      <c r="J21" s="15"/>
      <c r="K21" s="15"/>
      <c r="L21" s="15"/>
    </row>
    <row r="22" spans="1:12" ht="26.1" customHeight="1" x14ac:dyDescent="0.25">
      <c r="A22" s="174" t="s">
        <v>109</v>
      </c>
      <c r="B22" s="174"/>
      <c r="C22" s="174"/>
      <c r="D22" s="15"/>
      <c r="E22" s="177" t="s">
        <v>110</v>
      </c>
      <c r="F22" s="177"/>
      <c r="G22" s="151">
        <f>SUM(G23:G26)</f>
        <v>115604.68999999994</v>
      </c>
      <c r="H22" s="151">
        <f>SUM(H23:H26)</f>
        <v>115604.69</v>
      </c>
      <c r="I22" s="15"/>
      <c r="J22" s="15"/>
      <c r="K22" s="15"/>
      <c r="L22" s="15"/>
    </row>
    <row r="23" spans="1:12" ht="26.1" customHeight="1" x14ac:dyDescent="0.25">
      <c r="A23" s="178" t="s">
        <v>111</v>
      </c>
      <c r="B23" s="178"/>
      <c r="C23" s="152">
        <f>B10</f>
        <v>651069.23076923075</v>
      </c>
      <c r="D23" s="15"/>
      <c r="E23" s="179" t="s">
        <v>112</v>
      </c>
      <c r="F23" s="179"/>
      <c r="G23" s="153">
        <f>C26-G21</f>
        <v>115604.68999999994</v>
      </c>
      <c r="H23" s="153">
        <v>115604.69</v>
      </c>
      <c r="I23" s="15"/>
      <c r="J23" s="15"/>
      <c r="K23" s="15"/>
      <c r="L23" s="15"/>
    </row>
    <row r="24" spans="1:12" ht="26.1" customHeight="1" x14ac:dyDescent="0.25">
      <c r="A24" s="178" t="s">
        <v>113</v>
      </c>
      <c r="B24" s="178"/>
      <c r="C24" s="154">
        <f>IF((B6-B9)&lt;=0,0,(B6+B7-B9))</f>
        <v>0</v>
      </c>
      <c r="D24" s="15"/>
      <c r="E24" s="180" t="s">
        <v>114</v>
      </c>
      <c r="F24" s="180"/>
      <c r="G24" s="155">
        <v>0</v>
      </c>
      <c r="H24" s="155">
        <v>0</v>
      </c>
      <c r="I24" s="15"/>
      <c r="J24" s="15"/>
      <c r="K24" s="15"/>
      <c r="L24" s="15"/>
    </row>
    <row r="25" spans="1:12" ht="26.1" customHeight="1" x14ac:dyDescent="0.25">
      <c r="A25" s="178" t="s">
        <v>115</v>
      </c>
      <c r="B25" s="178"/>
      <c r="C25" s="154">
        <f>IFERROR(ROUNDDOWN((C23-C24)/C23,2),"--")</f>
        <v>1</v>
      </c>
      <c r="E25" s="181" t="s">
        <v>116</v>
      </c>
      <c r="F25" s="181"/>
      <c r="G25" s="182">
        <v>0</v>
      </c>
      <c r="H25" s="182">
        <v>0</v>
      </c>
      <c r="I25" s="15"/>
      <c r="J25" s="15"/>
      <c r="K25" s="15"/>
      <c r="L25" s="15"/>
    </row>
    <row r="26" spans="1:12" ht="26.1" customHeight="1" x14ac:dyDescent="0.25">
      <c r="A26" s="178" t="s">
        <v>117</v>
      </c>
      <c r="B26" s="178"/>
      <c r="C26" s="152">
        <f>'2. Nakłady'!O24</f>
        <v>752145</v>
      </c>
      <c r="D26" s="15"/>
      <c r="E26" s="183"/>
      <c r="F26" s="183"/>
      <c r="G26" s="182"/>
      <c r="H26" s="182"/>
      <c r="I26" s="15"/>
      <c r="J26" s="15"/>
      <c r="K26" s="15"/>
      <c r="L26" s="15"/>
    </row>
    <row r="27" spans="1:12" ht="26.1" customHeight="1" x14ac:dyDescent="0.25">
      <c r="A27" s="178" t="s">
        <v>118</v>
      </c>
      <c r="B27" s="178"/>
      <c r="C27" s="152">
        <f>IFERROR(ROUNDDOWN(C26*C25,2),"--")</f>
        <v>752145</v>
      </c>
      <c r="D27" s="15"/>
      <c r="E27" s="184" t="s">
        <v>119</v>
      </c>
      <c r="F27" s="184"/>
      <c r="G27" s="156">
        <v>0</v>
      </c>
      <c r="H27" s="156">
        <v>0</v>
      </c>
      <c r="I27" s="15"/>
      <c r="J27" s="15"/>
      <c r="K27" s="15"/>
      <c r="L27" s="15"/>
    </row>
    <row r="28" spans="1:12" ht="26.1" customHeight="1" x14ac:dyDescent="0.25">
      <c r="A28" s="178" t="s">
        <v>120</v>
      </c>
      <c r="B28" s="178"/>
      <c r="C28" s="157">
        <v>0.84630000000000005</v>
      </c>
      <c r="D28" s="15"/>
      <c r="E28" s="185" t="s">
        <v>47</v>
      </c>
      <c r="F28" s="185"/>
      <c r="G28" s="158">
        <f>SUM(G21,G22,G27)</f>
        <v>752145</v>
      </c>
      <c r="H28" s="158">
        <f>SUM(H21,H22,H27)</f>
        <v>752145</v>
      </c>
      <c r="I28" s="15"/>
      <c r="J28" s="15"/>
      <c r="K28" s="15"/>
      <c r="L28" s="15"/>
    </row>
    <row r="29" spans="1:12" ht="26.1" customHeight="1" x14ac:dyDescent="0.25">
      <c r="A29" s="186" t="s">
        <v>121</v>
      </c>
      <c r="B29" s="186"/>
      <c r="C29" s="159">
        <f>IFERROR(ROUNDDOWN(C27*C28,2),"--")</f>
        <v>636540.31000000006</v>
      </c>
      <c r="D29" s="15"/>
      <c r="E29" s="187" t="s">
        <v>122</v>
      </c>
      <c r="F29" s="187"/>
      <c r="G29" s="156">
        <v>0</v>
      </c>
      <c r="H29" s="156">
        <v>0</v>
      </c>
      <c r="I29" s="15"/>
      <c r="J29" s="15"/>
      <c r="K29" s="15"/>
      <c r="L29" s="15"/>
    </row>
    <row r="30" spans="1:12" x14ac:dyDescent="0.25">
      <c r="A30" s="15"/>
      <c r="B30" s="114"/>
      <c r="C30" s="15"/>
      <c r="D30" s="15"/>
      <c r="E30" s="15"/>
      <c r="F30" s="15"/>
      <c r="G30" s="15"/>
      <c r="H30" s="15"/>
      <c r="I30" s="15"/>
      <c r="J30" s="15"/>
      <c r="K30" s="15"/>
      <c r="L30" s="15"/>
    </row>
    <row r="31" spans="1:12" x14ac:dyDescent="0.25">
      <c r="A31" s="15"/>
      <c r="B31" s="114"/>
      <c r="C31" s="15"/>
      <c r="D31" s="15"/>
      <c r="E31" s="15"/>
      <c r="F31" s="15"/>
      <c r="G31" s="15"/>
      <c r="H31" s="15"/>
      <c r="I31" s="15"/>
      <c r="J31" s="15"/>
      <c r="K31" s="15"/>
      <c r="L31" s="15"/>
    </row>
    <row r="32" spans="1:12" x14ac:dyDescent="0.25">
      <c r="A32" s="15"/>
      <c r="B32" s="114"/>
      <c r="C32" s="15"/>
      <c r="D32" s="15"/>
      <c r="E32" s="15"/>
      <c r="F32" s="15"/>
      <c r="G32" s="15"/>
      <c r="H32" s="15"/>
      <c r="I32" s="15"/>
      <c r="J32" s="15"/>
      <c r="K32" s="15"/>
      <c r="L32" s="15"/>
    </row>
    <row r="33" spans="1:12" x14ac:dyDescent="0.25">
      <c r="A33" s="15"/>
      <c r="B33" s="114"/>
      <c r="C33" s="15"/>
      <c r="D33" s="15"/>
      <c r="E33" s="15"/>
      <c r="F33" s="15"/>
      <c r="G33" s="15"/>
      <c r="H33" s="15"/>
      <c r="I33" s="15"/>
      <c r="J33" s="15"/>
      <c r="K33" s="15"/>
      <c r="L33" s="15"/>
    </row>
    <row r="34" spans="1:12" x14ac:dyDescent="0.25">
      <c r="D34" s="15"/>
      <c r="E34" s="15"/>
      <c r="F34" s="15"/>
      <c r="G34" s="15"/>
      <c r="H34" s="15"/>
      <c r="I34" s="15"/>
      <c r="J34" s="15"/>
      <c r="K34" s="15"/>
      <c r="L34" s="15"/>
    </row>
  </sheetData>
  <mergeCells count="23">
    <mergeCell ref="A27:B27"/>
    <mergeCell ref="E27:F27"/>
    <mergeCell ref="A28:B28"/>
    <mergeCell ref="E28:F28"/>
    <mergeCell ref="A29:B29"/>
    <mergeCell ref="E29:F29"/>
    <mergeCell ref="A25:B25"/>
    <mergeCell ref="E25:F25"/>
    <mergeCell ref="G25:G26"/>
    <mergeCell ref="H25:H26"/>
    <mergeCell ref="A26:B26"/>
    <mergeCell ref="E26:F26"/>
    <mergeCell ref="A22:C22"/>
    <mergeCell ref="E22:F22"/>
    <mergeCell ref="A23:B23"/>
    <mergeCell ref="E23:F23"/>
    <mergeCell ref="A24:B24"/>
    <mergeCell ref="E24:F24"/>
    <mergeCell ref="A19:C19"/>
    <mergeCell ref="E19:H19"/>
    <mergeCell ref="A20:B20"/>
    <mergeCell ref="E20:F20"/>
    <mergeCell ref="E21:F21"/>
  </mergeCells>
  <conditionalFormatting sqref="E26:F26">
    <cfRule type="expression" dxfId="1" priority="2">
      <formula>$G$25&gt;0</formula>
    </cfRule>
    <cfRule type="expression" dxfId="0" priority="3">
      <formula>$H$25&gt;0</formula>
    </cfRule>
  </conditionalFormatting>
  <printOptions horizontalCentered="1" verticalCentered="1"/>
  <pageMargins left="0.74791666666666701" right="0.74791666666666701" top="0.98402777777777795" bottom="0.98402777777777795" header="0.51180555555555496" footer="0.51180555555555496"/>
  <pageSetup paperSize="9" firstPageNumber="0" orientation="landscape" horizontalDpi="300" verticalDpi="30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K20"/>
  <sheetViews>
    <sheetView view="pageBreakPreview" zoomScale="90" zoomScaleNormal="100" zoomScalePageLayoutView="90" workbookViewId="0">
      <selection activeCell="D12" sqref="D12"/>
    </sheetView>
  </sheetViews>
  <sheetFormatPr defaultRowHeight="13.2" x14ac:dyDescent="0.25"/>
  <cols>
    <col min="1" max="1" width="3.5546875" style="15"/>
    <col min="2" max="2" width="9.6640625" style="18"/>
    <col min="3" max="3" width="35.33203125" style="114"/>
    <col min="4" max="4" width="32.5546875" style="15"/>
    <col min="5" max="5" width="33.33203125" style="15"/>
    <col min="6" max="6" width="1" style="15"/>
    <col min="7" max="8" width="13.6640625" style="15"/>
    <col min="9" max="14" width="13.77734375" style="15"/>
    <col min="15" max="15" width="0.88671875" style="15"/>
    <col min="16" max="1025" width="9.44140625" style="15"/>
  </cols>
  <sheetData>
    <row r="1" spans="2:5" ht="32.25" customHeight="1" x14ac:dyDescent="0.25"/>
    <row r="4" spans="2:5" ht="39.6" x14ac:dyDescent="0.25">
      <c r="B4" s="160" t="s">
        <v>123</v>
      </c>
      <c r="C4" s="150" t="s">
        <v>124</v>
      </c>
      <c r="D4" s="150" t="s">
        <v>125</v>
      </c>
      <c r="E4" s="160" t="s">
        <v>126</v>
      </c>
    </row>
    <row r="5" spans="2:5" ht="32.1" customHeight="1" x14ac:dyDescent="0.3">
      <c r="B5" s="161">
        <v>1</v>
      </c>
      <c r="C5" s="162" t="s">
        <v>127</v>
      </c>
      <c r="D5" s="162" t="s">
        <v>128</v>
      </c>
      <c r="E5" s="163" t="s">
        <v>129</v>
      </c>
    </row>
    <row r="6" spans="2:5" ht="32.1" customHeight="1" x14ac:dyDescent="0.3">
      <c r="B6" s="161">
        <f t="shared" ref="B6:B20" si="0">B5+1</f>
        <v>2</v>
      </c>
      <c r="C6" s="162" t="s">
        <v>130</v>
      </c>
      <c r="D6" s="162" t="s">
        <v>131</v>
      </c>
      <c r="E6" s="163" t="s">
        <v>132</v>
      </c>
    </row>
    <row r="7" spans="2:5" ht="32.1" customHeight="1" x14ac:dyDescent="0.3">
      <c r="B7" s="161">
        <f t="shared" si="0"/>
        <v>3</v>
      </c>
      <c r="C7" s="162" t="s">
        <v>133</v>
      </c>
      <c r="D7" s="162" t="s">
        <v>128</v>
      </c>
      <c r="E7" s="163" t="s">
        <v>134</v>
      </c>
    </row>
    <row r="8" spans="2:5" ht="32.1" customHeight="1" x14ac:dyDescent="0.3">
      <c r="B8" s="161">
        <f t="shared" si="0"/>
        <v>4</v>
      </c>
      <c r="C8" s="162" t="s">
        <v>135</v>
      </c>
      <c r="D8" s="162" t="s">
        <v>136</v>
      </c>
      <c r="E8" s="163" t="s">
        <v>137</v>
      </c>
    </row>
    <row r="9" spans="2:5" ht="32.1" customHeight="1" x14ac:dyDescent="0.3">
      <c r="B9" s="161">
        <f t="shared" si="0"/>
        <v>5</v>
      </c>
      <c r="C9" s="162" t="s">
        <v>138</v>
      </c>
      <c r="D9" s="162" t="s">
        <v>139</v>
      </c>
      <c r="E9" s="163" t="s">
        <v>140</v>
      </c>
    </row>
    <row r="10" spans="2:5" ht="32.1" customHeight="1" x14ac:dyDescent="0.3">
      <c r="B10" s="161">
        <f t="shared" si="0"/>
        <v>6</v>
      </c>
      <c r="C10" s="162" t="s">
        <v>141</v>
      </c>
      <c r="D10" s="162" t="s">
        <v>142</v>
      </c>
      <c r="E10" s="163" t="s">
        <v>143</v>
      </c>
    </row>
    <row r="11" spans="2:5" ht="32.1" customHeight="1" x14ac:dyDescent="0.3">
      <c r="B11" s="161">
        <f t="shared" si="0"/>
        <v>7</v>
      </c>
      <c r="C11" s="162" t="s">
        <v>144</v>
      </c>
      <c r="D11" s="162" t="s">
        <v>145</v>
      </c>
      <c r="E11" s="163" t="s">
        <v>146</v>
      </c>
    </row>
    <row r="12" spans="2:5" ht="32.1" customHeight="1" x14ac:dyDescent="0.25">
      <c r="B12" s="161">
        <f t="shared" si="0"/>
        <v>8</v>
      </c>
      <c r="C12" s="162"/>
      <c r="D12" s="162"/>
      <c r="E12" s="162"/>
    </row>
    <row r="13" spans="2:5" ht="32.1" customHeight="1" x14ac:dyDescent="0.25">
      <c r="B13" s="161">
        <f t="shared" si="0"/>
        <v>9</v>
      </c>
      <c r="C13" s="162"/>
      <c r="D13" s="162"/>
      <c r="E13" s="162"/>
    </row>
    <row r="14" spans="2:5" ht="32.1" customHeight="1" x14ac:dyDescent="0.25">
      <c r="B14" s="161">
        <f t="shared" si="0"/>
        <v>10</v>
      </c>
      <c r="C14" s="162"/>
      <c r="D14" s="162"/>
      <c r="E14" s="162"/>
    </row>
    <row r="15" spans="2:5" ht="32.1" customHeight="1" x14ac:dyDescent="0.25">
      <c r="B15" s="161">
        <f t="shared" si="0"/>
        <v>11</v>
      </c>
      <c r="C15" s="162"/>
      <c r="D15" s="162"/>
      <c r="E15" s="162"/>
    </row>
    <row r="16" spans="2:5" ht="32.1" customHeight="1" x14ac:dyDescent="0.25">
      <c r="B16" s="161">
        <f t="shared" si="0"/>
        <v>12</v>
      </c>
      <c r="C16" s="162"/>
      <c r="D16" s="162"/>
      <c r="E16" s="162"/>
    </row>
    <row r="17" spans="2:5" ht="32.1" customHeight="1" x14ac:dyDescent="0.25">
      <c r="B17" s="161">
        <f t="shared" si="0"/>
        <v>13</v>
      </c>
      <c r="C17" s="162"/>
      <c r="D17" s="162"/>
      <c r="E17" s="162"/>
    </row>
    <row r="18" spans="2:5" ht="32.1" customHeight="1" x14ac:dyDescent="0.25">
      <c r="B18" s="161">
        <f t="shared" si="0"/>
        <v>14</v>
      </c>
      <c r="C18" s="162"/>
      <c r="D18" s="162"/>
      <c r="E18" s="162"/>
    </row>
    <row r="19" spans="2:5" ht="32.1" customHeight="1" x14ac:dyDescent="0.25">
      <c r="B19" s="161">
        <f t="shared" si="0"/>
        <v>15</v>
      </c>
      <c r="C19" s="162"/>
      <c r="D19" s="162"/>
      <c r="E19" s="162"/>
    </row>
    <row r="20" spans="2:5" ht="32.1" customHeight="1" x14ac:dyDescent="0.25">
      <c r="B20" s="161">
        <f t="shared" si="0"/>
        <v>16</v>
      </c>
      <c r="C20" s="162"/>
      <c r="D20" s="162"/>
      <c r="E20" s="162"/>
    </row>
  </sheetData>
  <printOptions horizontalCentered="1" verticalCentered="1"/>
  <pageMargins left="0.74791666666666701" right="0.74791666666666701" top="0.98402777777777795" bottom="0.98402777777777795" header="0.51180555555555496" footer="0.51180555555555496"/>
  <pageSetup paperSize="9" firstPageNumber="0" orientation="landscape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I9"/>
  <sheetViews>
    <sheetView view="pageBreakPreview" zoomScaleNormal="100" workbookViewId="0">
      <selection activeCell="I4" sqref="I4"/>
    </sheetView>
  </sheetViews>
  <sheetFormatPr defaultRowHeight="13.2" x14ac:dyDescent="0.25"/>
  <cols>
    <col min="1" max="1" width="16.109375"/>
    <col min="2" max="2" width="1.109375"/>
    <col min="3" max="3" width="15.109375"/>
    <col min="4" max="4" width="1"/>
    <col min="5" max="5" width="0.88671875"/>
    <col min="6" max="6" width="61.33203125"/>
    <col min="7" max="7" width="23.109375"/>
    <col min="8" max="8" width="25.109375"/>
    <col min="9" max="9" width="23.88671875"/>
    <col min="10" max="1025" width="8.77734375"/>
  </cols>
  <sheetData>
    <row r="2" spans="1:9" ht="26.4" x14ac:dyDescent="0.25">
      <c r="A2" s="164" t="s">
        <v>147</v>
      </c>
      <c r="C2" s="165" t="s">
        <v>148</v>
      </c>
      <c r="F2" s="166" t="s">
        <v>35</v>
      </c>
      <c r="G2" s="165" t="s">
        <v>149</v>
      </c>
      <c r="H2" s="165" t="s">
        <v>150</v>
      </c>
      <c r="I2" s="58" t="s">
        <v>36</v>
      </c>
    </row>
    <row r="3" spans="1:9" x14ac:dyDescent="0.25">
      <c r="A3" s="167">
        <v>1E-4</v>
      </c>
      <c r="C3" s="23">
        <v>2018</v>
      </c>
      <c r="F3" s="27" t="s">
        <v>151</v>
      </c>
      <c r="G3" s="23" t="s">
        <v>7</v>
      </c>
      <c r="H3" s="23" t="s">
        <v>152</v>
      </c>
      <c r="I3" s="23" t="s">
        <v>7</v>
      </c>
    </row>
    <row r="4" spans="1:9" x14ac:dyDescent="0.25">
      <c r="A4" s="167">
        <v>1</v>
      </c>
      <c r="C4" s="23">
        <v>2019</v>
      </c>
      <c r="F4" s="27" t="s">
        <v>153</v>
      </c>
      <c r="G4" s="23" t="s">
        <v>52</v>
      </c>
      <c r="H4" s="23" t="s">
        <v>14</v>
      </c>
      <c r="I4" s="23" t="s">
        <v>52</v>
      </c>
    </row>
    <row r="5" spans="1:9" x14ac:dyDescent="0.25">
      <c r="A5" s="23"/>
      <c r="C5" s="23">
        <v>2020</v>
      </c>
      <c r="F5" s="27" t="s">
        <v>154</v>
      </c>
      <c r="G5" s="23"/>
      <c r="H5" s="23"/>
      <c r="I5" s="23"/>
    </row>
    <row r="6" spans="1:9" x14ac:dyDescent="0.25">
      <c r="A6" s="23"/>
      <c r="C6" s="23">
        <v>2021</v>
      </c>
      <c r="F6" s="27" t="s">
        <v>155</v>
      </c>
      <c r="G6" s="23"/>
      <c r="H6" s="23"/>
      <c r="I6" s="23"/>
    </row>
    <row r="7" spans="1:9" ht="26.4" x14ac:dyDescent="0.25">
      <c r="A7" s="23"/>
      <c r="C7" s="23">
        <v>2022</v>
      </c>
      <c r="F7" s="27" t="s">
        <v>156</v>
      </c>
      <c r="G7" s="23"/>
      <c r="H7" s="23"/>
      <c r="I7" s="23"/>
    </row>
    <row r="8" spans="1:9" x14ac:dyDescent="0.25">
      <c r="A8" s="23"/>
      <c r="C8" s="23">
        <v>2023</v>
      </c>
      <c r="F8" s="27" t="s">
        <v>62</v>
      </c>
      <c r="G8" s="23"/>
      <c r="H8" s="23"/>
      <c r="I8" s="23"/>
    </row>
    <row r="9" spans="1:9" x14ac:dyDescent="0.25">
      <c r="A9" s="23"/>
      <c r="C9" s="23"/>
      <c r="F9" s="27" t="s">
        <v>157</v>
      </c>
      <c r="G9" s="23"/>
      <c r="H9" s="23"/>
      <c r="I9" s="23"/>
    </row>
  </sheetData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76</vt:i4>
      </vt:variant>
    </vt:vector>
  </HeadingPairs>
  <TitlesOfParts>
    <vt:vector size="84" baseType="lpstr">
      <vt:lpstr>1. Założenia</vt:lpstr>
      <vt:lpstr>2. Nakłady</vt:lpstr>
      <vt:lpstr>3. Przychody</vt:lpstr>
      <vt:lpstr>4. Koszty operacyjne</vt:lpstr>
      <vt:lpstr>5. Przepływy</vt:lpstr>
      <vt:lpstr>6. Wsk. rentowności; Luka</vt:lpstr>
      <vt:lpstr>7. Analiza ekonomiczna</vt:lpstr>
      <vt:lpstr>Listy wyboru</vt:lpstr>
      <vt:lpstr>'1. Założenia'!Obszar_wydruku</vt:lpstr>
      <vt:lpstr>'2. Nakłady'!Obszar_wydruku</vt:lpstr>
      <vt:lpstr>'3. Przychody'!Obszar_wydruku</vt:lpstr>
      <vt:lpstr>'4. Koszty operacyjne'!Obszar_wydruku</vt:lpstr>
      <vt:lpstr>'5. Przepływy'!Obszar_wydruku</vt:lpstr>
      <vt:lpstr>'6. Wsk. rentowności; Luka'!Obszar_wydruku</vt:lpstr>
      <vt:lpstr>'7. Analiza ekonomiczna'!Obszar_wydruku</vt:lpstr>
      <vt:lpstr>'1. Założenia'!Print_Area_0</vt:lpstr>
      <vt:lpstr>'2. Nakłady'!Print_Area_0</vt:lpstr>
      <vt:lpstr>'3. Przychody'!Print_Area_0</vt:lpstr>
      <vt:lpstr>'4. Koszty operacyjne'!Print_Area_0</vt:lpstr>
      <vt:lpstr>'5. Przepływy'!Print_Area_0</vt:lpstr>
      <vt:lpstr>'6. Wsk. rentowności; Luka'!Print_Area_0</vt:lpstr>
      <vt:lpstr>'7. Analiza ekonomiczna'!Print_Area_0</vt:lpstr>
      <vt:lpstr>'1. Założenia'!Print_Area_0_0</vt:lpstr>
      <vt:lpstr>'2. Nakłady'!Print_Area_0_0</vt:lpstr>
      <vt:lpstr>'3. Przychody'!Print_Area_0_0</vt:lpstr>
      <vt:lpstr>'4. Koszty operacyjne'!Print_Area_0_0</vt:lpstr>
      <vt:lpstr>'5. Przepływy'!Print_Area_0_0</vt:lpstr>
      <vt:lpstr>'6. Wsk. rentowności; Luka'!Print_Area_0_0</vt:lpstr>
      <vt:lpstr>'7. Analiza ekonomiczna'!Print_Area_0_0</vt:lpstr>
      <vt:lpstr>'1. Założenia'!Print_Area_0_0_0</vt:lpstr>
      <vt:lpstr>'2. Nakłady'!Print_Area_0_0_0</vt:lpstr>
      <vt:lpstr>'3. Przychody'!Print_Area_0_0_0</vt:lpstr>
      <vt:lpstr>'4. Koszty operacyjne'!Print_Area_0_0_0</vt:lpstr>
      <vt:lpstr>'5. Przepływy'!Print_Area_0_0_0</vt:lpstr>
      <vt:lpstr>'6. Wsk. rentowności; Luka'!Print_Area_0_0_0</vt:lpstr>
      <vt:lpstr>'7. Analiza ekonomiczna'!Print_Area_0_0_0</vt:lpstr>
      <vt:lpstr>'1. Założenia'!Print_Area_0_0_0_0</vt:lpstr>
      <vt:lpstr>'2. Nakłady'!Print_Area_0_0_0_0</vt:lpstr>
      <vt:lpstr>'3. Przychody'!Print_Area_0_0_0_0</vt:lpstr>
      <vt:lpstr>'4. Koszty operacyjne'!Print_Area_0_0_0_0</vt:lpstr>
      <vt:lpstr>'5. Przepływy'!Print_Area_0_0_0_0</vt:lpstr>
      <vt:lpstr>'6. Wsk. rentowności; Luka'!Print_Area_0_0_0_0</vt:lpstr>
      <vt:lpstr>'7. Analiza ekonomiczna'!Print_Area_0_0_0_0</vt:lpstr>
      <vt:lpstr>'1. Założenia'!Print_Area_0_0_0_0_0</vt:lpstr>
      <vt:lpstr>'2. Nakłady'!Print_Area_0_0_0_0_0</vt:lpstr>
      <vt:lpstr>'3. Przychody'!Print_Area_0_0_0_0_0</vt:lpstr>
      <vt:lpstr>'4. Koszty operacyjne'!Print_Area_0_0_0_0_0</vt:lpstr>
      <vt:lpstr>'5. Przepływy'!Print_Area_0_0_0_0_0</vt:lpstr>
      <vt:lpstr>'6. Wsk. rentowności; Luka'!Print_Area_0_0_0_0_0</vt:lpstr>
      <vt:lpstr>'7. Analiza ekonomiczna'!Print_Area_0_0_0_0_0</vt:lpstr>
      <vt:lpstr>'1. Założenia'!Print_Area_0_0_0_0_0_0</vt:lpstr>
      <vt:lpstr>'2. Nakłady'!Print_Area_0_0_0_0_0_0</vt:lpstr>
      <vt:lpstr>'3. Przychody'!Print_Area_0_0_0_0_0_0</vt:lpstr>
      <vt:lpstr>'4. Koszty operacyjne'!Print_Area_0_0_0_0_0_0</vt:lpstr>
      <vt:lpstr>'5. Przepływy'!Print_Area_0_0_0_0_0_0</vt:lpstr>
      <vt:lpstr>'6. Wsk. rentowności; Luka'!Print_Area_0_0_0_0_0_0</vt:lpstr>
      <vt:lpstr>'7. Analiza ekonomiczna'!Print_Area_0_0_0_0_0_0</vt:lpstr>
      <vt:lpstr>'3. Przychody'!Print_Titles_0_0</vt:lpstr>
      <vt:lpstr>'4. Koszty operacyjne'!Print_Titles_0_0</vt:lpstr>
      <vt:lpstr>'5. Przepływy'!Print_Titles_0_0</vt:lpstr>
      <vt:lpstr>'3. Przychody'!Z_4B5DA7B8_D2FE_4486_B62F_E16B3645B5F7_.wvu.PrintArea</vt:lpstr>
      <vt:lpstr>'4. Koszty operacyjne'!Z_4B5DA7B8_D2FE_4486_B62F_E16B3645B5F7_.wvu.PrintArea</vt:lpstr>
      <vt:lpstr>'5. Przepływy'!Z_4B5DA7B8_D2FE_4486_B62F_E16B3645B5F7_.wvu.PrintArea</vt:lpstr>
      <vt:lpstr>'6. Wsk. rentowności; Luka'!Z_4B5DA7B8_D2FE_4486_B62F_E16B3645B5F7_.wvu.PrintArea</vt:lpstr>
      <vt:lpstr>'7. Analiza ekonomiczna'!Z_4B5DA7B8_D2FE_4486_B62F_E16B3645B5F7_.wvu.PrintArea</vt:lpstr>
      <vt:lpstr>'3. Przychody'!Z_4B5DA7B8_D2FE_4486_B62F_E16B3645B5F7_.wvu.PrintTitles</vt:lpstr>
      <vt:lpstr>'4. Koszty operacyjne'!Z_4B5DA7B8_D2FE_4486_B62F_E16B3645B5F7_.wvu.PrintTitles</vt:lpstr>
      <vt:lpstr>'5. Przepływy'!Z_4B5DA7B8_D2FE_4486_B62F_E16B3645B5F7_.wvu.PrintTitles</vt:lpstr>
      <vt:lpstr>'3. Przychody'!Z_4F7FA9F7_6982_4D1A_B869_13D3349DEE4E_.wvu.PrintArea</vt:lpstr>
      <vt:lpstr>'4. Koszty operacyjne'!Z_4F7FA9F7_6982_4D1A_B869_13D3349DEE4E_.wvu.PrintArea</vt:lpstr>
      <vt:lpstr>'5. Przepływy'!Z_4F7FA9F7_6982_4D1A_B869_13D3349DEE4E_.wvu.PrintArea</vt:lpstr>
      <vt:lpstr>'6. Wsk. rentowności; Luka'!Z_4F7FA9F7_6982_4D1A_B869_13D3349DEE4E_.wvu.PrintArea</vt:lpstr>
      <vt:lpstr>'7. Analiza ekonomiczna'!Z_4F7FA9F7_6982_4D1A_B869_13D3349DEE4E_.wvu.PrintArea</vt:lpstr>
      <vt:lpstr>'3. Przychody'!Z_4F7FA9F7_6982_4D1A_B869_13D3349DEE4E_.wvu.PrintTitles</vt:lpstr>
      <vt:lpstr>'4. Koszty operacyjne'!Z_4F7FA9F7_6982_4D1A_B869_13D3349DEE4E_.wvu.PrintTitles</vt:lpstr>
      <vt:lpstr>'5. Przepływy'!Z_4F7FA9F7_6982_4D1A_B869_13D3349DEE4E_.wvu.PrintTitles</vt:lpstr>
      <vt:lpstr>'3. Przychody'!Z_81526E2D_C179_4F61_BBE9_8364D75F4482_.wvu.PrintArea</vt:lpstr>
      <vt:lpstr>'4. Koszty operacyjne'!Z_81526E2D_C179_4F61_BBE9_8364D75F4482_.wvu.PrintArea</vt:lpstr>
      <vt:lpstr>'5. Przepływy'!Z_81526E2D_C179_4F61_BBE9_8364D75F4482_.wvu.PrintArea</vt:lpstr>
      <vt:lpstr>'6. Wsk. rentowności; Luka'!Z_81526E2D_C179_4F61_BBE9_8364D75F4482_.wvu.PrintArea</vt:lpstr>
      <vt:lpstr>'7. Analiza ekonomiczna'!Z_81526E2D_C179_4F61_BBE9_8364D75F4482_.wvu.PrintArea</vt:lpstr>
      <vt:lpstr>'3. Przychody'!Z_81526E2D_C179_4F61_BBE9_8364D75F4482_.wvu.PrintTitles</vt:lpstr>
      <vt:lpstr>'4. Koszty operacyjne'!Z_81526E2D_C179_4F61_BBE9_8364D75F4482_.wvu.PrintTitles</vt:lpstr>
      <vt:lpstr>'5. Przepływy'!Z_81526E2D_C179_4F61_BBE9_8364D75F4482_.wvu.PrintTitles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</dc:creator>
  <dc:description/>
  <cp:lastModifiedBy>PZSzach</cp:lastModifiedBy>
  <cp:revision>23</cp:revision>
  <cp:lastPrinted>2018-06-29T12:33:11Z</cp:lastPrinted>
  <dcterms:created xsi:type="dcterms:W3CDTF">2007-10-03T17:46:26Z</dcterms:created>
  <dcterms:modified xsi:type="dcterms:W3CDTF">2018-12-27T11:33:17Z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