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24226"/>
  <mc:AlternateContent xmlns:mc="http://schemas.openxmlformats.org/markup-compatibility/2006">
    <mc:Choice Requires="x15">
      <x15ac:absPath xmlns:x15ac="http://schemas.microsoft.com/office/spreadsheetml/2010/11/ac" url="https://bnedu-my.sharepoint.com/personal/i_korchow_bn_org_pl/Documents/1_projekt_pdn/pdn_wniosek_KRMC/"/>
    </mc:Choice>
  </mc:AlternateContent>
  <xr:revisionPtr revIDLastSave="0" documentId="8_{EFE51B5B-6FD8-4252-BA03-3607E343D2DE}" xr6:coauthVersionLast="41" xr6:coauthVersionMax="41" xr10:uidLastSave="{00000000-0000-0000-0000-000000000000}"/>
  <bookViews>
    <workbookView xWindow="28680" yWindow="-120" windowWidth="29040" windowHeight="15840" tabRatio="775" firstSheet="5" activeTab="10" xr2:uid="{00000000-000D-0000-FFFF-FFFF00000000}"/>
  </bookViews>
  <sheets>
    <sheet name="1. PDN_Założenia" sheetId="2" r:id="rId1"/>
    <sheet name="2. PDN_Nakłady" sheetId="3" r:id="rId2"/>
    <sheet name="3. PDN_Przychody" sheetId="18" r:id="rId3"/>
    <sheet name="4. PDN_Koszty operacyjne" sheetId="17" r:id="rId4"/>
    <sheet name="5. PDN_Przepływy" sheetId="19" r:id="rId5"/>
    <sheet name="6. PDN_Wsk. rentowności; Luka" sheetId="10" r:id="rId6"/>
    <sheet name="7. PDN_Analiza ekonomiczna" sheetId="13" r:id="rId7"/>
    <sheet name="Listy wyboru" sheetId="15" state="hidden" r:id="rId8"/>
    <sheet name="PDN_k_operac_założenia" sheetId="21" r:id="rId9"/>
    <sheet name="PDN_wynagrodz_zespół_proj" sheetId="25" r:id="rId10"/>
    <sheet name="PDN_diagram_wykorzystania" sheetId="35" r:id="rId11"/>
    <sheet name="PDN_w_gantta" sheetId="26" r:id="rId12"/>
    <sheet name="PDN_zakres" sheetId="33" r:id="rId13"/>
    <sheet name="PDN_wskaź_licz_załatw_spraw" sheetId="31" r:id="rId14"/>
    <sheet name="PDN_widok_kooperacji_system" sheetId="30" r:id="rId15"/>
    <sheet name="PDN_analiza_ryzyk" sheetId="34" r:id="rId16"/>
  </sheets>
  <externalReferences>
    <externalReference r:id="rId17"/>
    <externalReference r:id="rId18"/>
    <externalReference r:id="rId19"/>
    <externalReference r:id="rId20"/>
    <externalReference r:id="rId21"/>
    <externalReference r:id="rId22"/>
  </externalReferences>
  <definedNames>
    <definedName name="kat_kosz">[1]Lista!$A$17:$A$29</definedName>
    <definedName name="Kategoria">[2]Arkusz1!$A$4,[2]Arkusz1!$A$8,[2]Arkusz1!$A$13:$A$15,[2]Arkusz1!$A$18:$A$22</definedName>
    <definedName name="kategorie">[3]listy!$A$1:$A$13</definedName>
    <definedName name="kategorie_wyd">'[2]budże wg kategorii'!$B$4:$B$16</definedName>
    <definedName name="koszt">[3]listy!$D$1:$D$2</definedName>
    <definedName name="kwota" localSheetId="13">#REF!</definedName>
    <definedName name="kwota" localSheetId="9">#REF!</definedName>
    <definedName name="kwota">#REF!</definedName>
    <definedName name="Kwota1" localSheetId="13">#REF!</definedName>
    <definedName name="Kwota1" localSheetId="9">#REF!</definedName>
    <definedName name="Kwota1">#REF!</definedName>
    <definedName name="_xlnm.Print_Area" localSheetId="0">'1. PDN_Założenia'!$A$1:$O$22</definedName>
    <definedName name="_xlnm.Print_Area" localSheetId="1">'2. PDN_Nakłady'!$A$1:$W$61</definedName>
    <definedName name="_xlnm.Print_Area" localSheetId="2">'3. PDN_Przychody'!$A$1:$K$16</definedName>
    <definedName name="_xlnm.Print_Area" localSheetId="3">'4. PDN_Koszty operacyjne'!$A$1:$K$19</definedName>
    <definedName name="_xlnm.Print_Area" localSheetId="4">'5. PDN_Przepływy'!$A$1:$K$30</definedName>
    <definedName name="_xlnm.Print_Area" localSheetId="5">'6. PDN_Wsk. rentowności; Luka'!$A$1:$L$30</definedName>
    <definedName name="_xlnm.Print_Area" localSheetId="6">'7. PDN_Analiza ekonomiczna'!$A$1:$G$11</definedName>
    <definedName name="_xlnm.Print_Area" localSheetId="8">PDN_k_operac_założenia!$A$1:$R$48</definedName>
    <definedName name="_xlnm.Print_Area" localSheetId="11">PDN_w_gantta!$A$1:$AJ$67</definedName>
    <definedName name="_xlnm.Print_Area" localSheetId="14">PDN_widok_kooperacji_system!$A$2:$N$32</definedName>
    <definedName name="_xlnm.Print_Area" localSheetId="13">PDN_wskaź_licz_załatw_spraw!$A$1:$F$10</definedName>
    <definedName name="Podkategoria">[2]Arkusz1!$C$4:$C$6,[2]Arkusz1!$A$9:$A$12,[2]Arkusz1!$A$16:$A$17</definedName>
    <definedName name="podmioty">[3]listy!$A$17:$A$18</definedName>
    <definedName name="podVAT">[3]listy!$F$1:$F$3</definedName>
    <definedName name="rodzaj_kosztu">[1]Listy!$A$2:$A$3</definedName>
    <definedName name="s">[4]Harmonogram!#REF!</definedName>
    <definedName name="SSS">#REF!</definedName>
    <definedName name="stawk_VAT" localSheetId="13">#REF!</definedName>
    <definedName name="stawk_VAT" localSheetId="9">#REF!</definedName>
    <definedName name="stawk_VAT">#REF!</definedName>
    <definedName name="stawka_vat">[1]Listy!$C$2:$C$4</definedName>
    <definedName name="tco">[4]Arkusz3!$A$2:$A$9</definedName>
    <definedName name="_xlnm.Print_Titles" localSheetId="2">'3. PDN_Przychody'!$A:$A,'3. PDN_Przychody'!$3:$3</definedName>
    <definedName name="_xlnm.Print_Titles" localSheetId="3">'4. PDN_Koszty operacyjne'!$A:$A,'4. PDN_Koszty operacyjne'!$3:$3</definedName>
    <definedName name="_xlnm.Print_Titles" localSheetId="4">'5. PDN_Przepływy'!$A:$A,'5. PDN_Przepływy'!$3:$3</definedName>
    <definedName name="vat">[5]Listy!$C$2:$C$4</definedName>
    <definedName name="Z_4B5DA7B8_D2FE_4486_B62F_E16B3645B5F7_.wvu.PrintArea" localSheetId="2" hidden="1">'3. PDN_Przychody'!$A$1:$K$8</definedName>
    <definedName name="Z_4B5DA7B8_D2FE_4486_B62F_E16B3645B5F7_.wvu.PrintArea" localSheetId="3" hidden="1">'4. PDN_Koszty operacyjne'!$A$1:$K$9</definedName>
    <definedName name="Z_4B5DA7B8_D2FE_4486_B62F_E16B3645B5F7_.wvu.PrintArea" localSheetId="4" hidden="1">'5. PDN_Przepływy'!$A$1:$K$10</definedName>
    <definedName name="Z_4B5DA7B8_D2FE_4486_B62F_E16B3645B5F7_.wvu.PrintArea" localSheetId="5" hidden="1">'6. PDN_Wsk. rentowności; Luka'!$A$1:$L$16</definedName>
    <definedName name="Z_4B5DA7B8_D2FE_4486_B62F_E16B3645B5F7_.wvu.PrintArea" localSheetId="6" hidden="1">'7. PDN_Analiza ekonomiczna'!$B$1:$N$1</definedName>
    <definedName name="Z_4B5DA7B8_D2FE_4486_B62F_E16B3645B5F7_.wvu.PrintTitles" localSheetId="2" hidden="1">'3. PDN_Przychody'!$A:$A,'3. PDN_Przychody'!$3:$3</definedName>
    <definedName name="Z_4B5DA7B8_D2FE_4486_B62F_E16B3645B5F7_.wvu.PrintTitles" localSheetId="3" hidden="1">'4. PDN_Koszty operacyjne'!$A:$A,'4. PDN_Koszty operacyjne'!$3:$3</definedName>
    <definedName name="Z_4B5DA7B8_D2FE_4486_B62F_E16B3645B5F7_.wvu.PrintTitles" localSheetId="4" hidden="1">'5. PDN_Przepływy'!$A:$A,'5. PDN_Przepływy'!$3:$3</definedName>
    <definedName name="Z_4B5DA7B8_D2FE_4486_B62F_E16B3645B5F7_.wvu.Rows" localSheetId="5" hidden="1">'6. PDN_Wsk. rentowności; Luka'!$13:$13,'6. PDN_Wsk. rentowności; Luka'!#REF!</definedName>
    <definedName name="Z_4B5DA7B8_D2FE_4486_B62F_E16B3645B5F7_.wvu.Rows" localSheetId="6" hidden="1">'7. PDN_Analiza ekonomiczna'!#REF!,'7. PDN_Analiza ekonomiczna'!#REF!</definedName>
    <definedName name="Z_4F7FA9F7_6982_4D1A_B869_13D3349DEE4E_.wvu.PrintArea" localSheetId="2" hidden="1">'3. PDN_Przychody'!$A$1:$K$8</definedName>
    <definedName name="Z_4F7FA9F7_6982_4D1A_B869_13D3349DEE4E_.wvu.PrintArea" localSheetId="3" hidden="1">'4. PDN_Koszty operacyjne'!$A$1:$K$9</definedName>
    <definedName name="Z_4F7FA9F7_6982_4D1A_B869_13D3349DEE4E_.wvu.PrintArea" localSheetId="4" hidden="1">'5. PDN_Przepływy'!$A$1:$K$10</definedName>
    <definedName name="Z_4F7FA9F7_6982_4D1A_B869_13D3349DEE4E_.wvu.PrintArea" localSheetId="5" hidden="1">'6. PDN_Wsk. rentowności; Luka'!$A$1:$L$16</definedName>
    <definedName name="Z_4F7FA9F7_6982_4D1A_B869_13D3349DEE4E_.wvu.PrintArea" localSheetId="6" hidden="1">'7. PDN_Analiza ekonomiczna'!$B$1:$N$1</definedName>
    <definedName name="Z_4F7FA9F7_6982_4D1A_B869_13D3349DEE4E_.wvu.PrintTitles" localSheetId="2" hidden="1">'3. PDN_Przychody'!$A:$A,'3. PDN_Przychody'!$3:$3</definedName>
    <definedName name="Z_4F7FA9F7_6982_4D1A_B869_13D3349DEE4E_.wvu.PrintTitles" localSheetId="3" hidden="1">'4. PDN_Koszty operacyjne'!$A:$A,'4. PDN_Koszty operacyjne'!$3:$3</definedName>
    <definedName name="Z_4F7FA9F7_6982_4D1A_B869_13D3349DEE4E_.wvu.PrintTitles" localSheetId="4" hidden="1">'5. PDN_Przepływy'!$A:$A,'5. PDN_Przepływy'!$3:$3</definedName>
    <definedName name="Z_4F7FA9F7_6982_4D1A_B869_13D3349DEE4E_.wvu.Rows" localSheetId="5" hidden="1">'6. PDN_Wsk. rentowności; Luka'!$13:$13,'6. PDN_Wsk. rentowności; Luka'!#REF!,'6. PDN_Wsk. rentowności; Luka'!#REF!,'6. PDN_Wsk. rentowności; Luka'!#REF!</definedName>
    <definedName name="Z_4F7FA9F7_6982_4D1A_B869_13D3349DEE4E_.wvu.Rows" localSheetId="6" hidden="1">'7. PDN_Analiza ekonomiczna'!#REF!,'7. PDN_Analiza ekonomiczna'!#REF!,'7. PDN_Analiza ekonomiczna'!#REF!,'7. PDN_Analiza ekonomiczna'!#REF!</definedName>
    <definedName name="Z_81526E2D_C179_4F61_BBE9_8364D75F4482_.wvu.PrintArea" localSheetId="2" hidden="1">'3. PDN_Przychody'!$A$1:$K$8</definedName>
    <definedName name="Z_81526E2D_C179_4F61_BBE9_8364D75F4482_.wvu.PrintArea" localSheetId="3" hidden="1">'4. PDN_Koszty operacyjne'!$A$1:$K$9</definedName>
    <definedName name="Z_81526E2D_C179_4F61_BBE9_8364D75F4482_.wvu.PrintArea" localSheetId="4" hidden="1">'5. PDN_Przepływy'!$A$1:$K$10</definedName>
    <definedName name="Z_81526E2D_C179_4F61_BBE9_8364D75F4482_.wvu.PrintArea" localSheetId="5" hidden="1">'6. PDN_Wsk. rentowności; Luka'!$A$1:$L$16</definedName>
    <definedName name="Z_81526E2D_C179_4F61_BBE9_8364D75F4482_.wvu.PrintArea" localSheetId="6" hidden="1">'7. PDN_Analiza ekonomiczna'!$B$1:$N$1</definedName>
    <definedName name="Z_81526E2D_C179_4F61_BBE9_8364D75F4482_.wvu.PrintTitles" localSheetId="2" hidden="1">'3. PDN_Przychody'!$A:$A,'3. PDN_Przychody'!$3:$3</definedName>
    <definedName name="Z_81526E2D_C179_4F61_BBE9_8364D75F4482_.wvu.PrintTitles" localSheetId="3" hidden="1">'4. PDN_Koszty operacyjne'!$A:$A,'4. PDN_Koszty operacyjne'!$3:$3</definedName>
    <definedName name="Z_81526E2D_C179_4F61_BBE9_8364D75F4482_.wvu.PrintTitles" localSheetId="4" hidden="1">'5. PDN_Przepływy'!$A:$A,'5. PDN_Przepływy'!$3:$3</definedName>
    <definedName name="Z_81526E2D_C179_4F61_BBE9_8364D75F4482_.wvu.Rows" localSheetId="5" hidden="1">'6. PDN_Wsk. rentowności; Luka'!$13:$13,'6. PDN_Wsk. rentowności; Luka'!#REF!</definedName>
    <definedName name="Z_81526E2D_C179_4F61_BBE9_8364D75F4482_.wvu.Rows" localSheetId="6" hidden="1">'7. PDN_Analiza ekonomiczna'!#REF!,'7. PDN_Analiza ekonomiczna'!#REF!</definedName>
  </definedNames>
  <calcPr calcId="191029"/>
  <customWorkbookViews>
    <customWorkbookView name="Justyna Żukowska-Chomik - Widok osobisty" guid="{4B5DA7B8-D2FE-4486-B62F-E16B3645B5F7}" mergeInterval="0" personalView="1" maximized="1" windowWidth="1916" windowHeight="829" tabRatio="879" activeSheetId="10" showComments="commIndAndComment"/>
    <customWorkbookView name="Czapla Dominik - Widok osobisty" guid="{4F7FA9F7-6982-4D1A-B869-13D3349DEE4E}" mergeInterval="0" personalView="1" maximized="1" xWindow="-8" yWindow="-8" windowWidth="1936" windowHeight="1056" tabRatio="879" activeSheetId="1" showComments="commIndAndComment"/>
    <customWorkbookView name="rojekp - Widok osobisty" guid="{81526E2D-C179-4F61-BBE9-8364D75F4482}" mergeInterval="0" personalView="1" maximized="1" xWindow="1" yWindow="1" windowWidth="1276" windowHeight="795" tabRatio="879" activeSheetId="10" showComments="commIndAndComment"/>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8" i="31" l="1"/>
  <c r="B7" i="31"/>
  <c r="B6" i="31"/>
  <c r="B4" i="31"/>
  <c r="AG9" i="35" l="1"/>
  <c r="AL9" i="35" s="1"/>
  <c r="AH9" i="35"/>
  <c r="AM9" i="35" s="1"/>
  <c r="AI9" i="35"/>
  <c r="AN9" i="35" s="1"/>
  <c r="AJ9" i="35"/>
  <c r="AO9" i="35"/>
  <c r="AP9" i="35"/>
  <c r="AQ9" i="35"/>
  <c r="AR9" i="35"/>
  <c r="AS9" i="35"/>
  <c r="AT9" i="35"/>
  <c r="AU9" i="35"/>
  <c r="AV9" i="35"/>
  <c r="AW9" i="35"/>
  <c r="AO24" i="35" l="1"/>
  <c r="F5" i="35" l="1"/>
  <c r="G5" i="35"/>
  <c r="AP5" i="35" s="1"/>
  <c r="H5" i="35"/>
  <c r="I5" i="35"/>
  <c r="J5" i="35"/>
  <c r="F6" i="35"/>
  <c r="G6" i="35"/>
  <c r="H6" i="35"/>
  <c r="I6" i="35"/>
  <c r="J6" i="35"/>
  <c r="F11" i="35"/>
  <c r="G11" i="35"/>
  <c r="H11" i="35"/>
  <c r="I11" i="35"/>
  <c r="J11" i="35"/>
  <c r="F13" i="35"/>
  <c r="G13" i="35"/>
  <c r="H13" i="35"/>
  <c r="I13" i="35"/>
  <c r="J13" i="35"/>
  <c r="E7" i="19" l="1"/>
  <c r="F7" i="19"/>
  <c r="G7" i="19"/>
  <c r="H7" i="19"/>
  <c r="I7" i="19"/>
  <c r="J7" i="19"/>
  <c r="K7" i="19"/>
  <c r="B3" i="19" l="1"/>
  <c r="C3" i="19"/>
  <c r="D3" i="19"/>
  <c r="E3" i="19"/>
  <c r="F3" i="19"/>
  <c r="G3" i="19"/>
  <c r="H3" i="19"/>
  <c r="I3" i="19"/>
  <c r="J3" i="19"/>
  <c r="K3" i="19"/>
  <c r="B4" i="19"/>
  <c r="C4" i="19"/>
  <c r="D4" i="19"/>
  <c r="E4" i="19"/>
  <c r="F4" i="19"/>
  <c r="G4" i="19"/>
  <c r="H4" i="19"/>
  <c r="I4" i="19"/>
  <c r="J4" i="19"/>
  <c r="K4" i="19"/>
  <c r="B6" i="19"/>
  <c r="C6" i="19"/>
  <c r="D6" i="19"/>
  <c r="E6" i="19"/>
  <c r="E9" i="19" s="1"/>
  <c r="F6" i="19"/>
  <c r="G6" i="19"/>
  <c r="H6" i="19"/>
  <c r="I6" i="19"/>
  <c r="J6" i="19"/>
  <c r="K6" i="19"/>
  <c r="K9" i="19" s="1"/>
  <c r="I9" i="19"/>
  <c r="J9" i="19"/>
  <c r="B8" i="19"/>
  <c r="C8" i="19"/>
  <c r="D8" i="19"/>
  <c r="E8" i="19"/>
  <c r="F8" i="19"/>
  <c r="G8" i="19"/>
  <c r="H8" i="19"/>
  <c r="H9" i="19" s="1"/>
  <c r="I8" i="19"/>
  <c r="J8" i="19"/>
  <c r="K8" i="19"/>
  <c r="F9" i="19"/>
  <c r="G9" i="19"/>
  <c r="G25" i="19" s="1"/>
  <c r="B12" i="19"/>
  <c r="C12" i="19"/>
  <c r="C15" i="19" s="1"/>
  <c r="D12" i="19"/>
  <c r="D15" i="19" s="1"/>
  <c r="E12" i="19"/>
  <c r="E15" i="19" s="1"/>
  <c r="F12" i="19"/>
  <c r="G12" i="19"/>
  <c r="H12" i="19"/>
  <c r="I12" i="19"/>
  <c r="J12" i="19"/>
  <c r="K12" i="19"/>
  <c r="K15" i="19" s="1"/>
  <c r="B14" i="19"/>
  <c r="B15" i="19" s="1"/>
  <c r="C14" i="19"/>
  <c r="D14" i="19"/>
  <c r="E14" i="19"/>
  <c r="F14" i="19"/>
  <c r="F15" i="19" s="1"/>
  <c r="G14" i="19"/>
  <c r="H14" i="19"/>
  <c r="I14" i="19"/>
  <c r="J14" i="19"/>
  <c r="J15" i="19" s="1"/>
  <c r="K14" i="19"/>
  <c r="G15" i="19"/>
  <c r="H15" i="19"/>
  <c r="I15" i="19"/>
  <c r="B18" i="19"/>
  <c r="C18" i="19"/>
  <c r="D18" i="19"/>
  <c r="E18" i="19"/>
  <c r="E21" i="19" s="1"/>
  <c r="F18" i="19"/>
  <c r="F21" i="19" s="1"/>
  <c r="G18" i="19"/>
  <c r="G21" i="19" s="1"/>
  <c r="H18" i="19"/>
  <c r="I18" i="19"/>
  <c r="J18" i="19"/>
  <c r="K18" i="19"/>
  <c r="E19" i="19"/>
  <c r="F19" i="19"/>
  <c r="G19" i="19"/>
  <c r="H19" i="19"/>
  <c r="I19" i="19"/>
  <c r="J19" i="19"/>
  <c r="J21" i="19" s="1"/>
  <c r="K19" i="19"/>
  <c r="K21" i="19" s="1"/>
  <c r="B20" i="19"/>
  <c r="C20" i="19"/>
  <c r="D20" i="19"/>
  <c r="E20" i="19"/>
  <c r="F20" i="19"/>
  <c r="G20" i="19"/>
  <c r="H20" i="19"/>
  <c r="I20" i="19"/>
  <c r="J20" i="19"/>
  <c r="K20" i="19"/>
  <c r="H21" i="19"/>
  <c r="I21" i="19"/>
  <c r="F25" i="19" l="1"/>
  <c r="F28" i="19" s="1"/>
  <c r="G28" i="19"/>
  <c r="E25" i="19"/>
  <c r="E28" i="19"/>
  <c r="E26" i="19"/>
  <c r="E29" i="19" s="1"/>
  <c r="H25" i="19"/>
  <c r="H28" i="19"/>
  <c r="I25" i="19"/>
  <c r="I27" i="19" s="1"/>
  <c r="J25" i="19"/>
  <c r="J28" i="19" s="1"/>
  <c r="J26" i="19"/>
  <c r="J29" i="19" s="1"/>
  <c r="K25" i="19"/>
  <c r="F26" i="19"/>
  <c r="F27" i="19" s="1"/>
  <c r="F29" i="19"/>
  <c r="K26" i="19"/>
  <c r="K29" i="19"/>
  <c r="G26" i="19"/>
  <c r="G27" i="19" s="1"/>
  <c r="G29" i="19"/>
  <c r="I26" i="19"/>
  <c r="I29" i="19" s="1"/>
  <c r="H26" i="19"/>
  <c r="H29" i="19" s="1"/>
  <c r="I28" i="19" l="1"/>
  <c r="H27" i="19"/>
  <c r="K27" i="19"/>
  <c r="J27" i="19"/>
  <c r="K28" i="19"/>
  <c r="E27" i="19"/>
  <c r="T59" i="3"/>
  <c r="T61" i="3"/>
  <c r="V61" i="3"/>
  <c r="S61" i="3"/>
  <c r="V59" i="3"/>
  <c r="S59" i="3"/>
  <c r="C7" i="19" l="1"/>
  <c r="C9" i="19" s="1"/>
  <c r="C19" i="19"/>
  <c r="C21" i="19" s="1"/>
  <c r="C26" i="19" s="1"/>
  <c r="C29" i="19" s="1"/>
  <c r="B7" i="19"/>
  <c r="B9" i="19" s="1"/>
  <c r="B25" i="19" s="1"/>
  <c r="B19" i="19"/>
  <c r="B21" i="19" s="1"/>
  <c r="B26" i="19" s="1"/>
  <c r="B29" i="19" s="1"/>
  <c r="U14" i="3"/>
  <c r="U16" i="3" s="1"/>
  <c r="T14" i="3"/>
  <c r="T16" i="3" s="1"/>
  <c r="S14" i="3"/>
  <c r="S16" i="3"/>
  <c r="G12" i="3"/>
  <c r="B17" i="3"/>
  <c r="B22" i="3" s="1"/>
  <c r="B27" i="3" s="1"/>
  <c r="B32" i="3" s="1"/>
  <c r="B37" i="3" s="1"/>
  <c r="B42" i="3" s="1"/>
  <c r="B47" i="3" s="1"/>
  <c r="B52" i="3" s="1"/>
  <c r="V16" i="3"/>
  <c r="W15" i="3"/>
  <c r="W13" i="3"/>
  <c r="W12" i="3"/>
  <c r="Y12" i="3" s="1"/>
  <c r="K12" i="3"/>
  <c r="I12" i="3"/>
  <c r="L12" i="3" s="1"/>
  <c r="B12" i="3"/>
  <c r="I17" i="3"/>
  <c r="L17" i="3" s="1"/>
  <c r="S18" i="3" s="1"/>
  <c r="W18" i="3" s="1"/>
  <c r="K17" i="3"/>
  <c r="S17" i="3"/>
  <c r="W17" i="3"/>
  <c r="W19" i="3"/>
  <c r="W20" i="3"/>
  <c r="T21" i="3"/>
  <c r="U21" i="3"/>
  <c r="V21" i="3"/>
  <c r="C25" i="19" l="1"/>
  <c r="C27" i="19" s="1"/>
  <c r="B28" i="19"/>
  <c r="B27" i="19"/>
  <c r="M12" i="3"/>
  <c r="P12" i="3" s="1"/>
  <c r="W14" i="3"/>
  <c r="W16" i="3" s="1"/>
  <c r="S21" i="3"/>
  <c r="W21" i="3"/>
  <c r="M17" i="3"/>
  <c r="C28" i="19" l="1"/>
  <c r="Y14" i="3"/>
  <c r="O17" i="3"/>
  <c r="Y17" i="3" s="1"/>
  <c r="P17" i="3" l="1"/>
  <c r="Y19" i="3" s="1"/>
  <c r="W7" i="3" l="1"/>
  <c r="AN25" i="35" l="1"/>
  <c r="AL25" i="35" s="1"/>
  <c r="AM24" i="35"/>
  <c r="AP6" i="35"/>
  <c r="AP7" i="35"/>
  <c r="AP8" i="35"/>
  <c r="AP10" i="35"/>
  <c r="AP11" i="35"/>
  <c r="AP12" i="35"/>
  <c r="AP13" i="35"/>
  <c r="AP14" i="35"/>
  <c r="AP15" i="35"/>
  <c r="AP16" i="35"/>
  <c r="AW6" i="35"/>
  <c r="AW7" i="35"/>
  <c r="AW10" i="35"/>
  <c r="AW13" i="35"/>
  <c r="AW14" i="35"/>
  <c r="AW16" i="35"/>
  <c r="AW5" i="35"/>
  <c r="AV6" i="35"/>
  <c r="AV7" i="35"/>
  <c r="AV8" i="35"/>
  <c r="AV10" i="35"/>
  <c r="AV12" i="35"/>
  <c r="AV13" i="35"/>
  <c r="AV14" i="35"/>
  <c r="AV15" i="35"/>
  <c r="AV16" i="35"/>
  <c r="AV5" i="35"/>
  <c r="AU7" i="35"/>
  <c r="AU10" i="35"/>
  <c r="AU12" i="35"/>
  <c r="AU13" i="35"/>
  <c r="AU14" i="35"/>
  <c r="AU15" i="35"/>
  <c r="AU5" i="35"/>
  <c r="AT7" i="35"/>
  <c r="AT8" i="35"/>
  <c r="AT10" i="35"/>
  <c r="AT12" i="35"/>
  <c r="AT13" i="35"/>
  <c r="AT14" i="35"/>
  <c r="AT15" i="35"/>
  <c r="AT16" i="35"/>
  <c r="AT5" i="35"/>
  <c r="AS7" i="35"/>
  <c r="AS8" i="35"/>
  <c r="AS10" i="35"/>
  <c r="AS12" i="35"/>
  <c r="AS14" i="35"/>
  <c r="AS15" i="35"/>
  <c r="AS16" i="35"/>
  <c r="AR7" i="35"/>
  <c r="AR8" i="35"/>
  <c r="AR10" i="35"/>
  <c r="AR12" i="35"/>
  <c r="AR14" i="35"/>
  <c r="AR15" i="35"/>
  <c r="AQ6" i="35"/>
  <c r="AQ7" i="35"/>
  <c r="AQ8" i="35"/>
  <c r="AQ10" i="35"/>
  <c r="AQ11" i="35"/>
  <c r="AQ12" i="35"/>
  <c r="AQ13" i="35"/>
  <c r="AQ14" i="35"/>
  <c r="AQ15" i="35"/>
  <c r="AQ16" i="35"/>
  <c r="AQ5" i="35"/>
  <c r="AH7" i="35"/>
  <c r="AH11" i="35"/>
  <c r="AH12" i="35"/>
  <c r="AH14" i="35"/>
  <c r="AH15" i="35"/>
  <c r="AH6" i="35"/>
  <c r="L6" i="35"/>
  <c r="M6" i="35"/>
  <c r="N6" i="35"/>
  <c r="O6" i="35"/>
  <c r="P6" i="35"/>
  <c r="AH8" i="35"/>
  <c r="AF8" i="35"/>
  <c r="AH10" i="35"/>
  <c r="L11" i="35"/>
  <c r="M11" i="35"/>
  <c r="N11" i="35"/>
  <c r="O11" i="35"/>
  <c r="P11" i="35"/>
  <c r="AD11" i="35"/>
  <c r="AF11" i="35"/>
  <c r="AD12" i="35"/>
  <c r="AF12" i="35"/>
  <c r="AH13" i="35"/>
  <c r="L13" i="35"/>
  <c r="M13" i="35"/>
  <c r="N13" i="35"/>
  <c r="O13" i="35"/>
  <c r="P13" i="35"/>
  <c r="AD15" i="35"/>
  <c r="AF15" i="35"/>
  <c r="AH16" i="35"/>
  <c r="AR16" i="35"/>
  <c r="AJ7" i="35"/>
  <c r="AO7" i="35" s="1"/>
  <c r="AJ10" i="35"/>
  <c r="AO10" i="35" s="1"/>
  <c r="AJ13" i="35"/>
  <c r="AO13" i="35" s="1"/>
  <c r="AJ14" i="35"/>
  <c r="AO14" i="35" s="1"/>
  <c r="AJ5" i="35"/>
  <c r="AO5" i="35" s="1"/>
  <c r="P5" i="35"/>
  <c r="O5" i="35"/>
  <c r="N5" i="35"/>
  <c r="M5" i="35"/>
  <c r="L5" i="35"/>
  <c r="AH5" i="35"/>
  <c r="AC4" i="35"/>
  <c r="AC11" i="35" s="1"/>
  <c r="AB4" i="35"/>
  <c r="AB11" i="35" s="1"/>
  <c r="AA4" i="35"/>
  <c r="AA11" i="35" s="1"/>
  <c r="Z4" i="35"/>
  <c r="Z11" i="35" s="1"/>
  <c r="X4" i="35"/>
  <c r="X11" i="35" s="1"/>
  <c r="W4" i="35"/>
  <c r="V4" i="35"/>
  <c r="U4" i="35"/>
  <c r="U6" i="35" s="1"/>
  <c r="M18" i="25"/>
  <c r="Z16" i="25"/>
  <c r="I29" i="25"/>
  <c r="Y29" i="25"/>
  <c r="AQ27" i="25"/>
  <c r="AB27" i="25"/>
  <c r="AC27" i="25"/>
  <c r="AD27" i="25"/>
  <c r="AE27" i="25"/>
  <c r="AF27" i="25"/>
  <c r="AG27" i="25"/>
  <c r="AH27" i="25"/>
  <c r="AA27" i="25"/>
  <c r="Z27" i="25"/>
  <c r="O27" i="25"/>
  <c r="P27" i="25"/>
  <c r="Q27" i="25"/>
  <c r="R27" i="25"/>
  <c r="S27" i="25"/>
  <c r="T27" i="25"/>
  <c r="U27" i="25"/>
  <c r="V27" i="25"/>
  <c r="W27" i="25"/>
  <c r="X27" i="25"/>
  <c r="Y27" i="25"/>
  <c r="N27" i="25"/>
  <c r="M27" i="25"/>
  <c r="J27" i="25"/>
  <c r="K27" i="25"/>
  <c r="L27" i="25"/>
  <c r="I27" i="25"/>
  <c r="AH25" i="25"/>
  <c r="AG25" i="25"/>
  <c r="AF25" i="25"/>
  <c r="AE25" i="25"/>
  <c r="AD25" i="25"/>
  <c r="AC25" i="25"/>
  <c r="AB25" i="25"/>
  <c r="AA25" i="25"/>
  <c r="AQ25" i="25" s="1"/>
  <c r="Y25" i="25"/>
  <c r="X25" i="25"/>
  <c r="W25" i="25"/>
  <c r="V25" i="25"/>
  <c r="U25" i="25"/>
  <c r="T25" i="25"/>
  <c r="S25" i="25"/>
  <c r="R25" i="25"/>
  <c r="Q25" i="25"/>
  <c r="P25" i="25"/>
  <c r="O25" i="25"/>
  <c r="N25" i="25"/>
  <c r="Z25" i="25" s="1"/>
  <c r="M25" i="25"/>
  <c r="L25" i="25"/>
  <c r="K25" i="25"/>
  <c r="J25" i="25"/>
  <c r="I25" i="25"/>
  <c r="AH21" i="25"/>
  <c r="AG21" i="25"/>
  <c r="AF21" i="25"/>
  <c r="AE21" i="25"/>
  <c r="AD21" i="25"/>
  <c r="AC21" i="25"/>
  <c r="AB21" i="25"/>
  <c r="AA21" i="25"/>
  <c r="Y21" i="25"/>
  <c r="X21" i="25"/>
  <c r="W21" i="25"/>
  <c r="V21" i="25"/>
  <c r="U21" i="25"/>
  <c r="T21" i="25"/>
  <c r="S21" i="25"/>
  <c r="R21" i="25"/>
  <c r="Q21" i="25"/>
  <c r="P21" i="25"/>
  <c r="O21" i="25"/>
  <c r="N21" i="25"/>
  <c r="L21" i="25"/>
  <c r="K21" i="25"/>
  <c r="J21" i="25"/>
  <c r="I21" i="25"/>
  <c r="AI5" i="35" l="1"/>
  <c r="AS13" i="35"/>
  <c r="AR6" i="35"/>
  <c r="AC15" i="35"/>
  <c r="AJ15" i="35" s="1"/>
  <c r="AO15" i="35" s="1"/>
  <c r="AW12" i="35"/>
  <c r="AS11" i="35"/>
  <c r="AT6" i="35"/>
  <c r="AR11" i="35"/>
  <c r="AR13" i="35"/>
  <c r="AL24" i="35"/>
  <c r="AW11" i="35"/>
  <c r="AS6" i="35"/>
  <c r="V11" i="35"/>
  <c r="AU11" i="35" s="1"/>
  <c r="AR5" i="35"/>
  <c r="AJ12" i="35"/>
  <c r="AO12" i="35" s="1"/>
  <c r="W6" i="35"/>
  <c r="AS5" i="35"/>
  <c r="AW8" i="35"/>
  <c r="AV11" i="35"/>
  <c r="AV17" i="35" s="1"/>
  <c r="AV23" i="35" s="1"/>
  <c r="AV26" i="35" s="1"/>
  <c r="AW15" i="35"/>
  <c r="AP17" i="35"/>
  <c r="AP23" i="35" s="1"/>
  <c r="AP26" i="35" s="1"/>
  <c r="AG5" i="35"/>
  <c r="V6" i="35"/>
  <c r="AJ11" i="35"/>
  <c r="AO11" i="35" s="1"/>
  <c r="X16" i="35"/>
  <c r="AU16" i="35" s="1"/>
  <c r="W8" i="35"/>
  <c r="AM6" i="35"/>
  <c r="AH17" i="35"/>
  <c r="AM7" i="35"/>
  <c r="AI7" i="35"/>
  <c r="AN7" i="35" s="1"/>
  <c r="AG4" i="35"/>
  <c r="AM5" i="35"/>
  <c r="AN5" i="35"/>
  <c r="AR29" i="25"/>
  <c r="Z21" i="25"/>
  <c r="AQ21" i="25"/>
  <c r="M21" i="25"/>
  <c r="AW17" i="35" l="1"/>
  <c r="AW23" i="35" s="1"/>
  <c r="AW26" i="35" s="1"/>
  <c r="AJ16" i="35"/>
  <c r="AO16" i="35" s="1"/>
  <c r="AJ8" i="35"/>
  <c r="AO8" i="35" s="1"/>
  <c r="AU8" i="35"/>
  <c r="AG6" i="35"/>
  <c r="AL6" i="35" s="1"/>
  <c r="AU6" i="35"/>
  <c r="AT11" i="35"/>
  <c r="AT17" i="35" s="1"/>
  <c r="AJ6" i="35"/>
  <c r="AO6" i="35" s="1"/>
  <c r="AI6" i="35"/>
  <c r="AL5" i="35"/>
  <c r="AI8" i="35"/>
  <c r="AN8" i="35" s="1"/>
  <c r="AM8" i="35"/>
  <c r="AG7" i="35"/>
  <c r="AL7" i="35" s="1"/>
  <c r="AG28" i="25"/>
  <c r="AG26" i="25"/>
  <c r="AG24" i="25"/>
  <c r="AG23" i="25"/>
  <c r="AG22" i="25"/>
  <c r="AG20" i="25"/>
  <c r="AG19" i="25"/>
  <c r="AG18" i="25"/>
  <c r="AG16" i="25"/>
  <c r="AJ17" i="35" l="1"/>
  <c r="AO17" i="35"/>
  <c r="AO23" i="35" s="1"/>
  <c r="AO26" i="35" s="1"/>
  <c r="AN6" i="35"/>
  <c r="AG8" i="35"/>
  <c r="AL8" i="35" s="1"/>
  <c r="AU17" i="35"/>
  <c r="AU23" i="35" s="1"/>
  <c r="AU26" i="35" s="1"/>
  <c r="AT23" i="35"/>
  <c r="AT26" i="35" s="1"/>
  <c r="AG29" i="25"/>
  <c r="G48" i="21"/>
  <c r="H48" i="21"/>
  <c r="I48" i="21"/>
  <c r="J48" i="21"/>
  <c r="K48" i="21"/>
  <c r="L48" i="21"/>
  <c r="M48" i="21"/>
  <c r="N48" i="21"/>
  <c r="O48" i="21"/>
  <c r="P48" i="21"/>
  <c r="Q48" i="21"/>
  <c r="Q43" i="21"/>
  <c r="Q44" i="21"/>
  <c r="Q45" i="21"/>
  <c r="P43" i="21"/>
  <c r="P44" i="21"/>
  <c r="P45" i="21"/>
  <c r="O43" i="21"/>
  <c r="O44" i="21"/>
  <c r="O45" i="21"/>
  <c r="N43" i="21"/>
  <c r="N44" i="21"/>
  <c r="N45" i="21"/>
  <c r="M43" i="21"/>
  <c r="M44" i="21"/>
  <c r="M45" i="21"/>
  <c r="L43" i="21"/>
  <c r="L44" i="21"/>
  <c r="L45" i="21"/>
  <c r="K43" i="21"/>
  <c r="K44" i="21"/>
  <c r="K45" i="21"/>
  <c r="J43" i="21"/>
  <c r="J44" i="21"/>
  <c r="I43" i="21"/>
  <c r="I44" i="21"/>
  <c r="I45" i="21"/>
  <c r="H43" i="21"/>
  <c r="H44" i="21"/>
  <c r="H45" i="21"/>
  <c r="G44" i="21"/>
  <c r="G45" i="21"/>
  <c r="G43" i="21"/>
  <c r="I42" i="21"/>
  <c r="J42" i="21"/>
  <c r="K42" i="21"/>
  <c r="L42" i="21"/>
  <c r="M42" i="21"/>
  <c r="N42" i="21"/>
  <c r="O42" i="21"/>
  <c r="P42" i="21"/>
  <c r="Q42" i="21"/>
  <c r="H42" i="21"/>
  <c r="G42" i="21"/>
  <c r="I41" i="21"/>
  <c r="J41" i="21"/>
  <c r="K41" i="21"/>
  <c r="L41" i="21"/>
  <c r="M41" i="21"/>
  <c r="N41" i="21"/>
  <c r="O41" i="21"/>
  <c r="P41" i="21"/>
  <c r="Q41" i="21"/>
  <c r="H41" i="21"/>
  <c r="G41" i="21"/>
  <c r="I37" i="21"/>
  <c r="J37" i="21"/>
  <c r="K37" i="21"/>
  <c r="L37" i="21"/>
  <c r="M37" i="21"/>
  <c r="N37" i="21"/>
  <c r="O37" i="21"/>
  <c r="P37" i="21"/>
  <c r="Q37" i="21"/>
  <c r="I38" i="21"/>
  <c r="J38" i="21"/>
  <c r="K38" i="21"/>
  <c r="L38" i="21"/>
  <c r="M38" i="21"/>
  <c r="N38" i="21"/>
  <c r="O38" i="21"/>
  <c r="P38" i="21"/>
  <c r="Q38" i="21"/>
  <c r="I39" i="21"/>
  <c r="J39" i="21"/>
  <c r="K39" i="21"/>
  <c r="L39" i="21"/>
  <c r="M39" i="21"/>
  <c r="N39" i="21"/>
  <c r="O39" i="21"/>
  <c r="P39" i="21"/>
  <c r="Q39" i="21"/>
  <c r="J36" i="21"/>
  <c r="K36" i="21"/>
  <c r="L36" i="21"/>
  <c r="M36" i="21"/>
  <c r="N36" i="21"/>
  <c r="O36" i="21"/>
  <c r="P36" i="21"/>
  <c r="Q36" i="21"/>
  <c r="I36" i="21"/>
  <c r="H37" i="21"/>
  <c r="H38" i="21"/>
  <c r="H39" i="21"/>
  <c r="H36" i="21"/>
  <c r="G37" i="21"/>
  <c r="G38" i="21"/>
  <c r="G39" i="21"/>
  <c r="G36" i="21"/>
  <c r="R33" i="21"/>
  <c r="F46" i="21"/>
  <c r="AM10" i="35" l="1"/>
  <c r="AI10" i="35"/>
  <c r="AN10" i="35" s="1"/>
  <c r="Q46" i="21"/>
  <c r="I46" i="21"/>
  <c r="E46" i="21"/>
  <c r="G46" i="21"/>
  <c r="H46" i="21"/>
  <c r="L46" i="21"/>
  <c r="N46" i="21"/>
  <c r="K46" i="21"/>
  <c r="P46" i="21"/>
  <c r="M46" i="21"/>
  <c r="O46" i="21"/>
  <c r="J46" i="21"/>
  <c r="AI11" i="35" l="1"/>
  <c r="AN11" i="35" s="1"/>
  <c r="AM11" i="35"/>
  <c r="AG11" i="35"/>
  <c r="AL11" i="35" s="1"/>
  <c r="AG10" i="35"/>
  <c r="E40" i="21"/>
  <c r="AL10" i="35" l="1"/>
  <c r="AI12" i="35"/>
  <c r="AG12" i="35"/>
  <c r="AL12" i="35" s="1"/>
  <c r="AM12" i="35"/>
  <c r="J40" i="21"/>
  <c r="K40" i="21"/>
  <c r="L40" i="21"/>
  <c r="M40" i="21"/>
  <c r="O40" i="21"/>
  <c r="P40" i="21"/>
  <c r="F40" i="21"/>
  <c r="Q40" i="21"/>
  <c r="I40" i="21"/>
  <c r="N40" i="21"/>
  <c r="H40" i="21"/>
  <c r="G40" i="21"/>
  <c r="I42" i="3"/>
  <c r="L42" i="3" s="1"/>
  <c r="W42" i="3"/>
  <c r="W43" i="3"/>
  <c r="W45" i="3"/>
  <c r="V46" i="3"/>
  <c r="I47" i="3"/>
  <c r="L47" i="3" s="1"/>
  <c r="K47" i="3"/>
  <c r="W47" i="3"/>
  <c r="W48" i="3"/>
  <c r="W49" i="3"/>
  <c r="W50" i="3"/>
  <c r="S51" i="3"/>
  <c r="T51" i="3"/>
  <c r="U51" i="3"/>
  <c r="V51" i="3"/>
  <c r="I52" i="3"/>
  <c r="L52" i="3" s="1"/>
  <c r="M52" i="3" s="1"/>
  <c r="P52" i="3" s="1"/>
  <c r="Y54" i="3" s="1"/>
  <c r="K52" i="3"/>
  <c r="W52" i="3"/>
  <c r="Y52" i="3" s="1"/>
  <c r="W53" i="3"/>
  <c r="W54" i="3"/>
  <c r="W55" i="3"/>
  <c r="S56" i="3"/>
  <c r="T56" i="3"/>
  <c r="U56" i="3"/>
  <c r="V56" i="3"/>
  <c r="L14" i="21"/>
  <c r="K7" i="17" s="1"/>
  <c r="K14" i="21"/>
  <c r="J7" i="17" s="1"/>
  <c r="J14" i="21"/>
  <c r="I7" i="17" s="1"/>
  <c r="I14" i="21"/>
  <c r="H7" i="17" s="1"/>
  <c r="H14" i="21"/>
  <c r="G7" i="17" s="1"/>
  <c r="G14" i="21"/>
  <c r="F7" i="17" s="1"/>
  <c r="E14" i="21"/>
  <c r="D7" i="17" s="1"/>
  <c r="D14" i="21"/>
  <c r="C14" i="21"/>
  <c r="B6" i="13"/>
  <c r="B7" i="13" s="1"/>
  <c r="M47" i="3" l="1"/>
  <c r="P47" i="3" s="1"/>
  <c r="Y49" i="3" s="1"/>
  <c r="AN12" i="35"/>
  <c r="AS17" i="35"/>
  <c r="AS23" i="35" s="1"/>
  <c r="AS26" i="35" s="1"/>
  <c r="AI13" i="35"/>
  <c r="AN13" i="35" s="1"/>
  <c r="AM14" i="35"/>
  <c r="AM13" i="35"/>
  <c r="Y47" i="3"/>
  <c r="W56" i="3"/>
  <c r="Y42" i="3"/>
  <c r="W51" i="3"/>
  <c r="AI14" i="35" l="1"/>
  <c r="AN14" i="35" s="1"/>
  <c r="AM15" i="35"/>
  <c r="AG13" i="35"/>
  <c r="AL13" i="35" l="1"/>
  <c r="AM16" i="35"/>
  <c r="AM17" i="35" s="1"/>
  <c r="AM23" i="35" s="1"/>
  <c r="AM26" i="35" s="1"/>
  <c r="AI15" i="35"/>
  <c r="AN15" i="35" s="1"/>
  <c r="AG14" i="35"/>
  <c r="AL14" i="35" s="1"/>
  <c r="AQ8" i="25"/>
  <c r="AQ9" i="25"/>
  <c r="AQ10" i="25"/>
  <c r="AQ11" i="25"/>
  <c r="AQ12" i="25"/>
  <c r="AQ13" i="25"/>
  <c r="AQ14" i="25"/>
  <c r="AQ7" i="25"/>
  <c r="Z8" i="25"/>
  <c r="Z9" i="25"/>
  <c r="Z10" i="25"/>
  <c r="Z11" i="25"/>
  <c r="Z12" i="25"/>
  <c r="Z13" i="25"/>
  <c r="Z14" i="25"/>
  <c r="Z7" i="25"/>
  <c r="M11" i="25"/>
  <c r="M10" i="25"/>
  <c r="M8" i="25"/>
  <c r="M7" i="25"/>
  <c r="M12" i="25"/>
  <c r="M13" i="25"/>
  <c r="M9" i="25"/>
  <c r="AG15" i="35" l="1"/>
  <c r="AL15" i="35" s="1"/>
  <c r="AR17" i="35"/>
  <c r="AR23" i="35" s="1"/>
  <c r="AR26" i="35" s="1"/>
  <c r="AQ17" i="35"/>
  <c r="AQ23" i="35" s="1"/>
  <c r="AQ26" i="35" s="1"/>
  <c r="AQ6" i="25"/>
  <c r="U44" i="3" s="1"/>
  <c r="U46" i="3" s="1"/>
  <c r="Z6" i="25"/>
  <c r="T44" i="3" s="1"/>
  <c r="T46" i="3" s="1"/>
  <c r="AG16" i="35" l="1"/>
  <c r="AI16" i="35"/>
  <c r="AN16" i="35" l="1"/>
  <c r="AN17" i="35" s="1"/>
  <c r="AN23" i="35" s="1"/>
  <c r="AN26" i="35" s="1"/>
  <c r="AI17" i="35"/>
  <c r="AL16" i="35"/>
  <c r="AL17" i="35" s="1"/>
  <c r="AL23" i="35" s="1"/>
  <c r="AL26" i="35" s="1"/>
  <c r="AG17" i="35"/>
  <c r="AP29" i="25" l="1"/>
  <c r="AO29" i="25"/>
  <c r="AN29" i="25"/>
  <c r="AM29" i="25"/>
  <c r="AL29" i="25"/>
  <c r="AK29" i="25"/>
  <c r="AI29" i="25"/>
  <c r="M14" i="25"/>
  <c r="M6" i="25" s="1"/>
  <c r="S44" i="3" s="1"/>
  <c r="AH28" i="25"/>
  <c r="AF28" i="25"/>
  <c r="AE28" i="25"/>
  <c r="AD28" i="25"/>
  <c r="AC28" i="25"/>
  <c r="AB28" i="25"/>
  <c r="AA28" i="25"/>
  <c r="AQ28" i="25" s="1"/>
  <c r="Y28" i="25"/>
  <c r="X28" i="25"/>
  <c r="W28" i="25"/>
  <c r="V28" i="25"/>
  <c r="U28" i="25"/>
  <c r="T28" i="25"/>
  <c r="S28" i="25"/>
  <c r="R28" i="25"/>
  <c r="Q28" i="25"/>
  <c r="P28" i="25"/>
  <c r="O28" i="25"/>
  <c r="N28" i="25"/>
  <c r="L28" i="25"/>
  <c r="K28" i="25"/>
  <c r="J28" i="25"/>
  <c r="I28" i="25"/>
  <c r="AH26" i="25"/>
  <c r="AF26" i="25"/>
  <c r="AE26" i="25"/>
  <c r="AD26" i="25"/>
  <c r="AC26" i="25"/>
  <c r="AB26" i="25"/>
  <c r="AA26" i="25"/>
  <c r="Y26" i="25"/>
  <c r="X26" i="25"/>
  <c r="W26" i="25"/>
  <c r="V26" i="25"/>
  <c r="U26" i="25"/>
  <c r="T26" i="25"/>
  <c r="S26" i="25"/>
  <c r="R26" i="25"/>
  <c r="Q26" i="25"/>
  <c r="P26" i="25"/>
  <c r="O26" i="25"/>
  <c r="N26" i="25"/>
  <c r="L26" i="25"/>
  <c r="K26" i="25"/>
  <c r="J26" i="25"/>
  <c r="I26" i="25"/>
  <c r="M26" i="25"/>
  <c r="AH24" i="25"/>
  <c r="AF24" i="25"/>
  <c r="AE24" i="25"/>
  <c r="AD24" i="25"/>
  <c r="AC24" i="25"/>
  <c r="AB24" i="25"/>
  <c r="AA24" i="25"/>
  <c r="Y24" i="25"/>
  <c r="X24" i="25"/>
  <c r="W24" i="25"/>
  <c r="V24" i="25"/>
  <c r="U24" i="25"/>
  <c r="T24" i="25"/>
  <c r="S24" i="25"/>
  <c r="R24" i="25"/>
  <c r="Q24" i="25"/>
  <c r="P24" i="25"/>
  <c r="O24" i="25"/>
  <c r="N24" i="25"/>
  <c r="L24" i="25"/>
  <c r="K24" i="25"/>
  <c r="J24" i="25"/>
  <c r="I24" i="25"/>
  <c r="M24" i="25"/>
  <c r="AH23" i="25"/>
  <c r="AF23" i="25"/>
  <c r="AE23" i="25"/>
  <c r="AD23" i="25"/>
  <c r="AC23" i="25"/>
  <c r="AB23" i="25"/>
  <c r="AA23" i="25"/>
  <c r="Y23" i="25"/>
  <c r="X23" i="25"/>
  <c r="W23" i="25"/>
  <c r="V23" i="25"/>
  <c r="U23" i="25"/>
  <c r="T23" i="25"/>
  <c r="S23" i="25"/>
  <c r="R23" i="25"/>
  <c r="Q23" i="25"/>
  <c r="P23" i="25"/>
  <c r="O23" i="25"/>
  <c r="N23" i="25"/>
  <c r="L23" i="25"/>
  <c r="K23" i="25"/>
  <c r="J23" i="25"/>
  <c r="I23" i="25"/>
  <c r="AH22" i="25"/>
  <c r="AF22" i="25"/>
  <c r="AE22" i="25"/>
  <c r="AD22" i="25"/>
  <c r="AC22" i="25"/>
  <c r="AB22" i="25"/>
  <c r="AA22" i="25"/>
  <c r="Y22" i="25"/>
  <c r="X22" i="25"/>
  <c r="W22" i="25"/>
  <c r="V22" i="25"/>
  <c r="U22" i="25"/>
  <c r="T22" i="25"/>
  <c r="S22" i="25"/>
  <c r="R22" i="25"/>
  <c r="Q22" i="25"/>
  <c r="P22" i="25"/>
  <c r="O22" i="25"/>
  <c r="N22" i="25"/>
  <c r="L22" i="25"/>
  <c r="K22" i="25"/>
  <c r="J22" i="25"/>
  <c r="I22" i="25"/>
  <c r="M22" i="25" s="1"/>
  <c r="AH20" i="25"/>
  <c r="AF20" i="25"/>
  <c r="AE20" i="25"/>
  <c r="AD20" i="25"/>
  <c r="AC20" i="25"/>
  <c r="AB20" i="25"/>
  <c r="AA20" i="25"/>
  <c r="Y20" i="25"/>
  <c r="X20" i="25"/>
  <c r="W20" i="25"/>
  <c r="V20" i="25"/>
  <c r="U20" i="25"/>
  <c r="T20" i="25"/>
  <c r="S20" i="25"/>
  <c r="R20" i="25"/>
  <c r="Q20" i="25"/>
  <c r="P20" i="25"/>
  <c r="O20" i="25"/>
  <c r="N20" i="25"/>
  <c r="L20" i="25"/>
  <c r="K20" i="25"/>
  <c r="J20" i="25"/>
  <c r="I20" i="25"/>
  <c r="AH19" i="25"/>
  <c r="AF19" i="25"/>
  <c r="AE19" i="25"/>
  <c r="AD19" i="25"/>
  <c r="AC19" i="25"/>
  <c r="AB19" i="25"/>
  <c r="AA19" i="25"/>
  <c r="Y19" i="25"/>
  <c r="X19" i="25"/>
  <c r="W19" i="25"/>
  <c r="V19" i="25"/>
  <c r="U19" i="25"/>
  <c r="T19" i="25"/>
  <c r="S19" i="25"/>
  <c r="R19" i="25"/>
  <c r="Q19" i="25"/>
  <c r="P19" i="25"/>
  <c r="O19" i="25"/>
  <c r="N19" i="25"/>
  <c r="L19" i="25"/>
  <c r="K19" i="25"/>
  <c r="J19" i="25"/>
  <c r="I19" i="25"/>
  <c r="AH18" i="25"/>
  <c r="AF18" i="25"/>
  <c r="AE18" i="25"/>
  <c r="AD18" i="25"/>
  <c r="AC18" i="25"/>
  <c r="AB18" i="25"/>
  <c r="AA18" i="25"/>
  <c r="Y18" i="25"/>
  <c r="X18" i="25"/>
  <c r="W18" i="25"/>
  <c r="V18" i="25"/>
  <c r="U18" i="25"/>
  <c r="T18" i="25"/>
  <c r="S18" i="25"/>
  <c r="R18" i="25"/>
  <c r="Q18" i="25"/>
  <c r="P18" i="25"/>
  <c r="O18" i="25"/>
  <c r="N18" i="25"/>
  <c r="L18" i="25"/>
  <c r="K18" i="25"/>
  <c r="J18" i="25"/>
  <c r="I18" i="25"/>
  <c r="AH16" i="25"/>
  <c r="AF16" i="25"/>
  <c r="AE16" i="25"/>
  <c r="AD16" i="25"/>
  <c r="AC16" i="25"/>
  <c r="AC29" i="25" s="1"/>
  <c r="AB16" i="25"/>
  <c r="AA16" i="25"/>
  <c r="Y16" i="25"/>
  <c r="X16" i="25"/>
  <c r="W16" i="25"/>
  <c r="V16" i="25"/>
  <c r="U16" i="25"/>
  <c r="T16" i="25"/>
  <c r="T29" i="25" s="1"/>
  <c r="S16" i="25"/>
  <c r="R16" i="25"/>
  <c r="Q16" i="25"/>
  <c r="P16" i="25"/>
  <c r="O16" i="25"/>
  <c r="N16" i="25"/>
  <c r="L16" i="25"/>
  <c r="K16" i="25"/>
  <c r="J16" i="25"/>
  <c r="I16" i="25"/>
  <c r="M20" i="25" l="1"/>
  <c r="O29" i="25"/>
  <c r="AF29" i="25"/>
  <c r="M19" i="25"/>
  <c r="X29" i="25"/>
  <c r="Q29" i="25"/>
  <c r="R29" i="25"/>
  <c r="J29" i="25"/>
  <c r="S29" i="25"/>
  <c r="M23" i="25"/>
  <c r="P29" i="25"/>
  <c r="M28" i="25"/>
  <c r="M17" i="25" s="1"/>
  <c r="AH29" i="25"/>
  <c r="U29" i="25"/>
  <c r="V29" i="25"/>
  <c r="AE29" i="25"/>
  <c r="S46" i="3"/>
  <c r="W44" i="3"/>
  <c r="W46" i="3" s="1"/>
  <c r="AQ26" i="25"/>
  <c r="AA29" i="25"/>
  <c r="AQ16" i="25"/>
  <c r="AQ15" i="25" s="1"/>
  <c r="U34" i="3" s="1"/>
  <c r="AQ18" i="25"/>
  <c r="AQ19" i="25"/>
  <c r="AQ20" i="25"/>
  <c r="AQ22" i="25"/>
  <c r="AQ23" i="25"/>
  <c r="AQ24" i="25"/>
  <c r="AR6" i="25"/>
  <c r="G42" i="3" s="1"/>
  <c r="K42" i="3" s="1"/>
  <c r="M42" i="3" s="1"/>
  <c r="P42" i="3" s="1"/>
  <c r="N29" i="25"/>
  <c r="Z15" i="25"/>
  <c r="T34" i="3" s="1"/>
  <c r="Z18" i="25"/>
  <c r="Z19" i="25"/>
  <c r="Z20" i="25"/>
  <c r="Z22" i="25"/>
  <c r="Z23" i="25"/>
  <c r="Z24" i="25"/>
  <c r="Z26" i="25"/>
  <c r="Z28" i="25"/>
  <c r="M16" i="25"/>
  <c r="M15" i="25" s="1"/>
  <c r="S34" i="3" s="1"/>
  <c r="AB29" i="25"/>
  <c r="L29" i="25"/>
  <c r="AD29" i="25"/>
  <c r="W29" i="25"/>
  <c r="K29" i="25"/>
  <c r="Y44" i="3" l="1"/>
  <c r="Z17" i="25"/>
  <c r="AQ17" i="25"/>
  <c r="AR15" i="25"/>
  <c r="G32" i="3" s="1"/>
  <c r="AR17" i="25" l="1"/>
  <c r="L6" i="21"/>
  <c r="K6" i="21"/>
  <c r="J6" i="21"/>
  <c r="I6" i="21"/>
  <c r="H6" i="21"/>
  <c r="G6" i="21"/>
  <c r="F6" i="21"/>
  <c r="E6" i="21"/>
  <c r="D6" i="21"/>
  <c r="C6" i="21"/>
  <c r="F14" i="21"/>
  <c r="E7" i="17" s="1"/>
  <c r="L8" i="21"/>
  <c r="K8" i="21"/>
  <c r="J8" i="21"/>
  <c r="I8" i="21"/>
  <c r="H8" i="21"/>
  <c r="G8" i="21"/>
  <c r="F8" i="21"/>
  <c r="E8" i="21"/>
  <c r="D8" i="21"/>
  <c r="C8" i="21"/>
  <c r="H30" i="21"/>
  <c r="M30" i="21" s="1"/>
  <c r="H29" i="21"/>
  <c r="M29" i="21" s="1"/>
  <c r="H5" i="21" l="1"/>
  <c r="F5" i="21"/>
  <c r="H7" i="21"/>
  <c r="J5" i="21"/>
  <c r="D7" i="21"/>
  <c r="J7" i="21"/>
  <c r="J13" i="21" s="1"/>
  <c r="I6" i="17" s="1"/>
  <c r="I8" i="17" s="1"/>
  <c r="J9" i="10" s="1"/>
  <c r="L7" i="21"/>
  <c r="G7" i="21"/>
  <c r="C7" i="21"/>
  <c r="K7" i="21"/>
  <c r="I5" i="21"/>
  <c r="E5" i="21"/>
  <c r="E7" i="21"/>
  <c r="C5" i="21"/>
  <c r="K5" i="21"/>
  <c r="F7" i="21"/>
  <c r="D5" i="21"/>
  <c r="L5" i="21"/>
  <c r="I7" i="21"/>
  <c r="G5" i="21"/>
  <c r="B8" i="17"/>
  <c r="C8" i="17"/>
  <c r="F61" i="3"/>
  <c r="E6" i="18"/>
  <c r="E7" i="18"/>
  <c r="F6" i="10" s="1"/>
  <c r="F5" i="10" s="1"/>
  <c r="B6" i="18"/>
  <c r="B7" i="18"/>
  <c r="C6" i="10" s="1"/>
  <c r="B12" i="10"/>
  <c r="C6" i="18"/>
  <c r="C7" i="18"/>
  <c r="D6" i="10"/>
  <c r="D5" i="10" s="1"/>
  <c r="D6" i="18"/>
  <c r="D7" i="18"/>
  <c r="F6" i="18"/>
  <c r="F7" i="18"/>
  <c r="G6" i="10" s="1"/>
  <c r="G5" i="10" s="1"/>
  <c r="G6" i="18"/>
  <c r="G7" i="18"/>
  <c r="H6" i="10" s="1"/>
  <c r="H5" i="10" s="1"/>
  <c r="H6" i="18"/>
  <c r="H7" i="18"/>
  <c r="I6" i="10" s="1"/>
  <c r="I5" i="10" s="1"/>
  <c r="I6" i="18"/>
  <c r="I7" i="18"/>
  <c r="J6" i="10"/>
  <c r="J6" i="18"/>
  <c r="J7" i="18"/>
  <c r="K6" i="10"/>
  <c r="K5" i="10" s="1"/>
  <c r="K6" i="18"/>
  <c r="K7" i="18"/>
  <c r="L6" i="10" s="1"/>
  <c r="L5" i="10" s="1"/>
  <c r="D10" i="10"/>
  <c r="F10" i="10"/>
  <c r="G10" i="10"/>
  <c r="H10" i="10"/>
  <c r="I10" i="10"/>
  <c r="J10" i="10"/>
  <c r="K10" i="10"/>
  <c r="L10" i="10"/>
  <c r="B17" i="10"/>
  <c r="K7" i="3"/>
  <c r="I7" i="3"/>
  <c r="L7" i="3" s="1"/>
  <c r="K22" i="3"/>
  <c r="U22" i="3" s="1"/>
  <c r="I22" i="3"/>
  <c r="L22" i="3" s="1"/>
  <c r="U23" i="3" s="1"/>
  <c r="W23" i="3" s="1"/>
  <c r="K27" i="3"/>
  <c r="U27" i="3" s="1"/>
  <c r="U59" i="3" s="1"/>
  <c r="I27" i="3"/>
  <c r="L27" i="3" s="1"/>
  <c r="U28" i="3" s="1"/>
  <c r="U61" i="3" s="1"/>
  <c r="K32" i="3"/>
  <c r="I32" i="3"/>
  <c r="L32" i="3" s="1"/>
  <c r="T36" i="3" s="1"/>
  <c r="K37" i="3"/>
  <c r="T37" i="3" s="1"/>
  <c r="I37" i="3"/>
  <c r="L37" i="3" s="1"/>
  <c r="T38" i="3" s="1"/>
  <c r="B13" i="17"/>
  <c r="W9" i="3"/>
  <c r="W10" i="3"/>
  <c r="W8" i="3"/>
  <c r="B7" i="10"/>
  <c r="E11" i="18"/>
  <c r="J5" i="10"/>
  <c r="F20" i="2"/>
  <c r="G20" i="2" s="1"/>
  <c r="C4" i="10"/>
  <c r="L3" i="10"/>
  <c r="K3" i="10"/>
  <c r="J3" i="10"/>
  <c r="I3" i="10"/>
  <c r="H3" i="10"/>
  <c r="G3" i="10"/>
  <c r="F3" i="10"/>
  <c r="E3" i="10"/>
  <c r="D3" i="10"/>
  <c r="C3" i="10"/>
  <c r="K15" i="18"/>
  <c r="K18" i="17"/>
  <c r="J15" i="18"/>
  <c r="J18" i="17"/>
  <c r="I15" i="18"/>
  <c r="I18" i="17"/>
  <c r="H15" i="18"/>
  <c r="H18" i="17"/>
  <c r="G15" i="18"/>
  <c r="G18" i="17"/>
  <c r="F15" i="18"/>
  <c r="F18" i="17"/>
  <c r="E15" i="18"/>
  <c r="E18" i="17"/>
  <c r="D18" i="17"/>
  <c r="D15" i="18"/>
  <c r="C18" i="17"/>
  <c r="C15" i="18"/>
  <c r="B18" i="17"/>
  <c r="B15" i="18"/>
  <c r="K13" i="17"/>
  <c r="K11" i="18"/>
  <c r="J13" i="17"/>
  <c r="J11" i="18"/>
  <c r="I13" i="17"/>
  <c r="I11" i="18"/>
  <c r="H13" i="17"/>
  <c r="H11" i="18"/>
  <c r="G13" i="17"/>
  <c r="G11" i="18"/>
  <c r="F13" i="17"/>
  <c r="F11" i="18"/>
  <c r="E13" i="17"/>
  <c r="D13" i="17"/>
  <c r="D11" i="18"/>
  <c r="C13" i="17"/>
  <c r="C11" i="18"/>
  <c r="B11" i="18"/>
  <c r="B4" i="18"/>
  <c r="K3" i="18"/>
  <c r="J3" i="18"/>
  <c r="I3" i="18"/>
  <c r="H3" i="18"/>
  <c r="G3" i="18"/>
  <c r="F3" i="18"/>
  <c r="E3" i="18"/>
  <c r="D3" i="18"/>
  <c r="C3" i="18"/>
  <c r="B3" i="18"/>
  <c r="B4" i="17"/>
  <c r="C17" i="2"/>
  <c r="K3" i="17"/>
  <c r="J3" i="17"/>
  <c r="I3" i="17"/>
  <c r="H3" i="17"/>
  <c r="G3" i="17"/>
  <c r="F3" i="17"/>
  <c r="E3" i="17"/>
  <c r="D3" i="17"/>
  <c r="C3" i="17"/>
  <c r="B3" i="17"/>
  <c r="S11" i="3"/>
  <c r="V41" i="3"/>
  <c r="U41" i="3"/>
  <c r="T41" i="3"/>
  <c r="S41" i="3"/>
  <c r="V36" i="3"/>
  <c r="U36" i="3"/>
  <c r="S36" i="3"/>
  <c r="V31" i="3"/>
  <c r="T31" i="3"/>
  <c r="V26" i="3"/>
  <c r="T26" i="3"/>
  <c r="S26" i="3"/>
  <c r="T11" i="3"/>
  <c r="V11" i="3"/>
  <c r="U11" i="3"/>
  <c r="W37" i="3"/>
  <c r="W38" i="3"/>
  <c r="W39" i="3"/>
  <c r="W40" i="3"/>
  <c r="W32" i="3"/>
  <c r="W34" i="3"/>
  <c r="W35" i="3"/>
  <c r="W29" i="3"/>
  <c r="W24" i="3"/>
  <c r="W25" i="3"/>
  <c r="S5" i="3"/>
  <c r="D7" i="19" l="1"/>
  <c r="D9" i="19" s="1"/>
  <c r="D25" i="19" s="1"/>
  <c r="D19" i="19"/>
  <c r="D21" i="19" s="1"/>
  <c r="D26" i="19" s="1"/>
  <c r="D29" i="19" s="1"/>
  <c r="W27" i="3"/>
  <c r="W28" i="3"/>
  <c r="U31" i="3"/>
  <c r="W22" i="3"/>
  <c r="W26" i="3" s="1"/>
  <c r="U26" i="3"/>
  <c r="M37" i="3"/>
  <c r="O37" i="3" s="1"/>
  <c r="Y37" i="3" s="1"/>
  <c r="D13" i="21"/>
  <c r="G13" i="21"/>
  <c r="F6" i="17" s="1"/>
  <c r="F8" i="17" s="1"/>
  <c r="L13" i="21"/>
  <c r="K6" i="17" s="1"/>
  <c r="K8" i="17" s="1"/>
  <c r="F13" i="21"/>
  <c r="E6" i="17" s="1"/>
  <c r="E8" i="17" s="1"/>
  <c r="F9" i="10" s="1"/>
  <c r="F8" i="10" s="1"/>
  <c r="F11" i="10" s="1"/>
  <c r="C13" i="21"/>
  <c r="H13" i="21"/>
  <c r="G6" i="17" s="1"/>
  <c r="G8" i="17" s="1"/>
  <c r="H9" i="10" s="1"/>
  <c r="H8" i="10" s="1"/>
  <c r="H11" i="10" s="1"/>
  <c r="E13" i="21"/>
  <c r="D6" i="17" s="1"/>
  <c r="D8" i="17" s="1"/>
  <c r="E9" i="10" s="1"/>
  <c r="C4" i="18"/>
  <c r="I13" i="21"/>
  <c r="H6" i="17" s="1"/>
  <c r="H8" i="17" s="1"/>
  <c r="I9" i="10" s="1"/>
  <c r="I8" i="10" s="1"/>
  <c r="I11" i="10" s="1"/>
  <c r="E6" i="10"/>
  <c r="E5" i="10" s="1"/>
  <c r="K13" i="21"/>
  <c r="J6" i="17" s="1"/>
  <c r="J8" i="17" s="1"/>
  <c r="K9" i="10" s="1"/>
  <c r="K8" i="10" s="1"/>
  <c r="K11" i="10" s="1"/>
  <c r="C9" i="10"/>
  <c r="W41" i="3"/>
  <c r="J8" i="10"/>
  <c r="J11" i="10" s="1"/>
  <c r="W33" i="3"/>
  <c r="Y32" i="3" s="1"/>
  <c r="W11" i="3"/>
  <c r="S31" i="3"/>
  <c r="W30" i="3"/>
  <c r="Y39" i="3"/>
  <c r="M32" i="3"/>
  <c r="P32" i="3" s="1"/>
  <c r="Y34" i="3" s="1"/>
  <c r="M27" i="3"/>
  <c r="M22" i="3"/>
  <c r="K61" i="3"/>
  <c r="M7" i="3"/>
  <c r="O7" i="3" s="1"/>
  <c r="L61" i="3"/>
  <c r="D9" i="10"/>
  <c r="D8" i="10" s="1"/>
  <c r="D11" i="10" s="1"/>
  <c r="E4" i="10"/>
  <c r="H20" i="2"/>
  <c r="E4" i="18" s="1"/>
  <c r="T5" i="3"/>
  <c r="D4" i="10"/>
  <c r="C4" i="17"/>
  <c r="B6" i="10"/>
  <c r="C5" i="10"/>
  <c r="V5" i="3"/>
  <c r="D4" i="18"/>
  <c r="D4" i="17"/>
  <c r="U5" i="3"/>
  <c r="W31" i="3" l="1"/>
  <c r="D28" i="19"/>
  <c r="D27" i="19"/>
  <c r="E10" i="10"/>
  <c r="O27" i="3"/>
  <c r="Y27" i="3" s="1"/>
  <c r="Y24" i="3"/>
  <c r="O22" i="3"/>
  <c r="G9" i="10"/>
  <c r="G8" i="10" s="1"/>
  <c r="G11" i="10" s="1"/>
  <c r="L9" i="10"/>
  <c r="L8" i="10" s="1"/>
  <c r="L11" i="10" s="1"/>
  <c r="L8" i="17"/>
  <c r="E15" i="21"/>
  <c r="F4" i="10"/>
  <c r="W36" i="3"/>
  <c r="E8" i="10"/>
  <c r="E11" i="10" s="1"/>
  <c r="M61" i="3"/>
  <c r="I20" i="2"/>
  <c r="E4" i="17"/>
  <c r="B5" i="10"/>
  <c r="P27" i="3" l="1"/>
  <c r="Y29" i="3" s="1"/>
  <c r="E61" i="3"/>
  <c r="Y22" i="3"/>
  <c r="B9" i="10"/>
  <c r="C20" i="10" s="1"/>
  <c r="J20" i="2"/>
  <c r="F4" i="18"/>
  <c r="G4" i="10"/>
  <c r="F4" i="17"/>
  <c r="C24" i="10" l="1"/>
  <c r="G4" i="17"/>
  <c r="G4" i="18"/>
  <c r="K20" i="2"/>
  <c r="H4" i="10"/>
  <c r="H4" i="18" l="1"/>
  <c r="I4" i="10"/>
  <c r="L20" i="2"/>
  <c r="H4" i="17"/>
  <c r="I4" i="17" l="1"/>
  <c r="M20" i="2"/>
  <c r="I4" i="18"/>
  <c r="J4" i="10"/>
  <c r="J4" i="17" l="1"/>
  <c r="J4" i="18"/>
  <c r="K4" i="10"/>
  <c r="N20" i="2"/>
  <c r="L4" i="10" l="1"/>
  <c r="K4" i="17"/>
  <c r="K4" i="18"/>
  <c r="Y7" i="3" l="1"/>
  <c r="P7" i="3"/>
  <c r="P61" i="3" s="1"/>
  <c r="O61" i="3"/>
  <c r="B2" i="3" s="1"/>
  <c r="C26" i="10" l="1"/>
  <c r="C17" i="10" s="1"/>
  <c r="B3" i="3"/>
  <c r="Y9" i="3"/>
  <c r="C10" i="10" l="1"/>
  <c r="C8" i="10" l="1"/>
  <c r="B10" i="10"/>
  <c r="C23" i="10" s="1"/>
  <c r="C25" i="10" s="1"/>
  <c r="C27" i="10" s="1"/>
  <c r="C29" i="10" s="1"/>
  <c r="H21" i="10" s="1"/>
  <c r="H23" i="10" l="1"/>
  <c r="H22" i="10" s="1"/>
  <c r="H28" i="10" s="1"/>
  <c r="G21" i="10"/>
  <c r="B8" i="10"/>
  <c r="C11" i="10"/>
  <c r="B15" i="10" l="1"/>
  <c r="B11" i="10"/>
  <c r="B14" i="10" s="1"/>
  <c r="G23" i="10"/>
  <c r="G22" i="10" s="1"/>
  <c r="G28"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author>
    <author>Anna</author>
  </authors>
  <commentList>
    <comment ref="D10" authorId="0" shapeId="0" xr:uid="{00000000-0006-0000-0000-000001000000}">
      <text>
        <r>
          <rPr>
            <b/>
            <sz val="9"/>
            <color indexed="10"/>
            <rFont val="Tahoma"/>
            <family val="2"/>
            <charset val="238"/>
          </rPr>
          <t>Proszę wybrać z listy</t>
        </r>
        <r>
          <rPr>
            <b/>
            <sz val="9"/>
            <color indexed="81"/>
            <rFont val="Tahoma"/>
            <family val="2"/>
            <charset val="238"/>
          </rPr>
          <t xml:space="preserve">
</t>
        </r>
        <r>
          <rPr>
            <sz val="9"/>
            <color indexed="81"/>
            <rFont val="Tahoma"/>
            <family val="2"/>
            <charset val="238"/>
          </rPr>
          <t>- jeżeli VAT jest kwalifikowany, to analizę sporządzamy w cenach brutto,
- jeśli VAT jest niekwalifikowany, to analizę sporządzamy w cench netto</t>
        </r>
      </text>
    </comment>
    <comment ref="D11" authorId="0" shapeId="0" xr:uid="{00000000-0006-0000-0000-000002000000}">
      <text>
        <r>
          <rPr>
            <b/>
            <sz val="9"/>
            <color indexed="81"/>
            <rFont val="Tahoma"/>
            <family val="2"/>
            <charset val="238"/>
          </rPr>
          <t xml:space="preserve">Proszę podać poziom dofinansowania.
</t>
        </r>
        <r>
          <rPr>
            <b/>
            <sz val="9"/>
            <color indexed="10"/>
            <rFont val="Tahoma"/>
            <family val="2"/>
            <charset val="238"/>
          </rPr>
          <t>UWAGA: W przypadku prowadzenia przez Beneficjenta działalności gospodarczej poziom ten nie będzie wynosił 100% i należy wyliczyć go zgodnie z Metodologią wskazaną w dokumentacji konkursowej.</t>
        </r>
      </text>
    </comment>
    <comment ref="C16" authorId="0" shapeId="0" xr:uid="{00000000-0006-0000-0000-000003000000}">
      <text>
        <r>
          <rPr>
            <b/>
            <sz val="9"/>
            <color indexed="10"/>
            <rFont val="Tahoma"/>
            <family val="2"/>
            <charset val="238"/>
          </rPr>
          <t>Metodę standarodową</t>
        </r>
        <r>
          <rPr>
            <b/>
            <sz val="9"/>
            <color indexed="81"/>
            <rFont val="Tahoma"/>
            <family val="2"/>
            <charset val="238"/>
          </rPr>
          <t xml:space="preserve"> wybiera się gdy Wnioskodawca potrafi oddzielić przychody i koszty na etapie utrzymania projektu od swoich pozostałych przychodów i kosztów;
</t>
        </r>
        <r>
          <rPr>
            <b/>
            <sz val="9"/>
            <color indexed="10"/>
            <rFont val="Tahoma"/>
            <family val="2"/>
            <charset val="238"/>
          </rPr>
          <t>Metodę złożoną</t>
        </r>
        <r>
          <rPr>
            <b/>
            <sz val="9"/>
            <color indexed="81"/>
            <rFont val="Tahoma"/>
            <family val="2"/>
            <charset val="238"/>
          </rPr>
          <t xml:space="preserve"> wybiera się, gdy Wnioskodawca nie potrafi oddzielić przychodów i/lub kosztów na etapie utrzymania projektu od innych swoich przychodów i/lub kosztów (np. gdy przedmiotem projektu jest rozbudowa istniejącego systemu, a koszty obsługi dotyczą całości systemu i trudno wyodrębnić jaka część przypada na "starą", a jaka na "nową" część systemu).</t>
        </r>
      </text>
    </comment>
    <comment ref="E20" authorId="1" shapeId="0" xr:uid="{00000000-0006-0000-0000-000004000000}">
      <text>
        <r>
          <rPr>
            <b/>
            <sz val="9"/>
            <color indexed="10"/>
            <rFont val="Tahoma"/>
            <family val="2"/>
            <charset val="238"/>
          </rPr>
          <t>Proszę wybrać z listy.</t>
        </r>
        <r>
          <rPr>
            <sz val="9"/>
            <color indexed="81"/>
            <rFont val="Tahoma"/>
            <family val="2"/>
            <charset val="238"/>
          </rPr>
          <t xml:space="preserve">
Rokiem bazowym w analizie finansowej i ekonomicznej powinien być założony w analizie rok rozpoczęcia realizacji projektu (np. rok rozpoczęcia robót budowlanych). Wyjątkiem od tej zasady jest sytuacja, w której wniosek o dofinansowanie został sporządzony na etapie, gdy realizacja projektu została już rozpoczęta. Wówczas rokiem bazowym jest rok złożenia wniosku o dofinansowanie.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author>
  </authors>
  <commentList>
    <comment ref="C7" authorId="0" shapeId="0" xr:uid="{00000000-0006-0000-0100-000001000000}">
      <text>
        <r>
          <rPr>
            <b/>
            <sz val="9"/>
            <color indexed="81"/>
            <rFont val="Tahoma"/>
            <family val="2"/>
            <charset val="238"/>
          </rPr>
          <t>Proszę wpisać nazwę zadania</t>
        </r>
      </text>
    </comment>
    <comment ref="D7" authorId="0" shapeId="0" xr:uid="{00000000-0006-0000-0100-000002000000}">
      <text>
        <r>
          <rPr>
            <b/>
            <sz val="9"/>
            <color indexed="81"/>
            <rFont val="Tahoma"/>
            <family val="2"/>
            <charset val="238"/>
          </rPr>
          <t>Proszę wpisać własną nazwę wydatku</t>
        </r>
      </text>
    </comment>
    <comment ref="E7" authorId="0" shapeId="0" xr:uid="{00000000-0006-0000-0100-000003000000}">
      <text>
        <r>
          <rPr>
            <b/>
            <sz val="9"/>
            <color indexed="10"/>
            <rFont val="Tahoma"/>
            <family val="2"/>
            <charset val="238"/>
          </rPr>
          <t>Proszę wybrać z listy</t>
        </r>
      </text>
    </comment>
    <comment ref="F7" authorId="0" shapeId="0" xr:uid="{00000000-0006-0000-0100-000004000000}">
      <text>
        <r>
          <rPr>
            <b/>
            <sz val="9"/>
            <color indexed="10"/>
            <rFont val="Tahoma"/>
            <family val="2"/>
            <charset val="238"/>
          </rPr>
          <t>Proszę wybrać z listy</t>
        </r>
      </text>
    </comment>
    <comment ref="G7" authorId="0" shapeId="0" xr:uid="{00000000-0006-0000-0100-000005000000}">
      <text>
        <r>
          <rPr>
            <b/>
            <sz val="9"/>
            <color indexed="10"/>
            <rFont val="Tahoma"/>
            <family val="2"/>
            <charset val="238"/>
          </rPr>
          <t>Proszę podać wartość z dokładnością do 2 miejsc po przecinku</t>
        </r>
      </text>
    </comment>
    <comment ref="H7" authorId="0" shapeId="0" xr:uid="{00000000-0006-0000-0100-000006000000}">
      <text>
        <r>
          <rPr>
            <b/>
            <sz val="9"/>
            <color indexed="10"/>
            <rFont val="Tahoma"/>
            <family val="2"/>
            <charset val="238"/>
          </rPr>
          <t>Proszę wybrać z listy</t>
        </r>
      </text>
    </comment>
    <comment ref="C12" authorId="0" shapeId="0" xr:uid="{0602491C-BD80-42F8-9A1D-7EC9BB3707A8}">
      <text>
        <r>
          <rPr>
            <b/>
            <sz val="9"/>
            <color indexed="81"/>
            <rFont val="Tahoma"/>
            <family val="2"/>
            <charset val="238"/>
          </rPr>
          <t>Proszę wpisać nazwę zadania</t>
        </r>
      </text>
    </comment>
    <comment ref="D12" authorId="0" shapeId="0" xr:uid="{893F7DFD-3A36-4238-8DF9-F187D38BCD21}">
      <text>
        <r>
          <rPr>
            <b/>
            <sz val="9"/>
            <color indexed="81"/>
            <rFont val="Tahoma"/>
            <family val="2"/>
            <charset val="238"/>
          </rPr>
          <t>Proszę wpisać własną nazwę wydatku</t>
        </r>
      </text>
    </comment>
    <comment ref="E12" authorId="0" shapeId="0" xr:uid="{99939F65-587D-4758-AA7B-000942AEA431}">
      <text>
        <r>
          <rPr>
            <b/>
            <sz val="9"/>
            <color indexed="10"/>
            <rFont val="Tahoma"/>
            <family val="2"/>
            <charset val="238"/>
          </rPr>
          <t>Proszę wybrać z listy</t>
        </r>
      </text>
    </comment>
    <comment ref="F12" authorId="0" shapeId="0" xr:uid="{F46119A7-6CAD-4787-82F1-1C829B0B7A3E}">
      <text>
        <r>
          <rPr>
            <b/>
            <sz val="9"/>
            <color indexed="10"/>
            <rFont val="Tahoma"/>
            <family val="2"/>
            <charset val="238"/>
          </rPr>
          <t>Proszę wybrać z listy</t>
        </r>
      </text>
    </comment>
    <comment ref="G12" authorId="0" shapeId="0" xr:uid="{AA971BFD-12C4-4986-B52C-996E10377E9A}">
      <text>
        <r>
          <rPr>
            <b/>
            <sz val="9"/>
            <color indexed="10"/>
            <rFont val="Tahoma"/>
            <family val="2"/>
            <charset val="238"/>
          </rPr>
          <t>Proszę podać wartość z dokładnością do 2 miejsc po przecinku</t>
        </r>
      </text>
    </comment>
    <comment ref="H12" authorId="0" shapeId="0" xr:uid="{2C08119D-8C88-4568-98A6-A749F84E5FA9}">
      <text>
        <r>
          <rPr>
            <b/>
            <sz val="9"/>
            <color indexed="10"/>
            <rFont val="Tahoma"/>
            <family val="2"/>
            <charset val="238"/>
          </rPr>
          <t>Proszę wybrać z listy</t>
        </r>
      </text>
    </comment>
    <comment ref="C17" authorId="0" shapeId="0" xr:uid="{00000000-0006-0000-0100-00000D000000}">
      <text>
        <r>
          <rPr>
            <b/>
            <sz val="9"/>
            <color indexed="81"/>
            <rFont val="Tahoma"/>
            <family val="2"/>
            <charset val="238"/>
          </rPr>
          <t>Proszę wpisać nazwę zadania</t>
        </r>
      </text>
    </comment>
    <comment ref="D17" authorId="0" shapeId="0" xr:uid="{00000000-0006-0000-0100-00000E000000}">
      <text>
        <r>
          <rPr>
            <b/>
            <sz val="9"/>
            <color indexed="81"/>
            <rFont val="Tahoma"/>
            <family val="2"/>
            <charset val="238"/>
          </rPr>
          <t>Proszę wpisać własną nazwę wydatku</t>
        </r>
      </text>
    </comment>
    <comment ref="E17" authorId="0" shapeId="0" xr:uid="{00000000-0006-0000-0100-00000F000000}">
      <text>
        <r>
          <rPr>
            <b/>
            <sz val="9"/>
            <color indexed="10"/>
            <rFont val="Tahoma"/>
            <family val="2"/>
            <charset val="238"/>
          </rPr>
          <t>Proszę wybrać z listy</t>
        </r>
      </text>
    </comment>
    <comment ref="F17" authorId="0" shapeId="0" xr:uid="{00000000-0006-0000-0100-000010000000}">
      <text>
        <r>
          <rPr>
            <b/>
            <sz val="9"/>
            <color indexed="10"/>
            <rFont val="Tahoma"/>
            <family val="2"/>
            <charset val="238"/>
          </rPr>
          <t>Proszę wybrać z listy</t>
        </r>
      </text>
    </comment>
    <comment ref="G17" authorId="0" shapeId="0" xr:uid="{00000000-0006-0000-0100-000011000000}">
      <text>
        <r>
          <rPr>
            <b/>
            <sz val="9"/>
            <color indexed="10"/>
            <rFont val="Tahoma"/>
            <family val="2"/>
            <charset val="238"/>
          </rPr>
          <t>Proszę podać wartość z dokładnością do 2 miejsc po przecinku</t>
        </r>
      </text>
    </comment>
    <comment ref="H17" authorId="0" shapeId="0" xr:uid="{00000000-0006-0000-0100-000012000000}">
      <text>
        <r>
          <rPr>
            <b/>
            <sz val="9"/>
            <color indexed="10"/>
            <rFont val="Tahoma"/>
            <family val="2"/>
            <charset val="238"/>
          </rPr>
          <t>Proszę wybrać z listy</t>
        </r>
      </text>
    </comment>
    <comment ref="C22" authorId="0" shapeId="0" xr:uid="{7CC2F569-0074-40DF-B387-298E3744A318}">
      <text>
        <r>
          <rPr>
            <b/>
            <sz val="9"/>
            <color indexed="81"/>
            <rFont val="Tahoma"/>
            <family val="2"/>
            <charset val="238"/>
          </rPr>
          <t>Proszę wpisać nazwę zadania</t>
        </r>
      </text>
    </comment>
    <comment ref="D22" authorId="0" shapeId="0" xr:uid="{00000000-0006-0000-0100-000014000000}">
      <text>
        <r>
          <rPr>
            <b/>
            <sz val="9"/>
            <color indexed="81"/>
            <rFont val="Tahoma"/>
            <family val="2"/>
            <charset val="238"/>
          </rPr>
          <t>Proszę wpisać własną nazwę wydatku</t>
        </r>
      </text>
    </comment>
    <comment ref="E22" authorId="0" shapeId="0" xr:uid="{00000000-0006-0000-0100-000015000000}">
      <text>
        <r>
          <rPr>
            <b/>
            <sz val="9"/>
            <color indexed="10"/>
            <rFont val="Tahoma"/>
            <family val="2"/>
            <charset val="238"/>
          </rPr>
          <t>Proszę wybrać z listy</t>
        </r>
      </text>
    </comment>
    <comment ref="F22" authorId="0" shapeId="0" xr:uid="{00000000-0006-0000-0100-000016000000}">
      <text>
        <r>
          <rPr>
            <b/>
            <sz val="9"/>
            <color indexed="10"/>
            <rFont val="Tahoma"/>
            <family val="2"/>
            <charset val="238"/>
          </rPr>
          <t>Proszę wybrać z listy</t>
        </r>
      </text>
    </comment>
    <comment ref="G22" authorId="0" shapeId="0" xr:uid="{00000000-0006-0000-0100-000017000000}">
      <text>
        <r>
          <rPr>
            <b/>
            <sz val="9"/>
            <color indexed="10"/>
            <rFont val="Tahoma"/>
            <family val="2"/>
            <charset val="238"/>
          </rPr>
          <t>Proszę podać wartość z dokładnością do 2 miejsc po przecinku</t>
        </r>
      </text>
    </comment>
    <comment ref="H22" authorId="0" shapeId="0" xr:uid="{00000000-0006-0000-0100-000018000000}">
      <text>
        <r>
          <rPr>
            <b/>
            <sz val="9"/>
            <color indexed="10"/>
            <rFont val="Tahoma"/>
            <family val="2"/>
            <charset val="238"/>
          </rPr>
          <t>Proszę wybrać z listy</t>
        </r>
      </text>
    </comment>
    <comment ref="C27" authorId="0" shapeId="0" xr:uid="{AAF5EC5B-A127-46E1-B6CF-36195C17052A}">
      <text>
        <r>
          <rPr>
            <b/>
            <sz val="9"/>
            <color indexed="81"/>
            <rFont val="Tahoma"/>
            <family val="2"/>
            <charset val="238"/>
          </rPr>
          <t>Proszę wpisać nazwę zadania</t>
        </r>
      </text>
    </comment>
    <comment ref="D27" authorId="0" shapeId="0" xr:uid="{72592E97-898B-4000-9EEB-87B580290811}">
      <text>
        <r>
          <rPr>
            <b/>
            <sz val="9"/>
            <color indexed="81"/>
            <rFont val="Tahoma"/>
            <family val="2"/>
            <charset val="238"/>
          </rPr>
          <t>Proszę wpisać własną nazwę wydatku</t>
        </r>
      </text>
    </comment>
    <comment ref="E27" authorId="0" shapeId="0" xr:uid="{00000000-0006-0000-0100-00001B000000}">
      <text>
        <r>
          <rPr>
            <b/>
            <sz val="9"/>
            <color indexed="10"/>
            <rFont val="Tahoma"/>
            <family val="2"/>
            <charset val="238"/>
          </rPr>
          <t>Proszę wybrać z listy</t>
        </r>
      </text>
    </comment>
    <comment ref="F27" authorId="0" shapeId="0" xr:uid="{00000000-0006-0000-0100-00001C000000}">
      <text>
        <r>
          <rPr>
            <b/>
            <sz val="9"/>
            <color indexed="10"/>
            <rFont val="Tahoma"/>
            <family val="2"/>
            <charset val="238"/>
          </rPr>
          <t>Proszę wybrać z listy</t>
        </r>
      </text>
    </comment>
    <comment ref="G27" authorId="0" shapeId="0" xr:uid="{00000000-0006-0000-0100-00001D000000}">
      <text>
        <r>
          <rPr>
            <b/>
            <sz val="9"/>
            <color indexed="10"/>
            <rFont val="Tahoma"/>
            <family val="2"/>
            <charset val="238"/>
          </rPr>
          <t>Proszę podać wartość z dokładnością do 2 miejsc po przecinku</t>
        </r>
      </text>
    </comment>
    <comment ref="H27" authorId="0" shapeId="0" xr:uid="{00000000-0006-0000-0100-00001E000000}">
      <text>
        <r>
          <rPr>
            <b/>
            <sz val="9"/>
            <color indexed="10"/>
            <rFont val="Tahoma"/>
            <family val="2"/>
            <charset val="238"/>
          </rPr>
          <t>Proszę wybrać z listy</t>
        </r>
      </text>
    </comment>
    <comment ref="C32" authorId="0" shapeId="0" xr:uid="{123A98EB-3773-493F-A41B-53A303AB86C3}">
      <text>
        <r>
          <rPr>
            <b/>
            <sz val="9"/>
            <color indexed="81"/>
            <rFont val="Tahoma"/>
            <family val="2"/>
            <charset val="238"/>
          </rPr>
          <t>Proszę wpisać nazwę zadania</t>
        </r>
      </text>
    </comment>
    <comment ref="D32" authorId="0" shapeId="0" xr:uid="{00000000-0006-0000-0100-000020000000}">
      <text>
        <r>
          <rPr>
            <b/>
            <sz val="9"/>
            <color indexed="81"/>
            <rFont val="Tahoma"/>
            <family val="2"/>
            <charset val="238"/>
          </rPr>
          <t>Proszę wpisać własną nazwę wydatku</t>
        </r>
      </text>
    </comment>
    <comment ref="E32" authorId="0" shapeId="0" xr:uid="{00000000-0006-0000-0100-000021000000}">
      <text>
        <r>
          <rPr>
            <b/>
            <sz val="9"/>
            <color indexed="10"/>
            <rFont val="Tahoma"/>
            <family val="2"/>
            <charset val="238"/>
          </rPr>
          <t>Proszę wybrać z listy</t>
        </r>
      </text>
    </comment>
    <comment ref="F32" authorId="0" shapeId="0" xr:uid="{00000000-0006-0000-0100-000022000000}">
      <text>
        <r>
          <rPr>
            <b/>
            <sz val="9"/>
            <color indexed="10"/>
            <rFont val="Tahoma"/>
            <family val="2"/>
            <charset val="238"/>
          </rPr>
          <t>Proszę wybrać z listy</t>
        </r>
      </text>
    </comment>
    <comment ref="G32" authorId="0" shapeId="0" xr:uid="{00000000-0006-0000-0100-000023000000}">
      <text>
        <r>
          <rPr>
            <b/>
            <sz val="9"/>
            <color indexed="10"/>
            <rFont val="Tahoma"/>
            <family val="2"/>
            <charset val="238"/>
          </rPr>
          <t>Proszę podać wartość z dokładnością do 2 miejsc po przecinku</t>
        </r>
      </text>
    </comment>
    <comment ref="H32" authorId="0" shapeId="0" xr:uid="{00000000-0006-0000-0100-000024000000}">
      <text>
        <r>
          <rPr>
            <b/>
            <sz val="9"/>
            <color indexed="10"/>
            <rFont val="Tahoma"/>
            <family val="2"/>
            <charset val="238"/>
          </rPr>
          <t>Proszę wybrać z listy</t>
        </r>
      </text>
    </comment>
    <comment ref="C37" authorId="0" shapeId="0" xr:uid="{A5101F0E-DF6F-46C4-925A-208F4A9A5E0A}">
      <text>
        <r>
          <rPr>
            <b/>
            <sz val="9"/>
            <color indexed="81"/>
            <rFont val="Tahoma"/>
            <family val="2"/>
            <charset val="238"/>
          </rPr>
          <t>Proszę wpisać nazwę zadania</t>
        </r>
      </text>
    </comment>
    <comment ref="D37" authorId="0" shapeId="0" xr:uid="{242558ED-3205-4629-97DE-9672BCB21930}">
      <text>
        <r>
          <rPr>
            <b/>
            <sz val="9"/>
            <color indexed="81"/>
            <rFont val="Tahoma"/>
            <family val="2"/>
            <charset val="238"/>
          </rPr>
          <t>Proszę wpisać własną nazwę wydatku</t>
        </r>
      </text>
    </comment>
    <comment ref="E37" authorId="0" shapeId="0" xr:uid="{00000000-0006-0000-0100-000027000000}">
      <text>
        <r>
          <rPr>
            <b/>
            <sz val="9"/>
            <color indexed="10"/>
            <rFont val="Tahoma"/>
            <family val="2"/>
            <charset val="238"/>
          </rPr>
          <t>Proszę wybrać z listy</t>
        </r>
      </text>
    </comment>
    <comment ref="F37" authorId="0" shapeId="0" xr:uid="{00000000-0006-0000-0100-000028000000}">
      <text>
        <r>
          <rPr>
            <b/>
            <sz val="9"/>
            <color indexed="10"/>
            <rFont val="Tahoma"/>
            <family val="2"/>
            <charset val="238"/>
          </rPr>
          <t>Proszę wybrać z listy</t>
        </r>
      </text>
    </comment>
    <comment ref="G37" authorId="0" shapeId="0" xr:uid="{00000000-0006-0000-0100-000029000000}">
      <text>
        <r>
          <rPr>
            <b/>
            <sz val="9"/>
            <color indexed="10"/>
            <rFont val="Tahoma"/>
            <family val="2"/>
            <charset val="238"/>
          </rPr>
          <t>Proszę podać wartość z dokładnością do 2 miejsc po przecinku</t>
        </r>
      </text>
    </comment>
    <comment ref="H37" authorId="0" shapeId="0" xr:uid="{00000000-0006-0000-0100-00002A000000}">
      <text>
        <r>
          <rPr>
            <b/>
            <sz val="9"/>
            <color indexed="10"/>
            <rFont val="Tahoma"/>
            <family val="2"/>
            <charset val="238"/>
          </rPr>
          <t>Proszę wybrać z listy</t>
        </r>
      </text>
    </comment>
    <comment ref="C42" authorId="0" shapeId="0" xr:uid="{88E7749A-438E-4DFC-867A-43220A841DF2}">
      <text>
        <r>
          <rPr>
            <b/>
            <sz val="9"/>
            <color indexed="81"/>
            <rFont val="Tahoma"/>
            <family val="2"/>
            <charset val="238"/>
          </rPr>
          <t>Proszę wpisać nazwę zadania</t>
        </r>
      </text>
    </comment>
    <comment ref="D42" authorId="0" shapeId="0" xr:uid="{00000000-0006-0000-0100-00002C000000}">
      <text>
        <r>
          <rPr>
            <b/>
            <sz val="9"/>
            <color indexed="81"/>
            <rFont val="Tahoma"/>
            <family val="2"/>
            <charset val="238"/>
          </rPr>
          <t>Proszę wpisać własną nazwę wydatku</t>
        </r>
      </text>
    </comment>
    <comment ref="E42" authorId="0" shapeId="0" xr:uid="{00000000-0006-0000-0100-00002D000000}">
      <text>
        <r>
          <rPr>
            <b/>
            <sz val="9"/>
            <color indexed="10"/>
            <rFont val="Tahoma"/>
            <family val="2"/>
            <charset val="238"/>
          </rPr>
          <t>Proszę wybrać z listy</t>
        </r>
      </text>
    </comment>
    <comment ref="F42" authorId="0" shapeId="0" xr:uid="{00000000-0006-0000-0100-00002E000000}">
      <text>
        <r>
          <rPr>
            <b/>
            <sz val="9"/>
            <color indexed="10"/>
            <rFont val="Tahoma"/>
            <family val="2"/>
            <charset val="238"/>
          </rPr>
          <t>Proszę wybrać z listy</t>
        </r>
      </text>
    </comment>
    <comment ref="G42" authorId="0" shapeId="0" xr:uid="{00000000-0006-0000-0100-00002F000000}">
      <text>
        <r>
          <rPr>
            <b/>
            <sz val="9"/>
            <color indexed="10"/>
            <rFont val="Tahoma"/>
            <family val="2"/>
            <charset val="238"/>
          </rPr>
          <t>Proszę podać wartość z dokładnością do 2 miejsc po przecinku</t>
        </r>
      </text>
    </comment>
    <comment ref="H42" authorId="0" shapeId="0" xr:uid="{00000000-0006-0000-0100-000030000000}">
      <text>
        <r>
          <rPr>
            <b/>
            <sz val="9"/>
            <color indexed="10"/>
            <rFont val="Tahoma"/>
            <family val="2"/>
            <charset val="238"/>
          </rPr>
          <t>Proszę wybrać z listy</t>
        </r>
      </text>
    </comment>
    <comment ref="C47" authorId="0" shapeId="0" xr:uid="{00000000-0006-0000-0100-000031000000}">
      <text>
        <r>
          <rPr>
            <b/>
            <sz val="9"/>
            <color indexed="81"/>
            <rFont val="Tahoma"/>
            <family val="2"/>
            <charset val="238"/>
          </rPr>
          <t>Proszę wpisać nazwę zadania</t>
        </r>
      </text>
    </comment>
    <comment ref="D47" authorId="0" shapeId="0" xr:uid="{00000000-0006-0000-0100-000032000000}">
      <text>
        <r>
          <rPr>
            <b/>
            <sz val="9"/>
            <color indexed="81"/>
            <rFont val="Tahoma"/>
            <family val="2"/>
            <charset val="238"/>
          </rPr>
          <t>Proszę wpisać własną nazwę wydatku</t>
        </r>
      </text>
    </comment>
    <comment ref="E47" authorId="0" shapeId="0" xr:uid="{00000000-0006-0000-0100-000033000000}">
      <text>
        <r>
          <rPr>
            <b/>
            <sz val="9"/>
            <color indexed="10"/>
            <rFont val="Tahoma"/>
            <family val="2"/>
            <charset val="238"/>
          </rPr>
          <t>Proszę wybrać z listy</t>
        </r>
      </text>
    </comment>
    <comment ref="F47" authorId="0" shapeId="0" xr:uid="{00000000-0006-0000-0100-000034000000}">
      <text>
        <r>
          <rPr>
            <b/>
            <sz val="9"/>
            <color indexed="10"/>
            <rFont val="Tahoma"/>
            <family val="2"/>
            <charset val="238"/>
          </rPr>
          <t>Proszę wybrać z listy</t>
        </r>
      </text>
    </comment>
    <comment ref="G47" authorId="0" shapeId="0" xr:uid="{00000000-0006-0000-0100-000035000000}">
      <text>
        <r>
          <rPr>
            <b/>
            <sz val="9"/>
            <color indexed="10"/>
            <rFont val="Tahoma"/>
            <family val="2"/>
            <charset val="238"/>
          </rPr>
          <t>Proszę podać wartość z dokładnością do 2 miejsc po przecinku</t>
        </r>
      </text>
    </comment>
    <comment ref="H47" authorId="0" shapeId="0" xr:uid="{00000000-0006-0000-0100-000036000000}">
      <text>
        <r>
          <rPr>
            <b/>
            <sz val="9"/>
            <color indexed="10"/>
            <rFont val="Tahoma"/>
            <family val="2"/>
            <charset val="238"/>
          </rPr>
          <t>Proszę wybrać z listy</t>
        </r>
      </text>
    </comment>
    <comment ref="C52" authorId="0" shapeId="0" xr:uid="{00000000-0006-0000-0100-000037000000}">
      <text>
        <r>
          <rPr>
            <b/>
            <sz val="9"/>
            <color indexed="81"/>
            <rFont val="Tahoma"/>
            <family val="2"/>
            <charset val="238"/>
          </rPr>
          <t>Proszę wpisać nazwę zadania</t>
        </r>
      </text>
    </comment>
    <comment ref="D52" authorId="0" shapeId="0" xr:uid="{00000000-0006-0000-0100-000038000000}">
      <text>
        <r>
          <rPr>
            <b/>
            <sz val="9"/>
            <color indexed="81"/>
            <rFont val="Tahoma"/>
            <family val="2"/>
            <charset val="238"/>
          </rPr>
          <t>Proszę wpisać własną nazwę wydatku</t>
        </r>
      </text>
    </comment>
    <comment ref="E52" authorId="0" shapeId="0" xr:uid="{00000000-0006-0000-0100-000039000000}">
      <text>
        <r>
          <rPr>
            <b/>
            <sz val="9"/>
            <color indexed="10"/>
            <rFont val="Tahoma"/>
            <family val="2"/>
            <charset val="238"/>
          </rPr>
          <t>Proszę wybrać z listy</t>
        </r>
      </text>
    </comment>
    <comment ref="F52" authorId="0" shapeId="0" xr:uid="{00000000-0006-0000-0100-00003A000000}">
      <text>
        <r>
          <rPr>
            <b/>
            <sz val="9"/>
            <color indexed="10"/>
            <rFont val="Tahoma"/>
            <family val="2"/>
            <charset val="238"/>
          </rPr>
          <t>Proszę wybrać z listy</t>
        </r>
      </text>
    </comment>
    <comment ref="G52" authorId="0" shapeId="0" xr:uid="{00000000-0006-0000-0100-00003B000000}">
      <text>
        <r>
          <rPr>
            <b/>
            <sz val="9"/>
            <color indexed="10"/>
            <rFont val="Tahoma"/>
            <family val="2"/>
            <charset val="238"/>
          </rPr>
          <t>Proszę podać wartość z dokładnością do 2 miejsc po przecinku</t>
        </r>
      </text>
    </comment>
    <comment ref="H52" authorId="0" shapeId="0" xr:uid="{00000000-0006-0000-0100-00003C000000}">
      <text>
        <r>
          <rPr>
            <b/>
            <sz val="9"/>
            <color indexed="10"/>
            <rFont val="Tahoma"/>
            <family val="2"/>
            <charset val="238"/>
          </rPr>
          <t>Proszę wybrać z listy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author>
  </authors>
  <commentList>
    <comment ref="G1" authorId="0" shapeId="0" xr:uid="{00000000-0006-0000-0200-000001000000}">
      <text>
        <r>
          <rPr>
            <b/>
            <sz val="9"/>
            <color indexed="10"/>
            <rFont val="Tahoma"/>
            <family val="2"/>
            <charset val="238"/>
          </rPr>
          <t>UWAGA!</t>
        </r>
        <r>
          <rPr>
            <b/>
            <sz val="9"/>
            <color indexed="81"/>
            <rFont val="Tahoma"/>
            <family val="2"/>
            <charset val="238"/>
          </rPr>
          <t xml:space="preserve"> </t>
        </r>
        <r>
          <rPr>
            <b/>
            <sz val="9"/>
            <color indexed="10"/>
            <rFont val="Tahoma"/>
            <family val="2"/>
            <charset val="238"/>
          </rPr>
          <t>Przychody</t>
        </r>
        <r>
          <rPr>
            <b/>
            <sz val="9"/>
            <color indexed="81"/>
            <rFont val="Tahoma"/>
            <family val="2"/>
            <charset val="238"/>
          </rPr>
          <t xml:space="preserve"> to wpływy środków pieniężnych z bezpośrednich wpłat dokonywanych przez użytkowników za towary lub usługi zapewniane przez daną operację (projekt), jak np. opłaty ponoszone bezpośrednio przez użytkowników za użytkowanie infrastruktury, lub opłaty za usługi. </t>
        </r>
        <r>
          <rPr>
            <b/>
            <u/>
            <sz val="9"/>
            <color indexed="81"/>
            <rFont val="Tahoma"/>
            <family val="2"/>
            <charset val="238"/>
          </rPr>
          <t>Przychodem nie są więc np. dotacje operacyjne i refundacje ulg ustawowych</t>
        </r>
        <r>
          <rPr>
            <b/>
            <sz val="9"/>
            <color indexed="81"/>
            <rFont val="Tahoma"/>
            <family val="2"/>
            <charset val="238"/>
          </rPr>
          <t>.</t>
        </r>
      </text>
    </comment>
    <comment ref="A5" authorId="0" shapeId="0" xr:uid="{00000000-0006-0000-0200-000002000000}">
      <text>
        <r>
          <rPr>
            <b/>
            <sz val="11"/>
            <color indexed="10"/>
            <rFont val="Tahoma"/>
            <family val="2"/>
            <charset val="238"/>
          </rPr>
          <t xml:space="preserve">UWAGA! </t>
        </r>
        <r>
          <rPr>
            <b/>
            <sz val="11"/>
            <color indexed="81"/>
            <rFont val="Tahoma"/>
            <family val="2"/>
            <charset val="238"/>
          </rPr>
          <t>Wnioskodawca wypłenia wyłącznie żółte pola</t>
        </r>
        <r>
          <rPr>
            <b/>
            <sz val="9"/>
            <color indexed="81"/>
            <rFont val="Tahoma"/>
            <family val="2"/>
            <charset val="238"/>
          </rPr>
          <t>.</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author>
  </authors>
  <commentList>
    <comment ref="A5" authorId="0" shapeId="0" xr:uid="{00000000-0006-0000-0300-000001000000}">
      <text>
        <r>
          <rPr>
            <b/>
            <sz val="12"/>
            <color indexed="10"/>
            <rFont val="Tahoma"/>
            <family val="2"/>
            <charset val="238"/>
          </rPr>
          <t xml:space="preserve">UWAGA! </t>
        </r>
        <r>
          <rPr>
            <b/>
            <sz val="12"/>
            <color indexed="81"/>
            <rFont val="Tahoma"/>
            <family val="2"/>
            <charset val="238"/>
          </rPr>
          <t>Wnioskodawca wypłenia wyłącznie żółte pola.</t>
        </r>
        <r>
          <rPr>
            <b/>
            <sz val="9"/>
            <color indexed="81"/>
            <rFont val="Tahoma"/>
            <family val="2"/>
            <charset val="238"/>
          </rPr>
          <t xml:space="preserve">
</t>
        </r>
        <r>
          <rPr>
            <b/>
            <sz val="8"/>
            <color indexed="81"/>
            <rFont val="Tahoma"/>
            <family val="2"/>
            <charset val="238"/>
          </rPr>
          <t xml:space="preserve">
</t>
        </r>
        <r>
          <rPr>
            <b/>
            <sz val="8"/>
            <color indexed="10"/>
            <rFont val="Tahoma"/>
            <family val="2"/>
            <charset val="238"/>
          </rPr>
          <t>Główne koszty fazy operacyjnej powinny zostać wymienione i opisane we wniosku</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author>
  </authors>
  <commentList>
    <comment ref="L7" authorId="0" shapeId="0" xr:uid="{00000000-0006-0000-0500-000001000000}">
      <text>
        <r>
          <rPr>
            <b/>
            <sz val="9"/>
            <color indexed="81"/>
            <rFont val="Tahoma"/>
            <family val="2"/>
            <charset val="238"/>
          </rPr>
          <t>Jeżeli w projekcie nie występują przychody ani oszczędności finansowe traktowane jako dochód, to jako wartość rezydualną można przyjąć wartość aktywów trwałych projektu netto.
Jeżeli wprojekcie nie występują przychody ani oszczędności finansowe i wszystkie aktywa projektu zostały zamortyzowane, można przyjąć zero.</t>
        </r>
      </text>
    </comment>
  </commentList>
</comments>
</file>

<file path=xl/sharedStrings.xml><?xml version="1.0" encoding="utf-8"?>
<sst xmlns="http://schemas.openxmlformats.org/spreadsheetml/2006/main" count="713" uniqueCount="447">
  <si>
    <t xml:space="preserve">Jednostka </t>
  </si>
  <si>
    <r>
      <t xml:space="preserve">Założenia do Projektu </t>
    </r>
    <r>
      <rPr>
        <sz val="10"/>
        <rFont val="Arial CE"/>
        <charset val="238"/>
      </rPr>
      <t xml:space="preserve">
(przykładowe) </t>
    </r>
  </si>
  <si>
    <t>Rok 2</t>
  </si>
  <si>
    <t>Rok 3</t>
  </si>
  <si>
    <t xml:space="preserve">Liczba lat analizy </t>
  </si>
  <si>
    <t>Wartość rezydualna</t>
  </si>
  <si>
    <t xml:space="preserve">Przychody ze sprzedaży </t>
  </si>
  <si>
    <t>Wskaźniki rentowności  (bez uwzględnienia dotacji)</t>
  </si>
  <si>
    <t>Wartość zdyskontowana</t>
  </si>
  <si>
    <t>Wpływy ogółem</t>
  </si>
  <si>
    <t>Wypływy ogółem</t>
  </si>
  <si>
    <t>Nakłady inwestycyjne ogółem</t>
  </si>
  <si>
    <t>Przepływy pieniężne netto</t>
  </si>
  <si>
    <t>stopa dyskontowa</t>
  </si>
  <si>
    <t>Finansowa wewnętrzna stopa zwrotu z inwestycji (FRR/C)</t>
  </si>
  <si>
    <t>Finansowa zaktualizowana wartość netto inwestycji (FNPV/C)</t>
  </si>
  <si>
    <t>I. Wnioskowany projekt (III-II) (razem)</t>
  </si>
  <si>
    <t>Rok 1 
(bazowy)</t>
  </si>
  <si>
    <t>Wartość</t>
  </si>
  <si>
    <t>Pieniężne koszty operacyjne (wraz z nakładami odtworzeniowymi)</t>
  </si>
  <si>
    <t>lat</t>
  </si>
  <si>
    <t>Stopa dyskontowa analizy finansowej</t>
  </si>
  <si>
    <t>RAZEM:</t>
  </si>
  <si>
    <t>Stawka podatku VAT</t>
  </si>
  <si>
    <t>Limity:</t>
  </si>
  <si>
    <r>
      <t xml:space="preserve">Informacja i promocja - </t>
    </r>
    <r>
      <rPr>
        <sz val="10"/>
        <rFont val="Arial CE"/>
        <charset val="238"/>
      </rPr>
      <t>wydatki na informację i promocję nie mogą przekraczać 3% wydatków kwalifikowalnych projektu</t>
    </r>
  </si>
  <si>
    <r>
      <rPr>
        <sz val="10"/>
        <color rgb="FFFF0000"/>
        <rFont val="Arial CE"/>
        <charset val="238"/>
      </rPr>
      <t xml:space="preserve">Cross-financing </t>
    </r>
    <r>
      <rPr>
        <sz val="10"/>
        <rFont val="Arial CE"/>
        <charset val="238"/>
      </rPr>
      <t>- co do zasady nie może stanowić więcej niż 10% wszystkich wydatków kwalifikowalnych projektu</t>
    </r>
  </si>
  <si>
    <t>L.p.</t>
  </si>
  <si>
    <t>kategoria i podkategoria</t>
  </si>
  <si>
    <t>Usługi zewnętrzne - Przygotowanie projektu</t>
  </si>
  <si>
    <t>Usługi zewnętrzne - Usługi informatyczne</t>
  </si>
  <si>
    <t>Usługi zewnętrzne - Usługi wspomagające realizację projektu</t>
  </si>
  <si>
    <t>Informacja i promocja</t>
  </si>
  <si>
    <t>rok bazowy</t>
  </si>
  <si>
    <t>wartość jednostkowa netto</t>
  </si>
  <si>
    <t>wartość podatku VAT</t>
  </si>
  <si>
    <t>ilość</t>
  </si>
  <si>
    <t>wartość całkowita netto</t>
  </si>
  <si>
    <t>wartość całkowita VAT</t>
  </si>
  <si>
    <t>wartość całkowita brutto</t>
  </si>
  <si>
    <t>zw./ nie dotyczy</t>
  </si>
  <si>
    <t>stawka podatku VAT</t>
  </si>
  <si>
    <t>kwalifikowalność VAT</t>
  </si>
  <si>
    <t>TAK</t>
  </si>
  <si>
    <t>NIE</t>
  </si>
  <si>
    <t>w tym wydatek/ koszt kwalifikowany</t>
  </si>
  <si>
    <t>w tym wydatek/ koszt niekwalifikowany</t>
  </si>
  <si>
    <t>Terminy ponoszenia wydatków</t>
  </si>
  <si>
    <t>Rok 4</t>
  </si>
  <si>
    <t>Rok 5</t>
  </si>
  <si>
    <t>Rok 6</t>
  </si>
  <si>
    <t>Rok 7</t>
  </si>
  <si>
    <t>Rok 8</t>
  </si>
  <si>
    <t>Rok 9</t>
  </si>
  <si>
    <t>Rok 10</t>
  </si>
  <si>
    <t>SUMA</t>
  </si>
  <si>
    <t>kontrola</t>
  </si>
  <si>
    <t>kwalifikowane netto</t>
  </si>
  <si>
    <t>niekwalifikowane netto</t>
  </si>
  <si>
    <t>niekwalifikowane VAT</t>
  </si>
  <si>
    <t>kwalifikowane VAT</t>
  </si>
  <si>
    <t>Uwaga! W razie konieczności proszę dodać kolejne wiersze</t>
  </si>
  <si>
    <t>Środki trwałe i wart. niematerialne i prawne - Oprogramowanie</t>
  </si>
  <si>
    <t>poziom dofinandowania</t>
  </si>
  <si>
    <t>Inne wydatki - niekwalifikowane</t>
  </si>
  <si>
    <t>Założenia</t>
  </si>
  <si>
    <t>Szkolenia (dla pracowników instytucji korzystających z produktów projektu)</t>
  </si>
  <si>
    <t>Nakłady na realizację projektu (budżet projektu)</t>
  </si>
  <si>
    <t>Analiza prowadzona w cenach stałych</t>
  </si>
  <si>
    <t>Analiza prowadzona w cenach:</t>
  </si>
  <si>
    <t>II. Całkowite przychody Wnioskodawcy bez projektu</t>
  </si>
  <si>
    <t>III. Całkowite przychody Wnioskodawcy z projektem</t>
  </si>
  <si>
    <t>Metoda analizy</t>
  </si>
  <si>
    <t>Metoda analizy:</t>
  </si>
  <si>
    <t>złożona</t>
  </si>
  <si>
    <t>standardowa</t>
  </si>
  <si>
    <t>1. Przychody…</t>
  </si>
  <si>
    <t>Suma przychodów</t>
  </si>
  <si>
    <t>Suma nakładów</t>
  </si>
  <si>
    <t>Suma kosztów</t>
  </si>
  <si>
    <t>II. Całkowite koszty Wnioskodawcy bez projektu</t>
  </si>
  <si>
    <t>SUMA NETTO:</t>
  </si>
  <si>
    <t>SUMA VAT:</t>
  </si>
  <si>
    <t>I. Przepływy projektu (III-II) (razem)</t>
  </si>
  <si>
    <t>II. Przepływy Wnioskodawcy bez projektu</t>
  </si>
  <si>
    <t>III. Przepływy Wnioskodawcy z projektem</t>
  </si>
  <si>
    <t>Trwałość finansowa</t>
  </si>
  <si>
    <t>Środki, jakie zabezpiecza Wnioskodawca</t>
  </si>
  <si>
    <t>Środki niezbędne na zapewnienie trwałości finansowej projektu</t>
  </si>
  <si>
    <t>Środki niezbędne na zapewnienie trwałości finansowej Wnioskodacy z projektem</t>
  </si>
  <si>
    <t>Przepływy finansowe projektu po uwzględnieniu środków zapewnionych przez Wnioskodawcę</t>
  </si>
  <si>
    <t>Przepływy finansowe Wnioskodawcy z projektem po zapewnieniu środków przez Wnioskodawcę</t>
  </si>
  <si>
    <t>Nazwa korzyści</t>
  </si>
  <si>
    <t>Opis i uzasadnienie</t>
  </si>
  <si>
    <t>Skwantyfikowana wartość korzyści (skutki jakościowe
i ilościowe)</t>
  </si>
  <si>
    <t>Obliczenia luki w finansowaniu</t>
  </si>
  <si>
    <r>
      <rPr>
        <b/>
        <sz val="10"/>
        <color rgb="FFFF0000"/>
        <rFont val="Arial CE"/>
        <charset val="238"/>
      </rPr>
      <t xml:space="preserve">UWAGA! </t>
    </r>
    <r>
      <rPr>
        <b/>
        <sz val="10"/>
        <rFont val="Arial CE"/>
        <charset val="238"/>
      </rPr>
      <t>Wnioskodawca wypełnia wyłącznie pola zaznaczone na żółto</t>
    </r>
  </si>
  <si>
    <t>Montaż finansowy</t>
  </si>
  <si>
    <t>Luka w finansowaniu</t>
  </si>
  <si>
    <t>Zdyskontowane nakłady inwestycyjne na realizację projektu (DIC)</t>
  </si>
  <si>
    <t>Suma zdyskontowanych dochodów powiększonych
o wartość rezydualną (DNR)</t>
  </si>
  <si>
    <t>Wskaźnik luki (R)</t>
  </si>
  <si>
    <t>Całkowite koszty kwalifikowane niezdyskontowane (EC)</t>
  </si>
  <si>
    <r>
      <t>Koszty kwalifikowane skorygowane o wskaźnik luki
w finansowaniu (EC</t>
    </r>
    <r>
      <rPr>
        <vertAlign val="subscript"/>
        <sz val="10"/>
        <rFont val="Arial CE"/>
        <charset val="238"/>
      </rPr>
      <t>R</t>
    </r>
    <r>
      <rPr>
        <sz val="10"/>
        <rFont val="Arial CE"/>
        <charset val="238"/>
      </rPr>
      <t>)</t>
    </r>
  </si>
  <si>
    <t>Makysmalne współfinansowanie osi priorytetowej
(Max CRpa)</t>
  </si>
  <si>
    <t>Poziom dofinansowania k. kwalifikowanych w związku z prowadzeniem przez Wnioskodawcę działalności gospodarczej</t>
  </si>
  <si>
    <t>l.p.</t>
  </si>
  <si>
    <t>nazwa zadania</t>
  </si>
  <si>
    <t>nazwa wydatku</t>
  </si>
  <si>
    <t>czy wydatek stanowi cross-finacing</t>
  </si>
  <si>
    <t>1. Koszty operacyjne bez amortyzacji - faza eksploatacji</t>
  </si>
  <si>
    <t>2. Nakłady odtworzeniowe</t>
  </si>
  <si>
    <t>III. Całkowite koszty Wnioskodawcy
z projektem</t>
  </si>
  <si>
    <t>Czy w projekcie wystęuje konieczność obliczania luki
w finansowaniu - czy projekt jest projektem generującym dochód</t>
  </si>
  <si>
    <t>podział kosztów</t>
  </si>
  <si>
    <t>SUMA cross-f.</t>
  </si>
  <si>
    <t>SUMA promocja</t>
  </si>
  <si>
    <t>Środki wspólnotowe</t>
  </si>
  <si>
    <t>Krajowe środki publiczne, w tym:</t>
  </si>
  <si>
    <t>- budżet państwa</t>
  </si>
  <si>
    <t>- budżet jednostek samorządu terytorialnego</t>
  </si>
  <si>
    <t>Prywatne</t>
  </si>
  <si>
    <t>- w tym EBI</t>
  </si>
  <si>
    <t>Nazwa źródła finansowania wydatków</t>
  </si>
  <si>
    <t>Wydatki ogółem</t>
  </si>
  <si>
    <t>Wydatki kwalifikowane</t>
  </si>
  <si>
    <t>- inne krajowe środki publiczne:</t>
  </si>
  <si>
    <t xml:space="preserve">Czy podatek VAT jest kwalifikowany (na potrzeby określenia sposobu analizy) </t>
  </si>
  <si>
    <t>Maksymalne dofinansowanie projektu w związku z zastosowaniem "Metodologii szacowania dofinansowania… w związku z prowadzeniem działalności gospodarczej w rozumieniu UE"</t>
  </si>
  <si>
    <r>
      <t>Maksymalna możliwa dotacja UE</t>
    </r>
    <r>
      <rPr>
        <sz val="10"/>
        <rFont val="Arial CE"/>
        <charset val="238"/>
      </rPr>
      <t xml:space="preserve"> (wynikająca z luki)</t>
    </r>
  </si>
  <si>
    <t>poz.</t>
  </si>
  <si>
    <t>Nazwa kosztu</t>
  </si>
  <si>
    <t>okres inwestycyjny projektu</t>
  </si>
  <si>
    <t>okres referencyjny projektu</t>
  </si>
  <si>
    <t>1.</t>
  </si>
  <si>
    <t>2.</t>
  </si>
  <si>
    <t xml:space="preserve">Koszty materiałów i energii </t>
  </si>
  <si>
    <t>3.</t>
  </si>
  <si>
    <t xml:space="preserve">Usługa utrzymania i administarcji </t>
  </si>
  <si>
    <t>4.</t>
  </si>
  <si>
    <t>Wsparcie techniczne</t>
  </si>
  <si>
    <t>5.</t>
  </si>
  <si>
    <r>
      <t xml:space="preserve">Koszty najmu, remontów, transportu, </t>
    </r>
    <r>
      <rPr>
        <b/>
        <sz val="11"/>
        <color theme="1"/>
        <rFont val="Calibri"/>
        <family val="2"/>
        <charset val="238"/>
        <scheme val="minor"/>
      </rPr>
      <t xml:space="preserve">usług bankowych </t>
    </r>
  </si>
  <si>
    <t>6.</t>
  </si>
  <si>
    <t>Podatki stanowiące koszty</t>
  </si>
  <si>
    <t>7.</t>
  </si>
  <si>
    <t>Amortyzacja</t>
  </si>
  <si>
    <t>9.</t>
  </si>
  <si>
    <t>Wartość sprzedawanych towarów i usług</t>
  </si>
  <si>
    <t>Razem:</t>
  </si>
  <si>
    <t>TABELA NR 1</t>
  </si>
  <si>
    <t>opis</t>
  </si>
  <si>
    <t>Usługa utrzymania i administracji dedykowanym systemem backupu i archiwizacji zbiorów cyfrowych BN</t>
  </si>
  <si>
    <t>Administracja i utrzymanie ciągłości działania sieci SAN oraz storage</t>
  </si>
  <si>
    <t>Usługa zabezpieczenia i utrzymania ciągłości działania wewnętrznej sieci Repozytrium Cyfrowego BN</t>
  </si>
  <si>
    <t>Usługa utrzymania działania i konfiguracja serwerów funkcjonujących na rzecz systemu digitalizacji zbiorów</t>
  </si>
  <si>
    <t>Usługa wsparcia technicznego dla infrastruktury serwerowni</t>
  </si>
  <si>
    <t>Utrzymanie oprogramowania</t>
  </si>
  <si>
    <t>Wsparcie dla użytkowników</t>
  </si>
  <si>
    <t>Koordynacja wsparcia oprogramowania</t>
  </si>
  <si>
    <t>Koordynacja wsparcia systemów i sprzętu</t>
  </si>
  <si>
    <t>Napędy taśmowe do backupu i archiwizacji (założono koniecznośc wymiany oraz spadek cen o 10% co 5 lat)</t>
  </si>
  <si>
    <t>Taśmy do backupu i archiwizacji (założono koniecznośc wymiany oraz spadek cen o 10% co 5 lat)</t>
  </si>
  <si>
    <t xml:space="preserve">koszty energii </t>
  </si>
  <si>
    <t>TABELA NR 2</t>
  </si>
  <si>
    <t>Wynagrodzenia</t>
  </si>
  <si>
    <t>Utrzymanie oprogramowania (etat)</t>
  </si>
  <si>
    <t>Wsparcie dla użytkowników (etat)</t>
  </si>
  <si>
    <t>Koordynacja wsparcia oprogramowania (etat)</t>
  </si>
  <si>
    <t>Energia</t>
  </si>
  <si>
    <t>Usługi obce</t>
  </si>
  <si>
    <t>Usługa utrzymania i administarcji suma:</t>
  </si>
  <si>
    <r>
      <t xml:space="preserve">Wsparcie techniczne:
</t>
    </r>
    <r>
      <rPr>
        <sz val="10"/>
        <rFont val="Arial CE"/>
        <charset val="238"/>
      </rPr>
      <t>Usługa wsparcia technicznego dla infrastruktury serwerowni</t>
    </r>
  </si>
  <si>
    <t>Wynagrodzenia  suma:</t>
  </si>
  <si>
    <t>Nakłady odworzeniowe</t>
  </si>
  <si>
    <r>
      <t xml:space="preserve">Nakłady odtworzeniowe
</t>
    </r>
    <r>
      <rPr>
        <sz val="10"/>
        <rFont val="Arial CE"/>
        <charset val="238"/>
      </rPr>
      <t>Sprzęt IT (nakłady odtworzeniowe)</t>
    </r>
  </si>
  <si>
    <r>
      <t xml:space="preserve">Koszty materiałów i energii 
</t>
    </r>
    <r>
      <rPr>
        <sz val="10"/>
        <rFont val="Arial CE"/>
        <charset val="238"/>
      </rPr>
      <t>koszty energii</t>
    </r>
  </si>
  <si>
    <r>
      <rPr>
        <b/>
        <sz val="11"/>
        <color theme="1"/>
        <rFont val="Calibri"/>
        <family val="2"/>
        <charset val="238"/>
        <scheme val="minor"/>
      </rPr>
      <t xml:space="preserve">Wynagrodzenia- </t>
    </r>
    <r>
      <rPr>
        <sz val="10"/>
        <rFont val="Arial CE"/>
        <charset val="238"/>
      </rPr>
      <t xml:space="preserve">utrzymanie repozytorium </t>
    </r>
  </si>
  <si>
    <t>Rola\Czas</t>
  </si>
  <si>
    <t>Łącznie godzin pracujących</t>
  </si>
  <si>
    <t>Średnia cena h</t>
  </si>
  <si>
    <t>Koszt Fasttrack</t>
  </si>
  <si>
    <t>Koszt Fasttrack 2019</t>
  </si>
  <si>
    <t>Koszt Fasttrack 2021</t>
  </si>
  <si>
    <t>Godziny z OPZ</t>
  </si>
  <si>
    <t>Potrzebna liczba ekspertów</t>
  </si>
  <si>
    <t>liczba godzin pracujących</t>
  </si>
  <si>
    <t>5.1.3.1. Analityk biznesowo-systemowy</t>
  </si>
  <si>
    <t xml:space="preserve">5.1.3.2. Główny Architekt systemowy </t>
  </si>
  <si>
    <t xml:space="preserve">5.1.3.3. Ekspert ds. bezpieczeństwa  </t>
  </si>
  <si>
    <t>5.1.3.4. Specjalista ds. wdrożenia</t>
  </si>
  <si>
    <t xml:space="preserve">5.1.3.5. Specjalista ds. hurtowni danych </t>
  </si>
  <si>
    <t xml:space="preserve">5.1.3.6. Java Technical Lead / Java Solution Architect </t>
  </si>
  <si>
    <t xml:space="preserve">5.1.3.7. Senior Java Developer </t>
  </si>
  <si>
    <t xml:space="preserve">5.1.3.8. Senior Front-end Developer – Angular </t>
  </si>
  <si>
    <t>5.1.3.9. UX/UI Designer</t>
  </si>
  <si>
    <t xml:space="preserve">5.1.3.10. DevOps </t>
  </si>
  <si>
    <t xml:space="preserve">5.1.3.11. Specjalista ds. Dokumentacji IT </t>
  </si>
  <si>
    <t xml:space="preserve">5.1.3.12. Database Developer </t>
  </si>
  <si>
    <t>1. kamień milowy:</t>
  </si>
  <si>
    <t>2. kamień milowy:</t>
  </si>
  <si>
    <t>3. kamień milowy:</t>
  </si>
  <si>
    <t>4. kamień milowy</t>
  </si>
  <si>
    <t>termin - 17.07.2020</t>
  </si>
  <si>
    <t>termin - 25.06.2021</t>
  </si>
  <si>
    <t>krytczyny termin - 02.07.2021</t>
  </si>
  <si>
    <t>ostateczny termin - 09.07.2021</t>
  </si>
  <si>
    <t>Koszt Fasttrack
2020</t>
  </si>
  <si>
    <t>Q1</t>
  </si>
  <si>
    <t>Q2</t>
  </si>
  <si>
    <t>Q3</t>
  </si>
  <si>
    <t>Q4</t>
  </si>
  <si>
    <t>Q5</t>
  </si>
  <si>
    <t>Q6</t>
  </si>
  <si>
    <t>Q7</t>
  </si>
  <si>
    <t>Q8</t>
  </si>
  <si>
    <t>Rodzaj umowy</t>
  </si>
  <si>
    <t>Zakład Technologii Informatycznych</t>
  </si>
  <si>
    <t>Zarządzanie projektem</t>
  </si>
  <si>
    <t>Kierownik Projektu</t>
  </si>
  <si>
    <t>Obsługa biura Projektu</t>
  </si>
  <si>
    <t>Obsługa kadrowa i płacowa</t>
  </si>
  <si>
    <t>Biuro Spraw Pracowniczych</t>
  </si>
  <si>
    <t>Obsługa księgowa</t>
  </si>
  <si>
    <t>Prace komitetu sterującego</t>
  </si>
  <si>
    <t>Obsługa prawna</t>
  </si>
  <si>
    <t>Audyt zewnętrzny projektu</t>
  </si>
  <si>
    <t>jednostka</t>
  </si>
  <si>
    <t>rola w projekcie</t>
  </si>
  <si>
    <t>Zaangażowanie w projekcie</t>
  </si>
  <si>
    <t xml:space="preserve">wynagrodzenie </t>
  </si>
  <si>
    <t>zwiększenie wynagrodzenia 
/dodatki</t>
  </si>
  <si>
    <t>%</t>
  </si>
  <si>
    <t>od</t>
  </si>
  <si>
    <t>do</t>
  </si>
  <si>
    <t>Dyrekcja</t>
  </si>
  <si>
    <t>Przewodniczący Komitetu Sterującego</t>
  </si>
  <si>
    <t>zgodnie z obowiązującą  umową</t>
  </si>
  <si>
    <t>Członek Komitetu Sterującego</t>
  </si>
  <si>
    <t>asystent kierownika projektu/rozliczanie projektu  z UE</t>
  </si>
  <si>
    <t>Biuro Komunikacji i Promocji BN.</t>
  </si>
  <si>
    <t>Działania promocyjno-informacyjne</t>
  </si>
  <si>
    <t>przyjęto założenie 6500zł brutto</t>
  </si>
  <si>
    <t>Scrum Master</t>
  </si>
  <si>
    <t>8.</t>
  </si>
  <si>
    <t>Product Owner</t>
  </si>
  <si>
    <t>Product owner</t>
  </si>
  <si>
    <t>Product  owner</t>
  </si>
  <si>
    <t>Tester</t>
  </si>
  <si>
    <t>Biuro Finansowo-Księgowe</t>
  </si>
  <si>
    <t>Przyjęto założenie:
wartość miesięczna wynagrodzenia to 
10 tys.zł (z kosztami ZUS)</t>
  </si>
  <si>
    <t xml:space="preserve">Biura Planowania i Zamówień Publicznych </t>
  </si>
  <si>
    <t>należy założyć koszt zgodnie ze stawkami maksymalnymi zaszeregowania gł. specjalisty (5500 zł)</t>
  </si>
  <si>
    <t>Jednostka Wsparcia- Obsługa księgowa</t>
  </si>
  <si>
    <t xml:space="preserve">Jednostka Wsparcia- Obsługa kadrowa </t>
  </si>
  <si>
    <t>Jednostka Wsparcia- Obsługa zamówień publicznych</t>
  </si>
  <si>
    <t xml:space="preserve">Wsparcie zadania </t>
  </si>
  <si>
    <r>
      <rPr>
        <b/>
        <sz val="11"/>
        <color theme="3"/>
        <rFont val="Calibri"/>
        <family val="2"/>
        <charset val="238"/>
        <scheme val="minor"/>
      </rPr>
      <t>ZAŁOŻENIA:</t>
    </r>
    <r>
      <rPr>
        <sz val="11"/>
        <color theme="3"/>
        <rFont val="Calibri"/>
        <family val="2"/>
        <charset val="238"/>
        <scheme val="minor"/>
      </rPr>
      <t xml:space="preserve">
Na potrzeby oszacowania nakładów inwestycyjnych wynikających z wynagrodzeń pracowników BN ( w tym także pracowników z poszczególnych Jednostek Wsparcia projektu, jak i realizacji zadania: Działania promocyjno-informacyjne)  (stanowiących koszty niekwalifikowane), przyjęto, że koszty te będą wykazane według przyjętego klucza: zaangażowanie (% etatu) danej jedostki w projekt </t>
    </r>
    <r>
      <rPr>
        <b/>
        <sz val="11"/>
        <color theme="3"/>
        <rFont val="Calibri"/>
        <family val="2"/>
        <charset val="238"/>
        <scheme val="minor"/>
      </rPr>
      <t>x</t>
    </r>
    <r>
      <rPr>
        <sz val="11"/>
        <color theme="3"/>
        <rFont val="Calibri"/>
        <family val="2"/>
        <charset val="238"/>
        <scheme val="minor"/>
      </rPr>
      <t xml:space="preserve"> wskazany poziom wynagrodzenia pracownika realizujących tego typu zadania w danej Jednostce.
Oszacownane w ten sposób koszty będą wykazywane w stałych miesięcznych kwotach w okresie trwania całego projektu.</t>
    </r>
  </si>
  <si>
    <t>umowa o pracę</t>
  </si>
  <si>
    <t>body leasing</t>
  </si>
  <si>
    <t>Obsługa w zakresie działań informacyjno-promocyjnych</t>
  </si>
  <si>
    <t>Tablica informacyjna i pamiątkowa</t>
  </si>
  <si>
    <t>firma</t>
  </si>
  <si>
    <t>Plakat informacyjny</t>
  </si>
  <si>
    <t>w ramach BN</t>
  </si>
  <si>
    <t>Strona internetowa projektu</t>
  </si>
  <si>
    <t>Konferencja zamykająca</t>
  </si>
  <si>
    <t xml:space="preserve">ZADANIE 3: </t>
  </si>
  <si>
    <t>Zarządzanie projektem- przygotowanie i obsługa projektu</t>
  </si>
  <si>
    <t xml:space="preserve">umowa o pracę </t>
  </si>
  <si>
    <t>Łącznie godzin pracujących
2019</t>
  </si>
  <si>
    <t>Łącznie godzin pracujących
2020</t>
  </si>
  <si>
    <t>Łącznie godzin pracujących
2021</t>
  </si>
  <si>
    <t>Wydatki w ramach umowy na body leasing</t>
  </si>
  <si>
    <t>Tablica Informacyjna i pamiątkowa</t>
  </si>
  <si>
    <t>Zadanie 2.
Działania  informacyjno-promocyjne</t>
  </si>
  <si>
    <t>Wynagrodzenia pracowników Biblioteki Narodowej- Zadanie 1</t>
  </si>
  <si>
    <t>Wynagrodzenia pracowników Biblioteki Narodowej- Zadanie 2</t>
  </si>
  <si>
    <t>Zadanie 3.
Zarządzanie i obsługa projektu</t>
  </si>
  <si>
    <t>Audyt zewnętrzny</t>
  </si>
  <si>
    <t>Suma 2019</t>
  </si>
  <si>
    <t>Suma 2020</t>
  </si>
  <si>
    <t>Suma 2021</t>
  </si>
  <si>
    <t>Zadanie 2. Promocja i informacja</t>
  </si>
  <si>
    <t>Zadanie 3. Zarządzanie i obsługa projektu</t>
  </si>
  <si>
    <t>KM
1</t>
  </si>
  <si>
    <t>KM
2</t>
  </si>
  <si>
    <t>KM
3</t>
  </si>
  <si>
    <t>KM
4</t>
  </si>
  <si>
    <t>2.3.</t>
  </si>
  <si>
    <t>2.4.</t>
  </si>
  <si>
    <t>2.5.</t>
  </si>
  <si>
    <r>
      <t xml:space="preserve">Zarządzanie i realizacja zadania 1 
</t>
    </r>
    <r>
      <rPr>
        <sz val="8"/>
        <color theme="1"/>
        <rFont val="Calibri"/>
        <family val="2"/>
        <charset val="238"/>
        <scheme val="minor"/>
      </rPr>
      <t>( Kierownik zadania/Scrum Master + 6,5 etatu zespół developerski)1 etat</t>
    </r>
  </si>
  <si>
    <r>
      <t xml:space="preserve">Obsługa zamówień publicznych 
</t>
    </r>
    <r>
      <rPr>
        <sz val="8"/>
        <color theme="1"/>
        <rFont val="Calibri"/>
        <family val="2"/>
        <charset val="238"/>
        <scheme val="minor"/>
      </rPr>
      <t>(0,20 etatu)</t>
    </r>
  </si>
  <si>
    <t>Analityk biznesowo-systemowy 
( 1 ekpert)</t>
  </si>
  <si>
    <t>Główny Architekt systemowy 
( 1 ekpert)</t>
  </si>
  <si>
    <t>Specjalista ds. wdrożenia 
( 1 ekpert)</t>
  </si>
  <si>
    <t>Java Technical Lead / Java Solution Architect 
( 2 ekpertów)</t>
  </si>
  <si>
    <t>Senior Java Developer  
( 5 ekpertów)</t>
  </si>
  <si>
    <t>Senior Front-end Developer – Angular 
( 1 ekpert)</t>
  </si>
  <si>
    <t>UX/UI Designer 
( 1 ekpert)</t>
  </si>
  <si>
    <t>Specjalista ds. Dokumentacji IT 
( 1 ekpert)</t>
  </si>
  <si>
    <t>Database Developer 
( 1 ekpert)</t>
  </si>
  <si>
    <t xml:space="preserve">2.1. </t>
  </si>
  <si>
    <t>2.2.</t>
  </si>
  <si>
    <t>3.1.</t>
  </si>
  <si>
    <t>Nr zadania / 
nr produktu w projekcie</t>
  </si>
  <si>
    <t xml:space="preserve">ZADANIE 1. </t>
  </si>
  <si>
    <t>ROK 2019</t>
  </si>
  <si>
    <t>ROK 2020</t>
  </si>
  <si>
    <t>ROK 2021</t>
  </si>
  <si>
    <r>
      <t xml:space="preserve">ZADANIE 2: 
</t>
    </r>
    <r>
      <rPr>
        <b/>
        <sz val="8"/>
        <color theme="1"/>
        <rFont val="Calibri"/>
        <family val="2"/>
        <charset val="238"/>
        <scheme val="minor"/>
      </rPr>
      <t xml:space="preserve">                   </t>
    </r>
  </si>
  <si>
    <t xml:space="preserve">nazwa zadania </t>
  </si>
  <si>
    <t>krytczyny termin - 31.07.2020</t>
  </si>
  <si>
    <t>ostateczny termin - 07.08.2020</t>
  </si>
  <si>
    <t>Zaakceptowane testy akceptacyjne usługi- moduł notatek publicznych</t>
  </si>
  <si>
    <t>ostateczny termin - 05.02.2021</t>
  </si>
  <si>
    <t>termin - 15.01.2021</t>
  </si>
  <si>
    <t>krytczyny termin - 29.01.2021</t>
  </si>
  <si>
    <t>Udostępnienie usługi</t>
  </si>
  <si>
    <t>Zaakceptowane testy akceptacyjne usługi- generowania PDF-ów na żądanie użytkownika</t>
  </si>
  <si>
    <t>Zadanie 1 (body leasing)</t>
  </si>
  <si>
    <t>Zadanie 2</t>
  </si>
  <si>
    <t>Zadanie 3</t>
  </si>
  <si>
    <t>Koszt projektu 24 m-ce</t>
  </si>
  <si>
    <t>Koszt
2020</t>
  </si>
  <si>
    <t>Koszt 
2021</t>
  </si>
  <si>
    <t>Koszt 
2019</t>
  </si>
  <si>
    <t>Koszty kwalifikowane w projekcie</t>
  </si>
  <si>
    <t>POLONA DLA BIBLIOTEK 2.0- KOSZTY KWALIFIKOWANE</t>
  </si>
  <si>
    <t>Zadanie</t>
  </si>
  <si>
    <t>Zadanie 2. Działania  informacyjno-promocyjne</t>
  </si>
  <si>
    <t>Zadanie 3. Audyt projektu</t>
  </si>
  <si>
    <t xml:space="preserve">Zakres </t>
  </si>
  <si>
    <t>Opracowanie narzędzi infrmacyjno- promocyjnych,  oznaczenie swoich działań informacyjno-promocyjnych oraz oznaczenie dokumentacji</t>
  </si>
  <si>
    <t>Opracowanie narzędzi informacyjno- promocyjnych</t>
  </si>
  <si>
    <t>Ogółem koszty operacyjne w Projekcie:</t>
  </si>
  <si>
    <t>Szacowana ilość spraw po wdrożeniu nowych funkcjonalności- stan TO BE</t>
  </si>
  <si>
    <t>POLONA DLA NAUKOWCÓW- Założenia dla projektu</t>
  </si>
  <si>
    <t>POLONA DLA NAUKOWCÓW- Nakłady na realizację projektu</t>
  </si>
  <si>
    <t>POLONA DLA NAUKOWCÓW- Kalkulacja przychodów w fazie operacyjnej dla projektu</t>
  </si>
  <si>
    <t>POLONA DLA NAUKOWCÓW - Kalkulacja kosztów w fazie operacyjnej dla projektu</t>
  </si>
  <si>
    <t>POLONA DLA NAUKOWCÓW- Uproszczone przepływy projektu i trwałość finansowa dla projektu</t>
  </si>
  <si>
    <t>POLONA DLA NAUKOWCÓW- Wskaźniki rentowności dla projektu</t>
  </si>
  <si>
    <t>POLONA DLA NAUKOWCÓW- uproszczona analiza ekonomiczna</t>
  </si>
  <si>
    <t>POLONA DLA NAUKOWCÓW-  Koszty operacyjne</t>
  </si>
  <si>
    <t>POLONA DLA NAUKOWCÓW- prognoza nakładów inwestycyjnych (koszty niekwalifikowane) - wynagrodzenia pracowników BN</t>
  </si>
  <si>
    <t>POLONA DLA NAUKOWCÓW- Diagram wykorzystania</t>
  </si>
  <si>
    <t>POLONA DLA NAUKOWCÓW- harmonogram projektu ( wykres Gantta)</t>
  </si>
  <si>
    <t>POLONA DLA NAUKOWCÓW- zakres projektu</t>
  </si>
  <si>
    <t>POLONA DLA NAUKOWCÓW- wskaźnik: liczba załatwionych spraw</t>
  </si>
  <si>
    <t>POLONA DLA NAUKOWCÓW- widok kooperacji systemu</t>
  </si>
  <si>
    <t>Opis ryzyka</t>
  </si>
  <si>
    <t>Charakter ryzyka</t>
  </si>
  <si>
    <t>Prawdopodobieństwo</t>
  </si>
  <si>
    <t>Wpływ</t>
  </si>
  <si>
    <t>Poziom ryzyka</t>
  </si>
  <si>
    <t xml:space="preserve">Metody zapobiegania </t>
  </si>
  <si>
    <t>Ryzyko rezydualne</t>
  </si>
  <si>
    <t>Założone w projekcie koszty przekroczą zakładany budżet</t>
  </si>
  <si>
    <t>Wdrożeniowe/ inwestycyjne</t>
  </si>
  <si>
    <t>Umiarkowane</t>
  </si>
  <si>
    <t>Mały</t>
  </si>
  <si>
    <t>Umiarkowany</t>
  </si>
  <si>
    <t>Konsultacje dot. kosztów wykonania projektu z doświadczonymi ekspertami, posiadającymi doświadczenie w danych obszarach we wstępnych etapach przygotowawczych. 
Na etapie realizacji projektu uruchomiona zostanie kontrola budżetowa, nastąpi wyznaczenie managera projektu oraz regularne raportowanie postępów i ryzyk projektu, wraz z mechanizmem eskalacji i akceptacji kosztów przez Komitet sterujący przy pełnym zaangażowaniu beneficjenta Projektu. 
W razie zwiększenia się prawdopodobieństwa ryzyka – selekcja funkcji o mniejszym znaczeniu dla realizacji zasadniczych celów projektu przy wykorzystaniu naturalnych mechanizmów Metodyki Scrum.</t>
  </si>
  <si>
    <t>Niskie</t>
  </si>
  <si>
    <t>Opóźnienie we wdrożeniu poszczególnych produktów</t>
  </si>
  <si>
    <t>Średni</t>
  </si>
  <si>
    <t>Ustanowienie struktury i zasad zarządzania projektem zgodnie z najlepszymi metodologiami (Prince2), w celu stworzenia właściwych ram kontrolnych i decyzyjnych w trakcie realizacji projektu, mianowanie managera projektu oraz stworzenie Komitetu Sterującego, wraz z mechanizmem eskalacji i raportowania o postępach i ryzykach. 
Z uwagi na rosnącą złożoność technologiczną systemów IT eksploatowanych i rozwijanych w Bibliotece Narodowej, przyjęto Metodykę  Scrum, jako metody do wykorzystania podczas prac związanych z wytwarzaniem oprogramowania, aby:
•	zapewnić ścisłą współpracę ekspertów Biblioteki Narodowej ze specjalistami zaangażowanymi w prace w ramach umowy na body leasing
•	systematycznie dokonywać przeglądów prac programistycznych, w trosce o maksymalizowanie wartości biznesowej wytwarzanego oprogramowania
•	permanentnie monitorować postęp w osiąganiu kolejnych celów projektowych.</t>
  </si>
  <si>
    <t>Nie zrealizowanie celów Projektu</t>
  </si>
  <si>
    <t>Wdrożeniowe</t>
  </si>
  <si>
    <t>Bardzo duży</t>
  </si>
  <si>
    <t>Ryzyko to wiąże się z ewentualnością nietrafionej analizy popytu i potrzeb organizacyjno-technicznych. Ryzyko to zostało zaadresowane na etapie przygotowawczym Projektu. Oparto się na wywiadach środowiskowych, analizie technicznej oraz bogatym, wieloletnim doświadczeniu operacyjnym pracowników BN.  Projektowi będzie towarzyszyła konferencja zamykająca oraz promocja na etapie realizacji, która pozwoli wypromować wdrożone funkcjonalności e-Usługi.</t>
  </si>
  <si>
    <r>
      <rPr>
        <b/>
        <sz val="10"/>
        <color theme="3"/>
        <rFont val="Calibri"/>
        <family val="2"/>
        <charset val="238"/>
        <scheme val="minor"/>
      </rPr>
      <t>Założenia:</t>
    </r>
    <r>
      <rPr>
        <sz val="10"/>
        <color theme="3"/>
        <rFont val="Calibri"/>
        <family val="2"/>
        <charset val="238"/>
        <scheme val="minor"/>
      </rPr>
      <t xml:space="preserve">
W ramach Projektu  przyjęto koszty operacyjne na poziomie: 1% kosztów całościowego utrzymania repozytorium” - są to szacowane koszty operacyjne związane z wprowadzeniem e-usługi PDN w ramach projektu „Polona dla naukowców"</t>
    </r>
  </si>
  <si>
    <t>KOSZTY OPERACYJNE POLONA DLA  BIBLIOTEK 2.0 (od 29.08.2021r.)</t>
  </si>
  <si>
    <t xml:space="preserve">2. PDB- Koszty dla poszczególnych lat w stosunku do całościowych kosztów utrzymania RCBN przyjęto na poziomie: 1% - są to szacowane koszty operacyjne związane z rozbudową e-usługi PDN w ramach projektu „Polona dla naukowców”  </t>
  </si>
  <si>
    <t>1. Koszty całosciowe utrzymania Repozytorium (RCBN)</t>
  </si>
  <si>
    <t>Spotkanie informacyjno-promocyjne</t>
  </si>
  <si>
    <t>10.</t>
  </si>
  <si>
    <t>11.</t>
  </si>
  <si>
    <t>30.08.19r.</t>
  </si>
  <si>
    <t>29.08.21r.</t>
  </si>
  <si>
    <t>KAMIENIE MILOWE:</t>
  </si>
  <si>
    <t>termin - 14.02.2020</t>
  </si>
  <si>
    <t>krytczyny termin - 28.02.2020</t>
  </si>
  <si>
    <t>ostateczny termin - 06.03.2020</t>
  </si>
  <si>
    <t>Uruchomiono możliwość zakładania konta w PDN</t>
  </si>
  <si>
    <t>termin - 19.08.2020</t>
  </si>
  <si>
    <t>krytczyny termin - 26.08.2020</t>
  </si>
  <si>
    <t>ostateczny termin - 02.09.2020</t>
  </si>
  <si>
    <t>Uruchomiono możliwość zakładania projektu w PDN</t>
  </si>
  <si>
    <t>termin - 05.02.2021</t>
  </si>
  <si>
    <t>krytczyny termin - 19.02.2021</t>
  </si>
  <si>
    <t>ostateczny termin - 26.02.2021</t>
  </si>
  <si>
    <t>Udostępniono  funkcjonalności eUsługi PDN</t>
  </si>
  <si>
    <t>termin - 23.07.2021</t>
  </si>
  <si>
    <t>krytczyny termin - 06.08.2021</t>
  </si>
  <si>
    <t>ostateczny termin - 13.08.2021</t>
  </si>
  <si>
    <t>Opracowana koncepcja biznesowo-techniczna opisująca sposób włączenia PDN w produkcyjne środowisko IT Biblioteki Narodowej.</t>
  </si>
  <si>
    <t>Zadanie 1. Tworzenie e-usługi PDN</t>
  </si>
  <si>
    <t>Zadanie 1. 
Wdrożenie e-usługi PDN</t>
  </si>
  <si>
    <t>Wdrożenie usługi PDN</t>
  </si>
  <si>
    <t>Wdrożenie e-usługi PDN</t>
  </si>
  <si>
    <r>
      <rPr>
        <b/>
        <sz val="8"/>
        <color theme="1"/>
        <rFont val="Calibri"/>
        <family val="2"/>
        <charset val="238"/>
        <scheme val="minor"/>
      </rPr>
      <t>Opracowana architektura systemu.</t>
    </r>
    <r>
      <rPr>
        <sz val="8"/>
        <color theme="1"/>
        <rFont val="Calibri"/>
        <family val="2"/>
        <charset val="238"/>
        <scheme val="minor"/>
      </rPr>
      <t xml:space="preserve">
Z uwagi na fakt wytwarzania poszczególnych produktów metodami zwinnymi, poszczególne kamienie milowe będą stopniowo osiągały swoją dojrzałość (iteracyjnie). Z uwagi na specyfikę budowanej e-usługi, której tworzenie musi zostać zrealizowane w oparciu o wykorzystywaną produkcyjnie infrastrukturę techniczną BN, w pierwszej kolejności należy opracować koncepcję biznesowo-techniczną opisującą sposób włączenia e-usługi w/w. środowisko. Wszystkie prace w ramach procesu wytwórczego muszą zostać skrupulatnie zaplanowane w sposób dający rękojmię niezakłócenia działających w BN procesów biznesowych (zapewnienie ciągłości działania). Opracowanie planu, musi zakładać wymagania architektoniczne e-usługi wynikające z kierunków rozwoju RCBN w tym także innych zaplanowanych do wdrożenia i uruchomienia e-usług (realizowanych w ramach innych inicjatyw). Szczególnie istotnym będzie określenie koncepcji API e-usługi PDN w sposób zapewniający interoperacyjność.</t>
    </r>
  </si>
  <si>
    <r>
      <rPr>
        <b/>
        <sz val="8"/>
        <color theme="1"/>
        <rFont val="Calibri"/>
        <family val="2"/>
        <charset val="238"/>
        <scheme val="minor"/>
      </rPr>
      <t>Zaakceptowane testy akceptacyjne usługi</t>
    </r>
    <r>
      <rPr>
        <sz val="8"/>
        <color theme="1"/>
        <rFont val="Calibri"/>
        <family val="2"/>
        <charset val="238"/>
        <scheme val="minor"/>
      </rPr>
      <t xml:space="preserve">
Uruchomiono możliwość zakładania konta w e-usłudze PDN.  W ramach prac iteracyjnych opracowano oraz przetestowano i zaakceptowano moduł umożliwiający tworzenie użytkowników. Na bazie tej funkcjonalności możliwe będzie uruchomienie SSO, wytworzenie funkcjonalności pozwalających na edytowanie cech konta, resetowanie hasła czy zarządzanie metadanymi konta. Realizacja tej funkcjonalności będzie fundamentem do dalszych prac, szczególnie tych związanych z przypisywaniem do projektów poszczególnych użytkowników, czy też przydzielanie im – w razie konieczności – specyficznych uprawnień/dostępów.</t>
    </r>
  </si>
  <si>
    <r>
      <rPr>
        <b/>
        <sz val="8"/>
        <color theme="1"/>
        <rFont val="Calibri"/>
        <family val="2"/>
        <charset val="238"/>
        <scheme val="minor"/>
      </rPr>
      <t>Zaakceptowane testy akceptacyjne usługi.</t>
    </r>
    <r>
      <rPr>
        <sz val="8"/>
        <color theme="1"/>
        <rFont val="Calibri"/>
        <family val="2"/>
        <charset val="238"/>
        <scheme val="minor"/>
      </rPr>
      <t xml:space="preserve">
Uruchomiono możliwość zakładania projektu naukowego w e-usłudze PDN. Funkcjonalność usługi  pozwalająca na rozpoczęcie realizacji procesu biznesowego pracy nad dokumentami naukowymi. Uzyskane w poprzednim kamieniu milowym funkcjonalności, zostaną wykorzystane podczas tworzenia projektu naukowego, do którego – w toku dalszych prac – będzie można zapraszać konkretnych użytkowników, celem zapewnienia środowiska pracy grupowej. Wspomniane środowisko da możliwość m.in. interaktywnej dyskusji czy publikowania wyników prac badawczych. Obiekty cyfrowe będące efektem prac w ramach projektu, będą mogły być dalej udostępniane do systemów współpracujących, poprzez dedykowane interoperacyjne API.</t>
    </r>
  </si>
  <si>
    <r>
      <rPr>
        <b/>
        <sz val="8"/>
        <color theme="1"/>
        <rFont val="Calibri"/>
        <family val="2"/>
        <charset val="238"/>
        <scheme val="minor"/>
      </rPr>
      <t>Udostępnienie usługi</t>
    </r>
    <r>
      <rPr>
        <sz val="8"/>
        <color theme="1"/>
        <rFont val="Calibri"/>
        <family val="2"/>
        <charset val="238"/>
        <scheme val="minor"/>
      </rPr>
      <t xml:space="preserve"> 
Udostępnienie rozwiniętej  e-usługi PDN użytkownikom.</t>
    </r>
  </si>
  <si>
    <t>Zespół deweloperski (metodyka SCRUM)</t>
  </si>
  <si>
    <t>2.6.</t>
  </si>
  <si>
    <r>
      <t xml:space="preserve">Zadanie 1. Wdrożenie e-usługi PDN </t>
    </r>
    <r>
      <rPr>
        <sz val="10"/>
        <color theme="1"/>
        <rFont val="Calibri"/>
        <family val="2"/>
        <charset val="238"/>
        <scheme val="minor"/>
      </rPr>
      <t>(metodyka SCRUM)</t>
    </r>
  </si>
  <si>
    <t>Działania  informacyjno-promocyjne</t>
  </si>
  <si>
    <t>Spotkanie informacyjno- promocyjne</t>
  </si>
  <si>
    <t>Prawdopodobieństwo: Bardzo Niskie; Niskie; Umiarkowane; Prawdopodobne; Bardzo prawdopodobne 	 
Wpływy: Żaden; Mały; Średni; Duży; Bardzo duży 	 	 	 	 
Poziom ryzyka: Niski; Umiarkowany; Wysoki; Nieakceptowalny 	 	 	 	 
Poziom ryzyka: Niski; Umiarkowany; Wysoki; Nieakceptowalny</t>
  </si>
  <si>
    <t xml:space="preserve">Skala: </t>
  </si>
  <si>
    <t>POLONA DLA NAUKOWCÓW- analiza ryzyk</t>
  </si>
  <si>
    <t xml:space="preserve">Systemy modyfikowane w ramach Projektu będą komunikować się w celu świadczenia usługi z innymi systemami za pośrednictwem usług sieciowych, standardowych API oraz standardowych protokołów.  
W szczególności będą to systemy:  
•	system katalogujący ALMA, w zakresie przekazywania rekordów bibliograficznych. PDN będzie klientem dla ALMY, z której będzie pobierał dane z wykorzystaniem udostępnionego API 
•	system archiwizacji za pośrednictwem systemu RCBN w zakresie długotrwałego przechowywania danych  
•	cyfrową wypożyczalnią międzybiblioteczną, za pośrednictwem RCBN w zakresie prezentacji prac naukowych dostarczanych przez PDN.  
•	systemem Multiwyszukiwarka OMNIS poprzez API w zakresie metadanych obiektów cyfrowych 
•	z systemem KRONIK@ poprzez API w zakresie prezentacji prac naukowych wytworzonych w PDN udostępnionych w Polonie. 
•	Z systemem Węzła krajowego w celu uwierzytelniania </t>
  </si>
  <si>
    <t xml:space="preserve">1. Popularyzacja nauki w Polsce.
2. Zwiększenie wykorzytania dziedzictwa kulturowego i naukowego zawartego w dostępnych w RCBN zbiorach BN i innych bibliotek.
2. Zwiększenie liczby podejmowanych prac badawczych.
3. Wzrost zaangażowania Użytkowników we współpracę nad opracowywaniem treści w ramach serwisu.
4. Zwiększenie liczby opublikowanych artykułów naukowych.
</t>
  </si>
  <si>
    <r>
      <t xml:space="preserve">Wzrost zaangażowania użytkowników we współpracę- </t>
    </r>
    <r>
      <rPr>
        <b/>
        <sz val="10"/>
        <rFont val="Arial CE"/>
        <charset val="238"/>
      </rPr>
      <t>afiliacja</t>
    </r>
  </si>
  <si>
    <t>Realizacja przedmiotowego Projektu pociąga za sobą także korzyści społeczne. Dokonując analizy efektywności inwestycji należy, zatem uwzględnić także i takiego rodzaju czynniki niefinansowe.
Bardzo ważnym elementem rozwoju e-usługi PDN będzie udostępnienie funkcji społecznościowych pozwalających użytkownikom na nawiązywanie i podtrzymywanie pozytywnych kontaktów i współpracy ( angażowanie się w wieloosobowe projekty i grupy korzystające z cyfrowych zbiorów serwisu) przez jednostkę lub grupę, organizację z innymi grupami i organizacjami, jak również na dzielenie się wynikami swoich prac badawczych. 
Wzrost zaangażowania użytkowników w opracowywanie treści naukowych pozytywnie wpłynie naczas spędzony w serwisie polona.pl, oraz liczbę sesji i odsłon obiektów w polona.pl. oraz na lepszą promocję  naukowców dzięki zwiększeniu czytelnictwa ich zasobów.</t>
  </si>
  <si>
    <t>Korzyść społeczna:  zaangażowanie społeczne</t>
  </si>
  <si>
    <t xml:space="preserve">Korzyść administracyjo-społeczna: Poprawa warunków pracy użytkowników </t>
  </si>
  <si>
    <t>Korzyść administracyjo-społeczna: Pozytywny wpływ na rozwój i popularyzację nauki polskiej</t>
  </si>
  <si>
    <t xml:space="preserve">Punktem wyjścia w opracowaniu analizy ekonomicznej zazwyczaj jest analiza finansowa. Ta ostatnia potwierdziła, ze Projekt nie generuje przychodów, w związku z tym przedstawione korzyści skupiać się będą przede wszystkim na efektach społecznych i ekonomicznych jakie wystąpią w wyniku wprowadzenie nowych funkcjonalności do e-usługi PDN. Rozpatrywana ona jest z pkt widzenia wszystkich beneficjentów/użytkowników Projektu.
Na początek warto zaznaczyć, że model biznesowy budowania i obsługi systemu e-usług publicznych rzadko opiera się na zyskach, gdyż ich generowanie nie jest podstawowym celem takiego systemu. System e-usług wspiera jednak różne podmioty i instytucje w realizowaniu ich misji. Korzyści z posiadania takiego systemu to – oprócz zwiększenia widoczności gromadzonych danych – możliwość lepszego tj. bardziej efektywnego (szybszego, łatwiejszego) ich wykorzystania. Otwartość cyfrowych zasobów dostępnych poprzez sieć internetową nie tylko wpływa na samą zmianę formy udostępniania, lecz także na sposób korzystania ze zbiorów, co radykalnie wpływa na poprawę jakości dostępu do danych publicznych.
Wdrożenie e-usługi PDN umożliwi naukowcom oraz Zespołom badawczym dostęp do zróżnicowanych narzędzi służących opracowywaniu dokumentów źródłowych i rozpowszechnianiu wyników prac naukowych. 
Pozytywnie wpłynie na odbiór wyników prac naukowych, które zostaną opublikowane na stronach publicznych projektów naukowych w e-usłudze PDN, przyczyniając się tym samym do zwiększenia liczby otworzeń dokumentów naukowych jak i materiałów źródłowych udostępnianych przez Biblitekę Narodową i inne instytucje w serwisie. Dzięki udostępnieniu funkcji publikowania własnych tekstów naukowych na publicznych stronach projektów, co znacząco  poprawi widoczność  naukowego dorobku, a tym samym będzie miało przełożenie na liczbę odbiorców tych badań naukowych oraz wpłynie na komfort  pracy użytkownika indywidualnego.
Udostępnienie naukowcom nowych narzędzi do pracy badawczej pozytywnie wpłynie na rozwój nauki polskiej zwiększając tym samym ich możliwości badawcze oraz ułatwiając im tworzenie projektów naukowych angażujących wiele osób jednocześnie. Łatwy dostęp do materiałów źródłowych oraz narzędzi do ich opracowywania znacząco wpłynie na rozwój polskich badan w szczególności w zakresie nauk humanistycznych i nauk społecznych. Stworzenia narzędzia do pracy grupowej będzie miało wymierne skutki dla szeregu grup użytkowników - naukowców, hobbystów i studentów. Połączenie zalet repozytorium przechowującego róznorodne zasoby z udostępnieniem narzedzia pracy grupowej przyniesie wymierne korzyści gospodarcze (w postaci skrócenia przepływów pracy), naukowe (poprzez ułatwienie kooperacji) oraz kulturowe (poprzez popularyzację zasobu przechowywanego w repozytorium).
</t>
  </si>
  <si>
    <t>1. Optymalizacja pracy naukowców i Zespołów badawczych
2. Zwiększnie mozliwości udziału w pracach naukowych dla osób niepełnosprawnych i zamieszkujące obszary peryferyjne.</t>
  </si>
  <si>
    <t xml:space="preserve">
Nowe funkcjonalności wpłyną na poprawę warunków pracy użytkowników indywidualnych i instytucjonalnych, zwłaszcza naukowców, badaczy studentów oraz podobnych osób zainteresowanych źródłami piśmiennictwa; co się wprost przełoży  na oszczędność ich czasu pracy. Stworzenie cyfrowego narzędzia pracy grupowej dostępnego z każdego miejsca będzie znaczącym ułatwieniem dla użytkowników chcących współpracować nad projektami z osobami, z którymi nie mają bezpośredniego kontaktu - naukowców, studentów i hobbystów. System znacznie poprawi dostępność grupowej pracy dla tych grup użytkowników, w szczególności dla osób niepełnosprawnych i osób pochodzących z obszarów peryferyjnych.
Wprowadzenie e-usługi PDN niesie za sobą mierzalne korzyści dla Użytkowników:
-	optymalizacja pracy
-	obniżenie kosztów związanych z utrzymaniem własnego, bezpiecznego archiwum zdigitalizowanych obiektów lub też całkowita eliminacja takiego archiwum, na rzecz archiwum wspólnego
-	zwiększenie kontroli nad procesem przechowywania 
-	możliwość tworzenia i publikowania przez naukowców wyników prac badawczych na publicznych stronach projektów naukowych w e-usłudze PDN
-	lepsza promocja dzięki obecności na atrakcyjnym zasobie m.in. dzięki kompletności i rozpoznawalności, np. promocja osiągnięć naukowych wśród przedsiębiorców potencjalnie zainteresowanych wynikami prac badawczych
-	dostęp w jednym narzędziu pracy do zdigitalizowanych materiałów wykorzystywanych w pracy badawczej
-	zwiększenie oddziaływania treści naukowych
-	szybki i skuteczny sposób popularyzacji nauki
-	tworzenie komentarzy do tekstów, kolekcji tematycznych i antologii prezentujących naukowe opracowanie zbiorów cyfrowych
-	ułatwienie pracy zespołowej i rozszerzenie możliwości kontaktu z innymi naukowcami.</t>
  </si>
  <si>
    <t>Liczba użytkowników, którzy odwiedzili polona.pl w okresie jednego roku (od 06.2018 do 05.2019) na podstawie google analitics</t>
  </si>
  <si>
    <t>liczba kont załozonych w okresie jednego roku (od 06.2018 do 05.2019) z na podstawie bazy użytkowniów w systemie</t>
  </si>
  <si>
    <t>Odsetek użytkowników zakładajacych konto w okresie jednego roku (wchodzących w trwałą interakcję z systemem )</t>
  </si>
  <si>
    <t>Odsetek uzytkowniów, którzy zadeklarowli że są naukowcami w ankiecie na stronie polona.pl</t>
  </si>
  <si>
    <t>liczba naukowców odwiedzajacych polonę w okresie jednego roku</t>
  </si>
  <si>
    <t>liczba naukowców zakładadajacych konto w okresie jednego roku</t>
  </si>
  <si>
    <r>
      <t xml:space="preserve">Założenia:
Na potrzeby wyliczenia wskaźnika wykorzystano dane statystyczne z systemu Polona oraz wyniki ankiety:
- liczba użytkowników, którzy odwiedzili polona.pl w okresie jednego roku (od 06.2018 do 05.2019) na podstawie Google analitics
- liczba kont założonych w okresie jednego roku (od 06.2018 do 05.2019) z na podstawie bazy użytkowników w systemie
- odsetek użytkowników, którzy zadeklarowali, że są naukowcami w ankiecie na stronie polona.pl (ankieta)
Na podstawie wyżej wskazanych parametrów wyliczono:
- odsetek użytkowników korzystających z serwisu zakładających konto w okresie jednego roku
- liczba naukowców korzystających z usługi Polona w okresie jednego roku.
Na podstawie w/w danych oszacowano poziom bazowy: liczby naukowców zakładających konto w e-usłudze PDN w okresie jednego roku- 826.
Ze względu na wykazywane w badaniach użytkowników znaczne zainteresowanie tego typu usługą należy oczekiwać co najmniej podwojenia wykorzystania stąd docelową wartość wskaźnika przyjęto na poziomie: </t>
    </r>
    <r>
      <rPr>
        <b/>
        <sz val="11"/>
        <color theme="3"/>
        <rFont val="Calibri"/>
        <family val="2"/>
        <charset val="238"/>
        <scheme val="minor"/>
      </rPr>
      <t>1652</t>
    </r>
    <r>
      <rPr>
        <sz val="11"/>
        <color theme="3"/>
        <rFont val="Calibri"/>
        <family val="2"/>
        <charset val="238"/>
        <scheme val="minor"/>
      </rPr>
      <t>.</t>
    </r>
  </si>
  <si>
    <t>12.</t>
  </si>
  <si>
    <t>13.</t>
  </si>
  <si>
    <t>Tworzenie, komentowanie i korekta tekstów naukowych we wbudowanym edytorze z możliwością bezpośredniego osadzania odwołań do obiektów z RCBN</t>
  </si>
  <si>
    <t>Wykorzystanie personalizowanego wirtualnego pulpitu roboczego, pozwalającego na organizację pracy z wieloma źródłami jednocześnie, w tym z obiektami, notatkami i tworzonymi tekstami</t>
  </si>
  <si>
    <t>Aplikacje pulpitu roboczego m.in. manipulacja parametrami obrazu i synchronizacja wyświetlania kilku obiektów jednocześnie</t>
  </si>
  <si>
    <t>Osadzanie nowych narzędzi badawczych tworzonych w BN we współpracy z innymi podmiotami</t>
  </si>
  <si>
    <t>Wykorzystanie zewnętrznych serwisów wspomagających pracę badawczą przez ich API</t>
  </si>
  <si>
    <t>Zarządzanie zespołem badawczym w tym harmonogramowanie</t>
  </si>
  <si>
    <t>Wprowadzanie gotowych cyfrowych wersji artykułów</t>
  </si>
  <si>
    <t>Moderacja i publikowanie tekstów naukowych na stronach projektów naukowych z elementami blogu</t>
  </si>
  <si>
    <t xml:space="preserve">Eksponowanie tekstów naukowych w multiwyszukiwarce OMNIS </t>
  </si>
  <si>
    <t>Tworzenie publicznych profili naukowców i projektów</t>
  </si>
  <si>
    <t>Umożliwienie pracy RCBN z projektami naukowymi e-usługi PDN</t>
  </si>
  <si>
    <t>Umożliwienie współpracy na linii Multiwyszukiwarka –PDN – RCBN</t>
  </si>
  <si>
    <t>Umożliwienia wysyłania żądań i odbierania odpowiedzi przez API PDN do RCBN celem wymiany danych pomiędzy systemami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</si>
</sst>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zł&quot;_-;\-* #,##0.00\ &quot;zł&quot;_-;_-* &quot;-&quot;??\ &quot;zł&quot;_-;_-@_-"/>
    <numFmt numFmtId="43" formatCode="_-* #,##0.00\ _z_ł_-;\-* #,##0.00\ _z_ł_-;_-* &quot;-&quot;??\ _z_ł_-;_-@_-"/>
    <numFmt numFmtId="164" formatCode="0.0%"/>
    <numFmt numFmtId="165" formatCode="_-* #,##0.00\ [$€-1]_-;\-* #,##0.00\ [$€-1]_-;_-* &quot;-&quot;??\ [$€-1]_-"/>
    <numFmt numFmtId="166" formatCode="#,##0\ &quot;zł&quot;"/>
    <numFmt numFmtId="167" formatCode="#,##0.00\ &quot;zł&quot;"/>
  </numFmts>
  <fonts count="93" x14ac:knownFonts="1">
    <font>
      <sz val="10"/>
      <name val="Arial CE"/>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charset val="238"/>
    </font>
    <font>
      <sz val="8"/>
      <name val="Arial CE"/>
      <charset val="238"/>
    </font>
    <font>
      <b/>
      <sz val="10"/>
      <name val="Arial CE"/>
      <charset val="238"/>
    </font>
    <font>
      <sz val="10"/>
      <name val="Arial"/>
      <family val="2"/>
    </font>
    <font>
      <b/>
      <sz val="10"/>
      <name val="Arial CE"/>
      <family val="2"/>
      <charset val="238"/>
    </font>
    <font>
      <sz val="10"/>
      <name val="Arial CE"/>
      <family val="2"/>
      <charset val="238"/>
    </font>
    <font>
      <b/>
      <sz val="10"/>
      <name val="Arial"/>
      <family val="2"/>
    </font>
    <font>
      <b/>
      <sz val="10"/>
      <color indexed="9"/>
      <name val="Arial"/>
      <family val="2"/>
    </font>
    <font>
      <b/>
      <sz val="10"/>
      <name val="Arial"/>
      <family val="2"/>
      <charset val="238"/>
    </font>
    <font>
      <i/>
      <sz val="10"/>
      <name val="Arial"/>
      <family val="2"/>
    </font>
    <font>
      <sz val="10"/>
      <color indexed="9"/>
      <name val="Arial CE"/>
      <family val="2"/>
      <charset val="238"/>
    </font>
    <font>
      <sz val="10"/>
      <name val="Arial CE"/>
      <charset val="238"/>
    </font>
    <font>
      <b/>
      <sz val="9"/>
      <name val="Arial CE"/>
      <charset val="238"/>
    </font>
    <font>
      <b/>
      <sz val="9"/>
      <color indexed="81"/>
      <name val="Tahoma"/>
      <family val="2"/>
      <charset val="238"/>
    </font>
    <font>
      <b/>
      <sz val="12"/>
      <name val="Arial CE"/>
      <charset val="238"/>
    </font>
    <font>
      <sz val="10"/>
      <color rgb="FFFF0000"/>
      <name val="Arial"/>
      <family val="2"/>
    </font>
    <font>
      <b/>
      <sz val="10"/>
      <color rgb="FFFF0000"/>
      <name val="Arial"/>
      <family val="2"/>
      <charset val="238"/>
    </font>
    <font>
      <b/>
      <sz val="10"/>
      <color rgb="FFFF0000"/>
      <name val="Arial CE"/>
      <charset val="238"/>
    </font>
    <font>
      <sz val="10"/>
      <color rgb="FFFF0000"/>
      <name val="Arial CE"/>
      <charset val="238"/>
    </font>
    <font>
      <sz val="9"/>
      <color indexed="81"/>
      <name val="Tahoma"/>
      <family val="2"/>
      <charset val="238"/>
    </font>
    <font>
      <b/>
      <sz val="9"/>
      <color indexed="10"/>
      <name val="Tahoma"/>
      <family val="2"/>
      <charset val="238"/>
    </font>
    <font>
      <strike/>
      <sz val="10"/>
      <name val="Arial CE"/>
      <charset val="238"/>
    </font>
    <font>
      <b/>
      <strike/>
      <sz val="10"/>
      <name val="Arial CE"/>
      <charset val="238"/>
    </font>
    <font>
      <b/>
      <u/>
      <sz val="9"/>
      <color indexed="81"/>
      <name val="Tahoma"/>
      <family val="2"/>
      <charset val="238"/>
    </font>
    <font>
      <b/>
      <sz val="8"/>
      <color indexed="81"/>
      <name val="Tahoma"/>
      <family val="2"/>
      <charset val="238"/>
    </font>
    <font>
      <b/>
      <sz val="8"/>
      <color indexed="10"/>
      <name val="Tahoma"/>
      <family val="2"/>
      <charset val="238"/>
    </font>
    <font>
      <vertAlign val="subscript"/>
      <sz val="10"/>
      <name val="Arial CE"/>
      <charset val="238"/>
    </font>
    <font>
      <b/>
      <sz val="11"/>
      <color indexed="10"/>
      <name val="Tahoma"/>
      <family val="2"/>
      <charset val="238"/>
    </font>
    <font>
      <b/>
      <sz val="11"/>
      <color indexed="81"/>
      <name val="Tahoma"/>
      <family val="2"/>
      <charset val="238"/>
    </font>
    <font>
      <b/>
      <sz val="12"/>
      <color indexed="10"/>
      <name val="Tahoma"/>
      <family val="2"/>
      <charset val="238"/>
    </font>
    <font>
      <b/>
      <sz val="12"/>
      <color indexed="81"/>
      <name val="Tahoma"/>
      <family val="2"/>
      <charset val="238"/>
    </font>
    <font>
      <b/>
      <sz val="11"/>
      <color theme="3"/>
      <name val="Calibri"/>
      <family val="2"/>
      <charset val="238"/>
      <scheme val="minor"/>
    </font>
    <font>
      <b/>
      <sz val="11"/>
      <color theme="0"/>
      <name val="Calibri"/>
      <family val="2"/>
      <charset val="238"/>
      <scheme val="minor"/>
    </font>
    <font>
      <sz val="11"/>
      <color rgb="FFFF0000"/>
      <name val="Calibri"/>
      <family val="2"/>
      <charset val="238"/>
      <scheme val="minor"/>
    </font>
    <font>
      <b/>
      <sz val="11"/>
      <color theme="1"/>
      <name val="Calibri"/>
      <family val="2"/>
      <charset val="238"/>
      <scheme val="minor"/>
    </font>
    <font>
      <b/>
      <sz val="18"/>
      <color theme="1"/>
      <name val="Calibri"/>
      <family val="2"/>
      <charset val="238"/>
      <scheme val="minor"/>
    </font>
    <font>
      <sz val="8"/>
      <color theme="1"/>
      <name val="Calibri"/>
      <family val="2"/>
      <charset val="238"/>
      <scheme val="minor"/>
    </font>
    <font>
      <b/>
      <sz val="16"/>
      <color theme="1"/>
      <name val="Calibri"/>
      <family val="2"/>
      <charset val="238"/>
      <scheme val="minor"/>
    </font>
    <font>
      <b/>
      <sz val="8"/>
      <color theme="1"/>
      <name val="Calibri"/>
      <family val="2"/>
      <charset val="238"/>
      <scheme val="minor"/>
    </font>
    <font>
      <b/>
      <sz val="8"/>
      <name val="Calibri"/>
      <family val="2"/>
      <charset val="238"/>
      <scheme val="minor"/>
    </font>
    <font>
      <b/>
      <sz val="11"/>
      <name val="Calibri"/>
      <family val="2"/>
      <charset val="238"/>
      <scheme val="minor"/>
    </font>
    <font>
      <b/>
      <sz val="11"/>
      <color rgb="FFFF0000"/>
      <name val="Calibri"/>
      <family val="2"/>
      <charset val="238"/>
      <scheme val="minor"/>
    </font>
    <font>
      <sz val="11"/>
      <name val="Calibri"/>
      <family val="2"/>
      <charset val="238"/>
      <scheme val="minor"/>
    </font>
    <font>
      <b/>
      <sz val="12"/>
      <color theme="1"/>
      <name val="Calibri"/>
      <family val="2"/>
      <charset val="238"/>
      <scheme val="minor"/>
    </font>
    <font>
      <sz val="12"/>
      <color rgb="FFFF0000"/>
      <name val="Calibri"/>
      <family val="2"/>
      <charset val="238"/>
      <scheme val="minor"/>
    </font>
    <font>
      <b/>
      <sz val="12"/>
      <color rgb="FFFF0000"/>
      <name val="Calibri"/>
      <family val="2"/>
      <charset val="238"/>
      <scheme val="minor"/>
    </font>
    <font>
      <sz val="12"/>
      <color theme="1"/>
      <name val="Calibri"/>
      <family val="2"/>
      <charset val="238"/>
      <scheme val="minor"/>
    </font>
    <font>
      <sz val="9"/>
      <color theme="1"/>
      <name val="Calibri"/>
      <family val="2"/>
      <charset val="238"/>
      <scheme val="minor"/>
    </font>
    <font>
      <sz val="12"/>
      <name val="Calibri"/>
      <family val="2"/>
      <charset val="238"/>
      <scheme val="minor"/>
    </font>
    <font>
      <sz val="16"/>
      <color theme="1"/>
      <name val="Calibri"/>
      <family val="2"/>
      <charset val="238"/>
      <scheme val="minor"/>
    </font>
    <font>
      <b/>
      <sz val="9"/>
      <color rgb="FFFF0000"/>
      <name val="Cambria"/>
      <family val="1"/>
      <charset val="238"/>
    </font>
    <font>
      <sz val="11"/>
      <color theme="3"/>
      <name val="Calibri"/>
      <family val="2"/>
      <charset val="238"/>
      <scheme val="minor"/>
    </font>
    <font>
      <sz val="12"/>
      <color theme="6" tint="-0.249977111117893"/>
      <name val="Calibri"/>
      <family val="2"/>
      <charset val="238"/>
      <scheme val="minor"/>
    </font>
    <font>
      <sz val="9"/>
      <color theme="6" tint="-0.249977111117893"/>
      <name val="Calibri"/>
      <family val="2"/>
      <charset val="238"/>
      <scheme val="minor"/>
    </font>
    <font>
      <b/>
      <sz val="11"/>
      <color rgb="FF0070C0"/>
      <name val="Calibri"/>
      <family val="2"/>
      <charset val="238"/>
      <scheme val="minor"/>
    </font>
    <font>
      <sz val="11"/>
      <color rgb="FF0070C0"/>
      <name val="Calibri"/>
      <family val="2"/>
      <charset val="238"/>
      <scheme val="minor"/>
    </font>
    <font>
      <sz val="11"/>
      <color theme="4"/>
      <name val="Calibri"/>
      <family val="2"/>
      <charset val="238"/>
      <scheme val="minor"/>
    </font>
    <font>
      <sz val="11"/>
      <color rgb="FF00B050"/>
      <name val="Calibri"/>
      <family val="2"/>
      <charset val="238"/>
      <scheme val="minor"/>
    </font>
    <font>
      <sz val="12"/>
      <color rgb="FF000000"/>
      <name val="Calibri"/>
      <family val="2"/>
      <charset val="238"/>
      <scheme val="minor"/>
    </font>
    <font>
      <sz val="11"/>
      <color rgb="FF000000"/>
      <name val="Calibri"/>
      <family val="2"/>
      <charset val="238"/>
      <scheme val="minor"/>
    </font>
    <font>
      <sz val="10"/>
      <color theme="3"/>
      <name val="Arial CE"/>
      <charset val="238"/>
    </font>
    <font>
      <b/>
      <sz val="14"/>
      <color theme="1"/>
      <name val="Calibri"/>
      <family val="2"/>
      <charset val="238"/>
      <scheme val="minor"/>
    </font>
    <font>
      <sz val="9"/>
      <color rgb="FFFF0000"/>
      <name val="Calibri"/>
      <family val="2"/>
      <charset val="238"/>
      <scheme val="minor"/>
    </font>
    <font>
      <sz val="12"/>
      <color theme="3" tint="-0.499984740745262"/>
      <name val="Calibri"/>
      <family val="2"/>
      <charset val="238"/>
      <scheme val="minor"/>
    </font>
    <font>
      <b/>
      <sz val="12"/>
      <color theme="3"/>
      <name val="Arial CE"/>
      <charset val="238"/>
    </font>
    <font>
      <sz val="10"/>
      <color theme="3"/>
      <name val="Arial"/>
      <family val="2"/>
    </font>
    <font>
      <b/>
      <sz val="12"/>
      <name val="Calibri"/>
      <family val="2"/>
      <charset val="238"/>
      <scheme val="minor"/>
    </font>
    <font>
      <b/>
      <sz val="10"/>
      <color theme="1"/>
      <name val="Calibri"/>
      <family val="2"/>
      <charset val="238"/>
      <scheme val="minor"/>
    </font>
    <font>
      <sz val="10"/>
      <color theme="1"/>
      <name val="Calibri"/>
      <family val="2"/>
      <charset val="238"/>
      <scheme val="minor"/>
    </font>
    <font>
      <sz val="10"/>
      <color rgb="FFFF0000"/>
      <name val="Calibri"/>
      <family val="2"/>
      <charset val="238"/>
      <scheme val="minor"/>
    </font>
    <font>
      <sz val="10"/>
      <color rgb="FFFF0000"/>
      <name val="Calibri"/>
      <family val="2"/>
      <charset val="238"/>
    </font>
    <font>
      <sz val="11"/>
      <color rgb="FFFF0000"/>
      <name val="Calibri"/>
      <family val="2"/>
      <charset val="238"/>
    </font>
    <font>
      <sz val="10"/>
      <name val="Calibri"/>
      <family val="2"/>
      <charset val="238"/>
      <scheme val="minor"/>
    </font>
    <font>
      <b/>
      <sz val="14"/>
      <color theme="3"/>
      <name val="Calibri"/>
      <family val="2"/>
      <charset val="238"/>
      <scheme val="minor"/>
    </font>
    <font>
      <b/>
      <sz val="14"/>
      <color rgb="FF1F497D"/>
      <name val="Arial CE"/>
    </font>
    <font>
      <b/>
      <sz val="14"/>
      <color theme="3"/>
      <name val="Arial CE"/>
      <charset val="238"/>
    </font>
    <font>
      <b/>
      <sz val="14"/>
      <color theme="3"/>
      <name val="Arial"/>
      <family val="2"/>
      <charset val="238"/>
    </font>
    <font>
      <b/>
      <sz val="14"/>
      <name val="Calibri"/>
      <family val="2"/>
      <charset val="238"/>
      <scheme val="minor"/>
    </font>
    <font>
      <sz val="10"/>
      <color theme="3"/>
      <name val="Calibri"/>
      <family val="2"/>
      <charset val="238"/>
      <scheme val="minor"/>
    </font>
    <font>
      <b/>
      <sz val="10"/>
      <color theme="3"/>
      <name val="Calibri"/>
      <family val="2"/>
      <charset val="238"/>
      <scheme val="minor"/>
    </font>
    <font>
      <b/>
      <sz val="12"/>
      <color rgb="FF000000"/>
      <name val="Calibri"/>
      <family val="2"/>
      <charset val="238"/>
    </font>
    <font>
      <sz val="10"/>
      <color rgb="FF000000"/>
      <name val="Arial"/>
      <family val="2"/>
      <charset val="238"/>
    </font>
    <font>
      <sz val="11"/>
      <color theme="0" tint="-0.499984740745262"/>
      <name val="Calibri"/>
      <family val="2"/>
      <charset val="238"/>
      <scheme val="minor"/>
    </font>
    <font>
      <b/>
      <sz val="11"/>
      <color theme="0" tint="-0.499984740745262"/>
      <name val="Calibri"/>
      <family val="2"/>
      <charset val="238"/>
      <scheme val="minor"/>
    </font>
    <font>
      <b/>
      <sz val="11"/>
      <color theme="6" tint="-0.249977111117893"/>
      <name val="Calibri"/>
      <family val="2"/>
      <charset val="238"/>
      <scheme val="minor"/>
    </font>
    <font>
      <b/>
      <sz val="10"/>
      <color rgb="FFFF0000"/>
      <name val="Calibri"/>
      <family val="2"/>
      <charset val="238"/>
      <scheme val="minor"/>
    </font>
    <font>
      <b/>
      <sz val="10"/>
      <color theme="3"/>
      <name val="Arial CE"/>
      <charset val="238"/>
    </font>
  </fonts>
  <fills count="19">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0" tint="-0.49998474074526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6" tint="-0.249977111117893"/>
        <bgColor indexed="64"/>
      </patternFill>
    </fill>
    <fill>
      <patternFill patternType="solid">
        <fgColor theme="0" tint="-0.14996795556505021"/>
        <bgColor indexed="64"/>
      </patternFill>
    </fill>
    <fill>
      <patternFill patternType="solid">
        <fgColor theme="0" tint="-0.34998626667073579"/>
        <bgColor indexed="64"/>
      </patternFill>
    </fill>
    <fill>
      <patternFill patternType="solid">
        <fgColor theme="2" tint="-9.9948118533890809E-2"/>
        <bgColor indexed="64"/>
      </patternFill>
    </fill>
    <fill>
      <gradientFill degree="90">
        <stop position="0">
          <color theme="0"/>
        </stop>
        <stop position="1">
          <color theme="4" tint="0.80001220740379042"/>
        </stop>
      </gradientFill>
    </fill>
    <fill>
      <patternFill patternType="solid">
        <fgColor theme="3" tint="0.79998168889431442"/>
        <bgColor indexed="64"/>
      </patternFill>
    </fill>
    <fill>
      <patternFill patternType="solid">
        <fgColor rgb="FF0070C0"/>
        <bgColor indexed="64"/>
      </patternFill>
    </fill>
    <fill>
      <patternFill patternType="solid">
        <fgColor rgb="FFFFC000"/>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BFBFBF"/>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style="thin">
        <color indexed="64"/>
      </top>
      <bottom style="thick">
        <color indexed="64"/>
      </bottom>
      <diagonal/>
    </border>
    <border>
      <left/>
      <right/>
      <top style="thick">
        <color indexed="64"/>
      </top>
      <bottom/>
      <diagonal/>
    </border>
    <border>
      <left style="thick">
        <color indexed="64"/>
      </left>
      <right style="thick">
        <color indexed="64"/>
      </right>
      <top style="thick">
        <color indexed="64"/>
      </top>
      <bottom style="thick">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ck">
        <color indexed="64"/>
      </left>
      <right style="thick">
        <color indexed="64"/>
      </right>
      <top style="thick">
        <color indexed="64"/>
      </top>
      <bottom/>
      <diagonal/>
    </border>
    <border diagonalUp="1" diagonalDown="1">
      <left style="thick">
        <color indexed="64"/>
      </left>
      <right style="thick">
        <color indexed="64"/>
      </right>
      <top style="thick">
        <color indexed="64"/>
      </top>
      <bottom style="thick">
        <color indexed="64"/>
      </bottom>
      <diagonal style="thick">
        <color indexed="64"/>
      </diagonal>
    </border>
    <border>
      <left style="thick">
        <color indexed="64"/>
      </left>
      <right style="thick">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diagonal/>
    </border>
    <border>
      <left style="hair">
        <color indexed="64"/>
      </left>
      <right style="medium">
        <color indexed="64"/>
      </right>
      <top/>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thick">
        <color indexed="64"/>
      </bottom>
      <diagonal/>
    </border>
  </borders>
  <cellStyleXfs count="14">
    <xf numFmtId="0" fontId="0" fillId="0" borderId="0"/>
    <xf numFmtId="165" fontId="6" fillId="0" borderId="0" applyFont="0" applyFill="0" applyBorder="0" applyAlignment="0" applyProtection="0"/>
    <xf numFmtId="9" fontId="6" fillId="0" borderId="0" applyFont="0" applyFill="0" applyBorder="0" applyAlignment="0" applyProtection="0"/>
    <xf numFmtId="9" fontId="17" fillId="0" borderId="0" applyFont="0" applyFill="0" applyBorder="0" applyAlignment="0" applyProtection="0"/>
    <xf numFmtId="44" fontId="17"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5" fillId="0" borderId="0"/>
    <xf numFmtId="0" fontId="52" fillId="0" borderId="0"/>
    <xf numFmtId="44" fontId="52" fillId="0" borderId="0" applyFont="0" applyFill="0" applyBorder="0" applyAlignment="0" applyProtection="0"/>
    <xf numFmtId="9" fontId="5" fillId="0" borderId="0" applyFont="0" applyFill="0" applyBorder="0" applyAlignment="0" applyProtection="0"/>
    <xf numFmtId="0" fontId="4" fillId="0" borderId="0"/>
    <xf numFmtId="9" fontId="4" fillId="0" borderId="0" applyFont="0" applyFill="0" applyBorder="0" applyAlignment="0" applyProtection="0"/>
    <xf numFmtId="0" fontId="2" fillId="0" borderId="0"/>
  </cellStyleXfs>
  <cellXfs count="1069">
    <xf numFmtId="0" fontId="0" fillId="0" borderId="0" xfId="0"/>
    <xf numFmtId="0" fontId="8" fillId="2" borderId="1" xfId="0" applyFont="1" applyFill="1" applyBorder="1" applyAlignment="1">
      <alignment horizontal="center" wrapText="1"/>
    </xf>
    <xf numFmtId="0" fontId="8" fillId="2" borderId="1" xfId="0" applyFont="1" applyFill="1" applyBorder="1" applyAlignment="1">
      <alignment horizontal="center" vertical="center"/>
    </xf>
    <xf numFmtId="0" fontId="0" fillId="0" borderId="1" xfId="0" applyBorder="1"/>
    <xf numFmtId="0" fontId="11" fillId="0" borderId="0" xfId="0" applyFont="1" applyAlignment="1">
      <alignment vertical="center"/>
    </xf>
    <xf numFmtId="0" fontId="10" fillId="0" borderId="0" xfId="0" applyFont="1" applyAlignment="1">
      <alignment vertical="center"/>
    </xf>
    <xf numFmtId="0" fontId="9" fillId="0" borderId="0" xfId="0" applyFont="1" applyFill="1"/>
    <xf numFmtId="0" fontId="9" fillId="0" borderId="0" xfId="0" applyFont="1" applyFill="1" applyBorder="1"/>
    <xf numFmtId="0" fontId="12" fillId="2" borderId="1" xfId="0" applyFont="1" applyFill="1" applyBorder="1" applyAlignment="1">
      <alignment wrapText="1"/>
    </xf>
    <xf numFmtId="3" fontId="13" fillId="2" borderId="1" xfId="0" applyNumberFormat="1" applyFont="1" applyFill="1" applyBorder="1"/>
    <xf numFmtId="0" fontId="9" fillId="0" borderId="3" xfId="0" applyFont="1" applyFill="1" applyBorder="1"/>
    <xf numFmtId="0" fontId="0" fillId="0" borderId="0" xfId="0" applyFill="1"/>
    <xf numFmtId="0" fontId="9" fillId="0" borderId="1" xfId="0" applyFont="1" applyFill="1" applyBorder="1" applyAlignment="1">
      <alignment horizontal="left" vertical="top" wrapText="1"/>
    </xf>
    <xf numFmtId="0" fontId="10" fillId="0" borderId="0" xfId="0" applyFont="1"/>
    <xf numFmtId="0" fontId="0" fillId="0" borderId="0" xfId="0" applyAlignment="1">
      <alignment wrapText="1"/>
    </xf>
    <xf numFmtId="0" fontId="10" fillId="2" borderId="1" xfId="0" applyFont="1" applyFill="1" applyBorder="1" applyAlignment="1">
      <alignment horizontal="center" wrapText="1"/>
    </xf>
    <xf numFmtId="0" fontId="10" fillId="0" borderId="1" xfId="0" applyFont="1" applyBorder="1"/>
    <xf numFmtId="0" fontId="0" fillId="0" borderId="1" xfId="0" applyBorder="1" applyAlignment="1">
      <alignment horizontal="left" wrapText="1" indent="1"/>
    </xf>
    <xf numFmtId="0" fontId="0" fillId="0" borderId="1" xfId="0" applyBorder="1" applyAlignment="1">
      <alignment horizontal="left" indent="1"/>
    </xf>
    <xf numFmtId="164" fontId="12" fillId="2" borderId="4" xfId="2" applyNumberFormat="1" applyFont="1" applyFill="1" applyBorder="1" applyAlignment="1">
      <alignment horizontal="center" wrapText="1"/>
    </xf>
    <xf numFmtId="0" fontId="9" fillId="0" borderId="1" xfId="0" applyFont="1" applyFill="1" applyBorder="1" applyAlignment="1">
      <alignment horizontal="right" wrapText="1"/>
    </xf>
    <xf numFmtId="164" fontId="9" fillId="0" borderId="1" xfId="2" applyNumberFormat="1" applyFont="1" applyFill="1" applyBorder="1" applyAlignment="1">
      <alignment horizontal="center" wrapText="1"/>
    </xf>
    <xf numFmtId="0" fontId="9" fillId="0" borderId="1" xfId="0" applyFont="1" applyFill="1" applyBorder="1" applyAlignment="1">
      <alignment horizontal="left" wrapText="1"/>
    </xf>
    <xf numFmtId="0" fontId="8" fillId="2" borderId="1" xfId="0" applyFont="1" applyFill="1" applyBorder="1" applyAlignment="1">
      <alignment horizontal="center" vertical="center" wrapText="1"/>
    </xf>
    <xf numFmtId="0" fontId="0" fillId="3" borderId="6" xfId="0" applyFill="1" applyBorder="1"/>
    <xf numFmtId="0" fontId="0" fillId="3" borderId="8" xfId="0" applyFill="1" applyBorder="1"/>
    <xf numFmtId="0" fontId="0" fillId="2" borderId="4" xfId="0" applyFill="1" applyBorder="1"/>
    <xf numFmtId="0" fontId="10" fillId="2" borderId="4" xfId="0" applyFont="1" applyFill="1" applyBorder="1" applyAlignment="1">
      <alignment horizontal="center" wrapText="1"/>
    </xf>
    <xf numFmtId="0" fontId="10" fillId="3" borderId="6" xfId="0" applyFont="1" applyFill="1" applyBorder="1" applyAlignment="1">
      <alignment horizontal="center"/>
    </xf>
    <xf numFmtId="0" fontId="10" fillId="3" borderId="7" xfId="0" applyFont="1" applyFill="1" applyBorder="1" applyAlignment="1">
      <alignment horizontal="left"/>
    </xf>
    <xf numFmtId="0" fontId="10" fillId="3" borderId="6" xfId="0" applyFont="1" applyFill="1" applyBorder="1" applyAlignment="1">
      <alignment horizontal="left"/>
    </xf>
    <xf numFmtId="0" fontId="0" fillId="0" borderId="1" xfId="0" applyBorder="1" applyAlignment="1">
      <alignment horizontal="center"/>
    </xf>
    <xf numFmtId="0" fontId="0" fillId="5" borderId="1" xfId="0" applyFill="1" applyBorder="1"/>
    <xf numFmtId="9" fontId="0" fillId="0" borderId="1" xfId="0" applyNumberFormat="1" applyBorder="1"/>
    <xf numFmtId="9" fontId="0" fillId="4" borderId="1" xfId="0" applyNumberFormat="1" applyFill="1" applyBorder="1"/>
    <xf numFmtId="0" fontId="11" fillId="0" borderId="0" xfId="0" applyFont="1" applyAlignment="1">
      <alignment horizontal="center" vertical="center"/>
    </xf>
    <xf numFmtId="4" fontId="9" fillId="0" borderId="1" xfId="0" applyNumberFormat="1" applyFont="1" applyFill="1" applyBorder="1"/>
    <xf numFmtId="4" fontId="0" fillId="0" borderId="1" xfId="0" applyNumberFormat="1" applyBorder="1"/>
    <xf numFmtId="0" fontId="14" fillId="0" borderId="3" xfId="0" applyFont="1" applyBorder="1" applyAlignment="1">
      <alignment horizontal="right" vertical="top" wrapText="1"/>
    </xf>
    <xf numFmtId="4" fontId="14" fillId="0" borderId="1" xfId="0" applyNumberFormat="1" applyFont="1" applyFill="1" applyBorder="1"/>
    <xf numFmtId="0" fontId="0" fillId="4" borderId="1" xfId="0" applyFill="1" applyBorder="1" applyAlignment="1">
      <alignment wrapText="1"/>
    </xf>
    <xf numFmtId="0" fontId="8" fillId="6" borderId="1" xfId="0" applyFont="1" applyFill="1" applyBorder="1" applyAlignment="1">
      <alignment horizontal="center" vertical="center" wrapText="1"/>
    </xf>
    <xf numFmtId="4" fontId="10" fillId="0" borderId="1" xfId="0" applyNumberFormat="1" applyFont="1" applyBorder="1"/>
    <xf numFmtId="4" fontId="8" fillId="0" borderId="1" xfId="0" applyNumberFormat="1" applyFont="1" applyBorder="1" applyAlignment="1">
      <alignment horizontal="center"/>
    </xf>
    <xf numFmtId="3" fontId="22" fillId="0" borderId="1" xfId="0" applyNumberFormat="1" applyFont="1" applyFill="1" applyBorder="1" applyAlignment="1">
      <alignment horizontal="center" wrapText="1"/>
    </xf>
    <xf numFmtId="10" fontId="22" fillId="0" borderId="1" xfId="2" applyNumberFormat="1" applyFont="1" applyFill="1" applyBorder="1" applyAlignment="1">
      <alignment horizontal="center" wrapText="1"/>
    </xf>
    <xf numFmtId="4" fontId="0" fillId="0" borderId="1" xfId="0" applyNumberFormat="1" applyFont="1" applyBorder="1" applyAlignment="1">
      <alignment horizontal="center"/>
    </xf>
    <xf numFmtId="0" fontId="8" fillId="3" borderId="1" xfId="0" applyFont="1" applyFill="1" applyBorder="1" applyAlignment="1">
      <alignment horizontal="center" vertical="center" wrapText="1"/>
    </xf>
    <xf numFmtId="0" fontId="23" fillId="4" borderId="1" xfId="0" applyFont="1" applyFill="1" applyBorder="1" applyAlignment="1">
      <alignment wrapText="1"/>
    </xf>
    <xf numFmtId="10" fontId="24" fillId="4" borderId="1" xfId="0" applyNumberFormat="1" applyFont="1" applyFill="1" applyBorder="1"/>
    <xf numFmtId="0" fontId="24" fillId="4" borderId="1" xfId="0" applyFont="1" applyFill="1" applyBorder="1" applyAlignment="1">
      <alignment horizontal="left" wrapText="1" indent="1"/>
    </xf>
    <xf numFmtId="0" fontId="0" fillId="4" borderId="1" xfId="0" applyFill="1" applyBorder="1" applyAlignment="1">
      <alignment horizontal="left" wrapText="1" indent="1"/>
    </xf>
    <xf numFmtId="0" fontId="0" fillId="0" borderId="1" xfId="0" applyBorder="1" applyAlignment="1">
      <alignment horizontal="right" wrapText="1"/>
    </xf>
    <xf numFmtId="4" fontId="11" fillId="0" borderId="1" xfId="0" applyNumberFormat="1" applyFont="1" applyBorder="1" applyAlignment="1">
      <alignment vertical="center"/>
    </xf>
    <xf numFmtId="0" fontId="0" fillId="6" borderId="1" xfId="0" applyFill="1" applyBorder="1" applyAlignment="1">
      <alignment horizontal="right" wrapText="1"/>
    </xf>
    <xf numFmtId="0" fontId="8" fillId="0" borderId="2" xfId="0" applyFont="1" applyBorder="1" applyAlignment="1">
      <alignment horizontal="center" vertical="center" wrapText="1"/>
    </xf>
    <xf numFmtId="0" fontId="8" fillId="0" borderId="2"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horizontal="center" vertical="center"/>
    </xf>
    <xf numFmtId="0" fontId="8" fillId="0" borderId="1" xfId="0" applyFont="1" applyBorder="1" applyAlignment="1">
      <alignment horizontal="center" vertical="center"/>
    </xf>
    <xf numFmtId="4" fontId="11" fillId="6" borderId="1" xfId="0" applyNumberFormat="1" applyFont="1" applyFill="1" applyBorder="1" applyAlignment="1">
      <alignment vertical="center"/>
    </xf>
    <xf numFmtId="4" fontId="0" fillId="6" borderId="1" xfId="0" applyNumberFormat="1" applyFill="1" applyBorder="1"/>
    <xf numFmtId="0" fontId="0" fillId="4" borderId="0" xfId="0" applyFill="1"/>
    <xf numFmtId="0" fontId="0" fillId="4" borderId="0" xfId="0" applyFill="1" applyAlignment="1">
      <alignment horizontal="center"/>
    </xf>
    <xf numFmtId="0" fontId="8" fillId="4" borderId="0" xfId="0" applyFont="1" applyFill="1" applyBorder="1" applyAlignment="1">
      <alignment horizontal="center" vertical="center" wrapText="1"/>
    </xf>
    <xf numFmtId="0" fontId="0" fillId="4" borderId="0" xfId="0" applyFill="1" applyAlignment="1">
      <alignment horizontal="center" vertical="center"/>
    </xf>
    <xf numFmtId="0" fontId="11" fillId="4" borderId="0" xfId="0" applyFont="1" applyFill="1" applyAlignment="1">
      <alignment vertical="center"/>
    </xf>
    <xf numFmtId="0" fontId="10" fillId="4" borderId="0" xfId="0" applyFont="1" applyFill="1" applyAlignment="1">
      <alignment vertical="center"/>
    </xf>
    <xf numFmtId="0" fontId="11" fillId="4" borderId="0" xfId="0" applyFont="1" applyFill="1" applyAlignment="1">
      <alignment horizontal="center" vertical="center"/>
    </xf>
    <xf numFmtId="0" fontId="8" fillId="4" borderId="0" xfId="0" applyFont="1" applyFill="1" applyAlignment="1">
      <alignment horizontal="center" vertical="center"/>
    </xf>
    <xf numFmtId="4" fontId="11" fillId="4" borderId="0" xfId="0" applyNumberFormat="1" applyFont="1" applyFill="1" applyAlignment="1">
      <alignment vertical="center"/>
    </xf>
    <xf numFmtId="4" fontId="0" fillId="4" borderId="0" xfId="0" applyNumberFormat="1" applyFill="1"/>
    <xf numFmtId="4" fontId="11" fillId="4" borderId="1" xfId="0" applyNumberFormat="1" applyFont="1" applyFill="1" applyBorder="1" applyAlignment="1">
      <alignment vertical="center"/>
    </xf>
    <xf numFmtId="4" fontId="11" fillId="4" borderId="9" xfId="0" applyNumberFormat="1" applyFont="1" applyFill="1" applyBorder="1" applyAlignment="1">
      <alignment vertical="center"/>
    </xf>
    <xf numFmtId="4" fontId="11" fillId="6" borderId="9" xfId="0" applyNumberFormat="1" applyFont="1" applyFill="1" applyBorder="1" applyAlignment="1">
      <alignment vertical="center"/>
    </xf>
    <xf numFmtId="4" fontId="11" fillId="0" borderId="10" xfId="0" applyNumberFormat="1" applyFont="1" applyBorder="1" applyAlignment="1">
      <alignment vertical="center"/>
    </xf>
    <xf numFmtId="4" fontId="0" fillId="6" borderId="9" xfId="0" applyNumberFormat="1" applyFill="1" applyBorder="1"/>
    <xf numFmtId="4" fontId="0" fillId="6" borderId="4" xfId="0" applyNumberFormat="1" applyFill="1" applyBorder="1"/>
    <xf numFmtId="4" fontId="11" fillId="4" borderId="4" xfId="0" applyNumberFormat="1" applyFont="1" applyFill="1" applyBorder="1" applyAlignment="1">
      <alignment vertical="center"/>
    </xf>
    <xf numFmtId="0" fontId="8" fillId="0" borderId="10" xfId="0" applyFont="1" applyBorder="1" applyAlignment="1">
      <alignment horizontal="center" vertical="center"/>
    </xf>
    <xf numFmtId="0" fontId="11" fillId="4" borderId="11" xfId="0" applyFont="1" applyFill="1" applyBorder="1" applyAlignment="1">
      <alignment vertical="center"/>
    </xf>
    <xf numFmtId="4" fontId="11" fillId="0" borderId="10" xfId="0" applyNumberFormat="1" applyFont="1" applyFill="1" applyBorder="1" applyAlignment="1">
      <alignment vertical="center"/>
    </xf>
    <xf numFmtId="4" fontId="11" fillId="0" borderId="2" xfId="0" applyNumberFormat="1" applyFont="1" applyFill="1" applyBorder="1" applyAlignment="1">
      <alignment vertical="center"/>
    </xf>
    <xf numFmtId="0" fontId="28" fillId="0" borderId="0" xfId="0" applyFont="1" applyFill="1" applyBorder="1"/>
    <xf numFmtId="0" fontId="27" fillId="0" borderId="0" xfId="0" applyFont="1" applyFill="1" applyBorder="1"/>
    <xf numFmtId="10" fontId="0" fillId="6" borderId="1" xfId="0" applyNumberFormat="1" applyFill="1" applyBorder="1"/>
    <xf numFmtId="0" fontId="0" fillId="0" borderId="1" xfId="0" applyFill="1" applyBorder="1" applyAlignment="1">
      <alignment horizontal="center" vertical="center"/>
    </xf>
    <xf numFmtId="0" fontId="11" fillId="4" borderId="0" xfId="0" applyFont="1" applyFill="1" applyBorder="1" applyAlignment="1">
      <alignment vertical="center"/>
    </xf>
    <xf numFmtId="0" fontId="0" fillId="4" borderId="7" xfId="0" applyFont="1" applyFill="1" applyBorder="1" applyAlignment="1">
      <alignment horizontal="left" vertical="center" wrapText="1"/>
    </xf>
    <xf numFmtId="0" fontId="18" fillId="7" borderId="1" xfId="0" applyFont="1" applyFill="1" applyBorder="1" applyAlignment="1">
      <alignment horizontal="center" vertical="center" wrapText="1"/>
    </xf>
    <xf numFmtId="0" fontId="21" fillId="0" borderId="2" xfId="0" applyFont="1" applyFill="1" applyBorder="1" applyAlignment="1">
      <alignment horizontal="justify" vertical="top" wrapText="1"/>
    </xf>
    <xf numFmtId="0" fontId="0" fillId="4" borderId="7" xfId="0" applyFill="1" applyBorder="1" applyAlignment="1">
      <alignment horizontal="left" wrapText="1"/>
    </xf>
    <xf numFmtId="0" fontId="9" fillId="0" borderId="3" xfId="0" applyFont="1" applyFill="1" applyBorder="1" applyAlignment="1">
      <alignment horizontal="left" vertical="top" wrapText="1"/>
    </xf>
    <xf numFmtId="43" fontId="9" fillId="0" borderId="3" xfId="5" applyFont="1" applyFill="1" applyBorder="1"/>
    <xf numFmtId="0" fontId="8" fillId="4" borderId="1" xfId="0" applyFont="1" applyFill="1" applyBorder="1" applyAlignment="1">
      <alignment horizontal="right" vertical="center"/>
    </xf>
    <xf numFmtId="43" fontId="9" fillId="0" borderId="0" xfId="5" applyFont="1" applyFill="1" applyBorder="1"/>
    <xf numFmtId="0" fontId="14" fillId="7" borderId="1" xfId="0" applyFont="1" applyFill="1" applyBorder="1"/>
    <xf numFmtId="0" fontId="9" fillId="0" borderId="1" xfId="0" applyFont="1" applyFill="1" applyBorder="1" applyAlignment="1">
      <alignment wrapText="1"/>
    </xf>
    <xf numFmtId="0" fontId="9" fillId="7" borderId="1" xfId="0" applyFont="1" applyFill="1" applyBorder="1"/>
    <xf numFmtId="0" fontId="22" fillId="0" borderId="1" xfId="0" applyFont="1" applyFill="1" applyBorder="1"/>
    <xf numFmtId="0" fontId="14" fillId="0" borderId="1" xfId="0" applyFont="1" applyFill="1" applyBorder="1" applyAlignment="1">
      <alignment wrapText="1"/>
    </xf>
    <xf numFmtId="0" fontId="18" fillId="7" borderId="4" xfId="0" applyFont="1" applyFill="1" applyBorder="1" applyAlignment="1">
      <alignment horizontal="center" vertical="center" wrapText="1"/>
    </xf>
    <xf numFmtId="4" fontId="0" fillId="0" borderId="13" xfId="0" applyNumberFormat="1" applyBorder="1"/>
    <xf numFmtId="0" fontId="0" fillId="4" borderId="0" xfId="0" applyFill="1" applyAlignment="1">
      <alignment wrapText="1"/>
    </xf>
    <xf numFmtId="0" fontId="8" fillId="7" borderId="1" xfId="0" applyFont="1" applyFill="1" applyBorder="1" applyAlignment="1">
      <alignment horizontal="center" vertical="center" wrapText="1"/>
    </xf>
    <xf numFmtId="164" fontId="14" fillId="7" borderId="1" xfId="2" applyNumberFormat="1" applyFont="1" applyFill="1" applyBorder="1" applyAlignment="1">
      <alignment horizontal="center" vertical="center"/>
    </xf>
    <xf numFmtId="0" fontId="8" fillId="6" borderId="0" xfId="0" applyFont="1" applyFill="1" applyAlignment="1">
      <alignment vertical="center"/>
    </xf>
    <xf numFmtId="0" fontId="0" fillId="6" borderId="0" xfId="0" applyFill="1" applyAlignment="1">
      <alignment vertical="center"/>
    </xf>
    <xf numFmtId="0" fontId="9" fillId="4" borderId="0" xfId="0" applyFont="1" applyFill="1"/>
    <xf numFmtId="0" fontId="12" fillId="4" borderId="1" xfId="0" applyFont="1" applyFill="1" applyBorder="1" applyAlignment="1">
      <alignment horizontal="center"/>
    </xf>
    <xf numFmtId="0" fontId="14" fillId="4" borderId="3" xfId="0" applyFont="1" applyFill="1" applyBorder="1" applyAlignment="1">
      <alignment horizontal="right" vertical="top" wrapText="1"/>
    </xf>
    <xf numFmtId="0" fontId="9" fillId="4" borderId="3" xfId="0" applyFont="1" applyFill="1" applyBorder="1" applyAlignment="1">
      <alignment wrapText="1"/>
    </xf>
    <xf numFmtId="4" fontId="14" fillId="4" borderId="1" xfId="0" applyNumberFormat="1" applyFont="1" applyFill="1" applyBorder="1"/>
    <xf numFmtId="3" fontId="9" fillId="4" borderId="3" xfId="0" applyNumberFormat="1" applyFont="1" applyFill="1" applyBorder="1"/>
    <xf numFmtId="3" fontId="9" fillId="4" borderId="0" xfId="0" applyNumberFormat="1" applyFont="1" applyFill="1"/>
    <xf numFmtId="0" fontId="22" fillId="4" borderId="0" xfId="0" applyFont="1" applyFill="1" applyAlignment="1">
      <alignment vertical="center"/>
    </xf>
    <xf numFmtId="0" fontId="9" fillId="4" borderId="0" xfId="0" applyFont="1" applyFill="1" applyBorder="1"/>
    <xf numFmtId="0" fontId="9" fillId="4" borderId="3" xfId="0" applyFont="1" applyFill="1" applyBorder="1"/>
    <xf numFmtId="0" fontId="9" fillId="4" borderId="0" xfId="0" applyFont="1" applyFill="1" applyBorder="1" applyAlignment="1">
      <alignment horizontal="right" wrapText="1"/>
    </xf>
    <xf numFmtId="164" fontId="9" fillId="4" borderId="0" xfId="2" applyNumberFormat="1" applyFont="1" applyFill="1" applyBorder="1" applyAlignment="1">
      <alignment horizontal="center"/>
    </xf>
    <xf numFmtId="3" fontId="0" fillId="4" borderId="0" xfId="0" applyNumberFormat="1" applyFill="1"/>
    <xf numFmtId="0" fontId="16" fillId="4" borderId="0" xfId="0" applyFont="1" applyFill="1"/>
    <xf numFmtId="0" fontId="20" fillId="4" borderId="0" xfId="0" applyFont="1" applyFill="1" applyBorder="1" applyAlignment="1">
      <alignment vertical="center" wrapText="1"/>
    </xf>
    <xf numFmtId="4" fontId="0" fillId="4" borderId="1" xfId="0" applyNumberFormat="1" applyFill="1" applyBorder="1" applyAlignment="1">
      <alignment horizontal="right"/>
    </xf>
    <xf numFmtId="4" fontId="0" fillId="0" borderId="1" xfId="0" applyNumberFormat="1" applyFill="1" applyBorder="1" applyAlignment="1">
      <alignment horizontal="right"/>
    </xf>
    <xf numFmtId="4" fontId="8" fillId="4" borderId="1" xfId="0" applyNumberFormat="1" applyFont="1" applyFill="1" applyBorder="1" applyAlignment="1">
      <alignment horizontal="right"/>
    </xf>
    <xf numFmtId="4" fontId="9" fillId="0" borderId="2" xfId="0" applyNumberFormat="1" applyFont="1" applyFill="1" applyBorder="1"/>
    <xf numFmtId="10" fontId="0" fillId="0" borderId="1" xfId="0" applyNumberFormat="1" applyFill="1" applyBorder="1" applyAlignment="1">
      <alignment horizontal="right"/>
    </xf>
    <xf numFmtId="0" fontId="8" fillId="4" borderId="1" xfId="0" applyFont="1" applyFill="1" applyBorder="1" applyAlignment="1">
      <alignment horizontal="center" vertical="center" wrapText="1"/>
    </xf>
    <xf numFmtId="0" fontId="11" fillId="0" borderId="0" xfId="0" applyFont="1" applyAlignment="1">
      <alignment horizontal="center" vertical="center"/>
    </xf>
    <xf numFmtId="4" fontId="0" fillId="6" borderId="1" xfId="0" applyNumberFormat="1" applyFill="1" applyBorder="1" applyAlignment="1">
      <alignment horizontal="right" vertical="center" wrapText="1"/>
    </xf>
    <xf numFmtId="0" fontId="8" fillId="4" borderId="1" xfId="0" applyFont="1" applyFill="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wrapText="1"/>
    </xf>
    <xf numFmtId="10" fontId="0" fillId="0" borderId="1" xfId="0" applyNumberFormat="1" applyBorder="1"/>
    <xf numFmtId="0" fontId="8" fillId="0" borderId="1" xfId="0" applyFont="1" applyBorder="1"/>
    <xf numFmtId="0" fontId="8" fillId="0" borderId="1" xfId="0" applyFont="1" applyBorder="1" applyAlignment="1">
      <alignment horizontal="center"/>
    </xf>
    <xf numFmtId="0" fontId="0" fillId="0" borderId="1" xfId="0" applyFont="1" applyBorder="1" applyAlignment="1">
      <alignment wrapText="1"/>
    </xf>
    <xf numFmtId="0" fontId="0" fillId="0" borderId="1" xfId="0" applyBorder="1" applyAlignment="1">
      <alignment wrapText="1"/>
    </xf>
    <xf numFmtId="0" fontId="0" fillId="4" borderId="0" xfId="0" applyFill="1" applyAlignment="1">
      <alignment vertical="center"/>
    </xf>
    <xf numFmtId="0" fontId="0" fillId="4" borderId="0" xfId="0" applyFill="1" applyBorder="1" applyAlignment="1">
      <alignment vertical="center"/>
    </xf>
    <xf numFmtId="0" fontId="0" fillId="0" borderId="1" xfId="0" applyFill="1" applyBorder="1"/>
    <xf numFmtId="0" fontId="8" fillId="4" borderId="0" xfId="0" applyFont="1" applyFill="1" applyBorder="1" applyAlignment="1">
      <alignment horizontal="center" vertical="center"/>
    </xf>
    <xf numFmtId="0" fontId="10" fillId="0" borderId="11" xfId="0" applyFont="1" applyBorder="1" applyAlignment="1">
      <alignment vertical="center"/>
    </xf>
    <xf numFmtId="0" fontId="0" fillId="4" borderId="0" xfId="0" applyFont="1" applyFill="1" applyAlignment="1">
      <alignment horizontal="center" vertical="center"/>
    </xf>
    <xf numFmtId="0" fontId="8" fillId="7" borderId="15" xfId="0" applyFont="1" applyFill="1" applyBorder="1" applyAlignment="1">
      <alignment horizontal="center" vertical="center"/>
    </xf>
    <xf numFmtId="0" fontId="11" fillId="4" borderId="16" xfId="0" applyFont="1" applyFill="1" applyBorder="1" applyAlignment="1">
      <alignment vertical="center"/>
    </xf>
    <xf numFmtId="0" fontId="11" fillId="0" borderId="11" xfId="0" applyFont="1" applyBorder="1" applyAlignment="1">
      <alignment horizontal="center" vertical="center"/>
    </xf>
    <xf numFmtId="0" fontId="10" fillId="0" borderId="0" xfId="0" applyFont="1" applyBorder="1" applyAlignment="1">
      <alignment vertical="center"/>
    </xf>
    <xf numFmtId="4" fontId="8" fillId="7" borderId="12" xfId="0" applyNumberFormat="1" applyFont="1" applyFill="1" applyBorder="1" applyAlignment="1">
      <alignment horizontal="center" vertical="center"/>
    </xf>
    <xf numFmtId="4" fontId="11" fillId="7" borderId="12" xfId="0" applyNumberFormat="1" applyFont="1" applyFill="1" applyBorder="1" applyAlignment="1">
      <alignment vertical="center"/>
    </xf>
    <xf numFmtId="4" fontId="8" fillId="7" borderId="14" xfId="0" applyNumberFormat="1" applyFont="1" applyFill="1" applyBorder="1" applyAlignment="1">
      <alignment horizontal="center" vertical="center"/>
    </xf>
    <xf numFmtId="0" fontId="20" fillId="4" borderId="0" xfId="0" applyFont="1" applyFill="1" applyBorder="1" applyAlignment="1">
      <alignment horizontal="center" vertical="center" wrapText="1"/>
    </xf>
    <xf numFmtId="0" fontId="0" fillId="4" borderId="0" xfId="0" applyFill="1" applyBorder="1" applyAlignment="1">
      <alignment vertical="center" wrapText="1"/>
    </xf>
    <xf numFmtId="0" fontId="11" fillId="4" borderId="0" xfId="0" applyFont="1" applyFill="1" applyBorder="1" applyAlignment="1">
      <alignment horizontal="center" vertical="center" wrapText="1"/>
    </xf>
    <xf numFmtId="4" fontId="0" fillId="6" borderId="2" xfId="0" applyNumberFormat="1" applyFill="1" applyBorder="1" applyAlignment="1">
      <alignment horizontal="right" vertical="center" wrapText="1"/>
    </xf>
    <xf numFmtId="0" fontId="0" fillId="6" borderId="1" xfId="0" applyFill="1" applyBorder="1"/>
    <xf numFmtId="4" fontId="0" fillId="0" borderId="1" xfId="0" applyNumberFormat="1" applyFill="1" applyBorder="1" applyAlignment="1">
      <alignment horizontal="right" vertical="center" wrapText="1"/>
    </xf>
    <xf numFmtId="4" fontId="8" fillId="4" borderId="1" xfId="0" applyNumberFormat="1" applyFont="1" applyFill="1" applyBorder="1"/>
    <xf numFmtId="0" fontId="9" fillId="7" borderId="1" xfId="0" applyFont="1" applyFill="1" applyBorder="1" applyAlignment="1">
      <alignment horizontal="left" wrapText="1"/>
    </xf>
    <xf numFmtId="10" fontId="14" fillId="7" borderId="1" xfId="0" applyNumberFormat="1" applyFont="1" applyFill="1" applyBorder="1" applyAlignment="1">
      <alignment horizontal="right" vertical="center" wrapText="1"/>
    </xf>
    <xf numFmtId="4" fontId="14" fillId="7" borderId="1" xfId="2" applyNumberFormat="1" applyFont="1" applyFill="1" applyBorder="1" applyAlignment="1">
      <alignment horizontal="center" vertical="center"/>
    </xf>
    <xf numFmtId="0" fontId="5" fillId="0" borderId="0" xfId="7"/>
    <xf numFmtId="0" fontId="40" fillId="0" borderId="25" xfId="7" applyFont="1" applyBorder="1" applyAlignment="1">
      <alignment horizontal="center" vertical="center"/>
    </xf>
    <xf numFmtId="166" fontId="5" fillId="0" borderId="35" xfId="7" applyNumberFormat="1" applyBorder="1" applyAlignment="1">
      <alignment vertical="center"/>
    </xf>
    <xf numFmtId="166" fontId="5" fillId="0" borderId="1" xfId="7" applyNumberFormat="1" applyBorder="1" applyAlignment="1">
      <alignment vertical="center"/>
    </xf>
    <xf numFmtId="166" fontId="5" fillId="0" borderId="33" xfId="7" applyNumberFormat="1" applyBorder="1" applyAlignment="1">
      <alignment vertical="center"/>
    </xf>
    <xf numFmtId="166" fontId="5" fillId="0" borderId="35" xfId="7" applyNumberFormat="1" applyFont="1" applyBorder="1" applyAlignment="1">
      <alignment vertical="center"/>
    </xf>
    <xf numFmtId="166" fontId="5" fillId="0" borderId="1" xfId="7" applyNumberFormat="1" applyFont="1" applyBorder="1" applyAlignment="1">
      <alignment vertical="center"/>
    </xf>
    <xf numFmtId="166" fontId="5" fillId="0" borderId="33" xfId="7" applyNumberFormat="1" applyFont="1" applyBorder="1" applyAlignment="1">
      <alignment vertical="center"/>
    </xf>
    <xf numFmtId="166" fontId="39" fillId="0" borderId="35" xfId="7" applyNumberFormat="1" applyFont="1" applyBorder="1" applyAlignment="1">
      <alignment vertical="center"/>
    </xf>
    <xf numFmtId="166" fontId="39" fillId="0" borderId="1" xfId="7" applyNumberFormat="1" applyFont="1" applyBorder="1" applyAlignment="1">
      <alignment vertical="center"/>
    </xf>
    <xf numFmtId="166" fontId="39" fillId="0" borderId="33" xfId="7" applyNumberFormat="1" applyFont="1" applyBorder="1" applyAlignment="1">
      <alignment vertical="center"/>
    </xf>
    <xf numFmtId="0" fontId="42" fillId="0" borderId="0" xfId="7" applyFont="1" applyAlignment="1">
      <alignment wrapText="1"/>
    </xf>
    <xf numFmtId="0" fontId="43" fillId="0" borderId="0" xfId="7" applyFont="1"/>
    <xf numFmtId="167" fontId="5" fillId="0" borderId="1" xfId="7" applyNumberFormat="1" applyBorder="1"/>
    <xf numFmtId="0" fontId="44" fillId="0" borderId="0" xfId="7" applyFont="1" applyAlignment="1">
      <alignment wrapText="1"/>
    </xf>
    <xf numFmtId="0" fontId="41" fillId="0" borderId="0" xfId="7" applyFont="1" applyFill="1" applyBorder="1" applyAlignment="1">
      <alignment wrapText="1"/>
    </xf>
    <xf numFmtId="9" fontId="38" fillId="0" borderId="0" xfId="7" applyNumberFormat="1" applyFont="1" applyAlignment="1">
      <alignment horizontal="left"/>
    </xf>
    <xf numFmtId="0" fontId="42" fillId="0" borderId="0" xfId="7" applyFont="1" applyAlignment="1">
      <alignment horizontal="center" vertical="center" wrapText="1"/>
    </xf>
    <xf numFmtId="0" fontId="5" fillId="0" borderId="0" xfId="7" applyAlignment="1">
      <alignment horizontal="center" vertical="center"/>
    </xf>
    <xf numFmtId="0" fontId="45" fillId="0" borderId="0" xfId="7" applyFont="1" applyAlignment="1">
      <alignment horizontal="center" vertical="center" wrapText="1"/>
    </xf>
    <xf numFmtId="9" fontId="46" fillId="0" borderId="0" xfId="7" applyNumberFormat="1" applyFont="1" applyAlignment="1">
      <alignment horizontal="center" vertical="center"/>
    </xf>
    <xf numFmtId="0" fontId="48" fillId="0" borderId="0" xfId="7" applyFont="1" applyAlignment="1">
      <alignment horizontal="center" vertical="center"/>
    </xf>
    <xf numFmtId="167" fontId="5" fillId="0" borderId="31" xfId="7" applyNumberFormat="1" applyBorder="1" applyAlignment="1">
      <alignment horizontal="center" vertical="center"/>
    </xf>
    <xf numFmtId="167" fontId="5" fillId="0" borderId="6" xfId="7" applyNumberFormat="1" applyBorder="1" applyAlignment="1">
      <alignment horizontal="center" vertical="center"/>
    </xf>
    <xf numFmtId="167" fontId="40" fillId="0" borderId="45" xfId="7" applyNumberFormat="1" applyFont="1" applyBorder="1" applyAlignment="1">
      <alignment horizontal="center" vertical="center"/>
    </xf>
    <xf numFmtId="167" fontId="40" fillId="0" borderId="46" xfId="7" applyNumberFormat="1" applyFont="1" applyBorder="1" applyAlignment="1">
      <alignment horizontal="center" vertical="center"/>
    </xf>
    <xf numFmtId="0" fontId="40" fillId="0" borderId="0" xfId="7" applyFont="1" applyAlignment="1">
      <alignment horizontal="center" vertical="center"/>
    </xf>
    <xf numFmtId="167" fontId="5" fillId="0" borderId="37" xfId="7" applyNumberFormat="1" applyBorder="1" applyAlignment="1">
      <alignment horizontal="center" vertical="center"/>
    </xf>
    <xf numFmtId="0" fontId="44" fillId="0" borderId="0" xfId="7" applyFont="1" applyAlignment="1">
      <alignment horizontal="center" vertical="center" wrapText="1"/>
    </xf>
    <xf numFmtId="167" fontId="40" fillId="0" borderId="44" xfId="7" applyNumberFormat="1" applyFont="1" applyBorder="1" applyAlignment="1">
      <alignment horizontal="center" vertical="center"/>
    </xf>
    <xf numFmtId="167" fontId="40" fillId="0" borderId="57" xfId="7" applyNumberFormat="1" applyFont="1" applyBorder="1" applyAlignment="1">
      <alignment horizontal="center" vertical="center"/>
    </xf>
    <xf numFmtId="166" fontId="5" fillId="0" borderId="32" xfId="7" applyNumberFormat="1" applyBorder="1" applyAlignment="1">
      <alignment vertical="center"/>
    </xf>
    <xf numFmtId="166" fontId="5" fillId="0" borderId="66" xfId="7" applyNumberFormat="1" applyBorder="1" applyAlignment="1">
      <alignment vertical="center"/>
    </xf>
    <xf numFmtId="166" fontId="5" fillId="0" borderId="67" xfId="7" applyNumberFormat="1" applyBorder="1" applyAlignment="1">
      <alignment vertical="center"/>
    </xf>
    <xf numFmtId="166" fontId="5" fillId="0" borderId="68" xfId="7" applyNumberFormat="1" applyBorder="1" applyAlignment="1">
      <alignment vertical="center"/>
    </xf>
    <xf numFmtId="0" fontId="5" fillId="0" borderId="31" xfId="7" applyBorder="1" applyAlignment="1">
      <alignment horizontal="right" vertical="center"/>
    </xf>
    <xf numFmtId="0" fontId="5" fillId="0" borderId="37" xfId="7" applyBorder="1" applyAlignment="1">
      <alignment horizontal="right" vertical="center"/>
    </xf>
    <xf numFmtId="0" fontId="40" fillId="0" borderId="42" xfId="7" applyFont="1" applyBorder="1" applyAlignment="1">
      <alignment horizontal="right" vertical="center"/>
    </xf>
    <xf numFmtId="0" fontId="40" fillId="0" borderId="42" xfId="7" applyFont="1" applyBorder="1" applyAlignment="1">
      <alignment vertical="center" wrapText="1"/>
    </xf>
    <xf numFmtId="0" fontId="40" fillId="0" borderId="25" xfId="7" applyFont="1" applyBorder="1" applyAlignment="1">
      <alignment horizontal="right" vertical="center"/>
    </xf>
    <xf numFmtId="0" fontId="40" fillId="0" borderId="25" xfId="7" applyFont="1" applyBorder="1" applyAlignment="1">
      <alignment vertical="center" wrapText="1"/>
    </xf>
    <xf numFmtId="0" fontId="52" fillId="0" borderId="0" xfId="8"/>
    <xf numFmtId="0" fontId="52" fillId="0" borderId="0" xfId="8" applyAlignment="1">
      <alignment wrapText="1"/>
    </xf>
    <xf numFmtId="0" fontId="52" fillId="6" borderId="0" xfId="8" applyFill="1"/>
    <xf numFmtId="0" fontId="52" fillId="7" borderId="1" xfId="8" applyFill="1" applyBorder="1" applyAlignment="1">
      <alignment wrapText="1"/>
    </xf>
    <xf numFmtId="0" fontId="52" fillId="0" borderId="0" xfId="8" applyFill="1"/>
    <xf numFmtId="0" fontId="52" fillId="7" borderId="0" xfId="8" applyFill="1"/>
    <xf numFmtId="0" fontId="53" fillId="0" borderId="1" xfId="8" applyFont="1" applyFill="1" applyBorder="1" applyAlignment="1">
      <alignment horizontal="center"/>
    </xf>
    <xf numFmtId="0" fontId="54" fillId="8" borderId="1" xfId="8" applyFont="1" applyFill="1" applyBorder="1"/>
    <xf numFmtId="0" fontId="54" fillId="0" borderId="1" xfId="8" applyFont="1" applyFill="1" applyBorder="1"/>
    <xf numFmtId="0" fontId="52" fillId="0" borderId="1" xfId="8" applyBorder="1"/>
    <xf numFmtId="0" fontId="52" fillId="0" borderId="35" xfId="8" applyBorder="1"/>
    <xf numFmtId="0" fontId="52" fillId="0" borderId="0" xfId="8" applyBorder="1"/>
    <xf numFmtId="0" fontId="54" fillId="0" borderId="0" xfId="8" applyFont="1" applyFill="1" applyBorder="1"/>
    <xf numFmtId="0" fontId="50" fillId="0" borderId="0" xfId="8" applyFont="1"/>
    <xf numFmtId="0" fontId="56" fillId="0" borderId="0" xfId="8" applyFont="1"/>
    <xf numFmtId="0" fontId="56" fillId="0" borderId="0" xfId="8" applyFont="1" applyAlignment="1">
      <alignment vertical="center"/>
    </xf>
    <xf numFmtId="167" fontId="52" fillId="0" borderId="31" xfId="8" applyNumberFormat="1" applyBorder="1"/>
    <xf numFmtId="167" fontId="52" fillId="0" borderId="31" xfId="8" applyNumberFormat="1" applyFont="1" applyBorder="1"/>
    <xf numFmtId="0" fontId="52" fillId="0" borderId="66" xfId="8" applyBorder="1"/>
    <xf numFmtId="0" fontId="40" fillId="11" borderId="59" xfId="7" applyFont="1" applyFill="1" applyBorder="1" applyAlignment="1">
      <alignment horizontal="center" vertical="center" wrapText="1"/>
    </xf>
    <xf numFmtId="0" fontId="40" fillId="11" borderId="5" xfId="7" applyFont="1" applyFill="1" applyBorder="1" applyAlignment="1">
      <alignment horizontal="center" vertical="center" wrapText="1"/>
    </xf>
    <xf numFmtId="0" fontId="40" fillId="11" borderId="60" xfId="7" applyFont="1" applyFill="1" applyBorder="1" applyAlignment="1">
      <alignment horizontal="center" vertical="center" wrapText="1"/>
    </xf>
    <xf numFmtId="44" fontId="40" fillId="12" borderId="0" xfId="7" applyNumberFormat="1" applyFont="1" applyFill="1" applyBorder="1" applyAlignment="1">
      <alignment horizontal="center" vertical="center" wrapText="1"/>
    </xf>
    <xf numFmtId="0" fontId="40" fillId="11" borderId="38" xfId="7" applyFont="1" applyFill="1" applyBorder="1" applyAlignment="1">
      <alignment horizontal="center" vertical="center" wrapText="1"/>
    </xf>
    <xf numFmtId="0" fontId="40" fillId="11" borderId="2" xfId="7" applyFont="1" applyFill="1" applyBorder="1" applyAlignment="1">
      <alignment horizontal="center" vertical="center" wrapText="1"/>
    </xf>
    <xf numFmtId="0" fontId="40" fillId="11" borderId="39" xfId="7" applyFont="1" applyFill="1" applyBorder="1" applyAlignment="1">
      <alignment horizontal="center" vertical="center" wrapText="1"/>
    </xf>
    <xf numFmtId="17" fontId="18" fillId="11" borderId="74" xfId="7" applyNumberFormat="1" applyFont="1" applyFill="1" applyBorder="1" applyAlignment="1">
      <alignment horizontal="center" vertical="center" wrapText="1"/>
    </xf>
    <xf numFmtId="17" fontId="18" fillId="11" borderId="48" xfId="7" applyNumberFormat="1" applyFont="1" applyFill="1" applyBorder="1" applyAlignment="1">
      <alignment horizontal="center" vertical="center" wrapText="1"/>
    </xf>
    <xf numFmtId="0" fontId="18" fillId="12" borderId="18" xfId="7" applyFont="1" applyFill="1" applyBorder="1" applyAlignment="1">
      <alignment horizontal="center" vertical="center" wrapText="1"/>
    </xf>
    <xf numFmtId="0" fontId="18" fillId="12" borderId="2" xfId="7" applyFont="1" applyFill="1" applyBorder="1" applyAlignment="1">
      <alignment horizontal="center" vertical="center" wrapText="1"/>
    </xf>
    <xf numFmtId="43" fontId="40" fillId="0" borderId="61" xfId="7" applyNumberFormat="1" applyFont="1" applyBorder="1" applyAlignment="1">
      <alignment horizontal="center" vertical="center" wrapText="1"/>
    </xf>
    <xf numFmtId="43" fontId="40" fillId="0" borderId="76" xfId="7" applyNumberFormat="1" applyFont="1" applyBorder="1" applyAlignment="1">
      <alignment horizontal="center" vertical="center" wrapText="1"/>
    </xf>
    <xf numFmtId="43" fontId="5" fillId="12" borderId="61" xfId="7" applyNumberFormat="1" applyFill="1" applyBorder="1" applyAlignment="1">
      <alignment horizontal="center" vertical="center" wrapText="1"/>
    </xf>
    <xf numFmtId="43" fontId="5" fillId="12" borderId="28" xfId="7" applyNumberFormat="1" applyFill="1" applyBorder="1"/>
    <xf numFmtId="0" fontId="5" fillId="0" borderId="35" xfId="7" applyBorder="1" applyAlignment="1">
      <alignment horizontal="center" vertical="center" wrapText="1"/>
    </xf>
    <xf numFmtId="0" fontId="5" fillId="0" borderId="1" xfId="7" applyBorder="1" applyAlignment="1">
      <alignment horizontal="center" vertical="center" wrapText="1"/>
    </xf>
    <xf numFmtId="9" fontId="5" fillId="0" borderId="35" xfId="7" applyNumberFormat="1" applyBorder="1" applyAlignment="1">
      <alignment horizontal="center" vertical="center" wrapText="1"/>
    </xf>
    <xf numFmtId="0" fontId="5" fillId="0" borderId="33" xfId="7" applyBorder="1" applyAlignment="1">
      <alignment horizontal="center" vertical="center" wrapText="1"/>
    </xf>
    <xf numFmtId="43" fontId="40" fillId="0" borderId="8" xfId="7" applyNumberFormat="1" applyFont="1" applyBorder="1" applyAlignment="1">
      <alignment horizontal="center" vertical="center" wrapText="1"/>
    </xf>
    <xf numFmtId="43" fontId="40" fillId="0" borderId="34" xfId="7" applyNumberFormat="1" applyFont="1" applyBorder="1" applyAlignment="1">
      <alignment horizontal="center" vertical="center" wrapText="1"/>
    </xf>
    <xf numFmtId="43" fontId="40" fillId="0" borderId="35" xfId="7" applyNumberFormat="1" applyFont="1" applyBorder="1" applyAlignment="1">
      <alignment horizontal="center" vertical="center" wrapText="1"/>
    </xf>
    <xf numFmtId="43" fontId="5" fillId="12" borderId="8" xfId="7" applyNumberFormat="1" applyFill="1" applyBorder="1" applyAlignment="1">
      <alignment horizontal="center" vertical="center" wrapText="1"/>
    </xf>
    <xf numFmtId="43" fontId="5" fillId="12" borderId="1" xfId="7" applyNumberFormat="1" applyFill="1" applyBorder="1"/>
    <xf numFmtId="0" fontId="5" fillId="0" borderId="35" xfId="7" applyBorder="1" applyAlignment="1">
      <alignment vertical="center" wrapText="1"/>
    </xf>
    <xf numFmtId="0" fontId="5" fillId="0" borderId="33" xfId="7" applyBorder="1" applyAlignment="1">
      <alignment vertical="center" wrapText="1"/>
    </xf>
    <xf numFmtId="0" fontId="5" fillId="0" borderId="0" xfId="7" applyAlignment="1">
      <alignment horizontal="right" vertical="center" wrapText="1"/>
    </xf>
    <xf numFmtId="0" fontId="5" fillId="0" borderId="0" xfId="7" applyAlignment="1">
      <alignment horizontal="center" vertical="center" wrapText="1"/>
    </xf>
    <xf numFmtId="44" fontId="40" fillId="0" borderId="0" xfId="7" applyNumberFormat="1" applyFont="1" applyAlignment="1">
      <alignment horizontal="center" vertical="center" wrapText="1"/>
    </xf>
    <xf numFmtId="17" fontId="18" fillId="11" borderId="26" xfId="7" applyNumberFormat="1" applyFont="1" applyFill="1" applyBorder="1" applyAlignment="1">
      <alignment horizontal="center" vertical="center" wrapText="1"/>
    </xf>
    <xf numFmtId="0" fontId="5" fillId="0" borderId="4" xfId="7" applyBorder="1" applyAlignment="1">
      <alignment horizontal="center" vertical="center" wrapText="1"/>
    </xf>
    <xf numFmtId="9" fontId="5" fillId="0" borderId="69" xfId="7" applyNumberFormat="1" applyBorder="1" applyAlignment="1">
      <alignment horizontal="center" vertical="center" wrapText="1"/>
    </xf>
    <xf numFmtId="43" fontId="40" fillId="0" borderId="73" xfId="7" applyNumberFormat="1" applyFont="1" applyBorder="1" applyAlignment="1">
      <alignment horizontal="center" vertical="center" wrapText="1"/>
    </xf>
    <xf numFmtId="43" fontId="40" fillId="0" borderId="80" xfId="7" applyNumberFormat="1" applyFont="1" applyBorder="1" applyAlignment="1">
      <alignment horizontal="center" vertical="center" wrapText="1"/>
    </xf>
    <xf numFmtId="43" fontId="40" fillId="0" borderId="81" xfId="7" applyNumberFormat="1" applyFont="1" applyBorder="1" applyAlignment="1">
      <alignment horizontal="center" vertical="center" wrapText="1"/>
    </xf>
    <xf numFmtId="0" fontId="18" fillId="0" borderId="19" xfId="7" applyFont="1" applyFill="1" applyBorder="1" applyAlignment="1">
      <alignment horizontal="center" vertical="center" wrapText="1"/>
    </xf>
    <xf numFmtId="0" fontId="18" fillId="0" borderId="5" xfId="7" applyFont="1" applyFill="1" applyBorder="1" applyAlignment="1">
      <alignment horizontal="center" vertical="center" wrapText="1"/>
    </xf>
    <xf numFmtId="0" fontId="5" fillId="0" borderId="0" xfId="7" applyFill="1"/>
    <xf numFmtId="0" fontId="5" fillId="0" borderId="5" xfId="7" applyBorder="1" applyAlignment="1">
      <alignment horizontal="center" vertical="center" wrapText="1"/>
    </xf>
    <xf numFmtId="43" fontId="40" fillId="0" borderId="19" xfId="7" applyNumberFormat="1" applyFont="1" applyBorder="1" applyAlignment="1">
      <alignment horizontal="center" vertical="center" wrapText="1"/>
    </xf>
    <xf numFmtId="43" fontId="40" fillId="0" borderId="0" xfId="7" applyNumberFormat="1" applyFont="1" applyBorder="1" applyAlignment="1">
      <alignment horizontal="center" vertical="center" wrapText="1"/>
    </xf>
    <xf numFmtId="43" fontId="40" fillId="0" borderId="71" xfId="7" applyNumberFormat="1" applyFont="1" applyBorder="1" applyAlignment="1">
      <alignment horizontal="center" vertical="center" wrapText="1"/>
    </xf>
    <xf numFmtId="0" fontId="5" fillId="0" borderId="69" xfId="7" applyBorder="1" applyAlignment="1">
      <alignment horizontal="center" vertical="center" wrapText="1"/>
    </xf>
    <xf numFmtId="0" fontId="5" fillId="0" borderId="70" xfId="7" applyBorder="1" applyAlignment="1">
      <alignment horizontal="center" vertical="center" wrapText="1"/>
    </xf>
    <xf numFmtId="43" fontId="40" fillId="0" borderId="59" xfId="7" applyNumberFormat="1" applyFont="1" applyBorder="1" applyAlignment="1">
      <alignment horizontal="center" vertical="center" wrapText="1"/>
    </xf>
    <xf numFmtId="14" fontId="5" fillId="0" borderId="70" xfId="7" applyNumberFormat="1" applyBorder="1" applyAlignment="1">
      <alignment horizontal="center" vertical="center" wrapText="1"/>
    </xf>
    <xf numFmtId="0" fontId="40" fillId="7" borderId="46" xfId="7" applyFont="1" applyFill="1" applyBorder="1" applyAlignment="1">
      <alignment vertical="center" wrapText="1"/>
    </xf>
    <xf numFmtId="0" fontId="40" fillId="7" borderId="51" xfId="7" applyFont="1" applyFill="1" applyBorder="1" applyAlignment="1">
      <alignment vertical="center" wrapText="1"/>
    </xf>
    <xf numFmtId="0" fontId="5" fillId="0" borderId="73" xfId="7" applyBorder="1" applyAlignment="1">
      <alignment horizontal="center" vertical="center" wrapText="1"/>
    </xf>
    <xf numFmtId="0" fontId="5" fillId="0" borderId="8" xfId="7" applyBorder="1" applyAlignment="1">
      <alignment horizontal="center" vertical="center" wrapText="1"/>
    </xf>
    <xf numFmtId="0" fontId="5" fillId="0" borderId="25" xfId="7" applyBorder="1" applyAlignment="1">
      <alignment horizontal="right" vertical="center" wrapText="1"/>
    </xf>
    <xf numFmtId="0" fontId="5" fillId="0" borderId="72" xfId="7" applyBorder="1" applyAlignment="1">
      <alignment horizontal="right" vertical="center" wrapText="1"/>
    </xf>
    <xf numFmtId="0" fontId="5" fillId="0" borderId="31" xfId="7" applyBorder="1" applyAlignment="1">
      <alignment horizontal="right" vertical="center" wrapText="1"/>
    </xf>
    <xf numFmtId="0" fontId="5" fillId="0" borderId="45" xfId="7" applyBorder="1" applyAlignment="1">
      <alignment horizontal="right" vertical="center" wrapText="1"/>
    </xf>
    <xf numFmtId="9" fontId="5" fillId="0" borderId="21" xfId="7" applyNumberFormat="1" applyBorder="1" applyAlignment="1">
      <alignment horizontal="center" vertical="center" wrapText="1"/>
    </xf>
    <xf numFmtId="0" fontId="52" fillId="7" borderId="0" xfId="8" applyFill="1" applyBorder="1" applyAlignment="1">
      <alignment horizontal="center" vertical="center" wrapText="1"/>
    </xf>
    <xf numFmtId="0" fontId="52" fillId="7" borderId="0" xfId="8" applyFill="1" applyBorder="1" applyAlignment="1">
      <alignment horizontal="center" vertical="center"/>
    </xf>
    <xf numFmtId="0" fontId="49" fillId="9" borderId="0" xfId="8" applyFont="1" applyFill="1" applyBorder="1" applyAlignment="1">
      <alignment horizontal="center" vertical="center"/>
    </xf>
    <xf numFmtId="0" fontId="52" fillId="0" borderId="0" xfId="8" applyFill="1" applyBorder="1"/>
    <xf numFmtId="0" fontId="52" fillId="0" borderId="0" xfId="8" applyFill="1" applyBorder="1" applyAlignment="1">
      <alignment wrapText="1"/>
    </xf>
    <xf numFmtId="0" fontId="52" fillId="0" borderId="0" xfId="8" applyFill="1" applyBorder="1" applyAlignment="1">
      <alignment horizontal="center" vertical="center" wrapText="1"/>
    </xf>
    <xf numFmtId="0" fontId="52" fillId="6" borderId="0" xfId="8" applyFill="1" applyBorder="1" applyAlignment="1">
      <alignment wrapText="1"/>
    </xf>
    <xf numFmtId="0" fontId="58" fillId="6" borderId="0" xfId="8" applyFont="1" applyFill="1" applyBorder="1" applyAlignment="1">
      <alignment wrapText="1"/>
    </xf>
    <xf numFmtId="0" fontId="52" fillId="0" borderId="0" xfId="8" applyFill="1" applyBorder="1" applyAlignment="1">
      <alignment horizontal="center" vertical="center"/>
    </xf>
    <xf numFmtId="0" fontId="49" fillId="0" borderId="0" xfId="8" applyFont="1" applyFill="1" applyBorder="1" applyAlignment="1">
      <alignment horizontal="center" vertical="center"/>
    </xf>
    <xf numFmtId="0" fontId="49" fillId="0" borderId="0" xfId="8" applyFont="1" applyFill="1" applyBorder="1" applyAlignment="1"/>
    <xf numFmtId="0" fontId="53" fillId="0" borderId="0" xfId="8" applyFont="1" applyFill="1" applyBorder="1"/>
    <xf numFmtId="0" fontId="53" fillId="0" borderId="0" xfId="8" applyFont="1" applyFill="1" applyBorder="1" applyAlignment="1">
      <alignment horizontal="center"/>
    </xf>
    <xf numFmtId="0" fontId="53" fillId="0" borderId="0" xfId="8" applyFont="1" applyFill="1" applyBorder="1" applyAlignment="1">
      <alignment wrapText="1"/>
    </xf>
    <xf numFmtId="0" fontId="58" fillId="6" borderId="0" xfId="8" applyFont="1" applyFill="1" applyBorder="1"/>
    <xf numFmtId="0" fontId="58" fillId="0" borderId="0" xfId="8" applyFont="1" applyFill="1" applyBorder="1"/>
    <xf numFmtId="167" fontId="52" fillId="0" borderId="0" xfId="8" applyNumberFormat="1" applyBorder="1"/>
    <xf numFmtId="0" fontId="59" fillId="0" borderId="0" xfId="8" applyFont="1" applyFill="1" applyBorder="1" applyAlignment="1">
      <alignment wrapText="1"/>
    </xf>
    <xf numFmtId="0" fontId="53" fillId="0" borderId="0" xfId="8" applyFont="1" applyFill="1" applyBorder="1" applyAlignment="1">
      <alignment horizontal="left" vertical="center" wrapText="1"/>
    </xf>
    <xf numFmtId="0" fontId="59" fillId="0" borderId="0" xfId="8" applyFont="1" applyFill="1" applyBorder="1" applyAlignment="1">
      <alignment horizontal="left" vertical="center" wrapText="1"/>
    </xf>
    <xf numFmtId="0" fontId="58" fillId="0" borderId="0" xfId="8" applyFont="1" applyBorder="1"/>
    <xf numFmtId="0" fontId="54" fillId="6" borderId="0" xfId="8" applyFont="1" applyFill="1" applyBorder="1"/>
    <xf numFmtId="0" fontId="52" fillId="0" borderId="0" xfId="8" applyBorder="1" applyAlignment="1">
      <alignment wrapText="1"/>
    </xf>
    <xf numFmtId="0" fontId="52" fillId="6" borderId="0" xfId="8" applyFill="1" applyBorder="1"/>
    <xf numFmtId="167" fontId="52" fillId="0" borderId="0" xfId="8" applyNumberFormat="1" applyFill="1" applyBorder="1"/>
    <xf numFmtId="0" fontId="49" fillId="0" borderId="0" xfId="8" applyFont="1" applyBorder="1"/>
    <xf numFmtId="0" fontId="49" fillId="0" borderId="0" xfId="8" applyFont="1" applyFill="1" applyBorder="1"/>
    <xf numFmtId="0" fontId="50" fillId="0" borderId="0" xfId="8" applyFont="1" applyBorder="1"/>
    <xf numFmtId="167" fontId="50" fillId="0" borderId="0" xfId="8" applyNumberFormat="1" applyFont="1" applyFill="1" applyBorder="1"/>
    <xf numFmtId="0" fontId="50" fillId="0" borderId="0" xfId="8" applyFont="1" applyFill="1" applyBorder="1"/>
    <xf numFmtId="167" fontId="49" fillId="0" borderId="0" xfId="8" applyNumberFormat="1" applyFont="1" applyFill="1"/>
    <xf numFmtId="0" fontId="56" fillId="0" borderId="0" xfId="8" applyFont="1" applyBorder="1"/>
    <xf numFmtId="0" fontId="56" fillId="0" borderId="0" xfId="8" applyFont="1" applyBorder="1" applyAlignment="1">
      <alignment vertical="center"/>
    </xf>
    <xf numFmtId="0" fontId="56" fillId="0" borderId="0" xfId="8" applyFont="1" applyFill="1"/>
    <xf numFmtId="0" fontId="54" fillId="6" borderId="0" xfId="8" applyFont="1" applyFill="1"/>
    <xf numFmtId="0" fontId="58" fillId="6" borderId="0" xfId="8" applyFont="1" applyFill="1"/>
    <xf numFmtId="0" fontId="52" fillId="7" borderId="1" xfId="8" applyFill="1" applyBorder="1"/>
    <xf numFmtId="17" fontId="52" fillId="7" borderId="1" xfId="8" applyNumberFormat="1" applyFill="1" applyBorder="1" applyAlignment="1">
      <alignment wrapText="1"/>
    </xf>
    <xf numFmtId="17" fontId="52" fillId="7" borderId="1" xfId="8" applyNumberFormat="1" applyFill="1" applyBorder="1"/>
    <xf numFmtId="0" fontId="53" fillId="0" borderId="1" xfId="8" applyFont="1" applyFill="1" applyBorder="1"/>
    <xf numFmtId="0" fontId="53" fillId="0" borderId="1" xfId="8" applyFont="1" applyFill="1" applyBorder="1" applyAlignment="1">
      <alignment wrapText="1"/>
    </xf>
    <xf numFmtId="0" fontId="53" fillId="0" borderId="1" xfId="8" applyFont="1" applyFill="1" applyBorder="1" applyAlignment="1">
      <alignment horizontal="left" vertical="center" wrapText="1"/>
    </xf>
    <xf numFmtId="167" fontId="49" fillId="0" borderId="45" xfId="8" applyNumberFormat="1" applyFont="1" applyFill="1" applyBorder="1"/>
    <xf numFmtId="167" fontId="52" fillId="0" borderId="72" xfId="8" applyNumberFormat="1" applyBorder="1"/>
    <xf numFmtId="167" fontId="52" fillId="0" borderId="37" xfId="8" applyNumberFormat="1" applyBorder="1"/>
    <xf numFmtId="0" fontId="50" fillId="0" borderId="0" xfId="8" applyFont="1" applyFill="1"/>
    <xf numFmtId="0" fontId="40" fillId="6" borderId="48" xfId="7" applyFont="1" applyFill="1" applyBorder="1" applyAlignment="1">
      <alignment horizontal="center" vertical="center"/>
    </xf>
    <xf numFmtId="0" fontId="40" fillId="6" borderId="49" xfId="7" applyFont="1" applyFill="1" applyBorder="1" applyAlignment="1">
      <alignment horizontal="center" vertical="center"/>
    </xf>
    <xf numFmtId="44" fontId="60" fillId="0" borderId="0" xfId="6" applyFont="1" applyFill="1"/>
    <xf numFmtId="44" fontId="61" fillId="0" borderId="0" xfId="6" applyFont="1"/>
    <xf numFmtId="44" fontId="60" fillId="0" borderId="0" xfId="6" applyFont="1"/>
    <xf numFmtId="44" fontId="61" fillId="0" borderId="0" xfId="6" applyFont="1" applyAlignment="1">
      <alignment horizontal="right"/>
    </xf>
    <xf numFmtId="17" fontId="18" fillId="11" borderId="53" xfId="7" applyNumberFormat="1" applyFont="1" applyFill="1" applyBorder="1" applyAlignment="1">
      <alignment horizontal="center" vertical="center" wrapText="1"/>
    </xf>
    <xf numFmtId="43" fontId="40" fillId="0" borderId="52" xfId="7" applyNumberFormat="1" applyFont="1" applyBorder="1" applyAlignment="1">
      <alignment horizontal="center" vertical="center" wrapText="1"/>
    </xf>
    <xf numFmtId="43" fontId="40" fillId="0" borderId="6" xfId="7" applyNumberFormat="1" applyFont="1" applyBorder="1" applyAlignment="1">
      <alignment horizontal="center" vertical="center" wrapText="1"/>
    </xf>
    <xf numFmtId="43" fontId="40" fillId="0" borderId="55" xfId="7" applyNumberFormat="1" applyFont="1" applyBorder="1" applyAlignment="1">
      <alignment horizontal="center" vertical="center" wrapText="1"/>
    </xf>
    <xf numFmtId="0" fontId="40" fillId="7" borderId="49" xfId="7" applyFont="1" applyFill="1" applyBorder="1" applyAlignment="1">
      <alignment vertical="center" wrapText="1"/>
    </xf>
    <xf numFmtId="0" fontId="40" fillId="7" borderId="57" xfId="7" applyFont="1" applyFill="1" applyBorder="1" applyAlignment="1">
      <alignment vertical="center" wrapText="1"/>
    </xf>
    <xf numFmtId="43" fontId="40" fillId="0" borderId="7" xfId="7" applyNumberFormat="1" applyFont="1" applyBorder="1" applyAlignment="1">
      <alignment horizontal="center" vertical="center" wrapText="1"/>
    </xf>
    <xf numFmtId="43" fontId="5" fillId="13" borderId="72" xfId="7" applyNumberFormat="1" applyFont="1" applyFill="1" applyBorder="1" applyAlignment="1">
      <alignment horizontal="center" vertical="center" wrapText="1"/>
    </xf>
    <xf numFmtId="43" fontId="5" fillId="13" borderId="31" xfId="7" applyNumberFormat="1" applyFont="1" applyFill="1" applyBorder="1" applyAlignment="1">
      <alignment horizontal="center" vertical="center" wrapText="1"/>
    </xf>
    <xf numFmtId="43" fontId="5" fillId="13" borderId="37" xfId="7" applyNumberFormat="1" applyFont="1" applyFill="1" applyBorder="1" applyAlignment="1">
      <alignment horizontal="center" vertical="center" wrapText="1"/>
    </xf>
    <xf numFmtId="44" fontId="5" fillId="0" borderId="0" xfId="7" applyNumberFormat="1" applyFont="1" applyAlignment="1">
      <alignment horizontal="center" vertical="center" wrapText="1"/>
    </xf>
    <xf numFmtId="43" fontId="5" fillId="13" borderId="0" xfId="7" applyNumberFormat="1" applyFont="1" applyFill="1" applyBorder="1" applyAlignment="1">
      <alignment horizontal="center" vertical="center" wrapText="1"/>
    </xf>
    <xf numFmtId="43" fontId="5" fillId="13" borderId="41" xfId="7" applyNumberFormat="1" applyFont="1" applyFill="1" applyBorder="1" applyAlignment="1">
      <alignment horizontal="center" vertical="center" wrapText="1"/>
    </xf>
    <xf numFmtId="43" fontId="5" fillId="13" borderId="45" xfId="7" applyNumberFormat="1" applyFont="1" applyFill="1" applyBorder="1" applyAlignment="1">
      <alignment horizontal="center" vertical="center" wrapText="1"/>
    </xf>
    <xf numFmtId="43" fontId="40" fillId="13" borderId="45" xfId="7" applyNumberFormat="1" applyFont="1" applyFill="1" applyBorder="1" applyAlignment="1">
      <alignment vertical="center" wrapText="1"/>
    </xf>
    <xf numFmtId="43" fontId="40" fillId="13" borderId="45" xfId="7" applyNumberFormat="1" applyFont="1" applyFill="1" applyBorder="1" applyAlignment="1">
      <alignment horizontal="center" vertical="center" wrapText="1"/>
    </xf>
    <xf numFmtId="0" fontId="18" fillId="12" borderId="17" xfId="7" applyFont="1" applyFill="1" applyBorder="1" applyAlignment="1">
      <alignment horizontal="center" vertical="center" wrapText="1"/>
    </xf>
    <xf numFmtId="0" fontId="18" fillId="0" borderId="20" xfId="7" applyFont="1" applyFill="1" applyBorder="1" applyAlignment="1">
      <alignment horizontal="center" vertical="center" wrapText="1"/>
    </xf>
    <xf numFmtId="43" fontId="5" fillId="12" borderId="77" xfId="7" applyNumberFormat="1" applyFill="1" applyBorder="1"/>
    <xf numFmtId="43" fontId="5" fillId="12" borderId="7" xfId="7" applyNumberFormat="1" applyFill="1" applyBorder="1"/>
    <xf numFmtId="44" fontId="55" fillId="11" borderId="31" xfId="7" applyNumberFormat="1" applyFont="1" applyFill="1" applyBorder="1" applyAlignment="1">
      <alignment horizontal="center" vertical="center" wrapText="1"/>
    </xf>
    <xf numFmtId="44" fontId="5" fillId="0" borderId="31" xfId="7" applyNumberFormat="1" applyFont="1" applyBorder="1" applyAlignment="1">
      <alignment horizontal="center" vertical="center" wrapText="1"/>
    </xf>
    <xf numFmtId="43" fontId="5" fillId="13" borderId="42" xfId="7" applyNumberFormat="1" applyFont="1" applyFill="1" applyBorder="1" applyAlignment="1">
      <alignment horizontal="center" vertical="center" wrapText="1"/>
    </xf>
    <xf numFmtId="43" fontId="5" fillId="13" borderId="43" xfId="7" applyNumberFormat="1" applyFont="1" applyFill="1" applyBorder="1" applyAlignment="1">
      <alignment horizontal="center" vertical="center" wrapText="1"/>
    </xf>
    <xf numFmtId="0" fontId="5" fillId="0" borderId="0" xfId="7" applyBorder="1" applyAlignment="1">
      <alignment horizontal="right" vertical="center" wrapText="1"/>
    </xf>
    <xf numFmtId="0" fontId="5" fillId="0" borderId="0" xfId="7" applyBorder="1" applyAlignment="1">
      <alignment horizontal="center" vertical="center" wrapText="1"/>
    </xf>
    <xf numFmtId="44" fontId="40" fillId="0" borderId="0" xfId="7" applyNumberFormat="1" applyFont="1" applyBorder="1" applyAlignment="1">
      <alignment horizontal="center" vertical="center" wrapText="1"/>
    </xf>
    <xf numFmtId="44" fontId="5" fillId="0" borderId="0" xfId="7" applyNumberFormat="1" applyFont="1" applyBorder="1" applyAlignment="1">
      <alignment horizontal="center" vertical="center" wrapText="1"/>
    </xf>
    <xf numFmtId="0" fontId="5" fillId="0" borderId="0" xfId="7" applyBorder="1"/>
    <xf numFmtId="44" fontId="40" fillId="0" borderId="0" xfId="6" applyFont="1" applyBorder="1" applyAlignment="1">
      <alignment horizontal="center" vertical="center" wrapText="1"/>
    </xf>
    <xf numFmtId="0" fontId="5" fillId="0" borderId="18" xfId="7" applyBorder="1" applyAlignment="1">
      <alignment horizontal="center" vertical="center" wrapText="1"/>
    </xf>
    <xf numFmtId="0" fontId="5" fillId="0" borderId="2" xfId="7" applyBorder="1" applyAlignment="1">
      <alignment horizontal="center" vertical="center" wrapText="1"/>
    </xf>
    <xf numFmtId="9" fontId="5" fillId="0" borderId="38" xfId="7" applyNumberFormat="1" applyBorder="1" applyAlignment="1">
      <alignment horizontal="center" vertical="center" wrapText="1"/>
    </xf>
    <xf numFmtId="0" fontId="5" fillId="0" borderId="38" xfId="7" applyBorder="1" applyAlignment="1">
      <alignment horizontal="center" vertical="center" wrapText="1"/>
    </xf>
    <xf numFmtId="43" fontId="40" fillId="0" borderId="18" xfId="7" applyNumberFormat="1" applyFont="1" applyBorder="1" applyAlignment="1">
      <alignment horizontal="center" vertical="center" wrapText="1"/>
    </xf>
    <xf numFmtId="43" fontId="5" fillId="12" borderId="18" xfId="7" applyNumberFormat="1" applyFill="1" applyBorder="1" applyAlignment="1">
      <alignment horizontal="center" vertical="center" wrapText="1"/>
    </xf>
    <xf numFmtId="43" fontId="5" fillId="12" borderId="2" xfId="7" applyNumberFormat="1" applyFill="1" applyBorder="1"/>
    <xf numFmtId="43" fontId="5" fillId="12" borderId="17" xfId="7" applyNumberFormat="1" applyFill="1" applyBorder="1"/>
    <xf numFmtId="43" fontId="39" fillId="13" borderId="45" xfId="7" applyNumberFormat="1" applyFont="1" applyFill="1" applyBorder="1" applyAlignment="1">
      <alignment horizontal="center" vertical="center" wrapText="1"/>
    </xf>
    <xf numFmtId="43" fontId="5" fillId="12" borderId="40" xfId="7" quotePrefix="1" applyNumberFormat="1" applyFill="1" applyBorder="1" applyAlignment="1">
      <alignment horizontal="center" vertical="center" wrapText="1"/>
    </xf>
    <xf numFmtId="43" fontId="5" fillId="12" borderId="21" xfId="7" quotePrefix="1" applyNumberFormat="1" applyFill="1" applyBorder="1" applyAlignment="1">
      <alignment horizontal="center" vertical="center" wrapText="1"/>
    </xf>
    <xf numFmtId="43" fontId="47" fillId="12" borderId="21" xfId="7" applyNumberFormat="1" applyFont="1" applyFill="1" applyBorder="1" applyAlignment="1">
      <alignment horizontal="center" vertical="center" wrapText="1"/>
    </xf>
    <xf numFmtId="43" fontId="5" fillId="12" borderId="22" xfId="7" quotePrefix="1" applyNumberFormat="1" applyFill="1" applyBorder="1" applyAlignment="1">
      <alignment horizontal="center" vertical="center" wrapText="1"/>
    </xf>
    <xf numFmtId="43" fontId="5" fillId="12" borderId="82" xfId="7" quotePrefix="1" applyNumberFormat="1" applyFill="1" applyBorder="1" applyAlignment="1">
      <alignment horizontal="center" vertical="center" wrapText="1"/>
    </xf>
    <xf numFmtId="0" fontId="5" fillId="0" borderId="42" xfId="7" applyBorder="1" applyAlignment="1">
      <alignment horizontal="right" vertical="center" wrapText="1"/>
    </xf>
    <xf numFmtId="43" fontId="40" fillId="0" borderId="17" xfId="7" applyNumberFormat="1" applyFont="1" applyBorder="1" applyAlignment="1">
      <alignment horizontal="center" vertical="center" wrapText="1"/>
    </xf>
    <xf numFmtId="43" fontId="40" fillId="0" borderId="78" xfId="7" applyNumberFormat="1" applyFont="1" applyBorder="1" applyAlignment="1">
      <alignment horizontal="center" vertical="center" wrapText="1"/>
    </xf>
    <xf numFmtId="0" fontId="11" fillId="0" borderId="0" xfId="0" applyFont="1" applyAlignment="1">
      <alignment horizontal="center" vertical="center"/>
    </xf>
    <xf numFmtId="0" fontId="52" fillId="0" borderId="0" xfId="8" applyFill="1" applyBorder="1" applyAlignment="1">
      <alignment horizontal="center" vertical="center" wrapText="1"/>
    </xf>
    <xf numFmtId="0" fontId="4" fillId="0" borderId="0" xfId="11"/>
    <xf numFmtId="0" fontId="64" fillId="0" borderId="0" xfId="11" applyFont="1" applyAlignment="1">
      <alignment vertical="center"/>
    </xf>
    <xf numFmtId="0" fontId="4" fillId="0" borderId="0" xfId="11" applyAlignment="1">
      <alignment vertical="center"/>
    </xf>
    <xf numFmtId="0" fontId="65" fillId="0" borderId="0" xfId="11" applyFont="1" applyAlignment="1">
      <alignment vertical="center"/>
    </xf>
    <xf numFmtId="0" fontId="0" fillId="6" borderId="1" xfId="0" applyFill="1" applyBorder="1" applyAlignment="1">
      <alignment horizontal="left" vertical="center" wrapText="1"/>
    </xf>
    <xf numFmtId="0" fontId="49" fillId="0" borderId="0" xfId="8" applyFont="1" applyFill="1" applyBorder="1" applyAlignment="1">
      <alignment horizontal="left" vertical="top"/>
    </xf>
    <xf numFmtId="0" fontId="52" fillId="14" borderId="0" xfId="8" applyFill="1" applyBorder="1" applyAlignment="1">
      <alignment wrapText="1"/>
    </xf>
    <xf numFmtId="0" fontId="58" fillId="14" borderId="0" xfId="8" applyFont="1" applyFill="1" applyBorder="1"/>
    <xf numFmtId="0" fontId="49" fillId="14" borderId="0" xfId="8" applyFont="1" applyFill="1" applyBorder="1" applyAlignment="1">
      <alignment wrapText="1"/>
    </xf>
    <xf numFmtId="0" fontId="52" fillId="14" borderId="0" xfId="8" applyFill="1" applyBorder="1"/>
    <xf numFmtId="0" fontId="56" fillId="14" borderId="0" xfId="8" applyFont="1" applyFill="1" applyBorder="1"/>
    <xf numFmtId="0" fontId="56" fillId="14" borderId="0" xfId="8" applyFont="1" applyFill="1" applyBorder="1" applyAlignment="1">
      <alignment vertical="center"/>
    </xf>
    <xf numFmtId="0" fontId="50" fillId="14" borderId="0" xfId="8" applyFont="1" applyFill="1" applyBorder="1"/>
    <xf numFmtId="0" fontId="52" fillId="0" borderId="0" xfId="8" applyFont="1" applyFill="1" applyBorder="1"/>
    <xf numFmtId="167" fontId="52" fillId="0" borderId="0" xfId="8" applyNumberFormat="1" applyFont="1" applyFill="1" applyBorder="1"/>
    <xf numFmtId="0" fontId="67" fillId="0" borderId="0" xfId="8" applyFont="1" applyFill="1" applyBorder="1" applyAlignment="1">
      <alignment vertical="center"/>
    </xf>
    <xf numFmtId="0" fontId="49" fillId="6" borderId="0" xfId="8" applyFont="1" applyFill="1" applyBorder="1" applyAlignment="1">
      <alignment horizontal="left" vertical="top"/>
    </xf>
    <xf numFmtId="0" fontId="68" fillId="0" borderId="0" xfId="8" applyFont="1" applyFill="1" applyBorder="1" applyAlignment="1">
      <alignment wrapText="1"/>
    </xf>
    <xf numFmtId="0" fontId="50" fillId="6" borderId="0" xfId="8" applyFont="1" applyFill="1" applyBorder="1"/>
    <xf numFmtId="0" fontId="49" fillId="0" borderId="0" xfId="8" applyFont="1" applyFill="1" applyBorder="1" applyAlignment="1">
      <alignment wrapText="1"/>
    </xf>
    <xf numFmtId="0" fontId="56" fillId="0" borderId="0" xfId="8" applyFont="1" applyFill="1" applyBorder="1"/>
    <xf numFmtId="0" fontId="56" fillId="0" borderId="0" xfId="8" applyFont="1" applyFill="1" applyBorder="1" applyAlignment="1">
      <alignment vertical="center"/>
    </xf>
    <xf numFmtId="0" fontId="52" fillId="14" borderId="0" xfId="8" applyFill="1" applyBorder="1" applyAlignment="1">
      <alignment horizontal="left" vertical="center"/>
    </xf>
    <xf numFmtId="0" fontId="52" fillId="14" borderId="0" xfId="8" applyFill="1" applyBorder="1" applyAlignment="1">
      <alignment horizontal="left" vertical="center" wrapText="1"/>
    </xf>
    <xf numFmtId="0" fontId="52" fillId="6" borderId="0" xfId="8" applyFill="1" applyBorder="1" applyAlignment="1">
      <alignment horizontal="left" vertical="center"/>
    </xf>
    <xf numFmtId="0" fontId="56" fillId="14" borderId="0" xfId="8" applyFont="1" applyFill="1" applyBorder="1" applyAlignment="1">
      <alignment horizontal="left" vertical="center"/>
    </xf>
    <xf numFmtId="0" fontId="50" fillId="14" borderId="0" xfId="8" applyFont="1" applyFill="1" applyBorder="1" applyAlignment="1">
      <alignment horizontal="left" vertical="center"/>
    </xf>
    <xf numFmtId="0" fontId="58" fillId="6" borderId="0" xfId="8" applyFont="1" applyFill="1" applyBorder="1" applyAlignment="1">
      <alignment horizontal="left" vertical="center"/>
    </xf>
    <xf numFmtId="0" fontId="52" fillId="0" borderId="0" xfId="8" applyBorder="1" applyAlignment="1">
      <alignment horizontal="left" vertical="center"/>
    </xf>
    <xf numFmtId="0" fontId="52" fillId="0" borderId="0" xfId="8" applyAlignment="1">
      <alignment horizontal="left" vertical="center"/>
    </xf>
    <xf numFmtId="0" fontId="52" fillId="0" borderId="0" xfId="8" applyFill="1" applyAlignment="1">
      <alignment horizontal="left" vertical="center"/>
    </xf>
    <xf numFmtId="0" fontId="56" fillId="0" borderId="0" xfId="8" applyFont="1" applyFill="1" applyAlignment="1">
      <alignment horizontal="left" vertical="center"/>
    </xf>
    <xf numFmtId="17" fontId="52" fillId="7" borderId="46" xfId="8" applyNumberFormat="1" applyFill="1" applyBorder="1" applyAlignment="1">
      <alignment wrapText="1"/>
    </xf>
    <xf numFmtId="17" fontId="52" fillId="7" borderId="46" xfId="8" applyNumberFormat="1" applyFill="1" applyBorder="1"/>
    <xf numFmtId="17" fontId="49" fillId="6" borderId="46" xfId="8" applyNumberFormat="1" applyFont="1" applyFill="1" applyBorder="1" applyAlignment="1">
      <alignment horizontal="center" vertical="center" wrapText="1"/>
    </xf>
    <xf numFmtId="17" fontId="49" fillId="6" borderId="51" xfId="8" applyNumberFormat="1" applyFont="1" applyFill="1" applyBorder="1" applyAlignment="1">
      <alignment horizontal="center" vertical="center" wrapText="1"/>
    </xf>
    <xf numFmtId="0" fontId="49" fillId="0" borderId="71" xfId="8" applyFont="1" applyFill="1" applyBorder="1" applyAlignment="1">
      <alignment horizontal="left" vertical="top"/>
    </xf>
    <xf numFmtId="0" fontId="52" fillId="0" borderId="71" xfId="8" applyFill="1" applyBorder="1" applyAlignment="1">
      <alignment wrapText="1"/>
    </xf>
    <xf numFmtId="0" fontId="52" fillId="0" borderId="71" xfId="8" applyFill="1" applyBorder="1"/>
    <xf numFmtId="0" fontId="52" fillId="0" borderId="71" xfId="8" applyBorder="1"/>
    <xf numFmtId="0" fontId="52" fillId="0" borderId="57" xfId="8" applyBorder="1"/>
    <xf numFmtId="0" fontId="42" fillId="0" borderId="43" xfId="8" applyNumberFormat="1" applyFont="1" applyFill="1" applyBorder="1" applyAlignment="1">
      <alignment horizontal="center" vertical="center" wrapText="1"/>
    </xf>
    <xf numFmtId="0" fontId="49" fillId="0" borderId="49" xfId="8" applyFont="1" applyFill="1" applyBorder="1" applyAlignment="1">
      <alignment horizontal="left" vertical="top"/>
    </xf>
    <xf numFmtId="0" fontId="49" fillId="0" borderId="83" xfId="8" applyFont="1" applyFill="1" applyBorder="1" applyAlignment="1">
      <alignment horizontal="left" vertical="top"/>
    </xf>
    <xf numFmtId="0" fontId="52" fillId="0" borderId="71" xfId="8" applyFont="1" applyFill="1" applyBorder="1" applyAlignment="1">
      <alignment vertical="center" wrapText="1"/>
    </xf>
    <xf numFmtId="0" fontId="52" fillId="0" borderId="84" xfId="8" applyNumberFormat="1" applyFill="1" applyBorder="1" applyAlignment="1">
      <alignment vertical="center" wrapText="1"/>
    </xf>
    <xf numFmtId="0" fontId="53" fillId="0" borderId="71" xfId="8" applyFont="1" applyFill="1" applyBorder="1" applyAlignment="1">
      <alignment wrapText="1"/>
    </xf>
    <xf numFmtId="0" fontId="53" fillId="0" borderId="71" xfId="8" applyFont="1" applyFill="1" applyBorder="1" applyAlignment="1">
      <alignment horizontal="left" vertical="center" wrapText="1"/>
    </xf>
    <xf numFmtId="0" fontId="68" fillId="0" borderId="71" xfId="8" applyFont="1" applyFill="1" applyBorder="1" applyAlignment="1">
      <alignment wrapText="1"/>
    </xf>
    <xf numFmtId="0" fontId="49" fillId="0" borderId="71" xfId="8" applyFont="1" applyFill="1" applyBorder="1" applyAlignment="1">
      <alignment wrapText="1"/>
    </xf>
    <xf numFmtId="0" fontId="52" fillId="0" borderId="71" xfId="8" applyFont="1" applyBorder="1"/>
    <xf numFmtId="0" fontId="52" fillId="0" borderId="71" xfId="8" applyFont="1" applyFill="1" applyBorder="1"/>
    <xf numFmtId="0" fontId="52" fillId="0" borderId="85" xfId="8" applyNumberFormat="1" applyFill="1" applyBorder="1" applyAlignment="1">
      <alignment horizontal="left" vertical="center"/>
    </xf>
    <xf numFmtId="0" fontId="52" fillId="0" borderId="86" xfId="8" applyNumberFormat="1" applyFill="1" applyBorder="1" applyAlignment="1">
      <alignment horizontal="left" vertical="center"/>
    </xf>
    <xf numFmtId="0" fontId="49" fillId="0" borderId="47" xfId="8" applyFont="1" applyBorder="1" applyAlignment="1">
      <alignment vertical="center"/>
    </xf>
    <xf numFmtId="0" fontId="49" fillId="0" borderId="71" xfId="8" applyFont="1" applyBorder="1" applyAlignment="1">
      <alignment vertical="center"/>
    </xf>
    <xf numFmtId="0" fontId="49" fillId="0" borderId="43" xfId="8" applyNumberFormat="1" applyFont="1" applyFill="1" applyBorder="1" applyAlignment="1">
      <alignment horizontal="right" vertical="center"/>
    </xf>
    <xf numFmtId="0" fontId="49" fillId="0" borderId="43" xfId="8" applyNumberFormat="1" applyFont="1" applyFill="1" applyBorder="1" applyAlignment="1">
      <alignment horizontal="right"/>
    </xf>
    <xf numFmtId="0" fontId="67" fillId="0" borderId="71" xfId="8" applyFont="1" applyFill="1" applyBorder="1" applyAlignment="1">
      <alignment vertical="center"/>
    </xf>
    <xf numFmtId="16" fontId="49" fillId="0" borderId="43" xfId="8" applyNumberFormat="1" applyFont="1" applyBorder="1" applyAlignment="1">
      <alignment horizontal="right" vertical="center"/>
    </xf>
    <xf numFmtId="16" fontId="49" fillId="0" borderId="43" xfId="8" applyNumberFormat="1" applyFont="1" applyBorder="1" applyAlignment="1">
      <alignment horizontal="right"/>
    </xf>
    <xf numFmtId="0" fontId="49" fillId="0" borderId="43" xfId="8" applyNumberFormat="1" applyFont="1" applyBorder="1" applyAlignment="1">
      <alignment horizontal="right"/>
    </xf>
    <xf numFmtId="16" fontId="49" fillId="0" borderId="44" xfId="8" applyNumberFormat="1" applyFont="1" applyBorder="1" applyAlignment="1">
      <alignment horizontal="right"/>
    </xf>
    <xf numFmtId="0" fontId="49" fillId="0" borderId="48" xfId="8" applyNumberFormat="1" applyFont="1" applyFill="1" applyBorder="1" applyAlignment="1">
      <alignment horizontal="right" vertical="top"/>
    </xf>
    <xf numFmtId="0" fontId="67" fillId="0" borderId="43" xfId="8" applyFont="1" applyFill="1" applyBorder="1" applyAlignment="1">
      <alignment horizontal="right" vertical="center"/>
    </xf>
    <xf numFmtId="0" fontId="49" fillId="0" borderId="43" xfId="8" applyNumberFormat="1" applyFont="1" applyFill="1" applyBorder="1" applyAlignment="1">
      <alignment horizontal="right" vertical="top"/>
    </xf>
    <xf numFmtId="0" fontId="51" fillId="0" borderId="43" xfId="8" applyNumberFormat="1" applyFont="1" applyFill="1" applyBorder="1" applyAlignment="1">
      <alignment horizontal="right"/>
    </xf>
    <xf numFmtId="0" fontId="49" fillId="0" borderId="43" xfId="8" applyFont="1" applyBorder="1" applyAlignment="1">
      <alignment horizontal="right" vertical="center"/>
    </xf>
    <xf numFmtId="0" fontId="49" fillId="0" borderId="0" xfId="8" applyNumberFormat="1" applyFont="1" applyAlignment="1">
      <alignment horizontal="right"/>
    </xf>
    <xf numFmtId="0" fontId="49" fillId="0" borderId="0" xfId="8" applyFont="1" applyAlignment="1">
      <alignment horizontal="right"/>
    </xf>
    <xf numFmtId="0" fontId="42" fillId="0" borderId="0" xfId="8" applyFont="1" applyAlignment="1">
      <alignment horizontal="center" vertical="center" wrapText="1"/>
    </xf>
    <xf numFmtId="0" fontId="42" fillId="0" borderId="43" xfId="8" applyFont="1" applyFill="1" applyBorder="1" applyAlignment="1">
      <alignment horizontal="center" vertical="center" wrapText="1"/>
    </xf>
    <xf numFmtId="0" fontId="44" fillId="0" borderId="43" xfId="8" applyFont="1" applyBorder="1" applyAlignment="1">
      <alignment horizontal="center" vertical="center" wrapText="1"/>
    </xf>
    <xf numFmtId="0" fontId="44" fillId="0" borderId="43" xfId="8" applyFont="1" applyFill="1" applyBorder="1" applyAlignment="1">
      <alignment horizontal="center" vertical="center" wrapText="1"/>
    </xf>
    <xf numFmtId="0" fontId="42" fillId="0" borderId="43" xfId="8" applyFont="1" applyBorder="1" applyAlignment="1">
      <alignment horizontal="center" vertical="center" wrapText="1"/>
    </xf>
    <xf numFmtId="0" fontId="42" fillId="0" borderId="43" xfId="8" applyFont="1" applyBorder="1" applyAlignment="1">
      <alignment horizontal="left" vertical="center" wrapText="1"/>
    </xf>
    <xf numFmtId="0" fontId="44" fillId="0" borderId="43" xfId="8" applyFont="1" applyFill="1" applyBorder="1" applyAlignment="1">
      <alignment horizontal="left" vertical="top" wrapText="1"/>
    </xf>
    <xf numFmtId="0" fontId="42" fillId="0" borderId="44" xfId="8" applyNumberFormat="1" applyFont="1" applyFill="1" applyBorder="1" applyAlignment="1">
      <alignment horizontal="center" vertical="center" wrapText="1"/>
    </xf>
    <xf numFmtId="0" fontId="42" fillId="0" borderId="0" xfId="8" applyFont="1" applyAlignment="1">
      <alignment wrapText="1"/>
    </xf>
    <xf numFmtId="0" fontId="52" fillId="7" borderId="83" xfId="8" applyFill="1" applyBorder="1" applyAlignment="1">
      <alignment vertical="center" wrapText="1"/>
    </xf>
    <xf numFmtId="0" fontId="52" fillId="7" borderId="58" xfId="8" applyFill="1" applyBorder="1" applyAlignment="1">
      <alignment vertical="center" wrapText="1"/>
    </xf>
    <xf numFmtId="0" fontId="52" fillId="0" borderId="25" xfId="7" applyFont="1" applyFill="1" applyBorder="1" applyAlignment="1">
      <alignment horizontal="center" vertical="center" wrapText="1"/>
    </xf>
    <xf numFmtId="0" fontId="74" fillId="0" borderId="0" xfId="8" applyFont="1"/>
    <xf numFmtId="0" fontId="77" fillId="0" borderId="0" xfId="0" applyFont="1"/>
    <xf numFmtId="0" fontId="49" fillId="0" borderId="0" xfId="8" applyFont="1" applyAlignment="1">
      <alignment horizontal="right" wrapText="1"/>
    </xf>
    <xf numFmtId="0" fontId="52" fillId="6" borderId="0" xfId="8" applyFill="1" applyAlignment="1">
      <alignment wrapText="1"/>
    </xf>
    <xf numFmtId="0" fontId="58" fillId="6" borderId="0" xfId="8" applyFont="1" applyFill="1" applyAlignment="1">
      <alignment wrapText="1"/>
    </xf>
    <xf numFmtId="0" fontId="52" fillId="0" borderId="0" xfId="8" applyFill="1" applyAlignment="1">
      <alignment wrapText="1"/>
    </xf>
    <xf numFmtId="0" fontId="52" fillId="15" borderId="0" xfId="8" applyFill="1"/>
    <xf numFmtId="0" fontId="52" fillId="16" borderId="0" xfId="8" applyFill="1"/>
    <xf numFmtId="0" fontId="58" fillId="15" borderId="0" xfId="8" applyFont="1" applyFill="1"/>
    <xf numFmtId="167" fontId="52" fillId="0" borderId="70" xfId="8" applyNumberFormat="1" applyBorder="1"/>
    <xf numFmtId="0" fontId="52" fillId="0" borderId="72" xfId="8" applyBorder="1"/>
    <xf numFmtId="167" fontId="52" fillId="0" borderId="69" xfId="8" applyNumberFormat="1" applyBorder="1"/>
    <xf numFmtId="167" fontId="52" fillId="0" borderId="4" xfId="8" applyNumberFormat="1" applyBorder="1"/>
    <xf numFmtId="0" fontId="80" fillId="0" borderId="0" xfId="0" applyFont="1" applyAlignment="1">
      <alignment horizontal="left" vertical="center" readingOrder="1"/>
    </xf>
    <xf numFmtId="0" fontId="81" fillId="0" borderId="0" xfId="0" applyFont="1" applyAlignment="1">
      <alignment vertical="center"/>
    </xf>
    <xf numFmtId="0" fontId="82" fillId="4" borderId="0" xfId="0" applyFont="1" applyFill="1" applyAlignment="1">
      <alignment horizontal="left" vertical="center"/>
    </xf>
    <xf numFmtId="0" fontId="82" fillId="4" borderId="0" xfId="0" applyFont="1" applyFill="1" applyAlignment="1">
      <alignment vertical="center"/>
    </xf>
    <xf numFmtId="0" fontId="81" fillId="4" borderId="0" xfId="0" applyFont="1" applyFill="1" applyAlignment="1">
      <alignment vertical="center"/>
    </xf>
    <xf numFmtId="167" fontId="52" fillId="0" borderId="46" xfId="8" applyNumberFormat="1" applyFill="1" applyBorder="1"/>
    <xf numFmtId="0" fontId="49" fillId="0" borderId="46" xfId="8" applyFont="1" applyFill="1" applyBorder="1"/>
    <xf numFmtId="0" fontId="49" fillId="0" borderId="51" xfId="8" applyFont="1" applyFill="1" applyBorder="1"/>
    <xf numFmtId="0" fontId="51" fillId="0" borderId="50" xfId="8" applyFont="1" applyBorder="1"/>
    <xf numFmtId="0" fontId="52" fillId="0" borderId="0" xfId="8" applyAlignment="1">
      <alignment horizontal="left" vertical="center" wrapText="1"/>
    </xf>
    <xf numFmtId="0" fontId="79" fillId="0" borderId="0" xfId="8" applyNumberFormat="1" applyFont="1" applyAlignment="1">
      <alignment horizontal="left" vertical="center"/>
    </xf>
    <xf numFmtId="0" fontId="74" fillId="0" borderId="0" xfId="8" applyNumberFormat="1" applyFont="1" applyAlignment="1">
      <alignment horizontal="right" vertical="center" wrapText="1"/>
    </xf>
    <xf numFmtId="0" fontId="49" fillId="0" borderId="43" xfId="8" applyFont="1" applyBorder="1" applyAlignment="1">
      <alignment horizontal="right" vertical="center" wrapText="1"/>
    </xf>
    <xf numFmtId="0" fontId="74" fillId="0" borderId="31" xfId="8" applyFont="1" applyBorder="1" applyAlignment="1">
      <alignment horizontal="left" vertical="center" wrapText="1"/>
    </xf>
    <xf numFmtId="0" fontId="0" fillId="0" borderId="0" xfId="0" applyAlignment="1">
      <alignment horizontal="right"/>
    </xf>
    <xf numFmtId="0" fontId="52" fillId="0" borderId="88" xfId="8" applyNumberFormat="1" applyFont="1" applyBorder="1" applyAlignment="1">
      <alignment horizontal="right" vertical="center" wrapText="1"/>
    </xf>
    <xf numFmtId="0" fontId="52" fillId="0" borderId="30" xfId="8" applyNumberFormat="1" applyFont="1" applyBorder="1" applyAlignment="1">
      <alignment horizontal="right" vertical="center" wrapText="1"/>
    </xf>
    <xf numFmtId="0" fontId="52" fillId="0" borderId="36" xfId="8" applyNumberFormat="1" applyFont="1" applyBorder="1" applyAlignment="1">
      <alignment horizontal="right" vertical="center" wrapText="1"/>
    </xf>
    <xf numFmtId="0" fontId="52" fillId="17" borderId="50" xfId="8" applyNumberFormat="1" applyFont="1" applyFill="1" applyBorder="1" applyAlignment="1">
      <alignment horizontal="right" vertical="center" wrapText="1"/>
    </xf>
    <xf numFmtId="0" fontId="74" fillId="0" borderId="42" xfId="8" applyFont="1" applyBorder="1" applyAlignment="1">
      <alignment horizontal="left" vertical="center" wrapText="1"/>
    </xf>
    <xf numFmtId="0" fontId="74" fillId="17" borderId="45" xfId="8" applyFont="1" applyFill="1" applyBorder="1" applyAlignment="1">
      <alignment horizontal="left" vertical="center" wrapText="1"/>
    </xf>
    <xf numFmtId="0" fontId="74" fillId="17" borderId="24" xfId="8" applyNumberFormat="1" applyFont="1" applyFill="1" applyBorder="1" applyAlignment="1">
      <alignment horizontal="right" vertical="center" wrapText="1"/>
    </xf>
    <xf numFmtId="0" fontId="74" fillId="17" borderId="30" xfId="8" applyNumberFormat="1" applyFont="1" applyFill="1" applyBorder="1" applyAlignment="1">
      <alignment horizontal="right" vertical="center" wrapText="1"/>
    </xf>
    <xf numFmtId="0" fontId="74" fillId="17" borderId="25" xfId="8" applyFont="1" applyFill="1" applyBorder="1" applyAlignment="1">
      <alignment horizontal="left" vertical="center" wrapText="1"/>
    </xf>
    <xf numFmtId="0" fontId="74" fillId="17" borderId="31" xfId="8" applyFont="1" applyFill="1" applyBorder="1" applyAlignment="1">
      <alignment horizontal="left" vertical="center" wrapText="1"/>
    </xf>
    <xf numFmtId="0" fontId="78" fillId="6" borderId="1" xfId="0" applyFont="1" applyFill="1" applyBorder="1" applyAlignment="1">
      <alignment horizontal="left" vertical="center" wrapText="1"/>
    </xf>
    <xf numFmtId="0" fontId="0" fillId="6" borderId="1" xfId="0" applyFill="1" applyBorder="1" applyAlignment="1">
      <alignment horizontal="left" vertical="center" wrapText="1" indent="1"/>
    </xf>
    <xf numFmtId="0" fontId="81" fillId="4" borderId="0" xfId="0" applyFont="1" applyFill="1" applyAlignment="1">
      <alignment horizontal="center" vertical="center"/>
    </xf>
    <xf numFmtId="0" fontId="67" fillId="0" borderId="0" xfId="7" applyFont="1" applyAlignment="1">
      <alignment horizontal="left" vertical="center" wrapText="1"/>
    </xf>
    <xf numFmtId="0" fontId="83" fillId="0" borderId="0" xfId="7" applyFont="1" applyAlignment="1">
      <alignment horizontal="right" vertical="center" wrapText="1"/>
    </xf>
    <xf numFmtId="0" fontId="83" fillId="0" borderId="0" xfId="7" applyFont="1" applyAlignment="1">
      <alignment horizontal="left" vertical="center" wrapText="1"/>
    </xf>
    <xf numFmtId="166" fontId="83" fillId="0" borderId="0" xfId="7" applyNumberFormat="1" applyFont="1" applyAlignment="1">
      <alignment horizontal="left" vertical="center" wrapText="1"/>
    </xf>
    <xf numFmtId="0" fontId="84" fillId="0" borderId="0" xfId="7" applyFont="1" applyAlignment="1">
      <alignment horizontal="left" vertical="center" wrapText="1"/>
    </xf>
    <xf numFmtId="4" fontId="71" fillId="4" borderId="0" xfId="0" applyNumberFormat="1" applyFont="1" applyFill="1" applyBorder="1"/>
    <xf numFmtId="0" fontId="3" fillId="0" borderId="1" xfId="7" applyFont="1" applyBorder="1" applyAlignment="1">
      <alignment horizontal="center" vertical="center" wrapText="1"/>
    </xf>
    <xf numFmtId="0" fontId="0" fillId="0" borderId="0" xfId="0" applyAlignment="1">
      <alignment horizontal="center" vertical="center"/>
    </xf>
    <xf numFmtId="4" fontId="11" fillId="0" borderId="2" xfId="0" applyNumberFormat="1" applyFont="1" applyFill="1" applyBorder="1" applyAlignment="1">
      <alignment vertical="center"/>
    </xf>
    <xf numFmtId="4" fontId="11" fillId="0" borderId="4" xfId="0" applyNumberFormat="1" applyFont="1" applyBorder="1" applyAlignment="1">
      <alignment vertical="center"/>
    </xf>
    <xf numFmtId="0" fontId="86" fillId="18" borderId="45" xfId="0" applyFont="1" applyFill="1" applyBorder="1" applyAlignment="1">
      <alignment horizontal="center" vertical="center" wrapText="1"/>
    </xf>
    <xf numFmtId="0" fontId="86" fillId="18" borderId="51" xfId="0" applyFont="1" applyFill="1" applyBorder="1" applyAlignment="1">
      <alignment horizontal="center" vertical="center" wrapText="1"/>
    </xf>
    <xf numFmtId="0" fontId="87" fillId="0" borderId="32" xfId="0" applyFont="1" applyBorder="1" applyAlignment="1">
      <alignment horizontal="left" vertical="center" wrapText="1"/>
    </xf>
    <xf numFmtId="0" fontId="87" fillId="0" borderId="28" xfId="0" applyFont="1" applyBorder="1" applyAlignment="1">
      <alignment horizontal="center" vertical="center" wrapText="1"/>
    </xf>
    <xf numFmtId="0" fontId="87" fillId="0" borderId="28" xfId="0" applyFont="1" applyBorder="1" applyAlignment="1">
      <alignment horizontal="left" vertical="center" wrapText="1"/>
    </xf>
    <xf numFmtId="0" fontId="87" fillId="0" borderId="29" xfId="0" applyFont="1" applyBorder="1" applyAlignment="1">
      <alignment horizontal="center" vertical="center" wrapText="1"/>
    </xf>
    <xf numFmtId="0" fontId="87" fillId="0" borderId="35" xfId="0" applyFont="1" applyBorder="1" applyAlignment="1">
      <alignment horizontal="left" vertical="center" wrapText="1"/>
    </xf>
    <xf numFmtId="0" fontId="87" fillId="0" borderId="1" xfId="0" applyFont="1" applyBorder="1" applyAlignment="1">
      <alignment horizontal="center" vertical="center" wrapText="1"/>
    </xf>
    <xf numFmtId="0" fontId="87" fillId="0" borderId="1" xfId="0" applyFont="1" applyBorder="1" applyAlignment="1">
      <alignment horizontal="left" vertical="center" wrapText="1"/>
    </xf>
    <xf numFmtId="0" fontId="87" fillId="0" borderId="33" xfId="0" applyFont="1" applyBorder="1" applyAlignment="1">
      <alignment horizontal="center" vertical="center" wrapText="1"/>
    </xf>
    <xf numFmtId="0" fontId="87" fillId="0" borderId="66" xfId="0" applyFont="1" applyBorder="1" applyAlignment="1">
      <alignment horizontal="left" vertical="center" wrapText="1"/>
    </xf>
    <xf numFmtId="0" fontId="87" fillId="0" borderId="67" xfId="0" applyFont="1" applyBorder="1" applyAlignment="1">
      <alignment horizontal="center" vertical="center" wrapText="1"/>
    </xf>
    <xf numFmtId="0" fontId="87" fillId="0" borderId="67" xfId="0" applyFont="1" applyBorder="1" applyAlignment="1">
      <alignment horizontal="left" vertical="center" wrapText="1"/>
    </xf>
    <xf numFmtId="0" fontId="87" fillId="0" borderId="68" xfId="0" applyFont="1" applyBorder="1" applyAlignment="1">
      <alignment horizontal="center" vertical="center" wrapText="1"/>
    </xf>
    <xf numFmtId="0" fontId="2" fillId="0" borderId="8" xfId="7" applyFont="1" applyBorder="1" applyAlignment="1">
      <alignment horizontal="center" vertical="center" wrapText="1"/>
    </xf>
    <xf numFmtId="0" fontId="2" fillId="0" borderId="18" xfId="7" applyFont="1" applyBorder="1" applyAlignment="1">
      <alignment horizontal="center" vertical="center" wrapText="1"/>
    </xf>
    <xf numFmtId="0" fontId="2" fillId="0" borderId="19" xfId="7" applyFont="1" applyBorder="1" applyAlignment="1">
      <alignment horizontal="center" vertical="center" wrapText="1"/>
    </xf>
    <xf numFmtId="4" fontId="11" fillId="0" borderId="2" xfId="0" applyNumberFormat="1" applyFont="1" applyFill="1" applyBorder="1" applyAlignment="1">
      <alignment vertical="center"/>
    </xf>
    <xf numFmtId="0" fontId="11" fillId="0" borderId="0" xfId="0" applyFont="1" applyAlignment="1">
      <alignment horizontal="center" vertical="center"/>
    </xf>
    <xf numFmtId="4" fontId="11" fillId="6" borderId="4" xfId="0" applyNumberFormat="1" applyFont="1" applyFill="1" applyBorder="1" applyAlignment="1">
      <alignment vertical="center"/>
    </xf>
    <xf numFmtId="0" fontId="5" fillId="0" borderId="0" xfId="7" applyNumberFormat="1"/>
    <xf numFmtId="167" fontId="5" fillId="0" borderId="72" xfId="7" applyNumberFormat="1" applyBorder="1" applyAlignment="1">
      <alignment horizontal="center" vertical="center"/>
    </xf>
    <xf numFmtId="167" fontId="5" fillId="0" borderId="41" xfId="7" applyNumberFormat="1" applyBorder="1" applyAlignment="1">
      <alignment horizontal="center" vertical="center"/>
    </xf>
    <xf numFmtId="167" fontId="40" fillId="0" borderId="50" xfId="7" applyNumberFormat="1" applyFont="1" applyBorder="1" applyAlignment="1">
      <alignment horizontal="center" vertical="center"/>
    </xf>
    <xf numFmtId="167" fontId="5" fillId="0" borderId="88" xfId="7" applyNumberFormat="1" applyBorder="1" applyAlignment="1">
      <alignment horizontal="center" vertical="center"/>
    </xf>
    <xf numFmtId="167" fontId="5" fillId="0" borderId="30" xfId="7" applyNumberFormat="1" applyBorder="1" applyAlignment="1">
      <alignment horizontal="center" vertical="center"/>
    </xf>
    <xf numFmtId="167" fontId="5" fillId="0" borderId="54" xfId="7" applyNumberFormat="1" applyBorder="1" applyAlignment="1">
      <alignment horizontal="center" vertical="center"/>
    </xf>
    <xf numFmtId="167" fontId="40" fillId="0" borderId="56" xfId="7" applyNumberFormat="1" applyFont="1" applyBorder="1" applyAlignment="1">
      <alignment horizontal="center" vertical="center"/>
    </xf>
    <xf numFmtId="167" fontId="5" fillId="0" borderId="25" xfId="7" applyNumberFormat="1" applyBorder="1"/>
    <xf numFmtId="167" fontId="5" fillId="0" borderId="31" xfId="7" applyNumberFormat="1" applyBorder="1"/>
    <xf numFmtId="167" fontId="5" fillId="0" borderId="6" xfId="7" applyNumberFormat="1" applyBorder="1"/>
    <xf numFmtId="167" fontId="5" fillId="0" borderId="24" xfId="7" applyNumberFormat="1" applyBorder="1"/>
    <xf numFmtId="167" fontId="5" fillId="0" borderId="52" xfId="7" applyNumberFormat="1" applyBorder="1"/>
    <xf numFmtId="167" fontId="5" fillId="0" borderId="30" xfId="7" applyNumberFormat="1" applyBorder="1"/>
    <xf numFmtId="0" fontId="18" fillId="7" borderId="21" xfId="7" applyFont="1" applyFill="1" applyBorder="1" applyAlignment="1">
      <alignment horizontal="center" vertical="center" wrapText="1"/>
    </xf>
    <xf numFmtId="0" fontId="18" fillId="7" borderId="22" xfId="7" applyFont="1" applyFill="1" applyBorder="1" applyAlignment="1">
      <alignment horizontal="center" vertical="center" wrapText="1"/>
    </xf>
    <xf numFmtId="0" fontId="18" fillId="7" borderId="23" xfId="7" applyFont="1" applyFill="1" applyBorder="1" applyAlignment="1">
      <alignment horizontal="center" vertical="center" wrapText="1"/>
    </xf>
    <xf numFmtId="0" fontId="18" fillId="7" borderId="40" xfId="7" applyFont="1" applyFill="1" applyBorder="1" applyAlignment="1">
      <alignment horizontal="center" vertical="center" wrapText="1"/>
    </xf>
    <xf numFmtId="166" fontId="51" fillId="0" borderId="80" xfId="7" applyNumberFormat="1" applyFont="1" applyBorder="1" applyAlignment="1">
      <alignment vertical="center"/>
    </xf>
    <xf numFmtId="167" fontId="5" fillId="0" borderId="33" xfId="7" applyNumberFormat="1" applyBorder="1"/>
    <xf numFmtId="167" fontId="5" fillId="0" borderId="67" xfId="7" applyNumberFormat="1" applyBorder="1"/>
    <xf numFmtId="167" fontId="5" fillId="0" borderId="68" xfId="7" applyNumberFormat="1" applyBorder="1"/>
    <xf numFmtId="167" fontId="5" fillId="0" borderId="4" xfId="7" applyNumberFormat="1" applyBorder="1"/>
    <xf numFmtId="167" fontId="5" fillId="0" borderId="70" xfId="7" applyNumberFormat="1" applyBorder="1"/>
    <xf numFmtId="0" fontId="5" fillId="6" borderId="22" xfId="7" applyFill="1" applyBorder="1"/>
    <xf numFmtId="0" fontId="5" fillId="6" borderId="23" xfId="7" applyFill="1" applyBorder="1"/>
    <xf numFmtId="0" fontId="5" fillId="0" borderId="30" xfId="7" applyBorder="1" applyAlignment="1">
      <alignment wrapText="1"/>
    </xf>
    <xf numFmtId="0" fontId="5" fillId="0" borderId="54" xfId="7" applyFill="1" applyBorder="1" applyAlignment="1">
      <alignment wrapText="1"/>
    </xf>
    <xf numFmtId="167" fontId="5" fillId="0" borderId="35" xfId="7" applyNumberFormat="1" applyBorder="1"/>
    <xf numFmtId="167" fontId="5" fillId="0" borderId="66" xfId="7" applyNumberFormat="1" applyBorder="1"/>
    <xf numFmtId="0" fontId="5" fillId="0" borderId="24" xfId="7" applyBorder="1"/>
    <xf numFmtId="167" fontId="5" fillId="0" borderId="69" xfId="7" applyNumberFormat="1" applyBorder="1"/>
    <xf numFmtId="0" fontId="5" fillId="6" borderId="21" xfId="7" applyFill="1" applyBorder="1"/>
    <xf numFmtId="0" fontId="5" fillId="0" borderId="30" xfId="7" applyBorder="1" applyAlignment="1">
      <alignment vertical="center" wrapText="1"/>
    </xf>
    <xf numFmtId="0" fontId="40" fillId="0" borderId="30" xfId="7" applyFont="1" applyBorder="1" applyAlignment="1">
      <alignment vertical="center" wrapText="1"/>
    </xf>
    <xf numFmtId="0" fontId="39" fillId="0" borderId="30" xfId="7" applyFont="1" applyBorder="1" applyAlignment="1">
      <alignment vertical="center" wrapText="1"/>
    </xf>
    <xf numFmtId="0" fontId="5" fillId="0" borderId="36" xfId="7" applyBorder="1" applyAlignment="1">
      <alignment vertical="center" wrapText="1"/>
    </xf>
    <xf numFmtId="166" fontId="49" fillId="0" borderId="89" xfId="7" applyNumberFormat="1" applyFont="1" applyBorder="1" applyAlignment="1">
      <alignment vertical="center"/>
    </xf>
    <xf numFmtId="166" fontId="49" fillId="0" borderId="63" xfId="7" applyNumberFormat="1" applyFont="1" applyBorder="1" applyAlignment="1">
      <alignment vertical="center"/>
    </xf>
    <xf numFmtId="166" fontId="49" fillId="0" borderId="62" xfId="7" applyNumberFormat="1" applyFont="1" applyBorder="1" applyAlignment="1">
      <alignment vertical="center"/>
    </xf>
    <xf numFmtId="166" fontId="5" fillId="0" borderId="28" xfId="7" applyNumberFormat="1" applyBorder="1" applyAlignment="1">
      <alignment vertical="center"/>
    </xf>
    <xf numFmtId="166" fontId="5" fillId="0" borderId="29" xfId="7" applyNumberFormat="1" applyBorder="1" applyAlignment="1">
      <alignment vertical="center"/>
    </xf>
    <xf numFmtId="166" fontId="5" fillId="0" borderId="77" xfId="7" applyNumberFormat="1" applyBorder="1" applyAlignment="1">
      <alignment vertical="center"/>
    </xf>
    <xf numFmtId="166" fontId="5" fillId="0" borderId="7" xfId="7" applyNumberFormat="1" applyFont="1" applyBorder="1" applyAlignment="1">
      <alignment vertical="center"/>
    </xf>
    <xf numFmtId="166" fontId="5" fillId="0" borderId="7" xfId="7" applyNumberFormat="1" applyBorder="1" applyAlignment="1">
      <alignment vertical="center"/>
    </xf>
    <xf numFmtId="166" fontId="39" fillId="0" borderId="7" xfId="7" applyNumberFormat="1" applyFont="1" applyBorder="1" applyAlignment="1">
      <alignment vertical="center"/>
    </xf>
    <xf numFmtId="166" fontId="5" fillId="0" borderId="87" xfId="7" applyNumberFormat="1" applyBorder="1" applyAlignment="1">
      <alignment vertical="center"/>
    </xf>
    <xf numFmtId="166" fontId="49" fillId="0" borderId="64" xfId="7" applyNumberFormat="1" applyFont="1" applyBorder="1" applyAlignment="1">
      <alignment vertical="center"/>
    </xf>
    <xf numFmtId="166" fontId="5" fillId="0" borderId="21" xfId="7" applyNumberFormat="1" applyBorder="1" applyAlignment="1">
      <alignment vertical="center"/>
    </xf>
    <xf numFmtId="166" fontId="5" fillId="0" borderId="22" xfId="7" applyNumberFormat="1" applyBorder="1" applyAlignment="1">
      <alignment vertical="center"/>
    </xf>
    <xf numFmtId="166" fontId="5" fillId="0" borderId="23" xfId="7" applyNumberFormat="1" applyBorder="1" applyAlignment="1">
      <alignment vertical="center"/>
    </xf>
    <xf numFmtId="0" fontId="88" fillId="7" borderId="21" xfId="7" applyFont="1" applyFill="1" applyBorder="1"/>
    <xf numFmtId="0" fontId="88" fillId="7" borderId="82" xfId="7" applyFont="1" applyFill="1" applyBorder="1"/>
    <xf numFmtId="167" fontId="88" fillId="7" borderId="69" xfId="7" applyNumberFormat="1" applyFont="1" applyFill="1" applyBorder="1"/>
    <xf numFmtId="167" fontId="88" fillId="7" borderId="78" xfId="7" applyNumberFormat="1" applyFont="1" applyFill="1" applyBorder="1"/>
    <xf numFmtId="167" fontId="88" fillId="7" borderId="35" xfId="7" applyNumberFormat="1" applyFont="1" applyFill="1" applyBorder="1"/>
    <xf numFmtId="167" fontId="88" fillId="7" borderId="7" xfId="7" applyNumberFormat="1" applyFont="1" applyFill="1" applyBorder="1"/>
    <xf numFmtId="167" fontId="88" fillId="7" borderId="66" xfId="7" applyNumberFormat="1" applyFont="1" applyFill="1" applyBorder="1"/>
    <xf numFmtId="167" fontId="88" fillId="7" borderId="87" xfId="7" applyNumberFormat="1" applyFont="1" applyFill="1" applyBorder="1"/>
    <xf numFmtId="0" fontId="88" fillId="7" borderId="40" xfId="7" applyFont="1" applyFill="1" applyBorder="1"/>
    <xf numFmtId="0" fontId="88" fillId="7" borderId="22" xfId="7" applyFont="1" applyFill="1" applyBorder="1"/>
    <xf numFmtId="0" fontId="88" fillId="7" borderId="23" xfId="7" applyFont="1" applyFill="1" applyBorder="1"/>
    <xf numFmtId="167" fontId="88" fillId="7" borderId="73" xfId="7" applyNumberFormat="1" applyFont="1" applyFill="1" applyBorder="1"/>
    <xf numFmtId="167" fontId="88" fillId="7" borderId="4" xfId="7" applyNumberFormat="1" applyFont="1" applyFill="1" applyBorder="1"/>
    <xf numFmtId="167" fontId="88" fillId="7" borderId="70" xfId="7" applyNumberFormat="1" applyFont="1" applyFill="1" applyBorder="1"/>
    <xf numFmtId="167" fontId="88" fillId="7" borderId="8" xfId="7" applyNumberFormat="1" applyFont="1" applyFill="1" applyBorder="1"/>
    <xf numFmtId="167" fontId="88" fillId="7" borderId="1" xfId="7" applyNumberFormat="1" applyFont="1" applyFill="1" applyBorder="1"/>
    <xf numFmtId="167" fontId="88" fillId="7" borderId="33" xfId="7" applyNumberFormat="1" applyFont="1" applyFill="1" applyBorder="1"/>
    <xf numFmtId="167" fontId="88" fillId="7" borderId="80" xfId="7" applyNumberFormat="1" applyFont="1" applyFill="1" applyBorder="1"/>
    <xf numFmtId="167" fontId="88" fillId="7" borderId="67" xfId="7" applyNumberFormat="1" applyFont="1" applyFill="1" applyBorder="1"/>
    <xf numFmtId="167" fontId="88" fillId="7" borderId="68" xfId="7" applyNumberFormat="1" applyFont="1" applyFill="1" applyBorder="1"/>
    <xf numFmtId="167" fontId="88" fillId="7" borderId="52" xfId="7" applyNumberFormat="1" applyFont="1" applyFill="1" applyBorder="1"/>
    <xf numFmtId="167" fontId="88" fillId="7" borderId="25" xfId="7" applyNumberFormat="1" applyFont="1" applyFill="1" applyBorder="1"/>
    <xf numFmtId="167" fontId="88" fillId="7" borderId="76" xfId="7" applyNumberFormat="1" applyFont="1" applyFill="1" applyBorder="1"/>
    <xf numFmtId="167" fontId="88" fillId="7" borderId="6" xfId="7" applyNumberFormat="1" applyFont="1" applyFill="1" applyBorder="1"/>
    <xf numFmtId="167" fontId="88" fillId="7" borderId="31" xfId="7" applyNumberFormat="1" applyFont="1" applyFill="1" applyBorder="1"/>
    <xf numFmtId="167" fontId="88" fillId="7" borderId="34" xfId="7" applyNumberFormat="1" applyFont="1" applyFill="1" applyBorder="1"/>
    <xf numFmtId="167" fontId="89" fillId="7" borderId="46" xfId="7" applyNumberFormat="1" applyFont="1" applyFill="1" applyBorder="1" applyAlignment="1">
      <alignment horizontal="center" vertical="center"/>
    </xf>
    <xf numFmtId="167" fontId="89" fillId="7" borderId="45" xfId="7" applyNumberFormat="1" applyFont="1" applyFill="1" applyBorder="1" applyAlignment="1">
      <alignment horizontal="center" vertical="center"/>
    </xf>
    <xf numFmtId="167" fontId="89" fillId="7" borderId="51" xfId="7" applyNumberFormat="1" applyFont="1" applyFill="1" applyBorder="1" applyAlignment="1">
      <alignment horizontal="center" vertical="center"/>
    </xf>
    <xf numFmtId="167" fontId="88" fillId="7" borderId="72" xfId="7" applyNumberFormat="1" applyFont="1" applyFill="1" applyBorder="1" applyAlignment="1">
      <alignment horizontal="center" vertical="center"/>
    </xf>
    <xf numFmtId="167" fontId="89" fillId="7" borderId="57" xfId="7" applyNumberFormat="1" applyFont="1" applyFill="1" applyBorder="1" applyAlignment="1">
      <alignment horizontal="center" vertical="center"/>
    </xf>
    <xf numFmtId="167" fontId="89" fillId="7" borderId="44" xfId="7" applyNumberFormat="1" applyFont="1" applyFill="1" applyBorder="1" applyAlignment="1">
      <alignment horizontal="center" vertical="center"/>
    </xf>
    <xf numFmtId="167" fontId="89" fillId="7" borderId="58" xfId="7" applyNumberFormat="1" applyFont="1" applyFill="1" applyBorder="1" applyAlignment="1">
      <alignment horizontal="center" vertical="center"/>
    </xf>
    <xf numFmtId="0" fontId="89" fillId="7" borderId="48" xfId="7" applyFont="1" applyFill="1" applyBorder="1" applyAlignment="1">
      <alignment horizontal="center" vertical="center"/>
    </xf>
    <xf numFmtId="0" fontId="89" fillId="7" borderId="49" xfId="7" applyFont="1" applyFill="1" applyBorder="1" applyAlignment="1">
      <alignment horizontal="center" vertical="center"/>
    </xf>
    <xf numFmtId="0" fontId="8" fillId="4" borderId="2" xfId="0" applyFont="1" applyFill="1" applyBorder="1" applyAlignment="1">
      <alignment horizontal="center" vertical="center"/>
    </xf>
    <xf numFmtId="0" fontId="11" fillId="4" borderId="49" xfId="0" applyFont="1" applyFill="1" applyBorder="1" applyAlignment="1">
      <alignment vertical="center"/>
    </xf>
    <xf numFmtId="4" fontId="11" fillId="4" borderId="49" xfId="0" applyNumberFormat="1" applyFont="1" applyFill="1" applyBorder="1" applyAlignment="1">
      <alignment vertical="center"/>
    </xf>
    <xf numFmtId="4" fontId="11" fillId="4" borderId="28" xfId="0" applyNumberFormat="1" applyFont="1" applyFill="1" applyBorder="1" applyAlignment="1">
      <alignment vertical="center"/>
    </xf>
    <xf numFmtId="4" fontId="11" fillId="6" borderId="28" xfId="0" applyNumberFormat="1" applyFont="1" applyFill="1" applyBorder="1" applyAlignment="1">
      <alignment vertical="center"/>
    </xf>
    <xf numFmtId="4" fontId="11" fillId="0" borderId="29" xfId="0" applyNumberFormat="1" applyFont="1" applyBorder="1" applyAlignment="1">
      <alignment vertical="center"/>
    </xf>
    <xf numFmtId="4" fontId="11" fillId="4" borderId="0" xfId="0" applyNumberFormat="1" applyFont="1" applyFill="1" applyBorder="1" applyAlignment="1">
      <alignment vertical="center"/>
    </xf>
    <xf numFmtId="4" fontId="11" fillId="0" borderId="33" xfId="0" applyNumberFormat="1" applyFont="1" applyBorder="1" applyAlignment="1">
      <alignment vertical="center"/>
    </xf>
    <xf numFmtId="4" fontId="11" fillId="0" borderId="90" xfId="0" applyNumberFormat="1" applyFont="1" applyBorder="1" applyAlignment="1">
      <alignment vertical="center"/>
    </xf>
    <xf numFmtId="0" fontId="8" fillId="0" borderId="67" xfId="0" applyFont="1" applyBorder="1" applyAlignment="1">
      <alignment horizontal="center" vertical="center"/>
    </xf>
    <xf numFmtId="4" fontId="11" fillId="0" borderId="67" xfId="0" applyNumberFormat="1" applyFont="1" applyFill="1" applyBorder="1" applyAlignment="1">
      <alignment vertical="center"/>
    </xf>
    <xf numFmtId="4" fontId="11" fillId="0" borderId="68" xfId="0" applyNumberFormat="1" applyFont="1" applyBorder="1" applyAlignment="1">
      <alignment vertical="center"/>
    </xf>
    <xf numFmtId="0" fontId="0" fillId="4" borderId="0" xfId="0" applyFill="1" applyBorder="1"/>
    <xf numFmtId="4" fontId="0" fillId="4" borderId="0" xfId="0" applyNumberFormat="1" applyFill="1" applyBorder="1"/>
    <xf numFmtId="0" fontId="0" fillId="4" borderId="57" xfId="0" applyFill="1" applyBorder="1"/>
    <xf numFmtId="4" fontId="0" fillId="4" borderId="57" xfId="0" applyNumberFormat="1" applyFill="1" applyBorder="1"/>
    <xf numFmtId="0" fontId="0" fillId="4" borderId="49" xfId="0" applyFill="1" applyBorder="1"/>
    <xf numFmtId="4" fontId="0" fillId="4" borderId="49" xfId="0" applyNumberFormat="1" applyFill="1" applyBorder="1"/>
    <xf numFmtId="4" fontId="0" fillId="6" borderId="28" xfId="0" applyNumberFormat="1" applyFill="1" applyBorder="1"/>
    <xf numFmtId="0" fontId="8" fillId="0" borderId="8" xfId="0" applyFont="1" applyBorder="1" applyAlignment="1">
      <alignment horizontal="center" vertical="center"/>
    </xf>
    <xf numFmtId="0" fontId="8" fillId="0" borderId="18" xfId="0" applyFont="1" applyBorder="1" applyAlignment="1">
      <alignment horizontal="center" vertical="center"/>
    </xf>
    <xf numFmtId="0" fontId="8" fillId="0" borderId="25" xfId="0" applyFont="1" applyBorder="1" applyAlignment="1">
      <alignment horizontal="center" vertical="center"/>
    </xf>
    <xf numFmtId="0" fontId="8" fillId="0" borderId="42" xfId="0" applyFont="1" applyBorder="1" applyAlignment="1">
      <alignment horizontal="center" vertical="center"/>
    </xf>
    <xf numFmtId="0" fontId="1" fillId="0" borderId="2" xfId="7" applyFont="1" applyBorder="1" applyAlignment="1">
      <alignment horizontal="center" vertical="center" wrapText="1"/>
    </xf>
    <xf numFmtId="0" fontId="1" fillId="0" borderId="4" xfId="7" applyFont="1" applyBorder="1" applyAlignment="1">
      <alignment horizontal="center" vertical="center" wrapText="1"/>
    </xf>
    <xf numFmtId="0" fontId="1" fillId="0" borderId="22" xfId="7" applyFont="1" applyBorder="1" applyAlignment="1">
      <alignment horizontal="center" vertical="center" wrapText="1"/>
    </xf>
    <xf numFmtId="14" fontId="1" fillId="0" borderId="70" xfId="7" applyNumberFormat="1" applyFont="1" applyBorder="1" applyAlignment="1">
      <alignment horizontal="center" vertical="center" wrapText="1"/>
    </xf>
    <xf numFmtId="14" fontId="1" fillId="0" borderId="23" xfId="7" applyNumberFormat="1" applyFont="1" applyBorder="1" applyAlignment="1">
      <alignment horizontal="center" vertical="center" wrapText="1"/>
    </xf>
    <xf numFmtId="43" fontId="5" fillId="13" borderId="34" xfId="7" applyNumberFormat="1" applyFont="1" applyFill="1" applyBorder="1" applyAlignment="1">
      <alignment horizontal="center" vertical="center" wrapText="1"/>
    </xf>
    <xf numFmtId="43" fontId="47" fillId="0" borderId="89" xfId="7" applyNumberFormat="1" applyFont="1" applyBorder="1" applyAlignment="1">
      <alignment horizontal="center" vertical="center" wrapText="1"/>
    </xf>
    <xf numFmtId="43" fontId="47" fillId="0" borderId="64" xfId="7" applyNumberFormat="1" applyFont="1" applyBorder="1" applyAlignment="1">
      <alignment horizontal="center" vertical="center" wrapText="1"/>
    </xf>
    <xf numFmtId="43" fontId="47" fillId="0" borderId="57" xfId="7" applyNumberFormat="1" applyFont="1" applyBorder="1" applyAlignment="1">
      <alignment horizontal="center" vertical="center" wrapText="1"/>
    </xf>
    <xf numFmtId="43" fontId="40" fillId="0" borderId="1" xfId="7" applyNumberFormat="1" applyFont="1" applyBorder="1" applyAlignment="1">
      <alignment horizontal="center" vertical="center" wrapText="1"/>
    </xf>
    <xf numFmtId="43" fontId="40" fillId="0" borderId="32" xfId="7" applyNumberFormat="1" applyFont="1" applyBorder="1" applyAlignment="1">
      <alignment horizontal="center" vertical="center" wrapText="1"/>
    </xf>
    <xf numFmtId="43" fontId="40" fillId="0" borderId="28" xfId="7" applyNumberFormat="1" applyFont="1" applyBorder="1" applyAlignment="1">
      <alignment horizontal="center" vertical="center" wrapText="1"/>
    </xf>
    <xf numFmtId="43" fontId="40" fillId="0" borderId="29" xfId="7" applyNumberFormat="1" applyFont="1" applyBorder="1" applyAlignment="1">
      <alignment horizontal="center" vertical="center" wrapText="1"/>
    </xf>
    <xf numFmtId="43" fontId="40" fillId="0" borderId="33" xfId="7" applyNumberFormat="1" applyFont="1" applyBorder="1" applyAlignment="1">
      <alignment horizontal="center" vertical="center" wrapText="1"/>
    </xf>
    <xf numFmtId="43" fontId="40" fillId="0" borderId="66" xfId="7" applyNumberFormat="1" applyFont="1" applyBorder="1" applyAlignment="1">
      <alignment horizontal="center" vertical="center" wrapText="1"/>
    </xf>
    <xf numFmtId="43" fontId="40" fillId="0" borderId="67" xfId="7" applyNumberFormat="1" applyFont="1" applyBorder="1" applyAlignment="1">
      <alignment horizontal="center" vertical="center" wrapText="1"/>
    </xf>
    <xf numFmtId="43" fontId="40" fillId="0" borderId="68" xfId="7" applyNumberFormat="1" applyFont="1" applyBorder="1" applyAlignment="1">
      <alignment horizontal="center" vertical="center" wrapText="1"/>
    </xf>
    <xf numFmtId="43" fontId="40" fillId="13" borderId="48" xfId="7" applyNumberFormat="1" applyFont="1" applyFill="1" applyBorder="1" applyAlignment="1">
      <alignment vertical="center" wrapText="1"/>
    </xf>
    <xf numFmtId="43" fontId="5" fillId="13" borderId="44" xfId="7" applyNumberFormat="1" applyFont="1" applyFill="1" applyBorder="1" applyAlignment="1">
      <alignment horizontal="center" vertical="center" wrapText="1"/>
    </xf>
    <xf numFmtId="9" fontId="5" fillId="0" borderId="78" xfId="7" applyNumberFormat="1" applyBorder="1" applyAlignment="1">
      <alignment horizontal="center" vertical="center" wrapText="1"/>
    </xf>
    <xf numFmtId="9" fontId="5" fillId="0" borderId="7" xfId="7" applyNumberFormat="1" applyBorder="1" applyAlignment="1">
      <alignment horizontal="center" vertical="center" wrapText="1"/>
    </xf>
    <xf numFmtId="0" fontId="5" fillId="0" borderId="17" xfId="7" applyBorder="1" applyAlignment="1">
      <alignment horizontal="center" vertical="center" wrapText="1"/>
    </xf>
    <xf numFmtId="43" fontId="5" fillId="13" borderId="76" xfId="7" applyNumberFormat="1" applyFont="1" applyFill="1" applyBorder="1" applyAlignment="1">
      <alignment horizontal="center" vertical="center" wrapText="1"/>
    </xf>
    <xf numFmtId="43" fontId="5" fillId="13" borderId="81" xfId="7" applyNumberFormat="1" applyFont="1" applyFill="1" applyBorder="1" applyAlignment="1">
      <alignment horizontal="center" vertical="center" wrapText="1"/>
    </xf>
    <xf numFmtId="43" fontId="47" fillId="0" borderId="58" xfId="7" applyNumberFormat="1" applyFont="1" applyBorder="1" applyAlignment="1">
      <alignment horizontal="center" vertical="center" wrapText="1"/>
    </xf>
    <xf numFmtId="43" fontId="5" fillId="13" borderId="6" xfId="7" applyNumberFormat="1" applyFont="1" applyFill="1" applyBorder="1" applyAlignment="1">
      <alignment horizontal="center" vertical="center" wrapText="1"/>
    </xf>
    <xf numFmtId="43" fontId="5" fillId="13" borderId="3" xfId="7" applyNumberFormat="1" applyFont="1" applyFill="1" applyBorder="1" applyAlignment="1">
      <alignment horizontal="center" vertical="center" wrapText="1"/>
    </xf>
    <xf numFmtId="0" fontId="40" fillId="7" borderId="83" xfId="7" applyFont="1" applyFill="1" applyBorder="1" applyAlignment="1">
      <alignment vertical="center" wrapText="1"/>
    </xf>
    <xf numFmtId="167" fontId="52" fillId="0" borderId="0" xfId="8" applyNumberFormat="1"/>
    <xf numFmtId="167" fontId="50" fillId="0" borderId="0" xfId="8" applyNumberFormat="1" applyFont="1" applyFill="1"/>
    <xf numFmtId="0" fontId="51" fillId="0" borderId="0" xfId="8" applyFont="1"/>
    <xf numFmtId="17" fontId="52" fillId="7" borderId="7" xfId="8" applyNumberFormat="1" applyFill="1" applyBorder="1"/>
    <xf numFmtId="0" fontId="52" fillId="7" borderId="7" xfId="8" applyFill="1" applyBorder="1" applyAlignment="1">
      <alignment wrapText="1"/>
    </xf>
    <xf numFmtId="0" fontId="54" fillId="8" borderId="7" xfId="8" applyFont="1" applyFill="1" applyBorder="1"/>
    <xf numFmtId="0" fontId="54" fillId="0" borderId="7" xfId="8" applyFont="1" applyFill="1" applyBorder="1"/>
    <xf numFmtId="17" fontId="52" fillId="6" borderId="0" xfId="8" applyNumberFormat="1" applyFill="1" applyBorder="1"/>
    <xf numFmtId="0" fontId="52" fillId="0" borderId="7" xfId="8" applyBorder="1"/>
    <xf numFmtId="167" fontId="49" fillId="0" borderId="45" xfId="9" applyNumberFormat="1" applyFont="1" applyFill="1" applyBorder="1"/>
    <xf numFmtId="167" fontId="52" fillId="0" borderId="73" xfId="8" applyNumberFormat="1" applyBorder="1"/>
    <xf numFmtId="167" fontId="52" fillId="0" borderId="79" xfId="8" applyNumberFormat="1" applyBorder="1"/>
    <xf numFmtId="0" fontId="52" fillId="7" borderId="35" xfId="8" applyFill="1" applyBorder="1" applyAlignment="1">
      <alignment wrapText="1"/>
    </xf>
    <xf numFmtId="0" fontId="52" fillId="0" borderId="88" xfId="8" applyBorder="1"/>
    <xf numFmtId="0" fontId="52" fillId="0" borderId="56" xfId="8" applyBorder="1"/>
    <xf numFmtId="0" fontId="52" fillId="0" borderId="79" xfId="8" applyBorder="1"/>
    <xf numFmtId="0" fontId="52" fillId="0" borderId="58" xfId="8" applyBorder="1"/>
    <xf numFmtId="0" fontId="52" fillId="0" borderId="44" xfId="8" applyBorder="1"/>
    <xf numFmtId="44" fontId="52" fillId="0" borderId="31" xfId="4" applyFont="1" applyBorder="1" applyAlignment="1">
      <alignment horizontal="center" vertical="center"/>
    </xf>
    <xf numFmtId="44" fontId="52" fillId="0" borderId="1" xfId="4" applyFont="1" applyBorder="1" applyAlignment="1">
      <alignment horizontal="center" vertical="center"/>
    </xf>
    <xf numFmtId="44" fontId="52" fillId="0" borderId="33" xfId="4" applyFont="1" applyBorder="1" applyAlignment="1">
      <alignment horizontal="center" vertical="center"/>
    </xf>
    <xf numFmtId="44" fontId="52" fillId="0" borderId="8" xfId="4" applyFont="1" applyBorder="1" applyAlignment="1">
      <alignment horizontal="center" vertical="center"/>
    </xf>
    <xf numFmtId="44" fontId="52" fillId="0" borderId="37" xfId="4" applyFont="1" applyBorder="1" applyAlignment="1">
      <alignment horizontal="center" vertical="center"/>
    </xf>
    <xf numFmtId="167" fontId="52" fillId="0" borderId="72" xfId="4" applyNumberFormat="1" applyFont="1" applyBorder="1" applyAlignment="1">
      <alignment horizontal="center" vertical="center"/>
    </xf>
    <xf numFmtId="0" fontId="67" fillId="0" borderId="0" xfId="8" applyFont="1"/>
    <xf numFmtId="0" fontId="52" fillId="6" borderId="0" xfId="8" applyFill="1" applyAlignment="1">
      <alignment horizontal="center" vertical="center"/>
    </xf>
    <xf numFmtId="0" fontId="52" fillId="6" borderId="0" xfId="8" applyFill="1" applyBorder="1" applyAlignment="1">
      <alignment horizontal="center" vertical="center"/>
    </xf>
    <xf numFmtId="0" fontId="52" fillId="6" borderId="0" xfId="8" applyFill="1" applyBorder="1" applyAlignment="1">
      <alignment vertical="center"/>
    </xf>
    <xf numFmtId="0" fontId="0" fillId="0" borderId="1" xfId="0" applyBorder="1" applyAlignment="1">
      <alignment vertical="center" wrapText="1"/>
    </xf>
    <xf numFmtId="0" fontId="52" fillId="0" borderId="1" xfId="8" applyFill="1" applyBorder="1" applyAlignment="1">
      <alignment wrapText="1"/>
    </xf>
    <xf numFmtId="0" fontId="52" fillId="0" borderId="1" xfId="8" applyFill="1" applyBorder="1"/>
    <xf numFmtId="0" fontId="54" fillId="8" borderId="1" xfId="8" applyFont="1" applyFill="1" applyBorder="1" applyAlignment="1">
      <alignment wrapText="1"/>
    </xf>
    <xf numFmtId="0" fontId="52" fillId="7" borderId="32" xfId="8" applyFill="1" applyBorder="1" applyAlignment="1">
      <alignment wrapText="1"/>
    </xf>
    <xf numFmtId="17" fontId="52" fillId="7" borderId="57" xfId="8" applyNumberFormat="1" applyFill="1" applyBorder="1" applyAlignment="1">
      <alignment wrapText="1"/>
    </xf>
    <xf numFmtId="17" fontId="49" fillId="6" borderId="57" xfId="8" applyNumberFormat="1" applyFont="1" applyFill="1" applyBorder="1" applyAlignment="1">
      <alignment horizontal="center" vertical="center" wrapText="1"/>
    </xf>
    <xf numFmtId="17" fontId="52" fillId="7" borderId="57" xfId="8" applyNumberFormat="1" applyFill="1" applyBorder="1"/>
    <xf numFmtId="17" fontId="52" fillId="7" borderId="50" xfId="8" applyNumberFormat="1" applyFill="1" applyBorder="1" applyAlignment="1">
      <alignment wrapText="1"/>
    </xf>
    <xf numFmtId="17" fontId="52" fillId="7" borderId="51" xfId="8" applyNumberFormat="1" applyFill="1" applyBorder="1" applyAlignment="1">
      <alignment wrapText="1"/>
    </xf>
    <xf numFmtId="17" fontId="52" fillId="7" borderId="50" xfId="8" applyNumberFormat="1" applyFill="1" applyBorder="1"/>
    <xf numFmtId="0" fontId="66" fillId="0" borderId="0" xfId="0" applyFont="1"/>
    <xf numFmtId="0" fontId="66" fillId="0" borderId="0" xfId="0" applyFont="1" applyAlignment="1">
      <alignment horizontal="center" vertical="center"/>
    </xf>
    <xf numFmtId="0" fontId="92" fillId="0" borderId="0" xfId="0" applyFont="1"/>
    <xf numFmtId="167" fontId="52" fillId="0" borderId="71" xfId="8" applyNumberFormat="1" applyBorder="1"/>
    <xf numFmtId="167" fontId="52" fillId="0" borderId="59" xfId="8" applyNumberFormat="1" applyBorder="1"/>
    <xf numFmtId="167" fontId="52" fillId="0" borderId="5" xfId="8" applyNumberFormat="1" applyBorder="1"/>
    <xf numFmtId="167" fontId="52" fillId="0" borderId="60" xfId="8" applyNumberFormat="1" applyBorder="1"/>
    <xf numFmtId="167" fontId="52" fillId="0" borderId="19" xfId="8" applyNumberFormat="1" applyBorder="1"/>
    <xf numFmtId="167" fontId="49" fillId="0" borderId="50" xfId="8" applyNumberFormat="1" applyFont="1" applyFill="1" applyBorder="1"/>
    <xf numFmtId="167" fontId="49" fillId="0" borderId="51" xfId="9" applyNumberFormat="1" applyFont="1" applyFill="1" applyBorder="1"/>
    <xf numFmtId="167" fontId="49" fillId="0" borderId="40" xfId="9" applyNumberFormat="1" applyFont="1" applyFill="1" applyBorder="1"/>
    <xf numFmtId="44" fontId="49" fillId="0" borderId="22" xfId="9" applyFont="1" applyFill="1" applyBorder="1"/>
    <xf numFmtId="167" fontId="49" fillId="0" borderId="22" xfId="9" applyNumberFormat="1" applyFont="1" applyFill="1" applyBorder="1"/>
    <xf numFmtId="44" fontId="49" fillId="0" borderId="23" xfId="9" applyFont="1" applyFill="1" applyBorder="1"/>
    <xf numFmtId="0" fontId="84" fillId="0" borderId="0" xfId="8" applyFont="1" applyFill="1" applyBorder="1"/>
    <xf numFmtId="167" fontId="52" fillId="0" borderId="79" xfId="4" applyNumberFormat="1" applyFont="1" applyBorder="1" applyAlignment="1">
      <alignment horizontal="center" vertical="center"/>
    </xf>
    <xf numFmtId="44" fontId="49" fillId="0" borderId="45" xfId="8" applyNumberFormat="1" applyFont="1" applyBorder="1" applyAlignment="1">
      <alignment horizontal="center" vertical="top"/>
    </xf>
    <xf numFmtId="167" fontId="49" fillId="0" borderId="45" xfId="8" applyNumberFormat="1" applyFont="1" applyBorder="1" applyAlignment="1">
      <alignment vertical="top"/>
    </xf>
    <xf numFmtId="44" fontId="52" fillId="0" borderId="34" xfId="4" applyFont="1" applyBorder="1" applyAlignment="1">
      <alignment horizontal="center" vertical="center"/>
    </xf>
    <xf numFmtId="44" fontId="52" fillId="0" borderId="81" xfId="4" applyFont="1" applyBorder="1" applyAlignment="1">
      <alignment horizontal="center" vertical="center"/>
    </xf>
    <xf numFmtId="167" fontId="49" fillId="0" borderId="50" xfId="8" applyNumberFormat="1" applyFont="1" applyBorder="1" applyAlignment="1">
      <alignment vertical="top"/>
    </xf>
    <xf numFmtId="44" fontId="52" fillId="0" borderId="18" xfId="4" applyFont="1" applyBorder="1" applyAlignment="1">
      <alignment horizontal="center" vertical="center"/>
    </xf>
    <xf numFmtId="44" fontId="52" fillId="0" borderId="2" xfId="4" applyFont="1" applyBorder="1" applyAlignment="1">
      <alignment horizontal="center" vertical="center"/>
    </xf>
    <xf numFmtId="44" fontId="52" fillId="0" borderId="39" xfId="4" applyFont="1" applyBorder="1" applyAlignment="1">
      <alignment horizontal="center" vertical="center"/>
    </xf>
    <xf numFmtId="167" fontId="49" fillId="0" borderId="21" xfId="8" applyNumberFormat="1" applyFont="1" applyBorder="1" applyAlignment="1">
      <alignment vertical="top"/>
    </xf>
    <xf numFmtId="167" fontId="49" fillId="0" borderId="22" xfId="8" applyNumberFormat="1" applyFont="1" applyBorder="1" applyAlignment="1">
      <alignment vertical="top"/>
    </xf>
    <xf numFmtId="167" fontId="49" fillId="0" borderId="23" xfId="8" applyNumberFormat="1" applyFont="1" applyBorder="1" applyAlignment="1">
      <alignment vertical="top"/>
    </xf>
    <xf numFmtId="0" fontId="52" fillId="0" borderId="51" xfId="8" applyBorder="1"/>
    <xf numFmtId="0" fontId="8" fillId="7" borderId="32" xfId="0" applyFont="1" applyFill="1" applyBorder="1" applyAlignment="1">
      <alignment horizontal="center" vertical="center"/>
    </xf>
    <xf numFmtId="0" fontId="8" fillId="7" borderId="28" xfId="0" applyFont="1" applyFill="1" applyBorder="1" applyAlignment="1">
      <alignment horizontal="center" vertical="center" wrapText="1"/>
    </xf>
    <xf numFmtId="0" fontId="8" fillId="7" borderId="29" xfId="0" applyFont="1" applyFill="1" applyBorder="1" applyAlignment="1">
      <alignment horizontal="center" vertical="center"/>
    </xf>
    <xf numFmtId="0" fontId="0" fillId="0" borderId="35" xfId="0" applyFill="1" applyBorder="1" applyAlignment="1">
      <alignment horizontal="center" vertical="center"/>
    </xf>
    <xf numFmtId="0" fontId="0" fillId="6" borderId="33" xfId="0" applyFill="1" applyBorder="1" applyAlignment="1">
      <alignment horizontal="left" vertical="center" wrapText="1"/>
    </xf>
    <xf numFmtId="0" fontId="0" fillId="0" borderId="66" xfId="0" applyFill="1" applyBorder="1" applyAlignment="1">
      <alignment horizontal="center" vertical="center"/>
    </xf>
    <xf numFmtId="0" fontId="78" fillId="6" borderId="67" xfId="0" applyFont="1" applyFill="1" applyBorder="1" applyAlignment="1">
      <alignment horizontal="left" vertical="center" wrapText="1"/>
    </xf>
    <xf numFmtId="0" fontId="0" fillId="6" borderId="67" xfId="0" applyFill="1" applyBorder="1" applyAlignment="1">
      <alignment horizontal="left" vertical="center" wrapText="1" indent="1"/>
    </xf>
    <xf numFmtId="0" fontId="0" fillId="6" borderId="68" xfId="0" applyFill="1" applyBorder="1" applyAlignment="1">
      <alignment horizontal="left" vertical="center" wrapText="1"/>
    </xf>
    <xf numFmtId="0" fontId="0" fillId="0" borderId="0" xfId="0" applyAlignment="1">
      <alignment vertical="center" wrapText="1"/>
    </xf>
    <xf numFmtId="3" fontId="0" fillId="0" borderId="1" xfId="0" applyNumberFormat="1" applyBorder="1" applyAlignment="1">
      <alignment vertical="center" wrapText="1"/>
    </xf>
    <xf numFmtId="10" fontId="0" fillId="0" borderId="1" xfId="0" applyNumberFormat="1" applyBorder="1" applyAlignment="1">
      <alignment vertical="center" wrapText="1"/>
    </xf>
    <xf numFmtId="0" fontId="40" fillId="0" borderId="1" xfId="11" applyFont="1" applyBorder="1"/>
    <xf numFmtId="3" fontId="8" fillId="0" borderId="1" xfId="0" applyNumberFormat="1" applyFont="1" applyBorder="1" applyAlignment="1">
      <alignment vertical="center" wrapText="1"/>
    </xf>
    <xf numFmtId="0" fontId="74" fillId="0" borderId="72" xfId="8" applyFont="1" applyBorder="1" applyAlignment="1">
      <alignment horizontal="left" vertical="center" wrapText="1"/>
    </xf>
    <xf numFmtId="0" fontId="74" fillId="17" borderId="35" xfId="8" applyNumberFormat="1" applyFont="1" applyFill="1" applyBorder="1" applyAlignment="1">
      <alignment horizontal="right" vertical="center" wrapText="1"/>
    </xf>
    <xf numFmtId="0" fontId="74" fillId="17" borderId="33" xfId="8" applyFont="1" applyFill="1" applyBorder="1" applyAlignment="1">
      <alignment horizontal="left" vertical="center" wrapText="1"/>
    </xf>
    <xf numFmtId="0" fontId="74" fillId="17" borderId="66" xfId="8" applyNumberFormat="1" applyFont="1" applyFill="1" applyBorder="1" applyAlignment="1">
      <alignment horizontal="right" vertical="center" wrapText="1"/>
    </xf>
    <xf numFmtId="0" fontId="74" fillId="17" borderId="68" xfId="8" applyFont="1" applyFill="1" applyBorder="1" applyAlignment="1">
      <alignment horizontal="left" vertical="center" wrapText="1"/>
    </xf>
    <xf numFmtId="0" fontId="74" fillId="17" borderId="39" xfId="8" applyFont="1" applyFill="1" applyBorder="1" applyAlignment="1">
      <alignment horizontal="left" vertical="center" wrapText="1"/>
    </xf>
    <xf numFmtId="0" fontId="8" fillId="4" borderId="0" xfId="0" applyFont="1" applyFill="1" applyAlignment="1">
      <alignment horizontal="left" vertical="top"/>
    </xf>
    <xf numFmtId="0" fontId="8" fillId="2" borderId="7" xfId="0" applyFont="1" applyFill="1" applyBorder="1" applyAlignment="1">
      <alignment horizontal="center" vertical="center"/>
    </xf>
    <xf numFmtId="0" fontId="0" fillId="0" borderId="8" xfId="0" applyBorder="1" applyAlignment="1">
      <alignment horizontal="center" vertical="center"/>
    </xf>
    <xf numFmtId="0" fontId="0" fillId="0" borderId="0" xfId="0" applyAlignment="1">
      <alignment horizontal="left" wrapText="1"/>
    </xf>
    <xf numFmtId="0" fontId="27" fillId="0" borderId="0" xfId="0" applyFont="1" applyFill="1" applyBorder="1" applyAlignment="1">
      <alignment vertical="center"/>
    </xf>
    <xf numFmtId="4" fontId="27" fillId="0" borderId="0" xfId="0" applyNumberFormat="1" applyFont="1" applyFill="1" applyBorder="1" applyAlignment="1">
      <alignment vertical="center" wrapText="1"/>
    </xf>
    <xf numFmtId="0" fontId="0" fillId="4" borderId="7" xfId="0" applyFill="1" applyBorder="1" applyAlignment="1">
      <alignment horizontal="left" wrapText="1"/>
    </xf>
    <xf numFmtId="0" fontId="0" fillId="0" borderId="6" xfId="0" applyBorder="1" applyAlignment="1"/>
    <xf numFmtId="0" fontId="0" fillId="0" borderId="8" xfId="0" applyBorder="1" applyAlignment="1"/>
    <xf numFmtId="0" fontId="24" fillId="0" borderId="6" xfId="0" applyFont="1" applyBorder="1" applyAlignment="1">
      <alignment vertical="center"/>
    </xf>
    <xf numFmtId="0" fontId="24" fillId="0" borderId="8" xfId="0" applyFont="1" applyBorder="1" applyAlignment="1">
      <alignment vertical="center"/>
    </xf>
    <xf numFmtId="0" fontId="0" fillId="6" borderId="6" xfId="0" applyFill="1" applyBorder="1" applyAlignment="1"/>
    <xf numFmtId="0" fontId="0" fillId="6" borderId="8" xfId="0" applyFill="1" applyBorder="1" applyAlignment="1"/>
    <xf numFmtId="4" fontId="11" fillId="0" borderId="2" xfId="0" applyNumberFormat="1" applyFont="1" applyBorder="1" applyAlignment="1">
      <alignment vertical="center"/>
    </xf>
    <xf numFmtId="0" fontId="0" fillId="0" borderId="5" xfId="0" applyBorder="1" applyAlignment="1">
      <alignment vertical="center"/>
    </xf>
    <xf numFmtId="0" fontId="0" fillId="0" borderId="4" xfId="0" applyBorder="1" applyAlignment="1">
      <alignment vertical="center"/>
    </xf>
    <xf numFmtId="4" fontId="11" fillId="0" borderId="2" xfId="0" applyNumberFormat="1"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4" fontId="0" fillId="0" borderId="2" xfId="0" applyNumberFormat="1" applyFont="1" applyBorder="1" applyAlignment="1">
      <alignment vertical="center"/>
    </xf>
    <xf numFmtId="4" fontId="11" fillId="6" borderId="2" xfId="0" applyNumberFormat="1" applyFont="1" applyFill="1" applyBorder="1" applyAlignment="1">
      <alignment vertical="center"/>
    </xf>
    <xf numFmtId="4" fontId="11" fillId="0" borderId="2" xfId="0" applyNumberFormat="1" applyFont="1" applyFill="1" applyBorder="1" applyAlignment="1">
      <alignment vertical="center"/>
    </xf>
    <xf numFmtId="0" fontId="0" fillId="0" borderId="5" xfId="0" applyFill="1" applyBorder="1" applyAlignment="1">
      <alignment vertical="center"/>
    </xf>
    <xf numFmtId="0" fontId="0" fillId="0" borderId="4" xfId="0" applyFill="1" applyBorder="1" applyAlignment="1">
      <alignment vertical="center"/>
    </xf>
    <xf numFmtId="0" fontId="11" fillId="0" borderId="2" xfId="0" applyFont="1" applyBorder="1" applyAlignment="1">
      <alignment horizontal="center" vertical="center"/>
    </xf>
    <xf numFmtId="0" fontId="11" fillId="6" borderId="1" xfId="0" applyFont="1" applyFill="1" applyBorder="1" applyAlignment="1">
      <alignment vertical="center" wrapText="1"/>
    </xf>
    <xf numFmtId="0" fontId="0" fillId="6" borderId="1" xfId="0" applyFill="1" applyBorder="1" applyAlignment="1">
      <alignment vertical="center" wrapText="1"/>
    </xf>
    <xf numFmtId="0" fontId="0" fillId="6" borderId="2" xfId="0" applyFont="1" applyFill="1" applyBorder="1" applyAlignment="1">
      <alignment vertical="center" wrapText="1"/>
    </xf>
    <xf numFmtId="0" fontId="0" fillId="6" borderId="5" xfId="0" applyFill="1" applyBorder="1" applyAlignment="1">
      <alignment vertical="center" wrapText="1"/>
    </xf>
    <xf numFmtId="0" fontId="0" fillId="6" borderId="4" xfId="0" applyFill="1" applyBorder="1" applyAlignment="1">
      <alignment vertical="center" wrapText="1"/>
    </xf>
    <xf numFmtId="0" fontId="0" fillId="0" borderId="5" xfId="0" applyBorder="1" applyAlignment="1">
      <alignment vertical="center" wrapText="1"/>
    </xf>
    <xf numFmtId="0" fontId="0" fillId="0" borderId="4" xfId="0" applyBorder="1" applyAlignment="1">
      <alignment vertical="center" wrapText="1"/>
    </xf>
    <xf numFmtId="4" fontId="0" fillId="6" borderId="2" xfId="0" applyNumberFormat="1" applyFont="1" applyFill="1" applyBorder="1" applyAlignment="1">
      <alignment vertical="center"/>
    </xf>
    <xf numFmtId="4" fontId="0" fillId="0" borderId="5" xfId="0" applyNumberFormat="1" applyBorder="1" applyAlignment="1">
      <alignment vertical="center"/>
    </xf>
    <xf numFmtId="4" fontId="0" fillId="0" borderId="4" xfId="0" applyNumberFormat="1" applyBorder="1" applyAlignment="1">
      <alignment vertical="center"/>
    </xf>
    <xf numFmtId="9" fontId="0" fillId="6" borderId="2" xfId="0" applyNumberFormat="1" applyFont="1" applyFill="1" applyBorder="1" applyAlignment="1">
      <alignment horizontal="center" vertical="center" wrapText="1"/>
    </xf>
    <xf numFmtId="0" fontId="0" fillId="0" borderId="5" xfId="0" applyBorder="1" applyAlignment="1">
      <alignment horizontal="center" vertical="center" wrapText="1"/>
    </xf>
    <xf numFmtId="0" fontId="0" fillId="0" borderId="4" xfId="0" applyBorder="1" applyAlignment="1">
      <alignment horizontal="center" vertical="center" wrapText="1"/>
    </xf>
    <xf numFmtId="4" fontId="11" fillId="6" borderId="2" xfId="0" applyNumberFormat="1" applyFont="1" applyFill="1" applyBorder="1" applyAlignment="1">
      <alignment horizontal="center" vertical="center"/>
    </xf>
    <xf numFmtId="0" fontId="0" fillId="6" borderId="27" xfId="0" applyFont="1" applyFill="1" applyBorder="1" applyAlignment="1">
      <alignment vertical="center" wrapText="1"/>
    </xf>
    <xf numFmtId="0" fontId="0" fillId="6" borderId="5" xfId="0" applyFont="1" applyFill="1" applyBorder="1" applyAlignment="1">
      <alignment vertical="center" wrapText="1"/>
    </xf>
    <xf numFmtId="0" fontId="0" fillId="6" borderId="4" xfId="0" applyFont="1" applyFill="1" applyBorder="1" applyAlignment="1">
      <alignment vertical="center" wrapText="1"/>
    </xf>
    <xf numFmtId="0" fontId="11" fillId="6" borderId="74" xfId="0" applyFont="1" applyFill="1" applyBorder="1" applyAlignment="1">
      <alignment vertical="center" wrapText="1"/>
    </xf>
    <xf numFmtId="0" fontId="11" fillId="6" borderId="59" xfId="0" applyFont="1" applyFill="1" applyBorder="1" applyAlignment="1">
      <alignment vertical="center" wrapText="1"/>
    </xf>
    <xf numFmtId="0" fontId="11" fillId="6" borderId="69" xfId="0" applyFont="1" applyFill="1" applyBorder="1" applyAlignment="1">
      <alignment vertical="center" wrapText="1"/>
    </xf>
    <xf numFmtId="4" fontId="11" fillId="0" borderId="27" xfId="0" applyNumberFormat="1" applyFont="1" applyBorder="1" applyAlignment="1">
      <alignment horizontal="center" vertical="center"/>
    </xf>
    <xf numFmtId="4" fontId="11" fillId="0" borderId="5" xfId="0" applyNumberFormat="1" applyFont="1" applyBorder="1" applyAlignment="1">
      <alignment horizontal="center" vertical="center"/>
    </xf>
    <xf numFmtId="4" fontId="11" fillId="0" borderId="4" xfId="0" applyNumberFormat="1" applyFont="1" applyBorder="1" applyAlignment="1">
      <alignment horizontal="center" vertical="center"/>
    </xf>
    <xf numFmtId="4" fontId="11" fillId="0" borderId="27" xfId="0" applyNumberFormat="1" applyFont="1" applyFill="1" applyBorder="1" applyAlignment="1">
      <alignment vertical="center"/>
    </xf>
    <xf numFmtId="4" fontId="11" fillId="0" borderId="5" xfId="0" applyNumberFormat="1" applyFont="1" applyFill="1" applyBorder="1" applyAlignment="1">
      <alignment vertical="center"/>
    </xf>
    <xf numFmtId="4" fontId="11" fillId="0" borderId="4" xfId="0" applyNumberFormat="1" applyFont="1" applyFill="1" applyBorder="1" applyAlignment="1">
      <alignment vertical="center"/>
    </xf>
    <xf numFmtId="4" fontId="11" fillId="6" borderId="27" xfId="0" applyNumberFormat="1" applyFont="1" applyFill="1" applyBorder="1" applyAlignment="1">
      <alignment vertical="center"/>
    </xf>
    <xf numFmtId="4" fontId="11" fillId="6" borderId="5" xfId="0" applyNumberFormat="1" applyFont="1" applyFill="1" applyBorder="1" applyAlignment="1">
      <alignment vertical="center"/>
    </xf>
    <xf numFmtId="4" fontId="11" fillId="6" borderId="4" xfId="0" applyNumberFormat="1" applyFont="1" applyFill="1" applyBorder="1" applyAlignment="1">
      <alignment vertical="center"/>
    </xf>
    <xf numFmtId="0" fontId="11" fillId="0" borderId="0" xfId="0" applyFont="1" applyAlignment="1">
      <alignment horizontal="center" vertical="center"/>
    </xf>
    <xf numFmtId="0" fontId="0" fillId="0" borderId="0" xfId="0" applyAlignment="1">
      <alignment horizontal="center" vertical="center"/>
    </xf>
    <xf numFmtId="4" fontId="11" fillId="0" borderId="28" xfId="0" applyNumberFormat="1" applyFont="1" applyBorder="1" applyAlignment="1">
      <alignment vertical="center"/>
    </xf>
    <xf numFmtId="0" fontId="0" fillId="0" borderId="1" xfId="0" applyBorder="1" applyAlignment="1">
      <alignment vertical="center"/>
    </xf>
    <xf numFmtId="4" fontId="11" fillId="0" borderId="28" xfId="0" applyNumberFormat="1" applyFont="1" applyBorder="1" applyAlignment="1">
      <alignment horizontal="center" vertical="center"/>
    </xf>
    <xf numFmtId="0" fontId="0" fillId="0" borderId="1" xfId="0" applyBorder="1" applyAlignment="1">
      <alignment horizontal="center" vertical="center"/>
    </xf>
    <xf numFmtId="4" fontId="0" fillId="0" borderId="28" xfId="0" applyNumberFormat="1" applyFont="1" applyBorder="1" applyAlignment="1">
      <alignment vertical="center"/>
    </xf>
    <xf numFmtId="4" fontId="0" fillId="0" borderId="5" xfId="0" applyNumberFormat="1" applyFill="1" applyBorder="1" applyAlignment="1">
      <alignment vertical="center"/>
    </xf>
    <xf numFmtId="4" fontId="0" fillId="0" borderId="4" xfId="0" applyNumberFormat="1" applyFill="1" applyBorder="1" applyAlignment="1">
      <alignment vertical="center"/>
    </xf>
    <xf numFmtId="0" fontId="11" fillId="6" borderId="61" xfId="0" applyFont="1" applyFill="1" applyBorder="1" applyAlignment="1">
      <alignment vertical="center" wrapText="1"/>
    </xf>
    <xf numFmtId="0" fontId="0" fillId="6" borderId="8" xfId="0" applyFill="1" applyBorder="1" applyAlignment="1">
      <alignment vertical="center" wrapText="1"/>
    </xf>
    <xf numFmtId="0" fontId="0" fillId="6" borderId="28" xfId="0" applyFont="1" applyFill="1" applyBorder="1" applyAlignment="1">
      <alignment vertical="center" wrapText="1"/>
    </xf>
    <xf numFmtId="0" fontId="0" fillId="0" borderId="1" xfId="0" applyBorder="1" applyAlignment="1">
      <alignment vertical="center" wrapText="1"/>
    </xf>
    <xf numFmtId="4" fontId="11" fillId="6" borderId="28" xfId="0" applyNumberFormat="1" applyFont="1" applyFill="1" applyBorder="1" applyAlignment="1">
      <alignment horizontal="center" vertical="center"/>
    </xf>
    <xf numFmtId="0" fontId="8" fillId="4" borderId="1" xfId="0" applyFont="1" applyFill="1" applyBorder="1" applyAlignment="1">
      <alignment horizontal="center" vertical="center" wrapText="1"/>
    </xf>
    <xf numFmtId="0" fontId="11" fillId="0" borderId="25" xfId="0" applyFont="1" applyBorder="1" applyAlignment="1">
      <alignment horizontal="center" vertical="center"/>
    </xf>
    <xf numFmtId="0" fontId="0" fillId="0" borderId="31" xfId="0" applyBorder="1" applyAlignment="1">
      <alignment horizontal="center" vertical="center"/>
    </xf>
    <xf numFmtId="44" fontId="0" fillId="6" borderId="28" xfId="6" applyFont="1" applyFill="1" applyBorder="1" applyAlignment="1">
      <alignment vertical="center"/>
    </xf>
    <xf numFmtId="44" fontId="0" fillId="0" borderId="1" xfId="6" applyFont="1" applyBorder="1" applyAlignment="1">
      <alignment vertical="center"/>
    </xf>
    <xf numFmtId="9" fontId="0" fillId="6" borderId="28"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70" fillId="4" borderId="0" xfId="0" applyFont="1" applyFill="1" applyAlignment="1">
      <alignment horizontal="center" vertical="center" wrapText="1"/>
    </xf>
    <xf numFmtId="0" fontId="11" fillId="7" borderId="0" xfId="0" applyFont="1" applyFill="1" applyBorder="1" applyAlignment="1">
      <alignment horizontal="center" wrapText="1"/>
    </xf>
    <xf numFmtId="0" fontId="0" fillId="7" borderId="0" xfId="0" applyFill="1" applyBorder="1" applyAlignment="1">
      <alignment horizontal="center" wrapText="1"/>
    </xf>
    <xf numFmtId="0" fontId="0" fillId="6" borderId="63" xfId="0" applyFont="1" applyFill="1" applyBorder="1" applyAlignment="1">
      <alignment vertical="center" wrapText="1"/>
    </xf>
    <xf numFmtId="9" fontId="0" fillId="6" borderId="27" xfId="0" applyNumberFormat="1" applyFont="1" applyFill="1" applyBorder="1" applyAlignment="1">
      <alignment horizontal="center" vertical="center" wrapText="1"/>
    </xf>
    <xf numFmtId="9" fontId="0" fillId="6" borderId="5" xfId="0" applyNumberFormat="1" applyFont="1" applyFill="1" applyBorder="1" applyAlignment="1">
      <alignment horizontal="center" vertical="center" wrapText="1"/>
    </xf>
    <xf numFmtId="9" fontId="0" fillId="6" borderId="4" xfId="0" applyNumberFormat="1" applyFont="1" applyFill="1" applyBorder="1" applyAlignment="1">
      <alignment horizontal="center" vertical="center" wrapText="1"/>
    </xf>
    <xf numFmtId="0" fontId="11" fillId="6" borderId="18" xfId="0" applyFont="1" applyFill="1" applyBorder="1" applyAlignment="1">
      <alignment vertical="center" wrapText="1"/>
    </xf>
    <xf numFmtId="0" fontId="11" fillId="6" borderId="19" xfId="0" applyFont="1" applyFill="1" applyBorder="1" applyAlignment="1">
      <alignment vertical="center" wrapText="1"/>
    </xf>
    <xf numFmtId="0" fontId="11" fillId="6" borderId="64" xfId="0" applyFont="1" applyFill="1" applyBorder="1" applyAlignment="1">
      <alignment vertical="center" wrapText="1"/>
    </xf>
    <xf numFmtId="0" fontId="11" fillId="6" borderId="26" xfId="0" applyFont="1" applyFill="1" applyBorder="1" applyAlignment="1">
      <alignment vertical="center" wrapText="1"/>
    </xf>
    <xf numFmtId="0" fontId="11" fillId="6" borderId="73" xfId="0" applyFont="1" applyFill="1" applyBorder="1" applyAlignment="1">
      <alignment vertical="center" wrapText="1"/>
    </xf>
    <xf numFmtId="0" fontId="11" fillId="6" borderId="5" xfId="0" applyFont="1" applyFill="1" applyBorder="1" applyAlignment="1">
      <alignment vertical="center" wrapText="1"/>
    </xf>
    <xf numFmtId="0" fontId="11" fillId="6" borderId="4" xfId="0" applyFont="1" applyFill="1" applyBorder="1" applyAlignment="1">
      <alignment vertical="center" wrapText="1"/>
    </xf>
    <xf numFmtId="0" fontId="11" fillId="6" borderId="2" xfId="0" applyFont="1" applyFill="1" applyBorder="1" applyAlignment="1">
      <alignment vertical="center" wrapText="1"/>
    </xf>
    <xf numFmtId="0" fontId="0" fillId="6" borderId="2" xfId="0" applyFont="1" applyFill="1" applyBorder="1" applyAlignment="1">
      <alignment horizontal="center" vertical="center" wrapText="1"/>
    </xf>
    <xf numFmtId="0" fontId="0" fillId="6" borderId="5" xfId="0" applyFill="1" applyBorder="1" applyAlignment="1">
      <alignment horizontal="center" vertical="center" wrapText="1"/>
    </xf>
    <xf numFmtId="0" fontId="0" fillId="6" borderId="4" xfId="0" applyFill="1" applyBorder="1" applyAlignment="1">
      <alignment horizontal="center" vertical="center" wrapText="1"/>
    </xf>
    <xf numFmtId="0" fontId="0" fillId="6" borderId="5" xfId="0" applyFont="1" applyFill="1" applyBorder="1" applyAlignment="1">
      <alignment horizontal="center" vertical="center" wrapText="1"/>
    </xf>
    <xf numFmtId="0" fontId="0" fillId="6" borderId="4" xfId="0" applyFont="1" applyFill="1" applyBorder="1" applyAlignment="1">
      <alignment horizontal="center" vertical="center" wrapText="1"/>
    </xf>
    <xf numFmtId="0" fontId="0" fillId="6" borderId="63" xfId="0" applyFont="1" applyFill="1" applyBorder="1" applyAlignment="1">
      <alignment horizontal="center" vertical="center" wrapText="1"/>
    </xf>
    <xf numFmtId="0" fontId="11" fillId="6" borderId="8" xfId="0" applyFont="1" applyFill="1" applyBorder="1" applyAlignment="1">
      <alignment vertical="center" wrapText="1"/>
    </xf>
    <xf numFmtId="4" fontId="0" fillId="6" borderId="27" xfId="0" applyNumberFormat="1" applyFont="1" applyFill="1" applyBorder="1" applyAlignment="1">
      <alignment vertical="center"/>
    </xf>
    <xf numFmtId="4" fontId="0" fillId="6" borderId="5" xfId="0" applyNumberFormat="1" applyFont="1" applyFill="1" applyBorder="1" applyAlignment="1">
      <alignment vertical="center"/>
    </xf>
    <xf numFmtId="4" fontId="0" fillId="6" borderId="4" xfId="0" applyNumberFormat="1" applyFont="1" applyFill="1" applyBorder="1" applyAlignment="1">
      <alignment vertical="center"/>
    </xf>
    <xf numFmtId="4" fontId="0" fillId="6" borderId="63" xfId="0" applyNumberFormat="1" applyFont="1" applyFill="1" applyBorder="1" applyAlignment="1">
      <alignment vertical="center"/>
    </xf>
    <xf numFmtId="4" fontId="0" fillId="0" borderId="27" xfId="0" applyNumberFormat="1" applyFont="1" applyBorder="1" applyAlignment="1">
      <alignment vertical="center"/>
    </xf>
    <xf numFmtId="4" fontId="0" fillId="0" borderId="5" xfId="0" applyNumberFormat="1" applyFont="1" applyBorder="1" applyAlignment="1">
      <alignment vertical="center"/>
    </xf>
    <xf numFmtId="4" fontId="0" fillId="0" borderId="4" xfId="0" applyNumberFormat="1" applyFont="1" applyBorder="1" applyAlignment="1">
      <alignment vertical="center"/>
    </xf>
    <xf numFmtId="9" fontId="0" fillId="6" borderId="63" xfId="0" applyNumberFormat="1" applyFont="1" applyFill="1" applyBorder="1" applyAlignment="1">
      <alignment horizontal="center" vertical="center" wrapText="1"/>
    </xf>
    <xf numFmtId="4" fontId="11" fillId="0" borderId="27" xfId="0" applyNumberFormat="1" applyFont="1" applyBorder="1" applyAlignment="1">
      <alignment vertical="center"/>
    </xf>
    <xf numFmtId="4" fontId="11" fillId="0" borderId="5" xfId="0" applyNumberFormat="1" applyFont="1" applyBorder="1" applyAlignment="1">
      <alignment vertical="center"/>
    </xf>
    <xf numFmtId="4" fontId="11" fillId="0" borderId="4" xfId="0" applyNumberFormat="1" applyFont="1" applyBorder="1" applyAlignment="1">
      <alignment vertical="center"/>
    </xf>
    <xf numFmtId="0" fontId="0" fillId="0" borderId="63" xfId="0" applyBorder="1" applyAlignment="1">
      <alignment vertical="center"/>
    </xf>
    <xf numFmtId="4" fontId="11" fillId="6" borderId="27" xfId="0" applyNumberFormat="1" applyFont="1" applyFill="1" applyBorder="1" applyAlignment="1">
      <alignment horizontal="center" vertical="center"/>
    </xf>
    <xf numFmtId="4" fontId="11" fillId="6" borderId="5" xfId="0" applyNumberFormat="1" applyFont="1" applyFill="1" applyBorder="1" applyAlignment="1">
      <alignment horizontal="center" vertical="center"/>
    </xf>
    <xf numFmtId="4" fontId="11" fillId="6" borderId="4" xfId="0" applyNumberFormat="1" applyFont="1" applyFill="1" applyBorder="1" applyAlignment="1">
      <alignment horizontal="center" vertical="center"/>
    </xf>
    <xf numFmtId="0" fontId="0" fillId="0" borderId="63" xfId="0" applyFill="1" applyBorder="1" applyAlignment="1">
      <alignment vertical="center"/>
    </xf>
    <xf numFmtId="0" fontId="0" fillId="0" borderId="63" xfId="0" applyBorder="1" applyAlignment="1">
      <alignment horizontal="center" vertical="center"/>
    </xf>
    <xf numFmtId="4" fontId="11" fillId="6" borderId="63" xfId="0" applyNumberFormat="1" applyFont="1" applyFill="1" applyBorder="1" applyAlignment="1">
      <alignment horizontal="center" vertical="center"/>
    </xf>
    <xf numFmtId="4" fontId="11" fillId="0" borderId="63" xfId="0" applyNumberFormat="1" applyFont="1" applyFill="1" applyBorder="1" applyAlignment="1">
      <alignment vertical="center"/>
    </xf>
    <xf numFmtId="4" fontId="11" fillId="6" borderId="63" xfId="0" applyNumberFormat="1" applyFont="1" applyFill="1" applyBorder="1" applyAlignment="1">
      <alignment vertical="center"/>
    </xf>
    <xf numFmtId="4" fontId="11" fillId="0" borderId="63" xfId="0" applyNumberFormat="1" applyFont="1" applyBorder="1" applyAlignment="1">
      <alignment horizontal="center" vertical="center"/>
    </xf>
    <xf numFmtId="4" fontId="11" fillId="0" borderId="63" xfId="0" applyNumberFormat="1" applyFont="1" applyBorder="1" applyAlignment="1">
      <alignment vertical="center"/>
    </xf>
    <xf numFmtId="4" fontId="0" fillId="0" borderId="63" xfId="0" applyNumberFormat="1" applyFont="1" applyBorder="1" applyAlignment="1">
      <alignment vertical="center"/>
    </xf>
    <xf numFmtId="0" fontId="0" fillId="3" borderId="7" xfId="0" quotePrefix="1" applyFill="1" applyBorder="1" applyAlignment="1">
      <alignment horizontal="left" wrapText="1" indent="2"/>
    </xf>
    <xf numFmtId="0" fontId="0" fillId="0" borderId="8" xfId="0" applyBorder="1" applyAlignment="1">
      <alignment horizontal="left" wrapText="1" indent="2"/>
    </xf>
    <xf numFmtId="0" fontId="0" fillId="4" borderId="7" xfId="0" applyFill="1" applyBorder="1" applyAlignment="1">
      <alignment horizontal="left" vertical="center" wrapText="1"/>
    </xf>
    <xf numFmtId="0" fontId="0" fillId="0" borderId="8" xfId="0" applyBorder="1" applyAlignment="1">
      <alignment horizontal="left" vertical="center" wrapText="1"/>
    </xf>
    <xf numFmtId="0" fontId="20" fillId="7" borderId="1" xfId="0" applyFont="1" applyFill="1" applyBorder="1" applyAlignment="1">
      <alignment horizontal="center" vertical="center" wrapText="1"/>
    </xf>
    <xf numFmtId="0" fontId="0" fillId="7" borderId="1" xfId="0" applyFill="1" applyBorder="1" applyAlignment="1">
      <alignment horizontal="center" vertical="center" wrapText="1"/>
    </xf>
    <xf numFmtId="0" fontId="0" fillId="4" borderId="17" xfId="0" quotePrefix="1" applyFont="1" applyFill="1" applyBorder="1" applyAlignment="1">
      <alignment horizontal="left" vertical="center" wrapText="1" indent="2"/>
    </xf>
    <xf numFmtId="0" fontId="0" fillId="0" borderId="18" xfId="0" applyBorder="1" applyAlignment="1">
      <alignment horizontal="left" vertical="center" wrapText="1" indent="2"/>
    </xf>
    <xf numFmtId="4" fontId="0" fillId="6" borderId="2" xfId="0" applyNumberFormat="1" applyFill="1" applyBorder="1" applyAlignment="1">
      <alignment horizontal="right" vertical="center" wrapText="1"/>
    </xf>
    <xf numFmtId="0" fontId="0" fillId="0" borderId="4" xfId="0" applyBorder="1" applyAlignment="1"/>
    <xf numFmtId="0" fontId="0" fillId="4" borderId="17" xfId="0" quotePrefix="1" applyFill="1" applyBorder="1" applyAlignment="1">
      <alignment horizontal="left" wrapText="1" indent="2"/>
    </xf>
    <xf numFmtId="0" fontId="0" fillId="0" borderId="18" xfId="0" applyBorder="1" applyAlignment="1">
      <alignment horizontal="left" wrapText="1" indent="2"/>
    </xf>
    <xf numFmtId="0" fontId="0" fillId="0" borderId="20" xfId="0" quotePrefix="1" applyFill="1" applyBorder="1" applyAlignment="1">
      <alignment horizontal="left" wrapText="1" indent="2"/>
    </xf>
    <xf numFmtId="0" fontId="0" fillId="0" borderId="19" xfId="0" applyFill="1" applyBorder="1" applyAlignment="1">
      <alignment horizontal="left" wrapText="1" indent="2"/>
    </xf>
    <xf numFmtId="0" fontId="0" fillId="4" borderId="1" xfId="0" applyFill="1" applyBorder="1" applyAlignment="1">
      <alignment wrapText="1"/>
    </xf>
    <xf numFmtId="0" fontId="0" fillId="0" borderId="1" xfId="0" applyBorder="1" applyAlignment="1">
      <alignment wrapText="1"/>
    </xf>
    <xf numFmtId="0" fontId="8" fillId="3" borderId="7" xfId="0" applyFont="1" applyFill="1" applyBorder="1" applyAlignment="1">
      <alignment wrapText="1"/>
    </xf>
    <xf numFmtId="0" fontId="0" fillId="0" borderId="8" xfId="0" applyBorder="1" applyAlignment="1">
      <alignment wrapText="1"/>
    </xf>
    <xf numFmtId="0" fontId="0" fillId="4" borderId="7" xfId="0" quotePrefix="1" applyFill="1" applyBorder="1" applyAlignment="1">
      <alignment horizontal="left" vertical="center" wrapText="1" indent="2"/>
    </xf>
    <xf numFmtId="0" fontId="0" fillId="0" borderId="8" xfId="0" applyBorder="1" applyAlignment="1">
      <alignment horizontal="left" vertical="center" wrapText="1" indent="2"/>
    </xf>
    <xf numFmtId="0" fontId="9" fillId="0" borderId="1" xfId="0" applyFont="1" applyFill="1" applyBorder="1" applyAlignment="1">
      <alignment horizontal="left" wrapText="1"/>
    </xf>
    <xf numFmtId="0" fontId="0" fillId="0" borderId="1" xfId="0" applyBorder="1" applyAlignment="1">
      <alignment horizontal="left" wrapText="1"/>
    </xf>
    <xf numFmtId="0" fontId="8" fillId="7" borderId="7" xfId="0" applyFont="1" applyFill="1" applyBorder="1" applyAlignment="1">
      <alignment horizontal="center" vertical="center" wrapText="1"/>
    </xf>
    <xf numFmtId="0" fontId="0" fillId="0" borderId="8" xfId="0" applyFont="1" applyBorder="1" applyAlignment="1">
      <alignment horizontal="center" vertical="center" wrapText="1"/>
    </xf>
    <xf numFmtId="0" fontId="0" fillId="4" borderId="8" xfId="0" applyFill="1" applyBorder="1" applyAlignment="1">
      <alignment horizontal="left" vertical="center" wrapText="1"/>
    </xf>
    <xf numFmtId="0" fontId="0" fillId="4" borderId="1" xfId="0" applyFill="1" applyBorder="1" applyAlignment="1">
      <alignment horizontal="center" vertical="center" wrapText="1"/>
    </xf>
    <xf numFmtId="0" fontId="8" fillId="4" borderId="1" xfId="0" applyFont="1" applyFill="1" applyBorder="1" applyAlignment="1">
      <alignment horizontal="center" vertical="center"/>
    </xf>
    <xf numFmtId="0" fontId="8" fillId="0" borderId="1" xfId="0" applyFont="1" applyBorder="1" applyAlignment="1">
      <alignment horizontal="center" vertical="center"/>
    </xf>
    <xf numFmtId="0" fontId="0" fillId="4" borderId="7" xfId="0" applyFill="1" applyBorder="1" applyAlignment="1">
      <alignment horizontal="center" vertical="center" wrapText="1"/>
    </xf>
    <xf numFmtId="0" fontId="0" fillId="0" borderId="8" xfId="0" applyBorder="1" applyAlignment="1">
      <alignment horizontal="center" vertical="center" wrapText="1"/>
    </xf>
    <xf numFmtId="9" fontId="47" fillId="0" borderId="50" xfId="7" applyNumberFormat="1" applyFont="1" applyBorder="1" applyAlignment="1">
      <alignment horizontal="center" vertical="center"/>
    </xf>
    <xf numFmtId="9" fontId="47" fillId="0" borderId="46" xfId="7" applyNumberFormat="1" applyFont="1" applyBorder="1" applyAlignment="1">
      <alignment horizontal="center" vertical="center"/>
    </xf>
    <xf numFmtId="9" fontId="47" fillId="0" borderId="51" xfId="7" applyNumberFormat="1" applyFont="1" applyBorder="1" applyAlignment="1">
      <alignment horizontal="center" vertical="center"/>
    </xf>
    <xf numFmtId="0" fontId="79" fillId="0" borderId="0" xfId="7" applyFont="1" applyAlignment="1">
      <alignment horizontal="left" vertical="center" wrapText="1"/>
    </xf>
    <xf numFmtId="0" fontId="67" fillId="0" borderId="0" xfId="7" applyFont="1" applyAlignment="1">
      <alignment horizontal="left" vertical="center" wrapText="1"/>
    </xf>
    <xf numFmtId="0" fontId="40" fillId="0" borderId="57" xfId="7" applyFont="1" applyBorder="1" applyAlignment="1">
      <alignment horizontal="left" wrapText="1"/>
    </xf>
    <xf numFmtId="0" fontId="18" fillId="7" borderId="26" xfId="7" applyFont="1" applyFill="1" applyBorder="1" applyAlignment="1">
      <alignment horizontal="center" vertical="center" wrapText="1"/>
    </xf>
    <xf numFmtId="0" fontId="18" fillId="7" borderId="27" xfId="7" applyFont="1" applyFill="1" applyBorder="1" applyAlignment="1">
      <alignment horizontal="center" vertical="center" wrapText="1"/>
    </xf>
    <xf numFmtId="0" fontId="18" fillId="7" borderId="75" xfId="7" applyFont="1" applyFill="1" applyBorder="1" applyAlignment="1">
      <alignment horizontal="center" vertical="center" wrapText="1"/>
    </xf>
    <xf numFmtId="0" fontId="18" fillId="7" borderId="47" xfId="7" applyFont="1" applyFill="1" applyBorder="1" applyAlignment="1">
      <alignment horizontal="center" vertical="center" wrapText="1"/>
    </xf>
    <xf numFmtId="0" fontId="18" fillId="7" borderId="0" xfId="7" applyFont="1" applyFill="1" applyBorder="1" applyAlignment="1">
      <alignment horizontal="center" vertical="center" wrapText="1"/>
    </xf>
    <xf numFmtId="0" fontId="18" fillId="7" borderId="71" xfId="7" applyFont="1" applyFill="1" applyBorder="1" applyAlignment="1">
      <alignment horizontal="center" vertical="center" wrapText="1"/>
    </xf>
    <xf numFmtId="0" fontId="18" fillId="7" borderId="49" xfId="7" applyFont="1" applyFill="1" applyBorder="1" applyAlignment="1">
      <alignment horizontal="center" vertical="center" wrapText="1"/>
    </xf>
    <xf numFmtId="0" fontId="18" fillId="7" borderId="83" xfId="7" applyFont="1" applyFill="1" applyBorder="1" applyAlignment="1">
      <alignment horizontal="center" vertical="center" wrapText="1"/>
    </xf>
    <xf numFmtId="0" fontId="40" fillId="0" borderId="50" xfId="7" applyFont="1" applyBorder="1" applyAlignment="1">
      <alignment horizontal="right" vertical="center"/>
    </xf>
    <xf numFmtId="0" fontId="40" fillId="0" borderId="51" xfId="7" applyFont="1" applyBorder="1" applyAlignment="1">
      <alignment horizontal="right" vertical="center"/>
    </xf>
    <xf numFmtId="0" fontId="39" fillId="0" borderId="50" xfId="7" applyFont="1" applyBorder="1" applyAlignment="1">
      <alignment horizontal="center" vertical="center" wrapText="1"/>
    </xf>
    <xf numFmtId="0" fontId="39" fillId="0" borderId="51" xfId="7" applyFont="1" applyBorder="1" applyAlignment="1">
      <alignment horizontal="center" vertical="center" wrapText="1"/>
    </xf>
    <xf numFmtId="0" fontId="84" fillId="0" borderId="0" xfId="7" applyFont="1" applyAlignment="1">
      <alignment horizontal="left" vertical="center" wrapText="1"/>
    </xf>
    <xf numFmtId="0" fontId="40" fillId="0" borderId="0" xfId="7" applyFont="1" applyBorder="1" applyAlignment="1">
      <alignment horizontal="left"/>
    </xf>
    <xf numFmtId="0" fontId="40" fillId="0" borderId="50" xfId="7" applyFont="1" applyBorder="1" applyAlignment="1">
      <alignment horizontal="left" vertical="center" wrapText="1"/>
    </xf>
    <xf numFmtId="0" fontId="40" fillId="0" borderId="46" xfId="7" applyFont="1" applyBorder="1" applyAlignment="1">
      <alignment horizontal="left" vertical="center" wrapText="1"/>
    </xf>
    <xf numFmtId="0" fontId="40" fillId="0" borderId="51" xfId="7" applyFont="1" applyBorder="1" applyAlignment="1">
      <alignment horizontal="left" vertical="center" wrapText="1"/>
    </xf>
    <xf numFmtId="0" fontId="40" fillId="0" borderId="53" xfId="7" applyFont="1" applyBorder="1" applyAlignment="1">
      <alignment horizontal="center" vertical="center"/>
    </xf>
    <xf numFmtId="0" fontId="40" fillId="0" borderId="49" xfId="7" applyFont="1" applyBorder="1" applyAlignment="1">
      <alignment horizontal="center" vertical="center"/>
    </xf>
    <xf numFmtId="0" fontId="40" fillId="0" borderId="83" xfId="7" applyFont="1" applyBorder="1" applyAlignment="1">
      <alignment horizontal="center" vertical="center"/>
    </xf>
    <xf numFmtId="0" fontId="40" fillId="0" borderId="56" xfId="7" applyFont="1" applyBorder="1" applyAlignment="1">
      <alignment horizontal="center" vertical="center"/>
    </xf>
    <xf numFmtId="0" fontId="40" fillId="0" borderId="57" xfId="7" applyFont="1" applyBorder="1" applyAlignment="1">
      <alignment horizontal="center" vertical="center"/>
    </xf>
    <xf numFmtId="0" fontId="40" fillId="0" borderId="58" xfId="7" applyFont="1" applyBorder="1" applyAlignment="1">
      <alignment horizontal="center" vertical="center"/>
    </xf>
    <xf numFmtId="0" fontId="5" fillId="0" borderId="24" xfId="7" applyBorder="1" applyAlignment="1">
      <alignment horizontal="left" vertical="center" wrapText="1"/>
    </xf>
    <xf numFmtId="0" fontId="5" fillId="0" borderId="52" xfId="7" applyBorder="1" applyAlignment="1">
      <alignment horizontal="left" vertical="center" wrapText="1"/>
    </xf>
    <xf numFmtId="0" fontId="5" fillId="0" borderId="76" xfId="7" applyBorder="1" applyAlignment="1">
      <alignment horizontal="left" vertical="center" wrapText="1"/>
    </xf>
    <xf numFmtId="0" fontId="5" fillId="0" borderId="30" xfId="7" applyBorder="1" applyAlignment="1">
      <alignment horizontal="left" vertical="center" wrapText="1"/>
    </xf>
    <xf numFmtId="0" fontId="5" fillId="0" borderId="6" xfId="7" applyBorder="1" applyAlignment="1">
      <alignment horizontal="left" vertical="center" wrapText="1"/>
    </xf>
    <xf numFmtId="0" fontId="5" fillId="0" borderId="34" xfId="7" applyBorder="1" applyAlignment="1">
      <alignment horizontal="left" vertical="center" wrapText="1"/>
    </xf>
    <xf numFmtId="0" fontId="5" fillId="0" borderId="54" xfId="7" applyBorder="1" applyAlignment="1">
      <alignment horizontal="left" vertical="center" wrapText="1"/>
    </xf>
    <xf numFmtId="0" fontId="5" fillId="0" borderId="55" xfId="7" applyBorder="1" applyAlignment="1">
      <alignment horizontal="left" vertical="center" wrapText="1"/>
    </xf>
    <xf numFmtId="0" fontId="5" fillId="0" borderId="81" xfId="7" applyBorder="1" applyAlignment="1">
      <alignment horizontal="left" vertical="center" wrapText="1"/>
    </xf>
    <xf numFmtId="0" fontId="79" fillId="0" borderId="50" xfId="7" applyFont="1" applyFill="1" applyBorder="1" applyAlignment="1">
      <alignment horizontal="left" vertical="center" wrapText="1"/>
    </xf>
    <xf numFmtId="0" fontId="79" fillId="0" borderId="46" xfId="7" applyFont="1" applyFill="1" applyBorder="1" applyAlignment="1">
      <alignment horizontal="left" vertical="center" wrapText="1"/>
    </xf>
    <xf numFmtId="0" fontId="79" fillId="0" borderId="51" xfId="7" applyFont="1" applyFill="1" applyBorder="1" applyAlignment="1">
      <alignment horizontal="left" vertical="center" wrapText="1"/>
    </xf>
    <xf numFmtId="0" fontId="40" fillId="11" borderId="48" xfId="7" applyFont="1" applyFill="1" applyBorder="1" applyAlignment="1">
      <alignment horizontal="right" vertical="center" wrapText="1"/>
    </xf>
    <xf numFmtId="0" fontId="40" fillId="11" borderId="43" xfId="7" applyFont="1" applyFill="1" applyBorder="1" applyAlignment="1">
      <alignment horizontal="right" vertical="center" wrapText="1"/>
    </xf>
    <xf numFmtId="0" fontId="40" fillId="11" borderId="48" xfId="7" applyFont="1" applyFill="1" applyBorder="1" applyAlignment="1">
      <alignment horizontal="center" vertical="center" wrapText="1"/>
    </xf>
    <xf numFmtId="0" fontId="40" fillId="11" borderId="43" xfId="7" applyFont="1" applyFill="1" applyBorder="1" applyAlignment="1">
      <alignment horizontal="center" vertical="center" wrapText="1"/>
    </xf>
    <xf numFmtId="0" fontId="40" fillId="11" borderId="32" xfId="7" applyFont="1" applyFill="1" applyBorder="1" applyAlignment="1">
      <alignment horizontal="center" vertical="center" wrapText="1"/>
    </xf>
    <xf numFmtId="0" fontId="40" fillId="11" borderId="28" xfId="7" applyFont="1" applyFill="1" applyBorder="1" applyAlignment="1">
      <alignment horizontal="center" vertical="center" wrapText="1"/>
    </xf>
    <xf numFmtId="0" fontId="40" fillId="11" borderId="29" xfId="7" applyFont="1" applyFill="1" applyBorder="1" applyAlignment="1">
      <alignment horizontal="center" vertical="center" wrapText="1"/>
    </xf>
    <xf numFmtId="0" fontId="40" fillId="11" borderId="44" xfId="7" applyFont="1" applyFill="1" applyBorder="1" applyAlignment="1">
      <alignment horizontal="center" vertical="center" wrapText="1"/>
    </xf>
    <xf numFmtId="44" fontId="43" fillId="11" borderId="26" xfId="7" applyNumberFormat="1" applyFont="1" applyFill="1" applyBorder="1" applyAlignment="1">
      <alignment horizontal="center" vertical="center" wrapText="1"/>
    </xf>
    <xf numFmtId="44" fontId="43" fillId="11" borderId="27" xfId="7" applyNumberFormat="1" applyFont="1" applyFill="1" applyBorder="1" applyAlignment="1">
      <alignment horizontal="center" vertical="center" wrapText="1"/>
    </xf>
    <xf numFmtId="44" fontId="43" fillId="11" borderId="75" xfId="7" applyNumberFormat="1" applyFont="1" applyFill="1" applyBorder="1" applyAlignment="1">
      <alignment horizontal="center" vertical="center" wrapText="1"/>
    </xf>
    <xf numFmtId="0" fontId="40" fillId="7" borderId="50" xfId="7" applyFont="1" applyFill="1" applyBorder="1" applyAlignment="1">
      <alignment horizontal="left" vertical="center" wrapText="1"/>
    </xf>
    <xf numFmtId="0" fontId="40" fillId="7" borderId="46" xfId="7" applyFont="1" applyFill="1" applyBorder="1" applyAlignment="1">
      <alignment horizontal="left" vertical="center" wrapText="1"/>
    </xf>
    <xf numFmtId="0" fontId="40" fillId="7" borderId="49" xfId="7" applyFont="1" applyFill="1" applyBorder="1" applyAlignment="1">
      <alignment horizontal="left" vertical="center" wrapText="1"/>
    </xf>
    <xf numFmtId="0" fontId="40" fillId="7" borderId="83" xfId="7" applyFont="1" applyFill="1" applyBorder="1" applyAlignment="1">
      <alignment horizontal="left" vertical="center" wrapText="1"/>
    </xf>
    <xf numFmtId="0" fontId="5" fillId="0" borderId="50" xfId="7" applyBorder="1" applyAlignment="1">
      <alignment horizontal="center" vertical="center" wrapText="1"/>
    </xf>
    <xf numFmtId="0" fontId="5" fillId="0" borderId="51" xfId="7" applyBorder="1" applyAlignment="1">
      <alignment horizontal="center" vertical="center" wrapText="1"/>
    </xf>
    <xf numFmtId="0" fontId="5" fillId="0" borderId="30" xfId="7" applyBorder="1" applyAlignment="1">
      <alignment horizontal="center" vertical="center" wrapText="1"/>
    </xf>
    <xf numFmtId="0" fontId="5" fillId="0" borderId="34" xfId="7" applyBorder="1" applyAlignment="1">
      <alignment horizontal="center" vertical="center" wrapText="1"/>
    </xf>
    <xf numFmtId="0" fontId="57" fillId="0" borderId="0" xfId="7" applyFont="1" applyBorder="1" applyAlignment="1">
      <alignment horizontal="left" vertical="top" wrapText="1"/>
    </xf>
    <xf numFmtId="0" fontId="5" fillId="0" borderId="36" xfId="7" applyBorder="1" applyAlignment="1">
      <alignment horizontal="center" vertical="center" wrapText="1"/>
    </xf>
    <xf numFmtId="0" fontId="5" fillId="0" borderId="65" xfId="7" applyBorder="1" applyAlignment="1">
      <alignment horizontal="center" vertical="center" wrapText="1"/>
    </xf>
    <xf numFmtId="0" fontId="40" fillId="0" borderId="50" xfId="7" applyFont="1" applyBorder="1" applyAlignment="1">
      <alignment horizontal="right" vertical="center" wrapText="1"/>
    </xf>
    <xf numFmtId="0" fontId="40" fillId="0" borderId="46" xfId="7" applyFont="1" applyBorder="1" applyAlignment="1">
      <alignment horizontal="right" vertical="center" wrapText="1"/>
    </xf>
    <xf numFmtId="0" fontId="40" fillId="0" borderId="51" xfId="7" applyFont="1" applyBorder="1" applyAlignment="1">
      <alignment horizontal="right" vertical="center" wrapText="1"/>
    </xf>
    <xf numFmtId="0" fontId="40" fillId="13" borderId="25" xfId="7" applyNumberFormat="1" applyFont="1" applyFill="1" applyBorder="1" applyAlignment="1">
      <alignment horizontal="center" vertical="center" wrapText="1"/>
    </xf>
    <xf numFmtId="0" fontId="40" fillId="13" borderId="37" xfId="7" applyNumberFormat="1" applyFont="1" applyFill="1" applyBorder="1" applyAlignment="1">
      <alignment horizontal="center" vertical="center" wrapText="1"/>
    </xf>
    <xf numFmtId="44" fontId="40" fillId="11" borderId="46" xfId="7" applyNumberFormat="1" applyFont="1" applyFill="1" applyBorder="1" applyAlignment="1">
      <alignment horizontal="center" vertical="center" wrapText="1"/>
    </xf>
    <xf numFmtId="44" fontId="40" fillId="11" borderId="51" xfId="7" applyNumberFormat="1" applyFont="1" applyFill="1" applyBorder="1" applyAlignment="1">
      <alignment horizontal="center" vertical="center" wrapText="1"/>
    </xf>
    <xf numFmtId="0" fontId="40" fillId="7" borderId="51" xfId="7" applyFont="1" applyFill="1" applyBorder="1" applyAlignment="1">
      <alignment horizontal="left" vertical="center" wrapText="1"/>
    </xf>
    <xf numFmtId="0" fontId="40" fillId="11" borderId="57" xfId="7" applyNumberFormat="1" applyFont="1" applyFill="1" applyBorder="1" applyAlignment="1">
      <alignment horizontal="center" vertical="center" wrapText="1"/>
    </xf>
    <xf numFmtId="0" fontId="40" fillId="11" borderId="58" xfId="7" applyNumberFormat="1" applyFont="1" applyFill="1" applyBorder="1" applyAlignment="1">
      <alignment horizontal="center" vertical="center" wrapText="1"/>
    </xf>
    <xf numFmtId="44" fontId="40" fillId="13" borderId="43" xfId="7" applyNumberFormat="1" applyFont="1" applyFill="1" applyBorder="1" applyAlignment="1">
      <alignment horizontal="center" vertical="center" wrapText="1"/>
    </xf>
    <xf numFmtId="44" fontId="40" fillId="13" borderId="44" xfId="7" applyNumberFormat="1" applyFont="1" applyFill="1" applyBorder="1" applyAlignment="1">
      <alignment horizontal="center" vertical="center" wrapText="1"/>
    </xf>
    <xf numFmtId="0" fontId="72" fillId="7" borderId="69" xfId="8" applyFont="1" applyFill="1" applyBorder="1" applyAlignment="1">
      <alignment horizontal="left" vertical="center" wrapText="1"/>
    </xf>
    <xf numFmtId="0" fontId="72" fillId="7" borderId="70" xfId="8" applyFont="1" applyFill="1" applyBorder="1" applyAlignment="1">
      <alignment horizontal="left" vertical="center" wrapText="1"/>
    </xf>
    <xf numFmtId="0" fontId="49" fillId="7" borderId="35" xfId="8" applyFont="1" applyFill="1" applyBorder="1" applyAlignment="1">
      <alignment horizontal="left" vertical="center"/>
    </xf>
    <xf numFmtId="0" fontId="49" fillId="7" borderId="33" xfId="8" applyFont="1" applyFill="1" applyBorder="1" applyAlignment="1">
      <alignment horizontal="left" vertical="center"/>
    </xf>
    <xf numFmtId="0" fontId="49" fillId="7" borderId="66" xfId="8" applyFont="1" applyFill="1" applyBorder="1" applyAlignment="1">
      <alignment horizontal="left" vertical="center"/>
    </xf>
    <xf numFmtId="0" fontId="49" fillId="7" borderId="68" xfId="8" applyFont="1" applyFill="1" applyBorder="1" applyAlignment="1">
      <alignment horizontal="left" vertical="center"/>
    </xf>
    <xf numFmtId="0" fontId="51" fillId="0" borderId="49" xfId="8" applyFont="1" applyBorder="1" applyAlignment="1">
      <alignment horizontal="right" vertical="top"/>
    </xf>
    <xf numFmtId="0" fontId="91" fillId="0" borderId="0" xfId="8" applyFont="1" applyAlignment="1">
      <alignment horizontal="left" vertical="center" wrapText="1"/>
    </xf>
    <xf numFmtId="0" fontId="91" fillId="0" borderId="0" xfId="8" applyFont="1" applyFill="1" applyAlignment="1">
      <alignment horizontal="left" vertical="center" wrapText="1"/>
    </xf>
    <xf numFmtId="0" fontId="72" fillId="7" borderId="32" xfId="8" applyFont="1" applyFill="1" applyBorder="1" applyAlignment="1">
      <alignment horizontal="center" vertical="center" wrapText="1"/>
    </xf>
    <xf numFmtId="0" fontId="72" fillId="7" borderId="29" xfId="8" applyFont="1" applyFill="1" applyBorder="1" applyAlignment="1">
      <alignment horizontal="center" vertical="center" wrapText="1"/>
    </xf>
    <xf numFmtId="0" fontId="72" fillId="7" borderId="66" xfId="8" applyFont="1" applyFill="1" applyBorder="1" applyAlignment="1">
      <alignment horizontal="center" vertical="center" wrapText="1"/>
    </xf>
    <xf numFmtId="0" fontId="72" fillId="7" borderId="68" xfId="8" applyFont="1" applyFill="1" applyBorder="1" applyAlignment="1">
      <alignment horizontal="center" vertical="center" wrapText="1"/>
    </xf>
    <xf numFmtId="0" fontId="49" fillId="9" borderId="28" xfId="8" applyFont="1" applyFill="1" applyBorder="1" applyAlignment="1">
      <alignment horizontal="center" vertical="center"/>
    </xf>
    <xf numFmtId="0" fontId="49" fillId="9" borderId="67" xfId="8" applyFont="1" applyFill="1" applyBorder="1" applyAlignment="1">
      <alignment horizontal="center" vertical="center"/>
    </xf>
    <xf numFmtId="0" fontId="49" fillId="9" borderId="29" xfId="8" applyFont="1" applyFill="1" applyBorder="1" applyAlignment="1">
      <alignment horizontal="center" vertical="center"/>
    </xf>
    <xf numFmtId="0" fontId="49" fillId="9" borderId="68" xfId="8" applyFont="1" applyFill="1" applyBorder="1" applyAlignment="1">
      <alignment horizontal="center" vertical="center"/>
    </xf>
    <xf numFmtId="0" fontId="49" fillId="9" borderId="61" xfId="8" applyFont="1" applyFill="1" applyBorder="1" applyAlignment="1">
      <alignment horizontal="center" vertical="center"/>
    </xf>
    <xf numFmtId="0" fontId="49" fillId="9" borderId="80" xfId="8" applyFont="1" applyFill="1" applyBorder="1" applyAlignment="1">
      <alignment horizontal="center" vertical="center"/>
    </xf>
    <xf numFmtId="0" fontId="90" fillId="0" borderId="0" xfId="8" applyFont="1" applyAlignment="1">
      <alignment horizontal="center" wrapText="1"/>
    </xf>
    <xf numFmtId="0" fontId="52" fillId="7" borderId="28" xfId="8" applyFill="1" applyBorder="1" applyAlignment="1">
      <alignment horizontal="center" vertical="center" wrapText="1"/>
    </xf>
    <xf numFmtId="0" fontId="52" fillId="7" borderId="67" xfId="8" applyFill="1" applyBorder="1" applyAlignment="1">
      <alignment horizontal="center" vertical="center" wrapText="1"/>
    </xf>
    <xf numFmtId="0" fontId="49" fillId="0" borderId="0" xfId="8" applyFont="1" applyAlignment="1">
      <alignment horizontal="center" vertical="center" wrapText="1"/>
    </xf>
    <xf numFmtId="0" fontId="52" fillId="7" borderId="77" xfId="8" applyFill="1" applyBorder="1" applyAlignment="1">
      <alignment horizontal="center" vertical="center" wrapText="1"/>
    </xf>
    <xf numFmtId="0" fontId="52" fillId="7" borderId="87" xfId="8" applyFill="1" applyBorder="1" applyAlignment="1">
      <alignment horizontal="center" vertical="center" wrapText="1"/>
    </xf>
    <xf numFmtId="0" fontId="52" fillId="7" borderId="25" xfId="8" applyFill="1" applyBorder="1" applyAlignment="1">
      <alignment horizontal="center" vertical="center" wrapText="1"/>
    </xf>
    <xf numFmtId="0" fontId="52" fillId="7" borderId="37" xfId="8" applyFill="1" applyBorder="1" applyAlignment="1">
      <alignment horizontal="center" vertical="center" wrapText="1"/>
    </xf>
    <xf numFmtId="0" fontId="52" fillId="7" borderId="76" xfId="8" applyFill="1" applyBorder="1" applyAlignment="1">
      <alignment horizontal="center" vertical="center" wrapText="1"/>
    </xf>
    <xf numFmtId="0" fontId="52" fillId="7" borderId="81" xfId="8" applyFill="1" applyBorder="1" applyAlignment="1">
      <alignment horizontal="center" vertical="center" wrapText="1"/>
    </xf>
    <xf numFmtId="0" fontId="52" fillId="7" borderId="61" xfId="8" applyFill="1" applyBorder="1" applyAlignment="1">
      <alignment horizontal="center" vertical="center"/>
    </xf>
    <xf numFmtId="0" fontId="52" fillId="7" borderId="80" xfId="8" applyFill="1" applyBorder="1" applyAlignment="1">
      <alignment horizontal="center" vertical="center"/>
    </xf>
    <xf numFmtId="0" fontId="49" fillId="7" borderId="25" xfId="8" applyFont="1" applyFill="1" applyBorder="1" applyAlignment="1">
      <alignment horizontal="center" vertical="center" wrapText="1"/>
    </xf>
    <xf numFmtId="0" fontId="49" fillId="7" borderId="37" xfId="8" applyFont="1" applyFill="1" applyBorder="1" applyAlignment="1">
      <alignment horizontal="center" vertical="center" wrapText="1"/>
    </xf>
    <xf numFmtId="0" fontId="49" fillId="7" borderId="76" xfId="8" applyFont="1" applyFill="1" applyBorder="1" applyAlignment="1">
      <alignment horizontal="center" vertical="center"/>
    </xf>
    <xf numFmtId="0" fontId="49" fillId="7" borderId="81" xfId="8" applyFont="1" applyFill="1" applyBorder="1" applyAlignment="1">
      <alignment horizontal="center" vertical="center"/>
    </xf>
    <xf numFmtId="0" fontId="79" fillId="0" borderId="0" xfId="8" applyNumberFormat="1" applyFont="1" applyAlignment="1">
      <alignment horizontal="left" vertical="center"/>
    </xf>
    <xf numFmtId="0" fontId="42" fillId="7" borderId="48" xfId="8" applyFont="1" applyFill="1" applyBorder="1" applyAlignment="1">
      <alignment horizontal="center" vertical="center" wrapText="1"/>
    </xf>
    <xf numFmtId="0" fontId="42" fillId="7" borderId="44" xfId="8" applyFont="1" applyFill="1" applyBorder="1" applyAlignment="1">
      <alignment horizontal="center" vertical="center" wrapText="1"/>
    </xf>
    <xf numFmtId="0" fontId="42" fillId="7" borderId="48" xfId="8" applyNumberFormat="1" applyFont="1" applyFill="1" applyBorder="1" applyAlignment="1">
      <alignment horizontal="left" vertical="center" wrapText="1"/>
    </xf>
    <xf numFmtId="0" fontId="42" fillId="7" borderId="44" xfId="8" applyNumberFormat="1" applyFont="1" applyFill="1" applyBorder="1" applyAlignment="1">
      <alignment horizontal="left" vertical="center" wrapText="1"/>
    </xf>
    <xf numFmtId="0" fontId="52" fillId="7" borderId="53" xfId="8" applyFill="1" applyBorder="1" applyAlignment="1">
      <alignment horizontal="left" vertical="center" wrapText="1"/>
    </xf>
    <xf numFmtId="0" fontId="52" fillId="7" borderId="56" xfId="8" applyFill="1" applyBorder="1" applyAlignment="1">
      <alignment horizontal="left" vertical="center" wrapText="1"/>
    </xf>
    <xf numFmtId="0" fontId="52" fillId="0" borderId="0" xfId="8" applyBorder="1" applyAlignment="1">
      <alignment horizontal="center"/>
    </xf>
    <xf numFmtId="0" fontId="42" fillId="0" borderId="43" xfId="8" applyFont="1" applyFill="1" applyBorder="1" applyAlignment="1">
      <alignment horizontal="center" vertical="center" wrapText="1"/>
    </xf>
    <xf numFmtId="0" fontId="42" fillId="0" borderId="0" xfId="8" applyFont="1" applyAlignment="1">
      <alignment horizontal="left" vertical="center" wrapText="1"/>
    </xf>
    <xf numFmtId="0" fontId="76" fillId="0" borderId="0" xfId="0" applyFont="1" applyAlignment="1">
      <alignment horizontal="left" vertical="center" wrapText="1"/>
    </xf>
    <xf numFmtId="0" fontId="77" fillId="0" borderId="0" xfId="0" applyFont="1" applyAlignment="1">
      <alignment horizontal="left" vertical="center" wrapText="1"/>
    </xf>
    <xf numFmtId="0" fontId="75" fillId="0" borderId="0" xfId="8" applyFont="1" applyAlignment="1">
      <alignment horizontal="left" vertical="center" wrapText="1"/>
    </xf>
    <xf numFmtId="0" fontId="69" fillId="7" borderId="50" xfId="8" applyFont="1" applyFill="1" applyBorder="1" applyAlignment="1">
      <alignment horizontal="center" vertical="center"/>
    </xf>
    <xf numFmtId="0" fontId="69" fillId="7" borderId="46" xfId="8" applyFont="1" applyFill="1" applyBorder="1" applyAlignment="1">
      <alignment horizontal="center" vertical="center"/>
    </xf>
    <xf numFmtId="0" fontId="69" fillId="7" borderId="51" xfId="8" applyFont="1" applyFill="1" applyBorder="1" applyAlignment="1">
      <alignment horizontal="center" vertical="center"/>
    </xf>
    <xf numFmtId="0" fontId="42" fillId="0" borderId="0" xfId="8" applyFont="1" applyAlignment="1">
      <alignment horizontal="left" vertical="top" wrapText="1"/>
    </xf>
    <xf numFmtId="0" fontId="49" fillId="0" borderId="47" xfId="8" applyFont="1" applyBorder="1" applyAlignment="1">
      <alignment horizontal="left" vertical="center" wrapText="1"/>
    </xf>
    <xf numFmtId="0" fontId="49" fillId="0" borderId="71" xfId="8" applyFont="1" applyBorder="1" applyAlignment="1">
      <alignment horizontal="left" vertical="center" wrapText="1"/>
    </xf>
    <xf numFmtId="0" fontId="69" fillId="7" borderId="49" xfId="8" applyFont="1" applyFill="1" applyBorder="1" applyAlignment="1">
      <alignment horizontal="center" vertical="center"/>
    </xf>
    <xf numFmtId="0" fontId="69" fillId="7" borderId="83" xfId="8" applyFont="1" applyFill="1" applyBorder="1" applyAlignment="1">
      <alignment horizontal="center" vertical="center"/>
    </xf>
    <xf numFmtId="0" fontId="73" fillId="0" borderId="53" xfId="8" applyNumberFormat="1" applyFont="1" applyBorder="1" applyAlignment="1">
      <alignment horizontal="center" vertical="center" wrapText="1"/>
    </xf>
    <xf numFmtId="0" fontId="73" fillId="0" borderId="83" xfId="8" applyNumberFormat="1" applyFont="1" applyBorder="1" applyAlignment="1">
      <alignment horizontal="center" vertical="center" wrapText="1"/>
    </xf>
    <xf numFmtId="0" fontId="73" fillId="0" borderId="47" xfId="8" applyNumberFormat="1" applyFont="1" applyBorder="1" applyAlignment="1">
      <alignment horizontal="center" vertical="center" wrapText="1"/>
    </xf>
    <xf numFmtId="0" fontId="73" fillId="0" borderId="71" xfId="8" applyNumberFormat="1" applyFont="1" applyBorder="1" applyAlignment="1">
      <alignment horizontal="center" vertical="center" wrapText="1"/>
    </xf>
    <xf numFmtId="0" fontId="73" fillId="0" borderId="56" xfId="8" applyNumberFormat="1" applyFont="1" applyBorder="1" applyAlignment="1">
      <alignment horizontal="center" vertical="center" wrapText="1"/>
    </xf>
    <xf numFmtId="0" fontId="73" fillId="0" borderId="58" xfId="8" applyNumberFormat="1" applyFont="1" applyBorder="1" applyAlignment="1">
      <alignment horizontal="center" vertical="center" wrapText="1"/>
    </xf>
    <xf numFmtId="0" fontId="73" fillId="17" borderId="21" xfId="8" applyNumberFormat="1" applyFont="1" applyFill="1" applyBorder="1" applyAlignment="1">
      <alignment horizontal="left" vertical="center" wrapText="1"/>
    </xf>
    <xf numFmtId="0" fontId="73" fillId="17" borderId="82" xfId="8" applyNumberFormat="1" applyFont="1" applyFill="1" applyBorder="1" applyAlignment="1">
      <alignment horizontal="left" vertical="center" wrapText="1"/>
    </xf>
    <xf numFmtId="0" fontId="49" fillId="10" borderId="53" xfId="8" applyFont="1" applyFill="1" applyBorder="1" applyAlignment="1">
      <alignment horizontal="center" vertical="center" wrapText="1"/>
    </xf>
    <xf numFmtId="0" fontId="49" fillId="10" borderId="83" xfId="8" applyFont="1" applyFill="1" applyBorder="1" applyAlignment="1">
      <alignment horizontal="center" vertical="center" wrapText="1"/>
    </xf>
    <xf numFmtId="0" fontId="49" fillId="10" borderId="56" xfId="8" applyFont="1" applyFill="1" applyBorder="1" applyAlignment="1">
      <alignment horizontal="center" vertical="center" wrapText="1"/>
    </xf>
    <xf numFmtId="0" fontId="49" fillId="10" borderId="58" xfId="8" applyFont="1" applyFill="1" applyBorder="1" applyAlignment="1">
      <alignment horizontal="center" vertical="center" wrapText="1"/>
    </xf>
    <xf numFmtId="0" fontId="49" fillId="10" borderId="49" xfId="8" applyFont="1" applyFill="1" applyBorder="1" applyAlignment="1">
      <alignment horizontal="center" vertical="center" wrapText="1"/>
    </xf>
    <xf numFmtId="0" fontId="49" fillId="10" borderId="57" xfId="8" applyFont="1" applyFill="1" applyBorder="1" applyAlignment="1">
      <alignment horizontal="center" vertical="center" wrapText="1"/>
    </xf>
    <xf numFmtId="0" fontId="73" fillId="17" borderId="53" xfId="8" applyNumberFormat="1" applyFont="1" applyFill="1" applyBorder="1" applyAlignment="1">
      <alignment horizontal="center" vertical="center" wrapText="1"/>
    </xf>
    <xf numFmtId="0" fontId="73" fillId="17" borderId="83" xfId="8" applyNumberFormat="1" applyFont="1" applyFill="1" applyBorder="1" applyAlignment="1">
      <alignment horizontal="center" vertical="center" wrapText="1"/>
    </xf>
    <xf numFmtId="0" fontId="73" fillId="17" borderId="47" xfId="8" applyNumberFormat="1" applyFont="1" applyFill="1" applyBorder="1" applyAlignment="1">
      <alignment horizontal="center" vertical="center" wrapText="1"/>
    </xf>
    <xf numFmtId="0" fontId="73" fillId="17" borderId="71" xfId="8" applyNumberFormat="1" applyFont="1" applyFill="1" applyBorder="1" applyAlignment="1">
      <alignment horizontal="center" vertical="center" wrapText="1"/>
    </xf>
    <xf numFmtId="0" fontId="73" fillId="17" borderId="56" xfId="8" applyNumberFormat="1" applyFont="1" applyFill="1" applyBorder="1" applyAlignment="1">
      <alignment horizontal="center" vertical="center" wrapText="1"/>
    </xf>
    <xf numFmtId="0" fontId="73" fillId="17" borderId="58" xfId="8" applyNumberFormat="1" applyFont="1" applyFill="1" applyBorder="1" applyAlignment="1">
      <alignment horizontal="center" vertical="center" wrapText="1"/>
    </xf>
    <xf numFmtId="0" fontId="63" fillId="0" borderId="0" xfId="11" applyFont="1" applyAlignment="1">
      <alignment horizontal="left" vertical="center" wrapText="1"/>
    </xf>
    <xf numFmtId="0" fontId="57" fillId="0" borderId="0" xfId="11" applyFont="1" applyAlignment="1">
      <alignment horizontal="left" vertical="top" wrapText="1"/>
    </xf>
    <xf numFmtId="0" fontId="4" fillId="0" borderId="0" xfId="11" applyAlignment="1">
      <alignment horizontal="left" vertical="top" wrapText="1"/>
    </xf>
    <xf numFmtId="0" fontId="79" fillId="0" borderId="74" xfId="11" applyFont="1" applyBorder="1" applyAlignment="1">
      <alignment horizontal="left" vertical="center"/>
    </xf>
    <xf numFmtId="0" fontId="79" fillId="0" borderId="27" xfId="11" applyFont="1" applyBorder="1" applyAlignment="1">
      <alignment horizontal="left" vertical="center"/>
    </xf>
    <xf numFmtId="0" fontId="79" fillId="0" borderId="75" xfId="11" applyFont="1" applyBorder="1" applyAlignment="1">
      <alignment horizontal="left" vertical="center"/>
    </xf>
    <xf numFmtId="0" fontId="62" fillId="0" borderId="0" xfId="11" applyFont="1" applyAlignment="1">
      <alignment horizontal="left" vertical="top" wrapText="1"/>
    </xf>
    <xf numFmtId="0" fontId="70" fillId="0" borderId="0" xfId="0" applyFont="1" applyAlignment="1">
      <alignment horizontal="left" vertical="center"/>
    </xf>
    <xf numFmtId="0" fontId="66" fillId="0" borderId="0" xfId="0" applyFont="1" applyAlignment="1">
      <alignment horizontal="left" vertical="center" wrapText="1"/>
    </xf>
    <xf numFmtId="0" fontId="66" fillId="0" borderId="0" xfId="0" applyFont="1" applyAlignment="1">
      <alignment horizontal="left" vertical="center"/>
    </xf>
    <xf numFmtId="0" fontId="79" fillId="0" borderId="0" xfId="13" applyFont="1" applyBorder="1" applyAlignment="1">
      <alignment horizontal="left" vertical="center"/>
    </xf>
    <xf numFmtId="0" fontId="66" fillId="0" borderId="0" xfId="0" applyFont="1" applyAlignment="1">
      <alignment horizontal="left" vertical="top" wrapText="1"/>
    </xf>
    <xf numFmtId="0" fontId="66" fillId="0" borderId="0" xfId="0" applyFont="1" applyAlignment="1">
      <alignment horizontal="left" vertical="top"/>
    </xf>
  </cellXfs>
  <cellStyles count="14">
    <cellStyle name="Dziesiętny" xfId="5" builtinId="3"/>
    <cellStyle name="Euro" xfId="1" xr:uid="{00000000-0005-0000-0000-000001000000}"/>
    <cellStyle name="Normalny" xfId="0" builtinId="0"/>
    <cellStyle name="Normalny 2" xfId="7" xr:uid="{1DED0D23-5190-4502-BCF1-73486A846396}"/>
    <cellStyle name="Normalny 2 2" xfId="11" xr:uid="{F72660E4-FA30-4453-8705-19B30B1E5E8F}"/>
    <cellStyle name="Normalny 2 2 2" xfId="13" xr:uid="{9A859214-DD1B-4166-9E89-EAF74F4757F1}"/>
    <cellStyle name="Normalny 4" xfId="8" xr:uid="{B22D7E95-4C55-4E9C-A802-8CFFB6CA5F15}"/>
    <cellStyle name="Procentowy" xfId="2" builtinId="5"/>
    <cellStyle name="Procentowy 2" xfId="3" xr:uid="{00000000-0005-0000-0000-000004000000}"/>
    <cellStyle name="Procentowy 3" xfId="10" xr:uid="{33DD234E-C899-44A9-8C44-DC6C72E75EA0}"/>
    <cellStyle name="Procentowy 3 2" xfId="12" xr:uid="{92EBA648-BFD0-4795-A589-643A01162CB1}"/>
    <cellStyle name="Walutowy" xfId="6" builtinId="4"/>
    <cellStyle name="Walutowy 2" xfId="4" xr:uid="{00000000-0005-0000-0000-000005000000}"/>
    <cellStyle name="Walutowy 3" xfId="9" xr:uid="{BD39901A-96F6-4091-9817-3F5DDB460529}"/>
  </cellStyles>
  <dxfs count="1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7D7D"/>
        </patternFill>
      </fill>
    </dxf>
    <dxf>
      <fill>
        <patternFill>
          <bgColor rgb="FFB9FFDC"/>
        </patternFill>
      </fill>
    </dxf>
    <dxf>
      <fill>
        <patternFill>
          <bgColor rgb="FFFF5D5D"/>
        </patternFill>
      </fill>
    </dxf>
    <dxf>
      <fill>
        <patternFill>
          <bgColor rgb="FF99FF99"/>
        </patternFill>
      </fill>
    </dxf>
  </dxfs>
  <tableStyles count="0" defaultTableStyle="TableStyleMedium9" defaultPivotStyle="PivotStyleLight16"/>
  <colors>
    <mruColors>
      <color rgb="FFCCFFFF"/>
      <color rgb="FFB9FFDC"/>
      <color rgb="FF99FF99"/>
      <color rgb="FFCCFF99"/>
      <color rgb="FF99FFCC"/>
      <color rgb="FFFFFFCC"/>
      <color rgb="FFFFFFFF"/>
      <color rgb="FFFF7D7D"/>
      <color rgb="FFFF5D5D"/>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21957</xdr:colOff>
      <xdr:row>3</xdr:row>
      <xdr:rowOff>60158</xdr:rowOff>
    </xdr:from>
    <xdr:to>
      <xdr:col>13</xdr:col>
      <xdr:colOff>3074269</xdr:colOff>
      <xdr:row>23</xdr:row>
      <xdr:rowOff>129839</xdr:rowOff>
    </xdr:to>
    <xdr:pic>
      <xdr:nvPicPr>
        <xdr:cNvPr id="5" name="Obraz 4">
          <a:extLst>
            <a:ext uri="{FF2B5EF4-FFF2-40B4-BE49-F238E27FC236}">
              <a16:creationId xmlns:a16="http://schemas.microsoft.com/office/drawing/2014/main" id="{CC7BBB00-7089-4BC5-B4A7-B2F34E8DD9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57" y="601579"/>
          <a:ext cx="11003180" cy="53936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kty%20EICS/Monaliza/Monaliza_harmonogram%20koszto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kty%20EICS/Patrymonium/Patrimonium_harmonogram.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i.korchow\OneDrive%20&#8212;%20Biblioteka%20Narodowa\SW%20OMNIS%20-%20Analiza%20ekonomiczna%20i%20finansowa%20wariant%20podstawow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NIKSY\AppData\Local\Microsoft\Windows\INetCache\Content.Outlook\I8I528J9\Omnis%20harmonogram%20v%2013_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mkacprzak/Downloads/Monaliza_harmonogram_NIZP-PZH_MZ_NASK_EICS_23042015_171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i.korchow\OneDrive%20&#8212;%20Biblioteka%20Narodowa\0_projekt_pdb_2.0\0_0_Wys&#322;ane%20do%20KRMC_260719\pdb_2.0_wniosek_cz_finans_za&#322;o&#3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adanie 1"/>
      <sheetName val="Zadanie 2"/>
      <sheetName val="Zadanie 3"/>
      <sheetName val="Zadanie 4"/>
      <sheetName val="Zadanie_5"/>
      <sheetName val="Listy"/>
      <sheetName val="Lista"/>
      <sheetName val="Total"/>
      <sheetName val="Podsumowanie"/>
    </sheetNames>
    <sheetDataSet>
      <sheetData sheetId="0"/>
      <sheetData sheetId="1"/>
      <sheetData sheetId="2"/>
      <sheetData sheetId="3"/>
      <sheetData sheetId="4"/>
      <sheetData sheetId="5">
        <row r="2">
          <cell r="A2" t="str">
            <v>netto</v>
          </cell>
          <cell r="C2">
            <v>0.23</v>
          </cell>
        </row>
        <row r="3">
          <cell r="A3" t="str">
            <v>wynagrodzenie</v>
          </cell>
          <cell r="C3">
            <v>0.08</v>
          </cell>
        </row>
        <row r="4">
          <cell r="C4">
            <v>0</v>
          </cell>
        </row>
      </sheetData>
      <sheetData sheetId="6">
        <row r="17">
          <cell r="A17" t="str">
            <v>1.1  Zakup środków trwałych i wartości niematerialnych i prawnych - oprogramowanie</v>
          </cell>
        </row>
        <row r="18">
          <cell r="A18" t="str">
            <v>1.2  Zakup środków trwałych i wartości niematerialnych i prawnych - sprzęt informatyczny</v>
          </cell>
        </row>
        <row r="19">
          <cell r="A19" t="str">
            <v>2.1 Usługi zewnętrzne - przygotowanie projektu</v>
          </cell>
        </row>
        <row r="20">
          <cell r="A20" t="str">
            <v>2.2 Usługi zewnętrzne - usługi informatyczne</v>
          </cell>
        </row>
        <row r="21">
          <cell r="A21" t="str">
            <v>2.3 Usługi zewnętrzne - usługi wspomagające realizację projektu</v>
          </cell>
        </row>
        <row r="22">
          <cell r="A22" t="str">
            <v>3.1 Wynagrodzenia pracowników wykonujących czynności bezpośrednio związane z realizacją zadań w  projekcie</v>
          </cell>
        </row>
        <row r="23">
          <cell r="A23" t="str">
            <v>4. Zakup nieruchomości</v>
          </cell>
        </row>
        <row r="24">
          <cell r="A24" t="str">
            <v>5. Roboty budowlane</v>
          </cell>
        </row>
        <row r="25">
          <cell r="A25" t="str">
            <v>6. Szkolenia</v>
          </cell>
        </row>
        <row r="26">
          <cell r="A26" t="str">
            <v>7. Informacja i Promocja</v>
          </cell>
        </row>
        <row r="27">
          <cell r="A27" t="str">
            <v>8. Koszty pośrednie (wynagrodzenia pracowników wykonujących nie tylko czynności nie związane bezpośrednio z realizacją zadań w danego projekcietu)</v>
          </cell>
        </row>
        <row r="28">
          <cell r="A28" t="str">
            <v>NIEKWALIFIKOWANE: Zakup materiałów i innych środków nie stanowiących środków trwałych</v>
          </cell>
        </row>
        <row r="29">
          <cell r="A29" t="str">
            <v>NIEKWALIFIKOWANE: Inne koszty bezpośrednie, których nie można zaklasyfikować do żadnej z powyższych kategorii</v>
          </cell>
        </row>
      </sheetData>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adania"/>
      <sheetName val="bj_archiwum"/>
      <sheetName val="BJ dane"/>
      <sheetName val="BN dane"/>
      <sheetName val="Harmonogram"/>
      <sheetName val="Arkusz1"/>
      <sheetName val="Porównanie_wydajności"/>
      <sheetName val="budże wg kategorii"/>
      <sheetName val="udostępniane zbiory"/>
    </sheetNames>
    <sheetDataSet>
      <sheetData sheetId="0">
        <row r="2">
          <cell r="B2" t="str">
            <v>Digitalizacja zasobów Biblioteki Narodowej</v>
          </cell>
        </row>
      </sheetData>
      <sheetData sheetId="1"/>
      <sheetData sheetId="2">
        <row r="77">
          <cell r="E77">
            <v>1.9963702359346642</v>
          </cell>
        </row>
      </sheetData>
      <sheetData sheetId="3">
        <row r="15">
          <cell r="B15">
            <v>10000</v>
          </cell>
        </row>
      </sheetData>
      <sheetData sheetId="4"/>
      <sheetData sheetId="5">
        <row r="4">
          <cell r="A4" t="str">
            <v>1</v>
          </cell>
        </row>
        <row r="8">
          <cell r="A8">
            <v>2</v>
          </cell>
        </row>
        <row r="9">
          <cell r="A9" t="str">
            <v>2.1</v>
          </cell>
        </row>
        <row r="10">
          <cell r="A10" t="str">
            <v>2.2</v>
          </cell>
        </row>
        <row r="11">
          <cell r="A11" t="str">
            <v>2.3</v>
          </cell>
        </row>
        <row r="12">
          <cell r="A12" t="str">
            <v>2.4</v>
          </cell>
        </row>
        <row r="13">
          <cell r="A13">
            <v>3</v>
          </cell>
        </row>
        <row r="14">
          <cell r="A14">
            <v>4</v>
          </cell>
        </row>
        <row r="15">
          <cell r="A15">
            <v>5</v>
          </cell>
        </row>
        <row r="16">
          <cell r="A16" t="str">
            <v>5.1</v>
          </cell>
        </row>
        <row r="17">
          <cell r="A17" t="str">
            <v>5.2</v>
          </cell>
        </row>
        <row r="18">
          <cell r="A18">
            <v>6</v>
          </cell>
        </row>
        <row r="19">
          <cell r="A19">
            <v>7</v>
          </cell>
        </row>
        <row r="20">
          <cell r="A20">
            <v>8</v>
          </cell>
        </row>
        <row r="21">
          <cell r="A21">
            <v>9</v>
          </cell>
        </row>
        <row r="22">
          <cell r="A22">
            <v>10</v>
          </cell>
        </row>
      </sheetData>
      <sheetData sheetId="6"/>
      <sheetData sheetId="7">
        <row r="4">
          <cell r="B4" t="str">
            <v>Środki trwałe i wartości niematerialne i prawne</v>
          </cell>
        </row>
        <row r="5">
          <cell r="B5" t="str">
            <v xml:space="preserve">Usługi zewnętrzne </v>
          </cell>
        </row>
        <row r="6">
          <cell r="B6" t="str">
            <v>Pozostałe wydatki związane z digitalizacją zasobów</v>
          </cell>
        </row>
        <row r="7">
          <cell r="B7" t="str">
            <v>Wynagrodzenia pracowników</v>
          </cell>
        </row>
        <row r="8">
          <cell r="B8" t="str">
            <v>Zakup nieruchomości/gruntu</v>
          </cell>
        </row>
        <row r="9">
          <cell r="B9" t="str">
            <v>Roboty budowlane</v>
          </cell>
        </row>
        <row r="10">
          <cell r="B10" t="str">
            <v>Szkolenia</v>
          </cell>
        </row>
        <row r="11">
          <cell r="B11" t="str">
            <v>Informacja i Promocja</v>
          </cell>
        </row>
        <row r="12">
          <cell r="B12" t="str">
            <v>Wydatki poniesione na pokrycie kosztów pośrednich</v>
          </cell>
        </row>
        <row r="13">
          <cell r="B13" t="str">
            <v>Wkład niepieniężny</v>
          </cell>
        </row>
        <row r="14">
          <cell r="B14">
            <v>0</v>
          </cell>
        </row>
        <row r="15">
          <cell r="B15">
            <v>0</v>
          </cell>
        </row>
        <row r="16">
          <cell r="B16">
            <v>0</v>
          </cell>
        </row>
      </sheetData>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adanie 1"/>
      <sheetName val="Zadanie 2"/>
      <sheetName val="Zadanie 3"/>
      <sheetName val="Zadanie 4"/>
      <sheetName val="Zadanie 5"/>
      <sheetName val="listy"/>
      <sheetName val="analiza wielokryterialna"/>
      <sheetName val="Zadania BN"/>
      <sheetName val="Popyt"/>
      <sheetName val="Kalkulacje archiwizacja"/>
      <sheetName val="wskazniki techniczne"/>
      <sheetName val="Model analizy ekonomicznej"/>
      <sheetName val="Statystyki"/>
      <sheetName val="wrazliwosc i ryzyka"/>
      <sheetName val="koszysci ekon"/>
      <sheetName val="Koszty oper"/>
      <sheetName val="koszty eksploatacyjne"/>
      <sheetName val="Przepływy pieniężne - inw"/>
      <sheetName val="Amortyzacja"/>
      <sheetName val="Rentownosc"/>
      <sheetName val="RZIS projektu"/>
      <sheetName val="Żródła fin"/>
      <sheetName val="Trwałość"/>
      <sheetName val="Cash flow projektu"/>
      <sheetName val="Harmonogram"/>
      <sheetName val="budże wg kategorii"/>
      <sheetName val="Harmonogram TCO"/>
      <sheetName val="Założenia makro"/>
      <sheetName val="Koszty eksploatacyjne (2)"/>
      <sheetName val="Luka"/>
      <sheetName val="Źródła fin"/>
      <sheetName val="Rentowność"/>
    </sheetNames>
    <sheetDataSet>
      <sheetData sheetId="0"/>
      <sheetData sheetId="1"/>
      <sheetData sheetId="2"/>
      <sheetData sheetId="3"/>
      <sheetData sheetId="4"/>
      <sheetData sheetId="5">
        <row r="1">
          <cell r="A1" t="str">
            <v>1.1  Zakup środków trwałych i wartości niematerialnych i prawnych - oprogramowanie</v>
          </cell>
          <cell r="D1" t="str">
            <v>netto</v>
          </cell>
          <cell r="F1">
            <v>0.23</v>
          </cell>
        </row>
        <row r="2">
          <cell r="A2" t="str">
            <v>1.2  Zakup środków trwałych i wartości niematerialnych i prawnych - sprzęt informatyczny</v>
          </cell>
          <cell r="D2" t="str">
            <v>wynagrodzenie</v>
          </cell>
          <cell r="F2">
            <v>0.08</v>
          </cell>
        </row>
        <row r="3">
          <cell r="A3" t="str">
            <v>2.1 Usługi zewnętrzne - przygotowanie projektu</v>
          </cell>
          <cell r="F3">
            <v>0</v>
          </cell>
        </row>
        <row r="4">
          <cell r="A4" t="str">
            <v>2.2 Usługi zewnętrzne - usługi informatyczne</v>
          </cell>
        </row>
        <row r="5">
          <cell r="A5" t="str">
            <v>2.3 Usługi zewnętrzne - usługi wspomagające realizację projektu</v>
          </cell>
        </row>
        <row r="6">
          <cell r="A6" t="str">
            <v>3.1 Wynagrodzenia pracowników wykonujących czynności bezpośrednio związane z realizacją zadań w  projekcie</v>
          </cell>
        </row>
        <row r="7">
          <cell r="A7" t="str">
            <v>4. Zakup nieruchomości</v>
          </cell>
        </row>
        <row r="8">
          <cell r="A8" t="str">
            <v>5. Roboty budowlane</v>
          </cell>
        </row>
        <row r="9">
          <cell r="A9" t="str">
            <v>6. Szkolenia</v>
          </cell>
        </row>
        <row r="10">
          <cell r="A10" t="str">
            <v>7. Informacja i Promocja</v>
          </cell>
        </row>
        <row r="11">
          <cell r="A11" t="str">
            <v>8. Koszty pośrednie (wynagrodzenia pracowników wykonujących nie tylko czynności nie związane bezpośrednio z realizacją zadań w danego projekcietu)</v>
          </cell>
        </row>
        <row r="12">
          <cell r="A12" t="str">
            <v>NIEKWALIFIKOWANE: Zakup materiałów i innych środków nie stanowiących środków trwałych</v>
          </cell>
        </row>
        <row r="13">
          <cell r="A13" t="str">
            <v>NIEKWALIFIKOWANE: Inne koszty bezpośrednie, których nie można zaklasyfikować do żadnej z powyższych kategorii</v>
          </cell>
        </row>
        <row r="17">
          <cell r="A17" t="str">
            <v>NASK</v>
          </cell>
        </row>
        <row r="18">
          <cell r="A18" t="str">
            <v>BN</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21">
          <cell r="D121">
            <v>4782000</v>
          </cell>
        </row>
      </sheetData>
      <sheetData sheetId="25"/>
      <sheetData sheetId="26"/>
      <sheetData sheetId="27"/>
      <sheetData sheetId="28"/>
      <sheetData sheetId="29"/>
      <sheetData sheetId="30"/>
      <sheetData sheetId="3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adania"/>
      <sheetName val="bj_archiwum"/>
      <sheetName val="Harmonogram - obrazek"/>
      <sheetName val="Harmonogram do wniosku"/>
      <sheetName val="Omnis"/>
      <sheetName val="Harmonogram"/>
      <sheetName val="Zamówienia"/>
      <sheetName val="Harmonogram_kamienie milowe (2"/>
      <sheetName val="Harmonogram_3"/>
      <sheetName val="BN dane"/>
      <sheetName val="opis_wariantu"/>
      <sheetName val="Arkusz1"/>
      <sheetName val="Arkusz7"/>
      <sheetName val="budże wg kategorii"/>
      <sheetName val="Koszty eksploatacyjne"/>
      <sheetName val="Arkusz3"/>
      <sheetName val="Popyt"/>
      <sheetName val="Harmonogram TCO"/>
      <sheetName val="Harmonogram_2"/>
      <sheetName val="Harmonogram_kamienie milowe"/>
      <sheetName val="udostępniane zbiory"/>
      <sheetName val="H_do_wniosku"/>
      <sheetName val="Ryzyko"/>
      <sheetName val="zatrudnienie"/>
      <sheetName val="Harmonogram do zalacznika"/>
      <sheetName val="Arkusz1 (2)"/>
    </sheetNames>
    <sheetDataSet>
      <sheetData sheetId="0">
        <row r="8">
          <cell r="B8" t="str">
            <v>Zarządzanie projektem - przygotowanie oraz obsługa projektu</v>
          </cell>
        </row>
      </sheetData>
      <sheetData sheetId="1" refreshError="1"/>
      <sheetData sheetId="2" refreshError="1"/>
      <sheetData sheetId="3" refreshError="1"/>
      <sheetData sheetId="4">
        <row r="2">
          <cell r="B2" t="str">
            <v>Budowa koncentratora metadanych</v>
          </cell>
        </row>
      </sheetData>
      <sheetData sheetId="5"/>
      <sheetData sheetId="6" refreshError="1"/>
      <sheetData sheetId="7" refreshError="1"/>
      <sheetData sheetId="8" refreshError="1"/>
      <sheetData sheetId="9" refreshError="1"/>
      <sheetData sheetId="10" refreshError="1"/>
      <sheetData sheetId="11">
        <row r="4">
          <cell r="A4" t="str">
            <v>1</v>
          </cell>
        </row>
      </sheetData>
      <sheetData sheetId="12" refreshError="1"/>
      <sheetData sheetId="13">
        <row r="4">
          <cell r="B4" t="str">
            <v>Środki trwałe i wartości niematerialne i prawne</v>
          </cell>
        </row>
      </sheetData>
      <sheetData sheetId="14" refreshError="1"/>
      <sheetData sheetId="15">
        <row r="2">
          <cell r="A2" t="str">
            <v>Przygotowanie</v>
          </cell>
        </row>
        <row r="3">
          <cell r="A3" t="str">
            <v>Analiza</v>
          </cell>
        </row>
        <row r="4">
          <cell r="A4" t="str">
            <v>Planowanie i projektowanie</v>
          </cell>
        </row>
        <row r="5">
          <cell r="A5" t="str">
            <v>Zakup sprzętu IT</v>
          </cell>
        </row>
        <row r="6">
          <cell r="A6" t="str">
            <v>Zakup wartości niematerialnych i prawnych</v>
          </cell>
        </row>
        <row r="7">
          <cell r="A7" t="str">
            <v>Wdrożenie</v>
          </cell>
        </row>
        <row r="8">
          <cell r="A8" t="str">
            <v>testowanie</v>
          </cell>
        </row>
        <row r="9">
          <cell r="A9" t="str">
            <v>Koszty pośrednie</v>
          </cell>
        </row>
      </sheetData>
      <sheetData sheetId="16" refreshError="1"/>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adanie 1"/>
      <sheetName val="Zadanie 2"/>
      <sheetName val="Zadanie 3"/>
      <sheetName val="Zadanie 4"/>
      <sheetName val="Zadanie_5"/>
      <sheetName val="Listy"/>
      <sheetName val="Lista"/>
      <sheetName val="Podsumowanie"/>
    </sheetNames>
    <sheetDataSet>
      <sheetData sheetId="0"/>
      <sheetData sheetId="1"/>
      <sheetData sheetId="2"/>
      <sheetData sheetId="3"/>
      <sheetData sheetId="4"/>
      <sheetData sheetId="5">
        <row r="2">
          <cell r="C2">
            <v>0.23</v>
          </cell>
        </row>
        <row r="3">
          <cell r="C3">
            <v>0.08</v>
          </cell>
        </row>
        <row r="4">
          <cell r="C4">
            <v>0</v>
          </cell>
        </row>
      </sheetData>
      <sheetData sheetId="6"/>
      <sheetData sheetId="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PDB_2.0_Założenia"/>
      <sheetName val="2. PDB_2.0_Nakłady"/>
      <sheetName val="3. PDB_2.0_Przychody"/>
      <sheetName val="4. PDB_2.0_Koszty operacyjne"/>
      <sheetName val="5. PDB_2.0_Przepływy"/>
      <sheetName val="6. PDB_2.Wsk. rentowności; Luka"/>
      <sheetName val="7. PDB_2.0_Analiza ekonomiczna"/>
      <sheetName val="Listy wyboru"/>
      <sheetName val="PDB_2.0_k_operac_założenia"/>
      <sheetName val="PDB_2.0_wynagrodz_zespół_proj"/>
      <sheetName val="PDB_2.0_diagr_wykorzystania"/>
      <sheetName val="PDB_2.0_w_gantta"/>
      <sheetName val="PDB_2.0_zakres"/>
      <sheetName val="PDB_2.0_wskaź_licz_załatw_spraw"/>
      <sheetName val="PDB_2.0_widok_kooperacji_system"/>
      <sheetName val="PDB_analiza_ryzyk"/>
    </sheetNames>
    <sheetDataSet>
      <sheetData sheetId="0"/>
      <sheetData sheetId="1" refreshError="1"/>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6" Type="http://schemas.openxmlformats.org/officeDocument/2006/relationships/comments" Target="../comments5.xml"/><Relationship Id="rId5" Type="http://schemas.openxmlformats.org/officeDocument/2006/relationships/vmlDrawing" Target="../drawings/vmlDrawing5.vml"/><Relationship Id="rId4" Type="http://schemas.openxmlformats.org/officeDocument/2006/relationships/printerSettings" Target="../printerSettings/printerSettings1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9FFDC"/>
    <pageSetUpPr fitToPage="1"/>
  </sheetPr>
  <dimension ref="A1:O29"/>
  <sheetViews>
    <sheetView showGridLines="0" view="pageBreakPreview" zoomScale="81" zoomScaleNormal="100" zoomScaleSheetLayoutView="81" workbookViewId="0">
      <selection activeCell="C18" sqref="C18"/>
    </sheetView>
  </sheetViews>
  <sheetFormatPr defaultRowHeight="13.2" x14ac:dyDescent="0.25"/>
  <cols>
    <col min="1" max="1" width="2.88671875" customWidth="1"/>
    <col min="2" max="2" width="36.44140625" customWidth="1"/>
    <col min="3" max="3" width="13.33203125" customWidth="1"/>
    <col min="4" max="4" width="10.5546875" customWidth="1"/>
    <col min="5" max="5" width="10.88671875" customWidth="1"/>
    <col min="6" max="14" width="11.109375" bestFit="1" customWidth="1"/>
    <col min="15" max="15" width="1.88671875" customWidth="1"/>
  </cols>
  <sheetData>
    <row r="1" spans="1:15" x14ac:dyDescent="0.25">
      <c r="A1" s="755"/>
      <c r="B1" s="755"/>
      <c r="C1" s="62"/>
      <c r="D1" s="62"/>
      <c r="E1" s="62"/>
      <c r="F1" s="62"/>
      <c r="G1" s="62"/>
      <c r="H1" s="62"/>
      <c r="I1" s="62"/>
      <c r="J1" s="62"/>
      <c r="K1" s="62"/>
      <c r="L1" s="62"/>
      <c r="M1" s="62"/>
      <c r="N1" s="62"/>
      <c r="O1" s="62"/>
    </row>
    <row r="2" spans="1:15" ht="17.399999999999999" x14ac:dyDescent="0.25">
      <c r="A2" s="473" t="s">
        <v>338</v>
      </c>
      <c r="B2" s="62"/>
      <c r="C2" s="62"/>
      <c r="D2" s="62"/>
      <c r="E2" s="62"/>
      <c r="F2" s="62"/>
      <c r="G2" s="62"/>
      <c r="H2" s="62"/>
      <c r="I2" s="62"/>
      <c r="J2" s="62"/>
      <c r="K2" s="62"/>
      <c r="L2" s="62"/>
      <c r="M2" s="62"/>
      <c r="N2" s="62"/>
      <c r="O2" s="62"/>
    </row>
    <row r="3" spans="1:15" x14ac:dyDescent="0.25">
      <c r="A3" s="62"/>
      <c r="B3" s="62"/>
      <c r="C3" s="62"/>
      <c r="D3" s="62"/>
      <c r="E3" s="62"/>
      <c r="F3" s="62"/>
      <c r="G3" s="62"/>
      <c r="H3" s="62"/>
      <c r="I3" s="62"/>
      <c r="J3" s="62"/>
      <c r="K3" s="62"/>
      <c r="L3" s="62"/>
      <c r="M3" s="62"/>
      <c r="N3" s="62"/>
      <c r="O3" s="62"/>
    </row>
    <row r="4" spans="1:15" ht="21" customHeight="1" x14ac:dyDescent="0.25">
      <c r="A4" s="62"/>
      <c r="B4" s="106" t="s">
        <v>96</v>
      </c>
      <c r="C4" s="107"/>
      <c r="D4" s="107"/>
      <c r="E4" s="62"/>
      <c r="F4" s="62"/>
      <c r="G4" s="62"/>
      <c r="H4" s="62"/>
      <c r="I4" s="62"/>
      <c r="J4" s="62"/>
      <c r="K4" s="62"/>
      <c r="L4" s="62"/>
      <c r="M4" s="62"/>
      <c r="N4" s="62"/>
      <c r="O4" s="62"/>
    </row>
    <row r="5" spans="1:15" x14ac:dyDescent="0.25">
      <c r="A5" s="62"/>
      <c r="B5" s="62"/>
      <c r="C5" s="63"/>
      <c r="D5" s="62"/>
      <c r="E5" s="62"/>
      <c r="F5" s="62"/>
      <c r="G5" s="62"/>
      <c r="H5" s="62"/>
      <c r="I5" s="62"/>
      <c r="J5" s="62"/>
      <c r="K5" s="62"/>
      <c r="L5" s="62"/>
      <c r="M5" s="62"/>
      <c r="N5" s="62"/>
      <c r="O5" s="62"/>
    </row>
    <row r="6" spans="1:15" ht="27.75" customHeight="1" x14ac:dyDescent="0.25">
      <c r="A6" s="62"/>
      <c r="B6" s="23" t="s">
        <v>65</v>
      </c>
      <c r="C6" s="756" t="s">
        <v>18</v>
      </c>
      <c r="D6" s="757"/>
      <c r="E6" s="62"/>
      <c r="F6" s="83"/>
      <c r="G6" s="84"/>
      <c r="H6" s="84"/>
      <c r="I6" s="84"/>
      <c r="J6" s="62"/>
      <c r="K6" s="62"/>
      <c r="L6" s="62"/>
      <c r="M6" s="62"/>
      <c r="N6" s="62"/>
      <c r="O6" s="62"/>
    </row>
    <row r="7" spans="1:15" x14ac:dyDescent="0.25">
      <c r="A7" s="62"/>
      <c r="B7" s="3" t="s">
        <v>21</v>
      </c>
      <c r="C7" s="86"/>
      <c r="D7" s="33">
        <v>0.04</v>
      </c>
      <c r="E7" s="62"/>
      <c r="F7" s="84"/>
      <c r="G7" s="84"/>
      <c r="H7" s="84"/>
      <c r="I7" s="84"/>
      <c r="J7" s="62"/>
      <c r="K7" s="62"/>
      <c r="L7" s="62"/>
      <c r="M7" s="62"/>
      <c r="N7" s="62"/>
      <c r="O7" s="62"/>
    </row>
    <row r="8" spans="1:15" x14ac:dyDescent="0.25">
      <c r="A8" s="62"/>
      <c r="B8" s="3" t="s">
        <v>23</v>
      </c>
      <c r="C8" s="86"/>
      <c r="D8" s="33">
        <v>0.23</v>
      </c>
      <c r="E8" s="62"/>
      <c r="F8" s="759"/>
      <c r="G8" s="759"/>
      <c r="H8" s="760"/>
      <c r="I8" s="760"/>
      <c r="J8" s="62"/>
      <c r="K8" s="62"/>
      <c r="L8" s="62"/>
      <c r="M8" s="62"/>
      <c r="N8" s="62"/>
      <c r="O8" s="62"/>
    </row>
    <row r="9" spans="1:15" ht="26.4" x14ac:dyDescent="0.25">
      <c r="A9" s="62"/>
      <c r="B9" s="3" t="s">
        <v>23</v>
      </c>
      <c r="C9" s="86"/>
      <c r="D9" s="52" t="s">
        <v>40</v>
      </c>
      <c r="E9" s="62"/>
      <c r="F9" s="759"/>
      <c r="G9" s="759"/>
      <c r="H9" s="760"/>
      <c r="I9" s="760"/>
      <c r="J9" s="62"/>
      <c r="K9" s="62"/>
      <c r="L9" s="62"/>
      <c r="M9" s="62"/>
      <c r="N9" s="62"/>
      <c r="O9" s="62"/>
    </row>
    <row r="10" spans="1:15" ht="29.4" customHeight="1" x14ac:dyDescent="0.25">
      <c r="A10" s="62"/>
      <c r="B10" s="138" t="s">
        <v>127</v>
      </c>
      <c r="C10" s="86"/>
      <c r="D10" s="54" t="s">
        <v>43</v>
      </c>
      <c r="E10" s="62"/>
      <c r="F10" s="759"/>
      <c r="G10" s="759"/>
      <c r="H10" s="760"/>
      <c r="I10" s="760"/>
      <c r="J10" s="62"/>
      <c r="K10" s="62"/>
      <c r="L10" s="62"/>
      <c r="M10" s="62"/>
      <c r="N10" s="62"/>
      <c r="O10" s="62"/>
    </row>
    <row r="11" spans="1:15" ht="39.6" x14ac:dyDescent="0.25">
      <c r="A11" s="62"/>
      <c r="B11" s="40" t="s">
        <v>105</v>
      </c>
      <c r="C11" s="86"/>
      <c r="D11" s="85">
        <v>1</v>
      </c>
      <c r="E11" s="11"/>
      <c r="F11" s="62"/>
      <c r="G11" s="62"/>
      <c r="H11" s="62"/>
    </row>
    <row r="12" spans="1:15" x14ac:dyDescent="0.25">
      <c r="A12" s="62"/>
      <c r="B12" s="48" t="s">
        <v>24</v>
      </c>
      <c r="C12" s="86"/>
      <c r="D12" s="34"/>
      <c r="E12" s="62"/>
      <c r="F12" s="62"/>
      <c r="G12" s="62"/>
    </row>
    <row r="13" spans="1:15" ht="52.8" x14ac:dyDescent="0.25">
      <c r="A13" s="62"/>
      <c r="B13" s="50" t="s">
        <v>25</v>
      </c>
      <c r="C13" s="86"/>
      <c r="D13" s="49">
        <v>0.03</v>
      </c>
      <c r="E13" s="62"/>
      <c r="F13" s="62"/>
      <c r="G13" s="62"/>
      <c r="H13" s="62"/>
      <c r="I13" s="62"/>
      <c r="J13" s="62"/>
      <c r="K13" s="62"/>
      <c r="L13" s="62"/>
      <c r="M13" s="62"/>
      <c r="N13" s="62"/>
      <c r="O13" s="62"/>
    </row>
    <row r="14" spans="1:15" ht="41.4" customHeight="1" x14ac:dyDescent="0.25">
      <c r="A14" s="62"/>
      <c r="B14" s="51" t="s">
        <v>26</v>
      </c>
      <c r="C14" s="86"/>
      <c r="D14" s="49">
        <v>0.1</v>
      </c>
      <c r="E14" s="62"/>
      <c r="F14" s="62"/>
      <c r="G14" s="62"/>
      <c r="H14" s="62"/>
      <c r="I14" s="62"/>
      <c r="J14" s="62"/>
      <c r="K14" s="62"/>
      <c r="L14" s="62"/>
      <c r="M14" s="62"/>
      <c r="N14" s="62"/>
      <c r="O14" s="62"/>
    </row>
    <row r="15" spans="1:15" x14ac:dyDescent="0.25">
      <c r="A15" s="62"/>
      <c r="B15" s="761" t="s">
        <v>68</v>
      </c>
      <c r="C15" s="762"/>
      <c r="D15" s="763"/>
      <c r="E15" s="62"/>
      <c r="F15" s="62"/>
      <c r="G15" s="62"/>
      <c r="H15" s="62"/>
      <c r="I15" s="62"/>
      <c r="J15" s="62"/>
      <c r="K15" s="62"/>
      <c r="L15" s="62"/>
      <c r="M15" s="62"/>
      <c r="N15" s="62"/>
      <c r="O15" s="62"/>
    </row>
    <row r="16" spans="1:15" x14ac:dyDescent="0.25">
      <c r="A16" s="62"/>
      <c r="B16" s="91" t="s">
        <v>73</v>
      </c>
      <c r="C16" s="766" t="s">
        <v>75</v>
      </c>
      <c r="D16" s="767"/>
      <c r="E16" s="62"/>
      <c r="F16" s="62"/>
      <c r="G16" s="62"/>
      <c r="H16" s="62"/>
      <c r="I16" s="62"/>
      <c r="J16" s="62"/>
      <c r="K16" s="62"/>
      <c r="L16" s="62"/>
      <c r="M16" s="62"/>
      <c r="N16" s="62"/>
      <c r="O16" s="62"/>
    </row>
    <row r="17" spans="1:15" ht="20.399999999999999" customHeight="1" x14ac:dyDescent="0.25">
      <c r="A17" s="62"/>
      <c r="B17" s="88" t="s">
        <v>69</v>
      </c>
      <c r="C17" s="764" t="str">
        <f>IF(D10="TAK","brutto","netto")</f>
        <v>brutto</v>
      </c>
      <c r="D17" s="765"/>
      <c r="E17" s="62"/>
      <c r="F17" s="62"/>
      <c r="G17" s="62"/>
      <c r="H17" s="62"/>
      <c r="I17" s="62"/>
      <c r="J17" s="62"/>
      <c r="K17" s="62"/>
      <c r="L17" s="62"/>
      <c r="M17" s="62"/>
      <c r="N17" s="62"/>
      <c r="O17" s="62"/>
    </row>
    <row r="18" spans="1:15" x14ac:dyDescent="0.25">
      <c r="A18" s="62"/>
      <c r="B18" s="62"/>
      <c r="C18" s="65"/>
      <c r="D18" s="62"/>
      <c r="E18" s="62"/>
      <c r="F18" s="62"/>
      <c r="G18" s="62"/>
      <c r="H18" s="62"/>
      <c r="I18" s="62"/>
      <c r="J18" s="62"/>
      <c r="K18" s="62"/>
      <c r="L18" s="62"/>
      <c r="M18" s="62"/>
      <c r="N18" s="62"/>
      <c r="O18" s="62"/>
    </row>
    <row r="19" spans="1:15" ht="43.65" customHeight="1" x14ac:dyDescent="0.25">
      <c r="A19" s="62"/>
      <c r="B19" s="1" t="s">
        <v>1</v>
      </c>
      <c r="C19" s="2" t="s">
        <v>0</v>
      </c>
      <c r="D19" s="2" t="s">
        <v>18</v>
      </c>
      <c r="E19" s="47" t="s">
        <v>17</v>
      </c>
      <c r="F19" s="47" t="s">
        <v>2</v>
      </c>
      <c r="G19" s="47" t="s">
        <v>3</v>
      </c>
      <c r="H19" s="47" t="s">
        <v>48</v>
      </c>
      <c r="I19" s="23" t="s">
        <v>49</v>
      </c>
      <c r="J19" s="23" t="s">
        <v>50</v>
      </c>
      <c r="K19" s="23" t="s">
        <v>51</v>
      </c>
      <c r="L19" s="23" t="s">
        <v>52</v>
      </c>
      <c r="M19" s="23" t="s">
        <v>53</v>
      </c>
      <c r="N19" s="23" t="s">
        <v>54</v>
      </c>
      <c r="O19" s="62"/>
    </row>
    <row r="20" spans="1:15" ht="17.399999999999999" customHeight="1" x14ac:dyDescent="0.25">
      <c r="A20" s="62"/>
      <c r="B20" s="1"/>
      <c r="C20" s="2"/>
      <c r="D20" s="2"/>
      <c r="E20" s="41">
        <v>2019</v>
      </c>
      <c r="F20" s="47">
        <f t="shared" ref="F20:N20" si="0">E20+1</f>
        <v>2020</v>
      </c>
      <c r="G20" s="47">
        <f t="shared" si="0"/>
        <v>2021</v>
      </c>
      <c r="H20" s="47">
        <f t="shared" si="0"/>
        <v>2022</v>
      </c>
      <c r="I20" s="47">
        <f>H20+1</f>
        <v>2023</v>
      </c>
      <c r="J20" s="47">
        <f t="shared" si="0"/>
        <v>2024</v>
      </c>
      <c r="K20" s="47">
        <f t="shared" si="0"/>
        <v>2025</v>
      </c>
      <c r="L20" s="47">
        <f t="shared" si="0"/>
        <v>2026</v>
      </c>
      <c r="M20" s="47">
        <f t="shared" si="0"/>
        <v>2027</v>
      </c>
      <c r="N20" s="47">
        <f t="shared" si="0"/>
        <v>2028</v>
      </c>
      <c r="O20" s="64"/>
    </row>
    <row r="21" spans="1:15" x14ac:dyDescent="0.25">
      <c r="A21" s="62"/>
      <c r="B21" s="3" t="s">
        <v>4</v>
      </c>
      <c r="C21" s="31" t="s">
        <v>20</v>
      </c>
      <c r="D21" s="31">
        <v>10</v>
      </c>
      <c r="E21" s="32"/>
      <c r="F21" s="32"/>
      <c r="G21" s="32"/>
      <c r="H21" s="32"/>
      <c r="I21" s="32"/>
      <c r="J21" s="32"/>
      <c r="K21" s="32"/>
      <c r="L21" s="32"/>
      <c r="M21" s="32"/>
      <c r="N21" s="32"/>
      <c r="O21" s="62"/>
    </row>
    <row r="22" spans="1:15" x14ac:dyDescent="0.25">
      <c r="A22" s="62"/>
      <c r="B22" s="62"/>
      <c r="C22" s="62"/>
      <c r="D22" s="62"/>
      <c r="E22" s="62"/>
      <c r="F22" s="62"/>
      <c r="G22" s="62"/>
      <c r="H22" s="62"/>
      <c r="I22" s="62"/>
      <c r="J22" s="62"/>
      <c r="K22" s="62"/>
      <c r="L22" s="62"/>
      <c r="M22" s="62"/>
      <c r="N22" s="62"/>
      <c r="O22" s="62"/>
    </row>
    <row r="29" spans="1:15" ht="22.5" customHeight="1" x14ac:dyDescent="0.25">
      <c r="B29" s="758"/>
      <c r="C29" s="758"/>
      <c r="D29" s="758"/>
      <c r="E29" s="758"/>
      <c r="F29" s="758"/>
      <c r="G29" s="758"/>
      <c r="H29" s="758"/>
      <c r="I29" s="758"/>
      <c r="J29" s="758"/>
      <c r="K29" s="758"/>
      <c r="L29" s="758"/>
      <c r="M29" s="758"/>
      <c r="N29" s="758"/>
      <c r="O29" s="758"/>
    </row>
  </sheetData>
  <customSheetViews>
    <customSheetView guid="{4B5DA7B8-D2FE-4486-B62F-E16B3645B5F7}">
      <selection activeCell="D10" sqref="D10"/>
      <pageMargins left="0.75" right="0.75" top="1" bottom="1" header="0.5" footer="0.5"/>
      <pageSetup paperSize="9" scale="82" orientation="landscape" r:id="rId1"/>
      <headerFooter alignWithMargins="0"/>
    </customSheetView>
    <customSheetView guid="{4F7FA9F7-6982-4D1A-B869-13D3349DEE4E}">
      <selection activeCell="E10" sqref="E10"/>
      <pageMargins left="0.75" right="0.75" top="1" bottom="1" header="0.5" footer="0.5"/>
      <pageSetup paperSize="9" scale="82" orientation="landscape" r:id="rId2"/>
      <headerFooter alignWithMargins="0"/>
    </customSheetView>
    <customSheetView guid="{81526E2D-C179-4F61-BBE9-8364D75F4482}">
      <selection activeCell="C38" sqref="C38"/>
      <pageMargins left="0.75" right="0.75" top="1" bottom="1" header="0.5" footer="0.5"/>
      <pageSetup paperSize="9" scale="82" orientation="landscape" r:id="rId3"/>
      <headerFooter alignWithMargins="0"/>
    </customSheetView>
  </customSheetViews>
  <mergeCells count="12">
    <mergeCell ref="A1:B1"/>
    <mergeCell ref="C6:D6"/>
    <mergeCell ref="B29:O29"/>
    <mergeCell ref="F9:G9"/>
    <mergeCell ref="F10:G10"/>
    <mergeCell ref="F8:G8"/>
    <mergeCell ref="H8:I8"/>
    <mergeCell ref="H9:I9"/>
    <mergeCell ref="H10:I10"/>
    <mergeCell ref="B15:D15"/>
    <mergeCell ref="C17:D17"/>
    <mergeCell ref="C16:D16"/>
  </mergeCells>
  <phoneticPr fontId="7" type="noConversion"/>
  <printOptions horizontalCentered="1" verticalCentered="1"/>
  <pageMargins left="0.74803149606299213" right="0.74803149606299213" top="0.98425196850393704" bottom="0.98425196850393704" header="0.51181102362204722" footer="0.51181102362204722"/>
  <pageSetup paperSize="9" scale="74" orientation="landscape" r:id="rId4"/>
  <headerFooter alignWithMargins="0"/>
  <colBreaks count="2" manualBreakCount="2">
    <brk id="176" max="24" man="1"/>
    <brk id="187" max="24" man="1"/>
  </colBreaks>
  <legacyDrawing r:id="rId5"/>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'Listy wyboru'!$C$3:$C$8</xm:f>
          </x14:formula1>
          <xm:sqref>E20</xm:sqref>
        </x14:dataValidation>
        <x14:dataValidation type="list" allowBlank="1" showInputMessage="1" showErrorMessage="1" xr:uid="{00000000-0002-0000-0000-000001000000}">
          <x14:formula1>
            <xm:f>'Listy wyboru'!$G$3:$G$4</xm:f>
          </x14:formula1>
          <xm:sqref>D10</xm:sqref>
        </x14:dataValidation>
        <x14:dataValidation type="list" allowBlank="1" showInputMessage="1" showErrorMessage="1" xr:uid="{00000000-0002-0000-0000-000002000000}">
          <x14:formula1>
            <xm:f>'Listy wyboru'!$H$3:$H$4</xm:f>
          </x14:formula1>
          <xm:sqref>C16:D16</xm:sqref>
        </x14:dataValidation>
        <x14:dataValidation type="decimal" allowBlank="1" showInputMessage="1" showErrorMessage="1" errorTitle="Błąd" error="Proszę wybrać wartość z przedziału od 0,01% do 100,00%" xr:uid="{00000000-0002-0000-0000-000003000000}">
          <x14:formula1>
            <xm:f>'Listy wyboru'!A3</xm:f>
          </x14:formula1>
          <x14:formula2>
            <xm:f>'Listy wyboru'!A4</xm:f>
          </x14:formula2>
          <xm:sqref>D11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E52824-0985-426F-97B3-25D8E66551C6}">
  <sheetPr>
    <tabColor rgb="FFCCFFFF"/>
  </sheetPr>
  <dimension ref="A1:AR91"/>
  <sheetViews>
    <sheetView view="pageBreakPreview" zoomScale="64" zoomScaleNormal="82" zoomScaleSheetLayoutView="64" workbookViewId="0">
      <selection activeCell="A18" sqref="A18"/>
    </sheetView>
  </sheetViews>
  <sheetFormatPr defaultRowHeight="14.4" x14ac:dyDescent="0.3"/>
  <cols>
    <col min="1" max="1" width="4.5546875" style="248" bestFit="1" customWidth="1"/>
    <col min="2" max="2" width="15.6640625" style="249" customWidth="1"/>
    <col min="3" max="3" width="19.6640625" style="249" customWidth="1"/>
    <col min="4" max="4" width="11.33203125" style="249" customWidth="1"/>
    <col min="5" max="5" width="13.6640625" style="249" customWidth="1"/>
    <col min="6" max="6" width="12.33203125" style="249" customWidth="1"/>
    <col min="7" max="7" width="14.6640625" style="249" hidden="1" customWidth="1"/>
    <col min="8" max="8" width="13.6640625" style="249" hidden="1" customWidth="1"/>
    <col min="9" max="12" width="13.44140625" style="250" bestFit="1" customWidth="1"/>
    <col min="13" max="13" width="14.44140625" style="339" customWidth="1"/>
    <col min="14" max="25" width="13.44140625" style="250" bestFit="1" customWidth="1"/>
    <col min="26" max="26" width="19.33203125" style="350" customWidth="1"/>
    <col min="27" max="32" width="13.44140625" style="250" bestFit="1" customWidth="1"/>
    <col min="33" max="33" width="13.44140625" style="250" customWidth="1"/>
    <col min="34" max="34" width="13.44140625" style="250" bestFit="1" customWidth="1"/>
    <col min="35" max="36" width="8.88671875" style="249" hidden="1" customWidth="1"/>
    <col min="37" max="42" width="8.88671875" style="162" hidden="1" customWidth="1"/>
    <col min="43" max="43" width="13.44140625" style="350" customWidth="1"/>
    <col min="44" max="44" width="17.21875" style="162" customWidth="1"/>
    <col min="45" max="16384" width="8.88671875" style="162"/>
  </cols>
  <sheetData>
    <row r="1" spans="1:44" s="259" customFormat="1" ht="36.6" customHeight="1" thickBot="1" x14ac:dyDescent="0.35">
      <c r="A1" s="943" t="s">
        <v>346</v>
      </c>
      <c r="B1" s="944"/>
      <c r="C1" s="944"/>
      <c r="D1" s="944"/>
      <c r="E1" s="944"/>
      <c r="F1" s="944"/>
      <c r="G1" s="944"/>
      <c r="H1" s="944"/>
      <c r="I1" s="944"/>
      <c r="J1" s="944"/>
      <c r="K1" s="944"/>
      <c r="L1" s="944"/>
      <c r="M1" s="944"/>
      <c r="N1" s="944"/>
      <c r="O1" s="944"/>
      <c r="P1" s="944"/>
      <c r="Q1" s="944"/>
      <c r="R1" s="944"/>
      <c r="S1" s="944"/>
      <c r="T1" s="944"/>
      <c r="U1" s="944"/>
      <c r="V1" s="944"/>
      <c r="W1" s="944"/>
      <c r="X1" s="944"/>
      <c r="Y1" s="944"/>
      <c r="Z1" s="944"/>
      <c r="AA1" s="944"/>
      <c r="AB1" s="944"/>
      <c r="AC1" s="944"/>
      <c r="AD1" s="944"/>
      <c r="AE1" s="944"/>
      <c r="AF1" s="944"/>
      <c r="AG1" s="944"/>
      <c r="AH1" s="944"/>
      <c r="AI1" s="944"/>
      <c r="AJ1" s="944"/>
      <c r="AK1" s="944"/>
      <c r="AL1" s="944"/>
      <c r="AM1" s="944"/>
      <c r="AN1" s="944"/>
      <c r="AO1" s="944"/>
      <c r="AP1" s="945"/>
      <c r="AQ1" s="459"/>
    </row>
    <row r="2" spans="1:44" ht="49.2" customHeight="1" thickBot="1" x14ac:dyDescent="0.35">
      <c r="A2" s="946" t="s">
        <v>130</v>
      </c>
      <c r="B2" s="948" t="s">
        <v>227</v>
      </c>
      <c r="C2" s="948" t="s">
        <v>228</v>
      </c>
      <c r="D2" s="950" t="s">
        <v>229</v>
      </c>
      <c r="E2" s="951"/>
      <c r="F2" s="952"/>
      <c r="G2" s="948" t="s">
        <v>230</v>
      </c>
      <c r="H2" s="948" t="s">
        <v>231</v>
      </c>
      <c r="I2" s="954"/>
      <c r="J2" s="954"/>
      <c r="K2" s="954"/>
      <c r="L2" s="954"/>
      <c r="M2" s="954"/>
      <c r="N2" s="954"/>
      <c r="O2" s="954"/>
      <c r="P2" s="954"/>
      <c r="Q2" s="954"/>
      <c r="R2" s="954"/>
      <c r="S2" s="954"/>
      <c r="T2" s="954"/>
      <c r="U2" s="954"/>
      <c r="V2" s="954"/>
      <c r="W2" s="954"/>
      <c r="X2" s="954"/>
      <c r="Y2" s="954"/>
      <c r="Z2" s="954"/>
      <c r="AA2" s="954"/>
      <c r="AB2" s="954"/>
      <c r="AC2" s="954"/>
      <c r="AD2" s="954"/>
      <c r="AE2" s="954"/>
      <c r="AF2" s="954"/>
      <c r="AG2" s="954"/>
      <c r="AH2" s="954"/>
      <c r="AI2" s="955"/>
      <c r="AJ2" s="955"/>
      <c r="AK2" s="955"/>
      <c r="AL2" s="955"/>
      <c r="AM2" s="955"/>
      <c r="AN2" s="955"/>
      <c r="AO2" s="955"/>
      <c r="AP2" s="956"/>
      <c r="AQ2" s="349"/>
    </row>
    <row r="3" spans="1:44" ht="14.4" customHeight="1" thickBot="1" x14ac:dyDescent="0.35">
      <c r="A3" s="947"/>
      <c r="B3" s="949"/>
      <c r="C3" s="949"/>
      <c r="D3" s="222"/>
      <c r="E3" s="223"/>
      <c r="F3" s="224"/>
      <c r="G3" s="949"/>
      <c r="H3" s="949"/>
      <c r="I3" s="973"/>
      <c r="J3" s="973"/>
      <c r="K3" s="973"/>
      <c r="L3" s="973"/>
      <c r="M3" s="973"/>
      <c r="N3" s="973"/>
      <c r="O3" s="973"/>
      <c r="P3" s="973"/>
      <c r="Q3" s="973"/>
      <c r="R3" s="973"/>
      <c r="S3" s="973"/>
      <c r="T3" s="973"/>
      <c r="U3" s="973"/>
      <c r="V3" s="973"/>
      <c r="W3" s="973"/>
      <c r="X3" s="973"/>
      <c r="Y3" s="973"/>
      <c r="Z3" s="973"/>
      <c r="AA3" s="973"/>
      <c r="AB3" s="973"/>
      <c r="AC3" s="973"/>
      <c r="AD3" s="973"/>
      <c r="AE3" s="973"/>
      <c r="AF3" s="973"/>
      <c r="AG3" s="973"/>
      <c r="AH3" s="973"/>
      <c r="AI3" s="973"/>
      <c r="AJ3" s="973"/>
      <c r="AK3" s="973"/>
      <c r="AL3" s="973"/>
      <c r="AM3" s="973"/>
      <c r="AN3" s="973"/>
      <c r="AO3" s="973"/>
      <c r="AP3" s="973"/>
      <c r="AQ3" s="974"/>
    </row>
    <row r="4" spans="1:44" ht="15" thickBot="1" x14ac:dyDescent="0.35">
      <c r="A4" s="947"/>
      <c r="B4" s="949"/>
      <c r="C4" s="949"/>
      <c r="D4" s="222"/>
      <c r="E4" s="223"/>
      <c r="F4" s="224"/>
      <c r="G4" s="949"/>
      <c r="H4" s="949"/>
      <c r="I4" s="976"/>
      <c r="J4" s="976"/>
      <c r="K4" s="976"/>
      <c r="L4" s="976"/>
      <c r="M4" s="978" t="s">
        <v>280</v>
      </c>
      <c r="N4" s="976">
        <v>2020</v>
      </c>
      <c r="O4" s="976"/>
      <c r="P4" s="976"/>
      <c r="Q4" s="976"/>
      <c r="R4" s="976"/>
      <c r="S4" s="976"/>
      <c r="T4" s="976"/>
      <c r="U4" s="976"/>
      <c r="V4" s="976"/>
      <c r="W4" s="976"/>
      <c r="X4" s="976"/>
      <c r="Y4" s="976"/>
      <c r="Z4" s="971" t="s">
        <v>281</v>
      </c>
      <c r="AA4" s="976">
        <v>2021</v>
      </c>
      <c r="AB4" s="976"/>
      <c r="AC4" s="976"/>
      <c r="AD4" s="976"/>
      <c r="AE4" s="976"/>
      <c r="AF4" s="976"/>
      <c r="AG4" s="976"/>
      <c r="AH4" s="977"/>
      <c r="AI4" s="225"/>
      <c r="AJ4" s="225"/>
      <c r="AK4" s="225"/>
      <c r="AL4" s="225"/>
      <c r="AM4" s="225"/>
      <c r="AN4" s="225"/>
      <c r="AO4" s="225"/>
      <c r="AP4" s="225"/>
      <c r="AQ4" s="971" t="s">
        <v>282</v>
      </c>
    </row>
    <row r="5" spans="1:44" ht="15" thickBot="1" x14ac:dyDescent="0.35">
      <c r="A5" s="947"/>
      <c r="B5" s="949"/>
      <c r="C5" s="949"/>
      <c r="D5" s="226" t="s">
        <v>232</v>
      </c>
      <c r="E5" s="227" t="s">
        <v>233</v>
      </c>
      <c r="F5" s="228" t="s">
        <v>234</v>
      </c>
      <c r="G5" s="953"/>
      <c r="H5" s="953"/>
      <c r="I5" s="229">
        <v>43709</v>
      </c>
      <c r="J5" s="229">
        <v>43739</v>
      </c>
      <c r="K5" s="229">
        <v>43770</v>
      </c>
      <c r="L5" s="329">
        <v>43800</v>
      </c>
      <c r="M5" s="979"/>
      <c r="N5" s="251">
        <v>43831</v>
      </c>
      <c r="O5" s="229">
        <v>43862</v>
      </c>
      <c r="P5" s="229">
        <v>43891</v>
      </c>
      <c r="Q5" s="229">
        <v>43922</v>
      </c>
      <c r="R5" s="229">
        <v>43952</v>
      </c>
      <c r="S5" s="229">
        <v>43983</v>
      </c>
      <c r="T5" s="229">
        <v>44013</v>
      </c>
      <c r="U5" s="229">
        <v>44044</v>
      </c>
      <c r="V5" s="229">
        <v>44075</v>
      </c>
      <c r="W5" s="229">
        <v>44105</v>
      </c>
      <c r="X5" s="229">
        <v>44136</v>
      </c>
      <c r="Y5" s="329">
        <v>44166</v>
      </c>
      <c r="Z5" s="972"/>
      <c r="AA5" s="251">
        <v>44197</v>
      </c>
      <c r="AB5" s="229">
        <v>44228</v>
      </c>
      <c r="AC5" s="229">
        <v>44256</v>
      </c>
      <c r="AD5" s="229">
        <v>44287</v>
      </c>
      <c r="AE5" s="229">
        <v>44317</v>
      </c>
      <c r="AF5" s="229">
        <v>44348</v>
      </c>
      <c r="AG5" s="230">
        <v>44378</v>
      </c>
      <c r="AH5" s="230">
        <v>44409</v>
      </c>
      <c r="AI5" s="231">
        <v>2021</v>
      </c>
      <c r="AJ5" s="231">
        <v>2022</v>
      </c>
      <c r="AK5" s="232">
        <v>2023</v>
      </c>
      <c r="AL5" s="232">
        <v>2024</v>
      </c>
      <c r="AM5" s="232">
        <v>2025</v>
      </c>
      <c r="AN5" s="232">
        <v>2026</v>
      </c>
      <c r="AO5" s="232">
        <v>2027</v>
      </c>
      <c r="AP5" s="345">
        <v>2028</v>
      </c>
      <c r="AQ5" s="972"/>
    </row>
    <row r="6" spans="1:44" s="259" customFormat="1" ht="19.2" customHeight="1" thickBot="1" x14ac:dyDescent="0.35">
      <c r="A6" s="957" t="s">
        <v>284</v>
      </c>
      <c r="B6" s="958"/>
      <c r="C6" s="958"/>
      <c r="D6" s="958"/>
      <c r="E6" s="958"/>
      <c r="F6" s="958"/>
      <c r="G6" s="958"/>
      <c r="H6" s="958"/>
      <c r="I6" s="958"/>
      <c r="J6" s="958"/>
      <c r="K6" s="958"/>
      <c r="L6" s="975"/>
      <c r="M6" s="344">
        <f>SUM(M7:M14)</f>
        <v>166532</v>
      </c>
      <c r="N6" s="333"/>
      <c r="O6" s="268"/>
      <c r="P6" s="268"/>
      <c r="Q6" s="268"/>
      <c r="R6" s="268"/>
      <c r="S6" s="268"/>
      <c r="T6" s="268"/>
      <c r="U6" s="268"/>
      <c r="V6" s="268"/>
      <c r="W6" s="268"/>
      <c r="X6" s="268"/>
      <c r="Y6" s="268"/>
      <c r="Z6" s="343">
        <f>SUM(Z7:Z14)</f>
        <v>499596</v>
      </c>
      <c r="AA6" s="268"/>
      <c r="AB6" s="268"/>
      <c r="AC6" s="268"/>
      <c r="AD6" s="268"/>
      <c r="AE6" s="268"/>
      <c r="AF6" s="268"/>
      <c r="AG6" s="268"/>
      <c r="AH6" s="269"/>
      <c r="AI6" s="257"/>
      <c r="AJ6" s="257"/>
      <c r="AK6" s="258"/>
      <c r="AL6" s="258"/>
      <c r="AM6" s="258"/>
      <c r="AN6" s="258"/>
      <c r="AO6" s="258"/>
      <c r="AP6" s="346"/>
      <c r="AQ6" s="343">
        <f>SUM(AQ7:AQ14)</f>
        <v>333064</v>
      </c>
      <c r="AR6" s="325">
        <f>AQ6+Z6+M6</f>
        <v>999192</v>
      </c>
    </row>
    <row r="7" spans="1:44" ht="43.2" customHeight="1" x14ac:dyDescent="0.3">
      <c r="A7" s="273" t="s">
        <v>134</v>
      </c>
      <c r="B7" s="270" t="s">
        <v>235</v>
      </c>
      <c r="C7" s="252" t="s">
        <v>236</v>
      </c>
      <c r="D7" s="253">
        <v>0.2</v>
      </c>
      <c r="E7" s="641" t="s">
        <v>380</v>
      </c>
      <c r="F7" s="643" t="s">
        <v>381</v>
      </c>
      <c r="G7" s="264" t="s">
        <v>237</v>
      </c>
      <c r="H7" s="265" t="s">
        <v>237</v>
      </c>
      <c r="I7" s="254">
        <v>3600</v>
      </c>
      <c r="J7" s="254">
        <v>3600</v>
      </c>
      <c r="K7" s="254">
        <v>3600</v>
      </c>
      <c r="L7" s="375">
        <v>3600</v>
      </c>
      <c r="M7" s="336">
        <f t="shared" ref="M7:M14" si="0">SUM(I7:L7)</f>
        <v>14400</v>
      </c>
      <c r="N7" s="241">
        <v>3600</v>
      </c>
      <c r="O7" s="233">
        <v>3600</v>
      </c>
      <c r="P7" s="233">
        <v>3600</v>
      </c>
      <c r="Q7" s="233">
        <v>3600</v>
      </c>
      <c r="R7" s="233">
        <v>3600</v>
      </c>
      <c r="S7" s="233">
        <v>3600</v>
      </c>
      <c r="T7" s="233">
        <v>3600</v>
      </c>
      <c r="U7" s="233">
        <v>3600</v>
      </c>
      <c r="V7" s="233">
        <v>3600</v>
      </c>
      <c r="W7" s="233">
        <v>3600</v>
      </c>
      <c r="X7" s="233">
        <v>3600</v>
      </c>
      <c r="Y7" s="330">
        <v>3600</v>
      </c>
      <c r="Z7" s="336">
        <f>SUM(N7:Y7)</f>
        <v>43200</v>
      </c>
      <c r="AA7" s="233">
        <v>3600</v>
      </c>
      <c r="AB7" s="233">
        <v>3600</v>
      </c>
      <c r="AC7" s="233">
        <v>3600</v>
      </c>
      <c r="AD7" s="233">
        <v>3600</v>
      </c>
      <c r="AE7" s="233">
        <v>3600</v>
      </c>
      <c r="AF7" s="233">
        <v>3600</v>
      </c>
      <c r="AG7" s="233">
        <v>3600</v>
      </c>
      <c r="AH7" s="234">
        <v>3600</v>
      </c>
      <c r="AI7" s="235"/>
      <c r="AJ7" s="235"/>
      <c r="AK7" s="236"/>
      <c r="AL7" s="236"/>
      <c r="AM7" s="236"/>
      <c r="AN7" s="236"/>
      <c r="AO7" s="236"/>
      <c r="AP7" s="347"/>
      <c r="AQ7" s="336">
        <f>SUM(AA7:AP7)</f>
        <v>28800</v>
      </c>
      <c r="AR7" s="326"/>
    </row>
    <row r="8" spans="1:44" ht="43.2" customHeight="1" x14ac:dyDescent="0.3">
      <c r="A8" s="274" t="s">
        <v>135</v>
      </c>
      <c r="B8" s="271" t="s">
        <v>235</v>
      </c>
      <c r="C8" s="238" t="s">
        <v>238</v>
      </c>
      <c r="D8" s="239">
        <v>0.2</v>
      </c>
      <c r="E8" s="641" t="s">
        <v>380</v>
      </c>
      <c r="F8" s="643" t="s">
        <v>381</v>
      </c>
      <c r="G8" s="237" t="s">
        <v>237</v>
      </c>
      <c r="H8" s="240" t="s">
        <v>237</v>
      </c>
      <c r="I8" s="241">
        <v>2900</v>
      </c>
      <c r="J8" s="241">
        <v>2900</v>
      </c>
      <c r="K8" s="241">
        <v>2900</v>
      </c>
      <c r="L8" s="335">
        <v>2900</v>
      </c>
      <c r="M8" s="337">
        <f t="shared" si="0"/>
        <v>11600</v>
      </c>
      <c r="N8" s="241">
        <v>2900</v>
      </c>
      <c r="O8" s="241">
        <v>2900</v>
      </c>
      <c r="P8" s="241">
        <v>2900</v>
      </c>
      <c r="Q8" s="241">
        <v>2900</v>
      </c>
      <c r="R8" s="241">
        <v>2900</v>
      </c>
      <c r="S8" s="241">
        <v>2900</v>
      </c>
      <c r="T8" s="241">
        <v>2900</v>
      </c>
      <c r="U8" s="241">
        <v>2900</v>
      </c>
      <c r="V8" s="241">
        <v>2900</v>
      </c>
      <c r="W8" s="241">
        <v>2900</v>
      </c>
      <c r="X8" s="241">
        <v>2900</v>
      </c>
      <c r="Y8" s="331">
        <v>2900</v>
      </c>
      <c r="Z8" s="337">
        <f t="shared" ref="Z8:Z28" si="1">SUM(N8:Y8)</f>
        <v>34800</v>
      </c>
      <c r="AA8" s="241">
        <v>2900</v>
      </c>
      <c r="AB8" s="241">
        <v>2900</v>
      </c>
      <c r="AC8" s="241">
        <v>2900</v>
      </c>
      <c r="AD8" s="241">
        <v>2900</v>
      </c>
      <c r="AE8" s="241">
        <v>2900</v>
      </c>
      <c r="AF8" s="241">
        <v>2900</v>
      </c>
      <c r="AG8" s="241">
        <v>2900</v>
      </c>
      <c r="AH8" s="242">
        <v>2900</v>
      </c>
      <c r="AI8" s="244"/>
      <c r="AJ8" s="244"/>
      <c r="AK8" s="245"/>
      <c r="AL8" s="245"/>
      <c r="AM8" s="245"/>
      <c r="AN8" s="245"/>
      <c r="AO8" s="245"/>
      <c r="AP8" s="348"/>
      <c r="AQ8" s="337">
        <f t="shared" ref="AQ8:AQ28" si="2">SUM(AA8:AP8)</f>
        <v>23200</v>
      </c>
      <c r="AR8" s="326"/>
    </row>
    <row r="9" spans="1:44" ht="43.2" customHeight="1" x14ac:dyDescent="0.3">
      <c r="A9" s="274" t="s">
        <v>137</v>
      </c>
      <c r="B9" s="271" t="s">
        <v>217</v>
      </c>
      <c r="C9" s="238" t="s">
        <v>238</v>
      </c>
      <c r="D9" s="239">
        <v>0.2</v>
      </c>
      <c r="E9" s="641" t="s">
        <v>380</v>
      </c>
      <c r="F9" s="643" t="s">
        <v>381</v>
      </c>
      <c r="G9" s="237" t="s">
        <v>237</v>
      </c>
      <c r="H9" s="240" t="s">
        <v>237</v>
      </c>
      <c r="I9" s="241">
        <v>2500</v>
      </c>
      <c r="J9" s="241">
        <v>2500</v>
      </c>
      <c r="K9" s="241">
        <v>2500</v>
      </c>
      <c r="L9" s="335">
        <v>2500</v>
      </c>
      <c r="M9" s="337">
        <f t="shared" si="0"/>
        <v>10000</v>
      </c>
      <c r="N9" s="241">
        <v>2500</v>
      </c>
      <c r="O9" s="241">
        <v>2500</v>
      </c>
      <c r="P9" s="241">
        <v>2500</v>
      </c>
      <c r="Q9" s="241">
        <v>2500</v>
      </c>
      <c r="R9" s="241">
        <v>2500</v>
      </c>
      <c r="S9" s="241">
        <v>2500</v>
      </c>
      <c r="T9" s="241">
        <v>2500</v>
      </c>
      <c r="U9" s="241">
        <v>2500</v>
      </c>
      <c r="V9" s="241">
        <v>2500</v>
      </c>
      <c r="W9" s="241">
        <v>2500</v>
      </c>
      <c r="X9" s="241">
        <v>2500</v>
      </c>
      <c r="Y9" s="331">
        <v>2500</v>
      </c>
      <c r="Z9" s="337">
        <f t="shared" si="1"/>
        <v>30000</v>
      </c>
      <c r="AA9" s="241">
        <v>2500</v>
      </c>
      <c r="AB9" s="241">
        <v>2500</v>
      </c>
      <c r="AC9" s="241">
        <v>2500</v>
      </c>
      <c r="AD9" s="241">
        <v>2500</v>
      </c>
      <c r="AE9" s="241">
        <v>2500</v>
      </c>
      <c r="AF9" s="241">
        <v>2500</v>
      </c>
      <c r="AG9" s="241">
        <v>2500</v>
      </c>
      <c r="AH9" s="242">
        <v>2500</v>
      </c>
      <c r="AI9" s="244"/>
      <c r="AJ9" s="244"/>
      <c r="AK9" s="245"/>
      <c r="AL9" s="245"/>
      <c r="AM9" s="245"/>
      <c r="AN9" s="245"/>
      <c r="AO9" s="245"/>
      <c r="AP9" s="348"/>
      <c r="AQ9" s="337">
        <f t="shared" si="2"/>
        <v>20000</v>
      </c>
      <c r="AR9" s="326"/>
    </row>
    <row r="10" spans="1:44" ht="43.2" customHeight="1" x14ac:dyDescent="0.3">
      <c r="A10" s="274" t="s">
        <v>139</v>
      </c>
      <c r="B10" s="271" t="s">
        <v>217</v>
      </c>
      <c r="C10" s="238" t="s">
        <v>219</v>
      </c>
      <c r="D10" s="239">
        <v>1</v>
      </c>
      <c r="E10" s="641" t="s">
        <v>380</v>
      </c>
      <c r="F10" s="643" t="s">
        <v>381</v>
      </c>
      <c r="G10" s="237" t="s">
        <v>237</v>
      </c>
      <c r="H10" s="240" t="s">
        <v>237</v>
      </c>
      <c r="I10" s="241">
        <v>13567</v>
      </c>
      <c r="J10" s="241">
        <v>13567</v>
      </c>
      <c r="K10" s="241">
        <v>13567</v>
      </c>
      <c r="L10" s="335">
        <v>13567</v>
      </c>
      <c r="M10" s="337">
        <f t="shared" si="0"/>
        <v>54268</v>
      </c>
      <c r="N10" s="241">
        <v>13567</v>
      </c>
      <c r="O10" s="241">
        <v>13567</v>
      </c>
      <c r="P10" s="241">
        <v>13567</v>
      </c>
      <c r="Q10" s="241">
        <v>13567</v>
      </c>
      <c r="R10" s="241">
        <v>13567</v>
      </c>
      <c r="S10" s="241">
        <v>13567</v>
      </c>
      <c r="T10" s="241">
        <v>13567</v>
      </c>
      <c r="U10" s="241">
        <v>13567</v>
      </c>
      <c r="V10" s="241">
        <v>13567</v>
      </c>
      <c r="W10" s="241">
        <v>13567</v>
      </c>
      <c r="X10" s="241">
        <v>13567</v>
      </c>
      <c r="Y10" s="331">
        <v>13567</v>
      </c>
      <c r="Z10" s="337">
        <f t="shared" si="1"/>
        <v>162804</v>
      </c>
      <c r="AA10" s="241">
        <v>13567</v>
      </c>
      <c r="AB10" s="241">
        <v>13567</v>
      </c>
      <c r="AC10" s="241">
        <v>13567</v>
      </c>
      <c r="AD10" s="241">
        <v>13567</v>
      </c>
      <c r="AE10" s="241">
        <v>13567</v>
      </c>
      <c r="AF10" s="241">
        <v>13567</v>
      </c>
      <c r="AG10" s="241">
        <v>13567</v>
      </c>
      <c r="AH10" s="242">
        <v>13567</v>
      </c>
      <c r="AI10" s="244"/>
      <c r="AJ10" s="244"/>
      <c r="AK10" s="245"/>
      <c r="AL10" s="245"/>
      <c r="AM10" s="245"/>
      <c r="AN10" s="245"/>
      <c r="AO10" s="245"/>
      <c r="AP10" s="348"/>
      <c r="AQ10" s="337">
        <f t="shared" si="2"/>
        <v>108536</v>
      </c>
      <c r="AR10" s="326"/>
    </row>
    <row r="11" spans="1:44" ht="43.2" customHeight="1" x14ac:dyDescent="0.3">
      <c r="A11" s="274" t="s">
        <v>141</v>
      </c>
      <c r="B11" s="271" t="s">
        <v>217</v>
      </c>
      <c r="C11" s="238" t="s">
        <v>239</v>
      </c>
      <c r="D11" s="239">
        <v>0.5</v>
      </c>
      <c r="E11" s="641" t="s">
        <v>380</v>
      </c>
      <c r="F11" s="643" t="s">
        <v>381</v>
      </c>
      <c r="G11" s="237" t="s">
        <v>237</v>
      </c>
      <c r="H11" s="240" t="s">
        <v>237</v>
      </c>
      <c r="I11" s="241">
        <v>5750</v>
      </c>
      <c r="J11" s="241">
        <v>5750</v>
      </c>
      <c r="K11" s="241">
        <v>5750</v>
      </c>
      <c r="L11" s="335">
        <v>5750</v>
      </c>
      <c r="M11" s="337">
        <f t="shared" si="0"/>
        <v>23000</v>
      </c>
      <c r="N11" s="241">
        <v>5750</v>
      </c>
      <c r="O11" s="241">
        <v>5750</v>
      </c>
      <c r="P11" s="241">
        <v>5750</v>
      </c>
      <c r="Q11" s="241">
        <v>5750</v>
      </c>
      <c r="R11" s="241">
        <v>5750</v>
      </c>
      <c r="S11" s="241">
        <v>5750</v>
      </c>
      <c r="T11" s="241">
        <v>5750</v>
      </c>
      <c r="U11" s="241">
        <v>5750</v>
      </c>
      <c r="V11" s="241">
        <v>5750</v>
      </c>
      <c r="W11" s="241">
        <v>5750</v>
      </c>
      <c r="X11" s="241">
        <v>5750</v>
      </c>
      <c r="Y11" s="331">
        <v>5750</v>
      </c>
      <c r="Z11" s="337">
        <f t="shared" si="1"/>
        <v>69000</v>
      </c>
      <c r="AA11" s="241">
        <v>5750</v>
      </c>
      <c r="AB11" s="241">
        <v>5750</v>
      </c>
      <c r="AC11" s="241">
        <v>5750</v>
      </c>
      <c r="AD11" s="241">
        <v>5750</v>
      </c>
      <c r="AE11" s="241">
        <v>5750</v>
      </c>
      <c r="AF11" s="241">
        <v>5750</v>
      </c>
      <c r="AG11" s="241">
        <v>5750</v>
      </c>
      <c r="AH11" s="242">
        <v>5750</v>
      </c>
      <c r="AI11" s="244"/>
      <c r="AJ11" s="244"/>
      <c r="AK11" s="245"/>
      <c r="AL11" s="245"/>
      <c r="AM11" s="245"/>
      <c r="AN11" s="245"/>
      <c r="AO11" s="245"/>
      <c r="AP11" s="348"/>
      <c r="AQ11" s="337">
        <f t="shared" si="2"/>
        <v>46000</v>
      </c>
      <c r="AR11" s="326"/>
    </row>
    <row r="12" spans="1:44" ht="43.2" customHeight="1" x14ac:dyDescent="0.3">
      <c r="A12" s="274" t="s">
        <v>143</v>
      </c>
      <c r="B12" s="525" t="s">
        <v>249</v>
      </c>
      <c r="C12" s="238" t="s">
        <v>253</v>
      </c>
      <c r="D12" s="239">
        <v>0.2</v>
      </c>
      <c r="E12" s="641" t="s">
        <v>380</v>
      </c>
      <c r="F12" s="643" t="s">
        <v>381</v>
      </c>
      <c r="G12" s="963" t="s">
        <v>250</v>
      </c>
      <c r="H12" s="964"/>
      <c r="I12" s="241">
        <v>10000</v>
      </c>
      <c r="J12" s="241">
        <v>10000</v>
      </c>
      <c r="K12" s="241">
        <v>10000</v>
      </c>
      <c r="L12" s="335">
        <v>10000</v>
      </c>
      <c r="M12" s="337">
        <f t="shared" si="0"/>
        <v>40000</v>
      </c>
      <c r="N12" s="241">
        <v>10000</v>
      </c>
      <c r="O12" s="241">
        <v>10000</v>
      </c>
      <c r="P12" s="241">
        <v>10000</v>
      </c>
      <c r="Q12" s="241">
        <v>10000</v>
      </c>
      <c r="R12" s="241">
        <v>10000</v>
      </c>
      <c r="S12" s="241">
        <v>10000</v>
      </c>
      <c r="T12" s="241">
        <v>10000</v>
      </c>
      <c r="U12" s="241">
        <v>10000</v>
      </c>
      <c r="V12" s="241">
        <v>10000</v>
      </c>
      <c r="W12" s="241">
        <v>10000</v>
      </c>
      <c r="X12" s="241">
        <v>10000</v>
      </c>
      <c r="Y12" s="331">
        <v>10000</v>
      </c>
      <c r="Z12" s="337">
        <f t="shared" si="1"/>
        <v>120000</v>
      </c>
      <c r="AA12" s="241">
        <v>10000</v>
      </c>
      <c r="AB12" s="241">
        <v>10000</v>
      </c>
      <c r="AC12" s="241">
        <v>10000</v>
      </c>
      <c r="AD12" s="241">
        <v>10000</v>
      </c>
      <c r="AE12" s="241">
        <v>10000</v>
      </c>
      <c r="AF12" s="241">
        <v>10000</v>
      </c>
      <c r="AG12" s="241">
        <v>10000</v>
      </c>
      <c r="AH12" s="242">
        <v>10000</v>
      </c>
      <c r="AI12" s="244"/>
      <c r="AJ12" s="244"/>
      <c r="AK12" s="245"/>
      <c r="AL12" s="245"/>
      <c r="AM12" s="245"/>
      <c r="AN12" s="245"/>
      <c r="AO12" s="245"/>
      <c r="AP12" s="348"/>
      <c r="AQ12" s="337">
        <f t="shared" si="2"/>
        <v>80000</v>
      </c>
      <c r="AR12" s="326"/>
    </row>
    <row r="13" spans="1:44" ht="43.2" customHeight="1" x14ac:dyDescent="0.3">
      <c r="A13" s="274" t="s">
        <v>145</v>
      </c>
      <c r="B13" s="525" t="s">
        <v>222</v>
      </c>
      <c r="C13" s="238" t="s">
        <v>254</v>
      </c>
      <c r="D13" s="239">
        <v>0.2</v>
      </c>
      <c r="E13" s="641" t="s">
        <v>380</v>
      </c>
      <c r="F13" s="643" t="s">
        <v>381</v>
      </c>
      <c r="G13" s="246"/>
      <c r="H13" s="247"/>
      <c r="I13" s="241">
        <v>2000</v>
      </c>
      <c r="J13" s="241">
        <v>2000</v>
      </c>
      <c r="K13" s="241">
        <v>2000</v>
      </c>
      <c r="L13" s="335">
        <v>2000</v>
      </c>
      <c r="M13" s="337">
        <f t="shared" si="0"/>
        <v>8000</v>
      </c>
      <c r="N13" s="241">
        <v>2000</v>
      </c>
      <c r="O13" s="241">
        <v>2000</v>
      </c>
      <c r="P13" s="241">
        <v>2000</v>
      </c>
      <c r="Q13" s="241">
        <v>2000</v>
      </c>
      <c r="R13" s="241">
        <v>2000</v>
      </c>
      <c r="S13" s="241">
        <v>2000</v>
      </c>
      <c r="T13" s="241">
        <v>2000</v>
      </c>
      <c r="U13" s="241">
        <v>2000</v>
      </c>
      <c r="V13" s="241">
        <v>2000</v>
      </c>
      <c r="W13" s="241">
        <v>2000</v>
      </c>
      <c r="X13" s="241">
        <v>2000</v>
      </c>
      <c r="Y13" s="331">
        <v>2000</v>
      </c>
      <c r="Z13" s="337">
        <f t="shared" si="1"/>
        <v>24000</v>
      </c>
      <c r="AA13" s="241">
        <v>2000</v>
      </c>
      <c r="AB13" s="241">
        <v>2000</v>
      </c>
      <c r="AC13" s="241">
        <v>2000</v>
      </c>
      <c r="AD13" s="241">
        <v>2000</v>
      </c>
      <c r="AE13" s="241">
        <v>2000</v>
      </c>
      <c r="AF13" s="241">
        <v>2000</v>
      </c>
      <c r="AG13" s="241">
        <v>2000</v>
      </c>
      <c r="AH13" s="242">
        <v>2000</v>
      </c>
      <c r="AI13" s="244"/>
      <c r="AJ13" s="244"/>
      <c r="AK13" s="245"/>
      <c r="AL13" s="245"/>
      <c r="AM13" s="245"/>
      <c r="AN13" s="245"/>
      <c r="AO13" s="245"/>
      <c r="AP13" s="348"/>
      <c r="AQ13" s="337">
        <f t="shared" si="2"/>
        <v>16000</v>
      </c>
      <c r="AR13" s="326"/>
    </row>
    <row r="14" spans="1:44" ht="43.2" customHeight="1" thickBot="1" x14ac:dyDescent="0.35">
      <c r="A14" s="373" t="s">
        <v>244</v>
      </c>
      <c r="B14" s="526" t="s">
        <v>251</v>
      </c>
      <c r="C14" s="360" t="s">
        <v>255</v>
      </c>
      <c r="D14" s="361">
        <v>0.2</v>
      </c>
      <c r="E14" s="641" t="s">
        <v>380</v>
      </c>
      <c r="F14" s="643" t="s">
        <v>381</v>
      </c>
      <c r="G14" s="966" t="s">
        <v>252</v>
      </c>
      <c r="H14" s="967"/>
      <c r="I14" s="363">
        <v>1316</v>
      </c>
      <c r="J14" s="363">
        <v>1316</v>
      </c>
      <c r="K14" s="363">
        <v>1316</v>
      </c>
      <c r="L14" s="374">
        <v>1316</v>
      </c>
      <c r="M14" s="338">
        <f t="shared" si="0"/>
        <v>5264</v>
      </c>
      <c r="N14" s="241">
        <v>1316</v>
      </c>
      <c r="O14" s="255">
        <v>1316</v>
      </c>
      <c r="P14" s="255">
        <v>1316</v>
      </c>
      <c r="Q14" s="255">
        <v>1316</v>
      </c>
      <c r="R14" s="255">
        <v>1316</v>
      </c>
      <c r="S14" s="255">
        <v>1316</v>
      </c>
      <c r="T14" s="255">
        <v>1316</v>
      </c>
      <c r="U14" s="255">
        <v>1316</v>
      </c>
      <c r="V14" s="255">
        <v>1316</v>
      </c>
      <c r="W14" s="255">
        <v>1316</v>
      </c>
      <c r="X14" s="255">
        <v>1316</v>
      </c>
      <c r="Y14" s="332">
        <v>1316</v>
      </c>
      <c r="Z14" s="351">
        <f t="shared" si="1"/>
        <v>15792</v>
      </c>
      <c r="AA14" s="255">
        <v>1316</v>
      </c>
      <c r="AB14" s="255">
        <v>1316</v>
      </c>
      <c r="AC14" s="255">
        <v>1316</v>
      </c>
      <c r="AD14" s="255">
        <v>1316</v>
      </c>
      <c r="AE14" s="255">
        <v>1316</v>
      </c>
      <c r="AF14" s="255">
        <v>1316</v>
      </c>
      <c r="AG14" s="255">
        <v>1316</v>
      </c>
      <c r="AH14" s="256">
        <v>1316</v>
      </c>
      <c r="AI14" s="244"/>
      <c r="AJ14" s="244"/>
      <c r="AK14" s="245"/>
      <c r="AL14" s="245"/>
      <c r="AM14" s="245"/>
      <c r="AN14" s="245"/>
      <c r="AO14" s="245"/>
      <c r="AP14" s="348"/>
      <c r="AQ14" s="351">
        <f t="shared" si="2"/>
        <v>10528</v>
      </c>
      <c r="AR14" s="326"/>
    </row>
    <row r="15" spans="1:44" ht="15" customHeight="1" thickBot="1" x14ac:dyDescent="0.35">
      <c r="A15" s="957" t="s">
        <v>283</v>
      </c>
      <c r="B15" s="958"/>
      <c r="C15" s="958"/>
      <c r="D15" s="958"/>
      <c r="E15" s="958"/>
      <c r="F15" s="958"/>
      <c r="G15" s="958"/>
      <c r="H15" s="958"/>
      <c r="I15" s="958"/>
      <c r="J15" s="958"/>
      <c r="K15" s="958"/>
      <c r="L15" s="975"/>
      <c r="M15" s="343">
        <f>M16</f>
        <v>7776</v>
      </c>
      <c r="N15" s="334"/>
      <c r="O15" s="268"/>
      <c r="P15" s="268"/>
      <c r="Q15" s="268"/>
      <c r="R15" s="268"/>
      <c r="S15" s="268"/>
      <c r="T15" s="268"/>
      <c r="U15" s="268"/>
      <c r="V15" s="268"/>
      <c r="W15" s="268"/>
      <c r="X15" s="268"/>
      <c r="Y15" s="268"/>
      <c r="Z15" s="344">
        <f>Z16</f>
        <v>23328</v>
      </c>
      <c r="AA15" s="268"/>
      <c r="AB15" s="268"/>
      <c r="AC15" s="268"/>
      <c r="AD15" s="268"/>
      <c r="AE15" s="268"/>
      <c r="AF15" s="268"/>
      <c r="AG15" s="268"/>
      <c r="AH15" s="269"/>
      <c r="AI15" s="244"/>
      <c r="AJ15" s="244"/>
      <c r="AK15" s="245"/>
      <c r="AL15" s="245"/>
      <c r="AM15" s="245"/>
      <c r="AN15" s="245"/>
      <c r="AO15" s="245"/>
      <c r="AP15" s="348"/>
      <c r="AQ15" s="344">
        <f>AQ16</f>
        <v>15552</v>
      </c>
      <c r="AR15" s="327">
        <f>AQ15+Z15+M15</f>
        <v>46656</v>
      </c>
    </row>
    <row r="16" spans="1:44" ht="43.2" customHeight="1" thickBot="1" x14ac:dyDescent="0.35">
      <c r="A16" s="275" t="s">
        <v>134</v>
      </c>
      <c r="B16" s="527" t="s">
        <v>240</v>
      </c>
      <c r="C16" s="260" t="s">
        <v>241</v>
      </c>
      <c r="D16" s="276">
        <v>0.25</v>
      </c>
      <c r="E16" s="642" t="s">
        <v>380</v>
      </c>
      <c r="F16" s="644" t="s">
        <v>381</v>
      </c>
      <c r="G16" s="961" t="s">
        <v>242</v>
      </c>
      <c r="H16" s="962"/>
      <c r="I16" s="261">
        <f t="shared" ref="I16:AH16" si="3">ROUND(6500*1.1964*$D16,0)</f>
        <v>1944</v>
      </c>
      <c r="J16" s="261">
        <f t="shared" si="3"/>
        <v>1944</v>
      </c>
      <c r="K16" s="261">
        <f t="shared" si="3"/>
        <v>1944</v>
      </c>
      <c r="L16" s="263">
        <f t="shared" si="3"/>
        <v>1944</v>
      </c>
      <c r="M16" s="340">
        <f>SUM(I16:L16)</f>
        <v>7776</v>
      </c>
      <c r="N16" s="266">
        <f t="shared" si="3"/>
        <v>1944</v>
      </c>
      <c r="O16" s="261">
        <f t="shared" si="3"/>
        <v>1944</v>
      </c>
      <c r="P16" s="261">
        <f t="shared" si="3"/>
        <v>1944</v>
      </c>
      <c r="Q16" s="261">
        <f t="shared" si="3"/>
        <v>1944</v>
      </c>
      <c r="R16" s="261">
        <f t="shared" si="3"/>
        <v>1944</v>
      </c>
      <c r="S16" s="261">
        <f t="shared" si="3"/>
        <v>1944</v>
      </c>
      <c r="T16" s="261">
        <f t="shared" si="3"/>
        <v>1944</v>
      </c>
      <c r="U16" s="261">
        <f t="shared" si="3"/>
        <v>1944</v>
      </c>
      <c r="V16" s="261">
        <f t="shared" si="3"/>
        <v>1944</v>
      </c>
      <c r="W16" s="261">
        <f t="shared" si="3"/>
        <v>1944</v>
      </c>
      <c r="X16" s="261">
        <f t="shared" si="3"/>
        <v>1944</v>
      </c>
      <c r="Y16" s="262">
        <f t="shared" si="3"/>
        <v>1944</v>
      </c>
      <c r="Z16" s="352">
        <f t="shared" si="1"/>
        <v>23328</v>
      </c>
      <c r="AA16" s="261">
        <f t="shared" si="3"/>
        <v>1944</v>
      </c>
      <c r="AB16" s="261">
        <f t="shared" si="3"/>
        <v>1944</v>
      </c>
      <c r="AC16" s="261">
        <f t="shared" si="3"/>
        <v>1944</v>
      </c>
      <c r="AD16" s="261">
        <f t="shared" si="3"/>
        <v>1944</v>
      </c>
      <c r="AE16" s="261">
        <f t="shared" si="3"/>
        <v>1944</v>
      </c>
      <c r="AF16" s="261">
        <f t="shared" si="3"/>
        <v>1944</v>
      </c>
      <c r="AG16" s="261">
        <f t="shared" si="3"/>
        <v>1944</v>
      </c>
      <c r="AH16" s="263">
        <f t="shared" si="3"/>
        <v>1944</v>
      </c>
      <c r="AI16" s="244"/>
      <c r="AJ16" s="244"/>
      <c r="AK16" s="245"/>
      <c r="AL16" s="245"/>
      <c r="AM16" s="245"/>
      <c r="AN16" s="245"/>
      <c r="AO16" s="245"/>
      <c r="AP16" s="348"/>
      <c r="AQ16" s="352">
        <f t="shared" si="2"/>
        <v>15552</v>
      </c>
      <c r="AR16" s="326"/>
    </row>
    <row r="17" spans="1:44" ht="15" customHeight="1" thickBot="1" x14ac:dyDescent="0.35">
      <c r="A17" s="957" t="s">
        <v>399</v>
      </c>
      <c r="B17" s="958"/>
      <c r="C17" s="958"/>
      <c r="D17" s="958"/>
      <c r="E17" s="958"/>
      <c r="F17" s="958"/>
      <c r="G17" s="958"/>
      <c r="H17" s="958"/>
      <c r="I17" s="959"/>
      <c r="J17" s="959"/>
      <c r="K17" s="959"/>
      <c r="L17" s="960"/>
      <c r="M17" s="657">
        <f>SUM(M18:M28)</f>
        <v>399840</v>
      </c>
      <c r="N17" s="333"/>
      <c r="O17" s="333"/>
      <c r="P17" s="333"/>
      <c r="Q17" s="333"/>
      <c r="R17" s="333"/>
      <c r="S17" s="333"/>
      <c r="T17" s="333"/>
      <c r="U17" s="333"/>
      <c r="V17" s="333"/>
      <c r="W17" s="333"/>
      <c r="X17" s="333"/>
      <c r="Y17" s="333"/>
      <c r="Z17" s="344">
        <f>SUM(Z18:Z28)</f>
        <v>1199520</v>
      </c>
      <c r="AA17" s="333"/>
      <c r="AB17" s="333"/>
      <c r="AC17" s="333"/>
      <c r="AD17" s="333"/>
      <c r="AE17" s="333"/>
      <c r="AF17" s="333"/>
      <c r="AG17" s="333"/>
      <c r="AH17" s="667"/>
      <c r="AI17" s="244"/>
      <c r="AJ17" s="244"/>
      <c r="AK17" s="245"/>
      <c r="AL17" s="245"/>
      <c r="AM17" s="245"/>
      <c r="AN17" s="245"/>
      <c r="AO17" s="245"/>
      <c r="AP17" s="348"/>
      <c r="AQ17" s="344">
        <f>SUM(AQ18:AQ28)</f>
        <v>799680</v>
      </c>
      <c r="AR17" s="327">
        <f>AQ17+Z17+M17</f>
        <v>2399040</v>
      </c>
    </row>
    <row r="18" spans="1:44" ht="43.2" customHeight="1" x14ac:dyDescent="0.3">
      <c r="A18" s="272" t="s">
        <v>134</v>
      </c>
      <c r="B18" s="270" t="s">
        <v>217</v>
      </c>
      <c r="C18" s="252" t="s">
        <v>243</v>
      </c>
      <c r="D18" s="253">
        <v>1</v>
      </c>
      <c r="E18" s="641" t="s">
        <v>380</v>
      </c>
      <c r="F18" s="267" t="s">
        <v>381</v>
      </c>
      <c r="G18" s="264">
        <v>6000</v>
      </c>
      <c r="H18" s="659">
        <v>0.75</v>
      </c>
      <c r="I18" s="650">
        <f t="shared" ref="I18:L28" si="4">ROUND($G18*(1+$H18)*1.1964*$D18,0)</f>
        <v>12562</v>
      </c>
      <c r="J18" s="651">
        <f t="shared" si="4"/>
        <v>12562</v>
      </c>
      <c r="K18" s="651">
        <f t="shared" si="4"/>
        <v>12562</v>
      </c>
      <c r="L18" s="652">
        <f t="shared" si="4"/>
        <v>12562</v>
      </c>
      <c r="M18" s="662">
        <f>SUM(I18:L18)</f>
        <v>50248</v>
      </c>
      <c r="N18" s="233">
        <f t="shared" ref="N18:Y28" si="5">ROUND($G18*(1+$H18)*1.1964*$D18,0)</f>
        <v>12562</v>
      </c>
      <c r="O18" s="651">
        <f t="shared" si="5"/>
        <v>12562</v>
      </c>
      <c r="P18" s="651">
        <f t="shared" si="5"/>
        <v>12562</v>
      </c>
      <c r="Q18" s="651">
        <f t="shared" si="5"/>
        <v>12562</v>
      </c>
      <c r="R18" s="651">
        <f t="shared" si="5"/>
        <v>12562</v>
      </c>
      <c r="S18" s="651">
        <f t="shared" si="5"/>
        <v>12562</v>
      </c>
      <c r="T18" s="651">
        <f t="shared" si="5"/>
        <v>12562</v>
      </c>
      <c r="U18" s="651">
        <f t="shared" si="5"/>
        <v>12562</v>
      </c>
      <c r="V18" s="651">
        <f t="shared" si="5"/>
        <v>12562</v>
      </c>
      <c r="W18" s="651">
        <f t="shared" si="5"/>
        <v>12562</v>
      </c>
      <c r="X18" s="651">
        <f t="shared" si="5"/>
        <v>12562</v>
      </c>
      <c r="Y18" s="652">
        <f t="shared" si="5"/>
        <v>12562</v>
      </c>
      <c r="Z18" s="341">
        <f t="shared" si="1"/>
        <v>150744</v>
      </c>
      <c r="AA18" s="650">
        <f t="shared" ref="AA18:AH28" si="6">ROUND($G18*(1+$H18)*1.1964*$D18,0)</f>
        <v>12562</v>
      </c>
      <c r="AB18" s="651">
        <f t="shared" si="6"/>
        <v>12562</v>
      </c>
      <c r="AC18" s="651">
        <f t="shared" si="6"/>
        <v>12562</v>
      </c>
      <c r="AD18" s="651">
        <f t="shared" si="6"/>
        <v>12562</v>
      </c>
      <c r="AE18" s="651">
        <f t="shared" si="6"/>
        <v>12562</v>
      </c>
      <c r="AF18" s="651">
        <f t="shared" si="6"/>
        <v>12562</v>
      </c>
      <c r="AG18" s="651">
        <f t="shared" si="6"/>
        <v>12562</v>
      </c>
      <c r="AH18" s="652">
        <f t="shared" si="6"/>
        <v>12562</v>
      </c>
      <c r="AI18" s="244"/>
      <c r="AJ18" s="244"/>
      <c r="AK18" s="245"/>
      <c r="AL18" s="245"/>
      <c r="AM18" s="245"/>
      <c r="AN18" s="245"/>
      <c r="AO18" s="245"/>
      <c r="AP18" s="348"/>
      <c r="AQ18" s="336">
        <f t="shared" si="2"/>
        <v>100496</v>
      </c>
      <c r="AR18" s="326"/>
    </row>
    <row r="19" spans="1:44" ht="43.2" customHeight="1" x14ac:dyDescent="0.3">
      <c r="A19" s="273" t="s">
        <v>135</v>
      </c>
      <c r="B19" s="271" t="s">
        <v>217</v>
      </c>
      <c r="C19" s="507" t="s">
        <v>245</v>
      </c>
      <c r="D19" s="239">
        <v>1</v>
      </c>
      <c r="E19" s="641" t="s">
        <v>380</v>
      </c>
      <c r="F19" s="267" t="s">
        <v>381</v>
      </c>
      <c r="G19" s="237">
        <v>6000</v>
      </c>
      <c r="H19" s="660">
        <v>0.4</v>
      </c>
      <c r="I19" s="243">
        <f t="shared" si="4"/>
        <v>10050</v>
      </c>
      <c r="J19" s="649">
        <f t="shared" si="4"/>
        <v>10050</v>
      </c>
      <c r="K19" s="649">
        <f t="shared" si="4"/>
        <v>10050</v>
      </c>
      <c r="L19" s="653">
        <f t="shared" si="4"/>
        <v>10050</v>
      </c>
      <c r="M19" s="645">
        <f t="shared" ref="M19:M28" si="7">SUM(I19:L19)</f>
        <v>40200</v>
      </c>
      <c r="N19" s="241">
        <f t="shared" si="5"/>
        <v>10050</v>
      </c>
      <c r="O19" s="649">
        <f t="shared" si="5"/>
        <v>10050</v>
      </c>
      <c r="P19" s="649">
        <f t="shared" si="5"/>
        <v>10050</v>
      </c>
      <c r="Q19" s="649">
        <f t="shared" si="5"/>
        <v>10050</v>
      </c>
      <c r="R19" s="649">
        <f t="shared" si="5"/>
        <v>10050</v>
      </c>
      <c r="S19" s="649">
        <f t="shared" si="5"/>
        <v>10050</v>
      </c>
      <c r="T19" s="649">
        <f t="shared" si="5"/>
        <v>10050</v>
      </c>
      <c r="U19" s="649">
        <f t="shared" si="5"/>
        <v>10050</v>
      </c>
      <c r="V19" s="649">
        <f t="shared" si="5"/>
        <v>10050</v>
      </c>
      <c r="W19" s="649">
        <f t="shared" si="5"/>
        <v>10050</v>
      </c>
      <c r="X19" s="649">
        <f t="shared" si="5"/>
        <v>10050</v>
      </c>
      <c r="Y19" s="653">
        <f t="shared" si="5"/>
        <v>10050</v>
      </c>
      <c r="Z19" s="665">
        <f t="shared" si="1"/>
        <v>120600</v>
      </c>
      <c r="AA19" s="243">
        <f t="shared" si="6"/>
        <v>10050</v>
      </c>
      <c r="AB19" s="649">
        <f t="shared" si="6"/>
        <v>10050</v>
      </c>
      <c r="AC19" s="649">
        <f t="shared" si="6"/>
        <v>10050</v>
      </c>
      <c r="AD19" s="649">
        <f t="shared" si="6"/>
        <v>10050</v>
      </c>
      <c r="AE19" s="649">
        <f t="shared" si="6"/>
        <v>10050</v>
      </c>
      <c r="AF19" s="649">
        <f t="shared" si="6"/>
        <v>10050</v>
      </c>
      <c r="AG19" s="649">
        <f t="shared" si="6"/>
        <v>10050</v>
      </c>
      <c r="AH19" s="653">
        <f t="shared" si="6"/>
        <v>10050</v>
      </c>
      <c r="AI19" s="244"/>
      <c r="AJ19" s="244"/>
      <c r="AK19" s="245"/>
      <c r="AL19" s="245"/>
      <c r="AM19" s="245"/>
      <c r="AN19" s="245"/>
      <c r="AO19" s="245"/>
      <c r="AP19" s="348"/>
      <c r="AQ19" s="337">
        <f t="shared" si="2"/>
        <v>80400</v>
      </c>
      <c r="AR19" s="326"/>
    </row>
    <row r="20" spans="1:44" ht="43.2" customHeight="1" x14ac:dyDescent="0.3">
      <c r="A20" s="273" t="s">
        <v>137</v>
      </c>
      <c r="B20" s="271" t="s">
        <v>217</v>
      </c>
      <c r="C20" s="238" t="s">
        <v>246</v>
      </c>
      <c r="D20" s="239">
        <v>1</v>
      </c>
      <c r="E20" s="641" t="s">
        <v>380</v>
      </c>
      <c r="F20" s="267" t="s">
        <v>381</v>
      </c>
      <c r="G20" s="237">
        <v>6000</v>
      </c>
      <c r="H20" s="660">
        <v>0.4</v>
      </c>
      <c r="I20" s="243">
        <f t="shared" si="4"/>
        <v>10050</v>
      </c>
      <c r="J20" s="649">
        <f t="shared" si="4"/>
        <v>10050</v>
      </c>
      <c r="K20" s="649">
        <f t="shared" si="4"/>
        <v>10050</v>
      </c>
      <c r="L20" s="653">
        <f t="shared" si="4"/>
        <v>10050</v>
      </c>
      <c r="M20" s="645">
        <f>SUM(I20:L20)</f>
        <v>40200</v>
      </c>
      <c r="N20" s="241">
        <f t="shared" si="5"/>
        <v>10050</v>
      </c>
      <c r="O20" s="649">
        <f t="shared" si="5"/>
        <v>10050</v>
      </c>
      <c r="P20" s="649">
        <f t="shared" si="5"/>
        <v>10050</v>
      </c>
      <c r="Q20" s="649">
        <f t="shared" si="5"/>
        <v>10050</v>
      </c>
      <c r="R20" s="649">
        <f t="shared" si="5"/>
        <v>10050</v>
      </c>
      <c r="S20" s="649">
        <f t="shared" si="5"/>
        <v>10050</v>
      </c>
      <c r="T20" s="649">
        <f t="shared" si="5"/>
        <v>10050</v>
      </c>
      <c r="U20" s="649">
        <f t="shared" si="5"/>
        <v>10050</v>
      </c>
      <c r="V20" s="649">
        <f t="shared" si="5"/>
        <v>10050</v>
      </c>
      <c r="W20" s="649">
        <f t="shared" si="5"/>
        <v>10050</v>
      </c>
      <c r="X20" s="649">
        <f t="shared" si="5"/>
        <v>10050</v>
      </c>
      <c r="Y20" s="653">
        <f t="shared" si="5"/>
        <v>10050</v>
      </c>
      <c r="Z20" s="665">
        <f t="shared" si="1"/>
        <v>120600</v>
      </c>
      <c r="AA20" s="243">
        <f t="shared" si="6"/>
        <v>10050</v>
      </c>
      <c r="AB20" s="649">
        <f t="shared" si="6"/>
        <v>10050</v>
      </c>
      <c r="AC20" s="649">
        <f t="shared" si="6"/>
        <v>10050</v>
      </c>
      <c r="AD20" s="649">
        <f t="shared" si="6"/>
        <v>10050</v>
      </c>
      <c r="AE20" s="649">
        <f t="shared" si="6"/>
        <v>10050</v>
      </c>
      <c r="AF20" s="649">
        <f t="shared" si="6"/>
        <v>10050</v>
      </c>
      <c r="AG20" s="649">
        <f t="shared" si="6"/>
        <v>10050</v>
      </c>
      <c r="AH20" s="653">
        <f t="shared" si="6"/>
        <v>10050</v>
      </c>
      <c r="AI20" s="244"/>
      <c r="AJ20" s="244"/>
      <c r="AK20" s="245"/>
      <c r="AL20" s="245"/>
      <c r="AM20" s="245"/>
      <c r="AN20" s="245"/>
      <c r="AO20" s="245"/>
      <c r="AP20" s="348"/>
      <c r="AQ20" s="337">
        <f t="shared" si="2"/>
        <v>80400</v>
      </c>
      <c r="AR20" s="326"/>
    </row>
    <row r="21" spans="1:44" ht="43.2" customHeight="1" x14ac:dyDescent="0.3">
      <c r="A21" s="273" t="s">
        <v>139</v>
      </c>
      <c r="B21" s="271" t="s">
        <v>217</v>
      </c>
      <c r="C21" s="238" t="s">
        <v>246</v>
      </c>
      <c r="D21" s="239">
        <v>1</v>
      </c>
      <c r="E21" s="641" t="s">
        <v>380</v>
      </c>
      <c r="F21" s="267" t="s">
        <v>381</v>
      </c>
      <c r="G21" s="237">
        <v>6000</v>
      </c>
      <c r="H21" s="660">
        <v>0.4</v>
      </c>
      <c r="I21" s="243">
        <f t="shared" si="4"/>
        <v>10050</v>
      </c>
      <c r="J21" s="649">
        <f t="shared" si="4"/>
        <v>10050</v>
      </c>
      <c r="K21" s="649">
        <f t="shared" si="4"/>
        <v>10050</v>
      </c>
      <c r="L21" s="653">
        <f t="shared" si="4"/>
        <v>10050</v>
      </c>
      <c r="M21" s="645">
        <f>SUM(I21:L21)</f>
        <v>40200</v>
      </c>
      <c r="N21" s="241">
        <f t="shared" si="5"/>
        <v>10050</v>
      </c>
      <c r="O21" s="649">
        <f t="shared" si="5"/>
        <v>10050</v>
      </c>
      <c r="P21" s="649">
        <f t="shared" si="5"/>
        <v>10050</v>
      </c>
      <c r="Q21" s="649">
        <f t="shared" si="5"/>
        <v>10050</v>
      </c>
      <c r="R21" s="649">
        <f t="shared" si="5"/>
        <v>10050</v>
      </c>
      <c r="S21" s="649">
        <f t="shared" si="5"/>
        <v>10050</v>
      </c>
      <c r="T21" s="649">
        <f t="shared" si="5"/>
        <v>10050</v>
      </c>
      <c r="U21" s="649">
        <f t="shared" si="5"/>
        <v>10050</v>
      </c>
      <c r="V21" s="649">
        <f t="shared" si="5"/>
        <v>10050</v>
      </c>
      <c r="W21" s="649">
        <f t="shared" si="5"/>
        <v>10050</v>
      </c>
      <c r="X21" s="649">
        <f t="shared" si="5"/>
        <v>10050</v>
      </c>
      <c r="Y21" s="653">
        <f t="shared" si="5"/>
        <v>10050</v>
      </c>
      <c r="Z21" s="665">
        <f t="shared" si="1"/>
        <v>120600</v>
      </c>
      <c r="AA21" s="243">
        <f t="shared" si="6"/>
        <v>10050</v>
      </c>
      <c r="AB21" s="649">
        <f t="shared" si="6"/>
        <v>10050</v>
      </c>
      <c r="AC21" s="649">
        <f t="shared" si="6"/>
        <v>10050</v>
      </c>
      <c r="AD21" s="649">
        <f t="shared" si="6"/>
        <v>10050</v>
      </c>
      <c r="AE21" s="649">
        <f t="shared" si="6"/>
        <v>10050</v>
      </c>
      <c r="AF21" s="649">
        <f t="shared" si="6"/>
        <v>10050</v>
      </c>
      <c r="AG21" s="649">
        <f t="shared" si="6"/>
        <v>10050</v>
      </c>
      <c r="AH21" s="653">
        <f t="shared" si="6"/>
        <v>10050</v>
      </c>
      <c r="AI21" s="244"/>
      <c r="AJ21" s="244"/>
      <c r="AK21" s="245"/>
      <c r="AL21" s="245"/>
      <c r="AM21" s="245"/>
      <c r="AN21" s="245"/>
      <c r="AO21" s="245"/>
      <c r="AP21" s="348"/>
      <c r="AQ21" s="337">
        <f t="shared" si="2"/>
        <v>80400</v>
      </c>
      <c r="AR21" s="326"/>
    </row>
    <row r="22" spans="1:44" ht="43.2" customHeight="1" x14ac:dyDescent="0.3">
      <c r="A22" s="273" t="s">
        <v>141</v>
      </c>
      <c r="B22" s="271" t="s">
        <v>217</v>
      </c>
      <c r="C22" s="238" t="s">
        <v>247</v>
      </c>
      <c r="D22" s="239">
        <v>1</v>
      </c>
      <c r="E22" s="641" t="s">
        <v>380</v>
      </c>
      <c r="F22" s="267" t="s">
        <v>381</v>
      </c>
      <c r="G22" s="237">
        <v>6000</v>
      </c>
      <c r="H22" s="660">
        <v>0.4</v>
      </c>
      <c r="I22" s="243">
        <f t="shared" si="4"/>
        <v>10050</v>
      </c>
      <c r="J22" s="649">
        <f t="shared" si="4"/>
        <v>10050</v>
      </c>
      <c r="K22" s="649">
        <f t="shared" si="4"/>
        <v>10050</v>
      </c>
      <c r="L22" s="653">
        <f t="shared" si="4"/>
        <v>10050</v>
      </c>
      <c r="M22" s="645">
        <f t="shared" si="7"/>
        <v>40200</v>
      </c>
      <c r="N22" s="241">
        <f t="shared" si="5"/>
        <v>10050</v>
      </c>
      <c r="O22" s="649">
        <f t="shared" si="5"/>
        <v>10050</v>
      </c>
      <c r="P22" s="649">
        <f t="shared" si="5"/>
        <v>10050</v>
      </c>
      <c r="Q22" s="649">
        <f t="shared" si="5"/>
        <v>10050</v>
      </c>
      <c r="R22" s="649">
        <f t="shared" si="5"/>
        <v>10050</v>
      </c>
      <c r="S22" s="649">
        <f t="shared" si="5"/>
        <v>10050</v>
      </c>
      <c r="T22" s="649">
        <f t="shared" si="5"/>
        <v>10050</v>
      </c>
      <c r="U22" s="649">
        <f t="shared" si="5"/>
        <v>10050</v>
      </c>
      <c r="V22" s="649">
        <f t="shared" si="5"/>
        <v>10050</v>
      </c>
      <c r="W22" s="649">
        <f t="shared" si="5"/>
        <v>10050</v>
      </c>
      <c r="X22" s="649">
        <f t="shared" si="5"/>
        <v>10050</v>
      </c>
      <c r="Y22" s="653">
        <f t="shared" si="5"/>
        <v>10050</v>
      </c>
      <c r="Z22" s="665">
        <f t="shared" si="1"/>
        <v>120600</v>
      </c>
      <c r="AA22" s="243">
        <f t="shared" si="6"/>
        <v>10050</v>
      </c>
      <c r="AB22" s="649">
        <f t="shared" si="6"/>
        <v>10050</v>
      </c>
      <c r="AC22" s="649">
        <f t="shared" si="6"/>
        <v>10050</v>
      </c>
      <c r="AD22" s="649">
        <f t="shared" si="6"/>
        <v>10050</v>
      </c>
      <c r="AE22" s="649">
        <f t="shared" si="6"/>
        <v>10050</v>
      </c>
      <c r="AF22" s="649">
        <f t="shared" si="6"/>
        <v>10050</v>
      </c>
      <c r="AG22" s="649">
        <f t="shared" si="6"/>
        <v>10050</v>
      </c>
      <c r="AH22" s="653">
        <f t="shared" si="6"/>
        <v>10050</v>
      </c>
      <c r="AI22" s="244"/>
      <c r="AJ22" s="244"/>
      <c r="AK22" s="245"/>
      <c r="AL22" s="245"/>
      <c r="AM22" s="245"/>
      <c r="AN22" s="245"/>
      <c r="AO22" s="245"/>
      <c r="AP22" s="348"/>
      <c r="AQ22" s="337">
        <f t="shared" si="2"/>
        <v>80400</v>
      </c>
      <c r="AR22" s="326"/>
    </row>
    <row r="23" spans="1:44" ht="43.2" customHeight="1" x14ac:dyDescent="0.3">
      <c r="A23" s="273" t="s">
        <v>143</v>
      </c>
      <c r="B23" s="271" t="s">
        <v>217</v>
      </c>
      <c r="C23" s="238" t="s">
        <v>248</v>
      </c>
      <c r="D23" s="239">
        <v>1</v>
      </c>
      <c r="E23" s="641" t="s">
        <v>380</v>
      </c>
      <c r="F23" s="267" t="s">
        <v>381</v>
      </c>
      <c r="G23" s="237">
        <v>6000</v>
      </c>
      <c r="H23" s="660">
        <v>0.3</v>
      </c>
      <c r="I23" s="243">
        <f t="shared" si="4"/>
        <v>9332</v>
      </c>
      <c r="J23" s="649">
        <f t="shared" si="4"/>
        <v>9332</v>
      </c>
      <c r="K23" s="649">
        <f t="shared" si="4"/>
        <v>9332</v>
      </c>
      <c r="L23" s="653">
        <f t="shared" si="4"/>
        <v>9332</v>
      </c>
      <c r="M23" s="645">
        <f t="shared" si="7"/>
        <v>37328</v>
      </c>
      <c r="N23" s="241">
        <f t="shared" si="5"/>
        <v>9332</v>
      </c>
      <c r="O23" s="649">
        <f t="shared" si="5"/>
        <v>9332</v>
      </c>
      <c r="P23" s="649">
        <f t="shared" si="5"/>
        <v>9332</v>
      </c>
      <c r="Q23" s="649">
        <f t="shared" si="5"/>
        <v>9332</v>
      </c>
      <c r="R23" s="649">
        <f t="shared" si="5"/>
        <v>9332</v>
      </c>
      <c r="S23" s="649">
        <f t="shared" si="5"/>
        <v>9332</v>
      </c>
      <c r="T23" s="649">
        <f t="shared" si="5"/>
        <v>9332</v>
      </c>
      <c r="U23" s="649">
        <f t="shared" si="5"/>
        <v>9332</v>
      </c>
      <c r="V23" s="649">
        <f t="shared" si="5"/>
        <v>9332</v>
      </c>
      <c r="W23" s="649">
        <f t="shared" si="5"/>
        <v>9332</v>
      </c>
      <c r="X23" s="649">
        <f t="shared" si="5"/>
        <v>9332</v>
      </c>
      <c r="Y23" s="653">
        <f t="shared" si="5"/>
        <v>9332</v>
      </c>
      <c r="Z23" s="665">
        <f t="shared" si="1"/>
        <v>111984</v>
      </c>
      <c r="AA23" s="243">
        <f t="shared" si="6"/>
        <v>9332</v>
      </c>
      <c r="AB23" s="649">
        <f t="shared" si="6"/>
        <v>9332</v>
      </c>
      <c r="AC23" s="649">
        <f t="shared" si="6"/>
        <v>9332</v>
      </c>
      <c r="AD23" s="649">
        <f t="shared" si="6"/>
        <v>9332</v>
      </c>
      <c r="AE23" s="649">
        <f t="shared" si="6"/>
        <v>9332</v>
      </c>
      <c r="AF23" s="649">
        <f t="shared" si="6"/>
        <v>9332</v>
      </c>
      <c r="AG23" s="649">
        <f t="shared" si="6"/>
        <v>9332</v>
      </c>
      <c r="AH23" s="653">
        <f t="shared" si="6"/>
        <v>9332</v>
      </c>
      <c r="AI23" s="244"/>
      <c r="AJ23" s="244"/>
      <c r="AK23" s="245"/>
      <c r="AL23" s="245"/>
      <c r="AM23" s="245"/>
      <c r="AN23" s="245"/>
      <c r="AO23" s="245"/>
      <c r="AP23" s="348"/>
      <c r="AQ23" s="337">
        <f t="shared" si="2"/>
        <v>74656</v>
      </c>
      <c r="AR23" s="326"/>
    </row>
    <row r="24" spans="1:44" ht="43.2" customHeight="1" x14ac:dyDescent="0.3">
      <c r="A24" s="273" t="s">
        <v>145</v>
      </c>
      <c r="B24" s="271" t="s">
        <v>217</v>
      </c>
      <c r="C24" s="238" t="s">
        <v>248</v>
      </c>
      <c r="D24" s="239">
        <v>1</v>
      </c>
      <c r="E24" s="641" t="s">
        <v>380</v>
      </c>
      <c r="F24" s="267" t="s">
        <v>381</v>
      </c>
      <c r="G24" s="237">
        <v>6000</v>
      </c>
      <c r="H24" s="660">
        <v>0.3</v>
      </c>
      <c r="I24" s="243">
        <f t="shared" si="4"/>
        <v>9332</v>
      </c>
      <c r="J24" s="649">
        <f t="shared" si="4"/>
        <v>9332</v>
      </c>
      <c r="K24" s="649">
        <f t="shared" si="4"/>
        <v>9332</v>
      </c>
      <c r="L24" s="653">
        <f t="shared" si="4"/>
        <v>9332</v>
      </c>
      <c r="M24" s="645">
        <f t="shared" si="7"/>
        <v>37328</v>
      </c>
      <c r="N24" s="241">
        <f t="shared" si="5"/>
        <v>9332</v>
      </c>
      <c r="O24" s="649">
        <f t="shared" si="5"/>
        <v>9332</v>
      </c>
      <c r="P24" s="649">
        <f t="shared" si="5"/>
        <v>9332</v>
      </c>
      <c r="Q24" s="649">
        <f t="shared" si="5"/>
        <v>9332</v>
      </c>
      <c r="R24" s="649">
        <f t="shared" si="5"/>
        <v>9332</v>
      </c>
      <c r="S24" s="649">
        <f t="shared" si="5"/>
        <v>9332</v>
      </c>
      <c r="T24" s="649">
        <f t="shared" si="5"/>
        <v>9332</v>
      </c>
      <c r="U24" s="649">
        <f t="shared" si="5"/>
        <v>9332</v>
      </c>
      <c r="V24" s="649">
        <f t="shared" si="5"/>
        <v>9332</v>
      </c>
      <c r="W24" s="649">
        <f t="shared" si="5"/>
        <v>9332</v>
      </c>
      <c r="X24" s="649">
        <f t="shared" si="5"/>
        <v>9332</v>
      </c>
      <c r="Y24" s="653">
        <f t="shared" si="5"/>
        <v>9332</v>
      </c>
      <c r="Z24" s="665">
        <f t="shared" si="1"/>
        <v>111984</v>
      </c>
      <c r="AA24" s="243">
        <f t="shared" si="6"/>
        <v>9332</v>
      </c>
      <c r="AB24" s="649">
        <f t="shared" si="6"/>
        <v>9332</v>
      </c>
      <c r="AC24" s="649">
        <f t="shared" si="6"/>
        <v>9332</v>
      </c>
      <c r="AD24" s="649">
        <f t="shared" si="6"/>
        <v>9332</v>
      </c>
      <c r="AE24" s="649">
        <f t="shared" si="6"/>
        <v>9332</v>
      </c>
      <c r="AF24" s="649">
        <f t="shared" si="6"/>
        <v>9332</v>
      </c>
      <c r="AG24" s="649">
        <f t="shared" si="6"/>
        <v>9332</v>
      </c>
      <c r="AH24" s="653">
        <f t="shared" si="6"/>
        <v>9332</v>
      </c>
      <c r="AI24" s="244"/>
      <c r="AJ24" s="244"/>
      <c r="AK24" s="245"/>
      <c r="AL24" s="245"/>
      <c r="AM24" s="245"/>
      <c r="AN24" s="245"/>
      <c r="AO24" s="245"/>
      <c r="AP24" s="348"/>
      <c r="AQ24" s="337">
        <f t="shared" si="2"/>
        <v>74656</v>
      </c>
      <c r="AR24" s="326"/>
    </row>
    <row r="25" spans="1:44" ht="43.2" customHeight="1" x14ac:dyDescent="0.3">
      <c r="A25" s="273" t="s">
        <v>244</v>
      </c>
      <c r="B25" s="271" t="s">
        <v>217</v>
      </c>
      <c r="C25" s="238" t="s">
        <v>248</v>
      </c>
      <c r="D25" s="239">
        <v>1</v>
      </c>
      <c r="E25" s="641" t="s">
        <v>380</v>
      </c>
      <c r="F25" s="267" t="s">
        <v>381</v>
      </c>
      <c r="G25" s="237">
        <v>6000</v>
      </c>
      <c r="H25" s="660">
        <v>0.3</v>
      </c>
      <c r="I25" s="243">
        <f t="shared" si="4"/>
        <v>9332</v>
      </c>
      <c r="J25" s="649">
        <f t="shared" si="4"/>
        <v>9332</v>
      </c>
      <c r="K25" s="649">
        <f t="shared" si="4"/>
        <v>9332</v>
      </c>
      <c r="L25" s="653">
        <f t="shared" si="4"/>
        <v>9332</v>
      </c>
      <c r="M25" s="645">
        <f t="shared" si="7"/>
        <v>37328</v>
      </c>
      <c r="N25" s="241">
        <f t="shared" si="5"/>
        <v>9332</v>
      </c>
      <c r="O25" s="649">
        <f t="shared" si="5"/>
        <v>9332</v>
      </c>
      <c r="P25" s="649">
        <f t="shared" si="5"/>
        <v>9332</v>
      </c>
      <c r="Q25" s="649">
        <f t="shared" si="5"/>
        <v>9332</v>
      </c>
      <c r="R25" s="649">
        <f t="shared" si="5"/>
        <v>9332</v>
      </c>
      <c r="S25" s="649">
        <f t="shared" si="5"/>
        <v>9332</v>
      </c>
      <c r="T25" s="649">
        <f t="shared" si="5"/>
        <v>9332</v>
      </c>
      <c r="U25" s="649">
        <f t="shared" si="5"/>
        <v>9332</v>
      </c>
      <c r="V25" s="649">
        <f t="shared" si="5"/>
        <v>9332</v>
      </c>
      <c r="W25" s="649">
        <f t="shared" si="5"/>
        <v>9332</v>
      </c>
      <c r="X25" s="649">
        <f t="shared" si="5"/>
        <v>9332</v>
      </c>
      <c r="Y25" s="653">
        <f t="shared" si="5"/>
        <v>9332</v>
      </c>
      <c r="Z25" s="665">
        <f t="shared" si="1"/>
        <v>111984</v>
      </c>
      <c r="AA25" s="243">
        <f t="shared" si="6"/>
        <v>9332</v>
      </c>
      <c r="AB25" s="649">
        <f t="shared" si="6"/>
        <v>9332</v>
      </c>
      <c r="AC25" s="649">
        <f t="shared" si="6"/>
        <v>9332</v>
      </c>
      <c r="AD25" s="649">
        <f t="shared" si="6"/>
        <v>9332</v>
      </c>
      <c r="AE25" s="649">
        <f t="shared" si="6"/>
        <v>9332</v>
      </c>
      <c r="AF25" s="649">
        <f t="shared" si="6"/>
        <v>9332</v>
      </c>
      <c r="AG25" s="649">
        <f t="shared" si="6"/>
        <v>9332</v>
      </c>
      <c r="AH25" s="653">
        <f t="shared" si="6"/>
        <v>9332</v>
      </c>
      <c r="AI25" s="244"/>
      <c r="AJ25" s="244"/>
      <c r="AK25" s="245"/>
      <c r="AL25" s="245"/>
      <c r="AM25" s="245"/>
      <c r="AN25" s="245"/>
      <c r="AO25" s="245"/>
      <c r="AP25" s="348"/>
      <c r="AQ25" s="337">
        <f t="shared" si="2"/>
        <v>74656</v>
      </c>
      <c r="AR25" s="326"/>
    </row>
    <row r="26" spans="1:44" ht="43.2" customHeight="1" x14ac:dyDescent="0.3">
      <c r="A26" s="273" t="s">
        <v>147</v>
      </c>
      <c r="B26" s="271" t="s">
        <v>217</v>
      </c>
      <c r="C26" s="238" t="s">
        <v>248</v>
      </c>
      <c r="D26" s="239">
        <v>1</v>
      </c>
      <c r="E26" s="641" t="s">
        <v>380</v>
      </c>
      <c r="F26" s="267" t="s">
        <v>381</v>
      </c>
      <c r="G26" s="237">
        <v>6000</v>
      </c>
      <c r="H26" s="660">
        <v>0.3</v>
      </c>
      <c r="I26" s="243">
        <f t="shared" si="4"/>
        <v>9332</v>
      </c>
      <c r="J26" s="649">
        <f t="shared" si="4"/>
        <v>9332</v>
      </c>
      <c r="K26" s="649">
        <f t="shared" si="4"/>
        <v>9332</v>
      </c>
      <c r="L26" s="653">
        <f t="shared" si="4"/>
        <v>9332</v>
      </c>
      <c r="M26" s="645">
        <f t="shared" si="7"/>
        <v>37328</v>
      </c>
      <c r="N26" s="241">
        <f t="shared" si="5"/>
        <v>9332</v>
      </c>
      <c r="O26" s="649">
        <f t="shared" si="5"/>
        <v>9332</v>
      </c>
      <c r="P26" s="649">
        <f t="shared" si="5"/>
        <v>9332</v>
      </c>
      <c r="Q26" s="649">
        <f t="shared" si="5"/>
        <v>9332</v>
      </c>
      <c r="R26" s="649">
        <f t="shared" si="5"/>
        <v>9332</v>
      </c>
      <c r="S26" s="649">
        <f t="shared" si="5"/>
        <v>9332</v>
      </c>
      <c r="T26" s="649">
        <f t="shared" si="5"/>
        <v>9332</v>
      </c>
      <c r="U26" s="649">
        <f t="shared" si="5"/>
        <v>9332</v>
      </c>
      <c r="V26" s="649">
        <f t="shared" si="5"/>
        <v>9332</v>
      </c>
      <c r="W26" s="649">
        <f t="shared" si="5"/>
        <v>9332</v>
      </c>
      <c r="X26" s="649">
        <f t="shared" si="5"/>
        <v>9332</v>
      </c>
      <c r="Y26" s="653">
        <f t="shared" si="5"/>
        <v>9332</v>
      </c>
      <c r="Z26" s="665">
        <f t="shared" si="1"/>
        <v>111984</v>
      </c>
      <c r="AA26" s="243">
        <f t="shared" si="6"/>
        <v>9332</v>
      </c>
      <c r="AB26" s="649">
        <f t="shared" si="6"/>
        <v>9332</v>
      </c>
      <c r="AC26" s="649">
        <f t="shared" si="6"/>
        <v>9332</v>
      </c>
      <c r="AD26" s="649">
        <f t="shared" si="6"/>
        <v>9332</v>
      </c>
      <c r="AE26" s="649">
        <f t="shared" si="6"/>
        <v>9332</v>
      </c>
      <c r="AF26" s="649">
        <f t="shared" si="6"/>
        <v>9332</v>
      </c>
      <c r="AG26" s="649">
        <f t="shared" si="6"/>
        <v>9332</v>
      </c>
      <c r="AH26" s="653">
        <f t="shared" si="6"/>
        <v>9332</v>
      </c>
      <c r="AI26" s="244"/>
      <c r="AJ26" s="244"/>
      <c r="AK26" s="245"/>
      <c r="AL26" s="245"/>
      <c r="AM26" s="245"/>
      <c r="AN26" s="245"/>
      <c r="AO26" s="245"/>
      <c r="AP26" s="348"/>
      <c r="AQ26" s="337">
        <f t="shared" si="2"/>
        <v>74656</v>
      </c>
      <c r="AR26" s="326"/>
    </row>
    <row r="27" spans="1:44" ht="43.2" customHeight="1" x14ac:dyDescent="0.3">
      <c r="A27" s="273" t="s">
        <v>378</v>
      </c>
      <c r="B27" s="359" t="s">
        <v>217</v>
      </c>
      <c r="C27" s="640" t="s">
        <v>256</v>
      </c>
      <c r="D27" s="361">
        <v>1</v>
      </c>
      <c r="E27" s="641" t="s">
        <v>380</v>
      </c>
      <c r="F27" s="267" t="s">
        <v>381</v>
      </c>
      <c r="G27" s="362">
        <v>5500</v>
      </c>
      <c r="H27" s="661">
        <v>0</v>
      </c>
      <c r="I27" s="243">
        <f t="shared" si="4"/>
        <v>6580</v>
      </c>
      <c r="J27" s="649">
        <f t="shared" si="4"/>
        <v>6580</v>
      </c>
      <c r="K27" s="649">
        <f t="shared" si="4"/>
        <v>6580</v>
      </c>
      <c r="L27" s="653">
        <f t="shared" si="4"/>
        <v>6580</v>
      </c>
      <c r="M27" s="645">
        <f t="shared" si="7"/>
        <v>26320</v>
      </c>
      <c r="N27" s="241">
        <f t="shared" si="5"/>
        <v>6580</v>
      </c>
      <c r="O27" s="649">
        <f t="shared" si="5"/>
        <v>6580</v>
      </c>
      <c r="P27" s="649">
        <f t="shared" si="5"/>
        <v>6580</v>
      </c>
      <c r="Q27" s="649">
        <f t="shared" si="5"/>
        <v>6580</v>
      </c>
      <c r="R27" s="649">
        <f t="shared" si="5"/>
        <v>6580</v>
      </c>
      <c r="S27" s="649">
        <f t="shared" si="5"/>
        <v>6580</v>
      </c>
      <c r="T27" s="649">
        <f t="shared" si="5"/>
        <v>6580</v>
      </c>
      <c r="U27" s="649">
        <f t="shared" si="5"/>
        <v>6580</v>
      </c>
      <c r="V27" s="649">
        <f t="shared" si="5"/>
        <v>6580</v>
      </c>
      <c r="W27" s="649">
        <f t="shared" si="5"/>
        <v>6580</v>
      </c>
      <c r="X27" s="649">
        <f t="shared" si="5"/>
        <v>6580</v>
      </c>
      <c r="Y27" s="653">
        <f t="shared" si="5"/>
        <v>6580</v>
      </c>
      <c r="Z27" s="665">
        <f t="shared" si="1"/>
        <v>78960</v>
      </c>
      <c r="AA27" s="243">
        <f t="shared" si="6"/>
        <v>6580</v>
      </c>
      <c r="AB27" s="649">
        <f t="shared" si="6"/>
        <v>6580</v>
      </c>
      <c r="AC27" s="649">
        <f t="shared" si="6"/>
        <v>6580</v>
      </c>
      <c r="AD27" s="649">
        <f t="shared" si="6"/>
        <v>6580</v>
      </c>
      <c r="AE27" s="649">
        <f t="shared" si="6"/>
        <v>6580</v>
      </c>
      <c r="AF27" s="649">
        <f t="shared" si="6"/>
        <v>6580</v>
      </c>
      <c r="AG27" s="649">
        <f t="shared" si="6"/>
        <v>6580</v>
      </c>
      <c r="AH27" s="653">
        <f t="shared" si="6"/>
        <v>6580</v>
      </c>
      <c r="AI27" s="364"/>
      <c r="AJ27" s="364"/>
      <c r="AK27" s="365"/>
      <c r="AL27" s="365"/>
      <c r="AM27" s="365"/>
      <c r="AN27" s="365"/>
      <c r="AO27" s="365"/>
      <c r="AP27" s="366"/>
      <c r="AQ27" s="337">
        <f t="shared" si="2"/>
        <v>52640</v>
      </c>
      <c r="AR27" s="326"/>
    </row>
    <row r="28" spans="1:44" ht="43.2" customHeight="1" thickBot="1" x14ac:dyDescent="0.35">
      <c r="A28" s="273" t="s">
        <v>379</v>
      </c>
      <c r="B28" s="359" t="s">
        <v>217</v>
      </c>
      <c r="C28" s="360" t="s">
        <v>256</v>
      </c>
      <c r="D28" s="361">
        <v>0.5</v>
      </c>
      <c r="E28" s="641" t="s">
        <v>380</v>
      </c>
      <c r="F28" s="267" t="s">
        <v>381</v>
      </c>
      <c r="G28" s="362">
        <v>5500</v>
      </c>
      <c r="H28" s="661">
        <v>0</v>
      </c>
      <c r="I28" s="654">
        <f t="shared" si="4"/>
        <v>3290</v>
      </c>
      <c r="J28" s="655">
        <f t="shared" si="4"/>
        <v>3290</v>
      </c>
      <c r="K28" s="655">
        <f t="shared" si="4"/>
        <v>3290</v>
      </c>
      <c r="L28" s="656">
        <f t="shared" si="4"/>
        <v>3290</v>
      </c>
      <c r="M28" s="663">
        <f t="shared" si="7"/>
        <v>13160</v>
      </c>
      <c r="N28" s="255">
        <f t="shared" si="5"/>
        <v>3290</v>
      </c>
      <c r="O28" s="655">
        <f t="shared" si="5"/>
        <v>3290</v>
      </c>
      <c r="P28" s="655">
        <f t="shared" si="5"/>
        <v>3290</v>
      </c>
      <c r="Q28" s="655">
        <f t="shared" si="5"/>
        <v>3290</v>
      </c>
      <c r="R28" s="655">
        <f t="shared" si="5"/>
        <v>3290</v>
      </c>
      <c r="S28" s="655">
        <f t="shared" si="5"/>
        <v>3290</v>
      </c>
      <c r="T28" s="655">
        <f t="shared" si="5"/>
        <v>3290</v>
      </c>
      <c r="U28" s="655">
        <f t="shared" si="5"/>
        <v>3290</v>
      </c>
      <c r="V28" s="655">
        <f t="shared" si="5"/>
        <v>3290</v>
      </c>
      <c r="W28" s="655">
        <f t="shared" si="5"/>
        <v>3290</v>
      </c>
      <c r="X28" s="655">
        <f t="shared" si="5"/>
        <v>3290</v>
      </c>
      <c r="Y28" s="656">
        <f t="shared" si="5"/>
        <v>3290</v>
      </c>
      <c r="Z28" s="666">
        <f t="shared" si="1"/>
        <v>39480</v>
      </c>
      <c r="AA28" s="654">
        <f t="shared" si="6"/>
        <v>3290</v>
      </c>
      <c r="AB28" s="655">
        <f t="shared" si="6"/>
        <v>3290</v>
      </c>
      <c r="AC28" s="655">
        <f t="shared" si="6"/>
        <v>3290</v>
      </c>
      <c r="AD28" s="655">
        <f t="shared" si="6"/>
        <v>3290</v>
      </c>
      <c r="AE28" s="655">
        <f t="shared" si="6"/>
        <v>3290</v>
      </c>
      <c r="AF28" s="655">
        <f t="shared" si="6"/>
        <v>3290</v>
      </c>
      <c r="AG28" s="655">
        <f t="shared" si="6"/>
        <v>3290</v>
      </c>
      <c r="AH28" s="656">
        <f t="shared" si="6"/>
        <v>3290</v>
      </c>
      <c r="AI28" s="364"/>
      <c r="AJ28" s="364"/>
      <c r="AK28" s="365"/>
      <c r="AL28" s="365"/>
      <c r="AM28" s="365"/>
      <c r="AN28" s="365"/>
      <c r="AO28" s="365"/>
      <c r="AP28" s="366"/>
      <c r="AQ28" s="351">
        <f t="shared" si="2"/>
        <v>26320</v>
      </c>
      <c r="AR28" s="326"/>
    </row>
    <row r="29" spans="1:44" ht="43.2" customHeight="1" thickBot="1" x14ac:dyDescent="0.35">
      <c r="A29" s="968" t="s">
        <v>22</v>
      </c>
      <c r="B29" s="969"/>
      <c r="C29" s="969"/>
      <c r="D29" s="969"/>
      <c r="E29" s="969"/>
      <c r="F29" s="969"/>
      <c r="G29" s="969"/>
      <c r="H29" s="970"/>
      <c r="I29" s="647">
        <f>SUM(I7:I14,I16,I18:I28)</f>
        <v>143537</v>
      </c>
      <c r="J29" s="647">
        <f>SUM(J7:J28)</f>
        <v>143537</v>
      </c>
      <c r="K29" s="647">
        <f>SUM(K7:K28)</f>
        <v>143537</v>
      </c>
      <c r="L29" s="664">
        <f>SUM(L7:L28)</f>
        <v>143537</v>
      </c>
      <c r="M29" s="658"/>
      <c r="N29" s="646">
        <f t="shared" ref="N29:X29" si="8">SUM(N7:N28)</f>
        <v>143537</v>
      </c>
      <c r="O29" s="647">
        <f t="shared" si="8"/>
        <v>143537</v>
      </c>
      <c r="P29" s="647">
        <f t="shared" si="8"/>
        <v>143537</v>
      </c>
      <c r="Q29" s="647">
        <f t="shared" si="8"/>
        <v>143537</v>
      </c>
      <c r="R29" s="647">
        <f t="shared" si="8"/>
        <v>143537</v>
      </c>
      <c r="S29" s="647">
        <f t="shared" si="8"/>
        <v>143537</v>
      </c>
      <c r="T29" s="647">
        <f t="shared" si="8"/>
        <v>143537</v>
      </c>
      <c r="U29" s="647">
        <f t="shared" si="8"/>
        <v>143537</v>
      </c>
      <c r="V29" s="647">
        <f t="shared" si="8"/>
        <v>143537</v>
      </c>
      <c r="W29" s="647">
        <f t="shared" si="8"/>
        <v>143537</v>
      </c>
      <c r="X29" s="647">
        <f t="shared" si="8"/>
        <v>143537</v>
      </c>
      <c r="Y29" s="648">
        <f>SUM(Y7:Y28)</f>
        <v>143537</v>
      </c>
      <c r="Z29" s="367"/>
      <c r="AA29" s="647">
        <f t="shared" ref="AA29:AI29" si="9">SUM(AA7:AA28)</f>
        <v>143537</v>
      </c>
      <c r="AB29" s="647">
        <f t="shared" si="9"/>
        <v>143537</v>
      </c>
      <c r="AC29" s="647">
        <f t="shared" si="9"/>
        <v>143537</v>
      </c>
      <c r="AD29" s="647">
        <f t="shared" si="9"/>
        <v>143537</v>
      </c>
      <c r="AE29" s="647">
        <f t="shared" si="9"/>
        <v>143537</v>
      </c>
      <c r="AF29" s="647">
        <f t="shared" si="9"/>
        <v>143537</v>
      </c>
      <c r="AG29" s="647">
        <f t="shared" si="9"/>
        <v>143537</v>
      </c>
      <c r="AH29" s="664">
        <f t="shared" si="9"/>
        <v>143537</v>
      </c>
      <c r="AI29" s="368">
        <f t="shared" si="9"/>
        <v>0</v>
      </c>
      <c r="AJ29" s="369"/>
      <c r="AK29" s="370">
        <f t="shared" ref="AK29:AP29" si="10">SUM(AK7:AK28)</f>
        <v>0</v>
      </c>
      <c r="AL29" s="371">
        <f t="shared" si="10"/>
        <v>0</v>
      </c>
      <c r="AM29" s="370">
        <f t="shared" si="10"/>
        <v>0</v>
      </c>
      <c r="AN29" s="371">
        <f t="shared" si="10"/>
        <v>0</v>
      </c>
      <c r="AO29" s="370">
        <f t="shared" si="10"/>
        <v>0</v>
      </c>
      <c r="AP29" s="372">
        <f t="shared" si="10"/>
        <v>0</v>
      </c>
      <c r="AQ29" s="342"/>
      <c r="AR29" s="328">
        <f>SUM(I29:AH29)</f>
        <v>3444888</v>
      </c>
    </row>
    <row r="30" spans="1:44" s="357" customFormat="1" x14ac:dyDescent="0.3">
      <c r="A30" s="353"/>
      <c r="B30" s="354"/>
      <c r="C30" s="354"/>
      <c r="D30" s="354"/>
      <c r="E30" s="354"/>
      <c r="F30" s="354"/>
      <c r="G30" s="354"/>
      <c r="H30" s="354"/>
      <c r="I30" s="355"/>
      <c r="J30" s="355"/>
      <c r="K30" s="355"/>
      <c r="L30" s="355"/>
      <c r="M30" s="356"/>
      <c r="N30" s="355"/>
      <c r="O30" s="355"/>
      <c r="P30" s="355"/>
      <c r="Q30" s="355"/>
      <c r="R30" s="355"/>
      <c r="S30" s="355"/>
      <c r="T30" s="355"/>
      <c r="U30" s="355"/>
      <c r="V30" s="355"/>
      <c r="W30" s="355"/>
      <c r="X30" s="355"/>
      <c r="Y30" s="355"/>
      <c r="Z30" s="356"/>
      <c r="AA30" s="355"/>
      <c r="AB30" s="355"/>
      <c r="AC30" s="355"/>
      <c r="AD30" s="355"/>
      <c r="AE30" s="355"/>
      <c r="AF30" s="355"/>
      <c r="AG30" s="355"/>
      <c r="AH30" s="355"/>
      <c r="AI30" s="354"/>
      <c r="AJ30" s="354"/>
      <c r="AQ30" s="356"/>
    </row>
    <row r="31" spans="1:44" s="357" customFormat="1" ht="100.8" customHeight="1" x14ac:dyDescent="0.3">
      <c r="A31" s="965" t="s">
        <v>257</v>
      </c>
      <c r="B31" s="965"/>
      <c r="C31" s="965"/>
      <c r="D31" s="965"/>
      <c r="E31" s="965"/>
      <c r="F31" s="965"/>
      <c r="G31" s="965"/>
      <c r="H31" s="965"/>
      <c r="I31" s="965"/>
      <c r="J31" s="965"/>
      <c r="K31" s="965"/>
      <c r="L31" s="355"/>
      <c r="M31" s="356"/>
      <c r="N31" s="355"/>
      <c r="O31" s="355"/>
      <c r="P31" s="355"/>
      <c r="Q31" s="355"/>
      <c r="R31" s="355"/>
      <c r="S31" s="355"/>
      <c r="T31" s="355"/>
      <c r="U31" s="355"/>
      <c r="V31" s="355"/>
      <c r="W31" s="355"/>
      <c r="X31" s="355"/>
      <c r="Y31" s="355"/>
      <c r="Z31" s="356"/>
      <c r="AA31" s="355"/>
      <c r="AB31" s="355"/>
      <c r="AC31" s="355"/>
      <c r="AD31" s="355"/>
      <c r="AE31" s="358"/>
      <c r="AF31" s="355"/>
      <c r="AG31" s="355"/>
      <c r="AH31" s="355"/>
      <c r="AI31" s="354"/>
      <c r="AJ31" s="354"/>
      <c r="AQ31" s="356"/>
    </row>
    <row r="32" spans="1:44" s="357" customFormat="1" x14ac:dyDescent="0.3">
      <c r="A32" s="353"/>
      <c r="B32" s="354"/>
      <c r="C32" s="354"/>
      <c r="D32" s="354"/>
      <c r="E32" s="354"/>
      <c r="F32" s="354"/>
      <c r="G32" s="354"/>
      <c r="H32" s="354"/>
      <c r="I32" s="355"/>
      <c r="J32" s="355"/>
      <c r="K32" s="355"/>
      <c r="L32" s="355"/>
      <c r="M32" s="356"/>
      <c r="N32" s="355"/>
      <c r="O32" s="355"/>
      <c r="P32" s="355"/>
      <c r="Q32" s="355"/>
      <c r="R32" s="355"/>
      <c r="S32" s="355"/>
      <c r="T32" s="355"/>
      <c r="U32" s="355"/>
      <c r="V32" s="355"/>
      <c r="W32" s="355"/>
      <c r="X32" s="355"/>
      <c r="Y32" s="355"/>
      <c r="Z32" s="356"/>
      <c r="AA32" s="355"/>
      <c r="AB32" s="355"/>
      <c r="AC32" s="355"/>
      <c r="AD32" s="355"/>
      <c r="AE32" s="355"/>
      <c r="AF32" s="355"/>
      <c r="AG32" s="355"/>
      <c r="AH32" s="355"/>
      <c r="AI32" s="354"/>
      <c r="AJ32" s="354"/>
      <c r="AQ32" s="356"/>
    </row>
    <row r="33" spans="1:43" s="357" customFormat="1" x14ac:dyDescent="0.3">
      <c r="A33" s="353"/>
      <c r="B33" s="354"/>
      <c r="C33" s="354"/>
      <c r="D33" s="354"/>
      <c r="E33" s="354"/>
      <c r="F33" s="354"/>
      <c r="G33" s="354"/>
      <c r="H33" s="354"/>
      <c r="I33" s="355"/>
      <c r="J33" s="355"/>
      <c r="K33" s="355"/>
      <c r="L33" s="355"/>
      <c r="M33" s="356"/>
      <c r="N33" s="355"/>
      <c r="O33" s="355"/>
      <c r="P33" s="355"/>
      <c r="Q33" s="355"/>
      <c r="R33" s="355"/>
      <c r="S33" s="355"/>
      <c r="T33" s="355"/>
      <c r="U33" s="355"/>
      <c r="V33" s="355"/>
      <c r="W33" s="355"/>
      <c r="X33" s="355"/>
      <c r="Y33" s="355"/>
      <c r="Z33" s="356"/>
      <c r="AA33" s="355"/>
      <c r="AB33" s="355"/>
      <c r="AC33" s="355"/>
      <c r="AD33" s="355"/>
      <c r="AE33" s="355"/>
      <c r="AF33" s="355"/>
      <c r="AG33" s="355"/>
      <c r="AH33" s="355"/>
      <c r="AI33" s="354"/>
      <c r="AJ33" s="354"/>
      <c r="AQ33" s="356"/>
    </row>
    <row r="34" spans="1:43" s="357" customFormat="1" x14ac:dyDescent="0.3">
      <c r="A34" s="353"/>
      <c r="B34" s="354"/>
      <c r="C34" s="354"/>
      <c r="D34" s="354"/>
      <c r="E34" s="354"/>
      <c r="F34" s="354"/>
      <c r="G34" s="354"/>
      <c r="H34" s="354"/>
      <c r="I34" s="355"/>
      <c r="J34" s="355"/>
      <c r="K34" s="355"/>
      <c r="L34" s="355"/>
      <c r="M34" s="356"/>
      <c r="N34" s="355"/>
      <c r="O34" s="355"/>
      <c r="P34" s="355"/>
      <c r="Q34" s="355"/>
      <c r="R34" s="355"/>
      <c r="S34" s="355"/>
      <c r="T34" s="355"/>
      <c r="U34" s="355"/>
      <c r="V34" s="355"/>
      <c r="W34" s="355"/>
      <c r="X34" s="355"/>
      <c r="Y34" s="355"/>
      <c r="Z34" s="356"/>
      <c r="AA34" s="355"/>
      <c r="AB34" s="355"/>
      <c r="AC34" s="355"/>
      <c r="AD34" s="355"/>
      <c r="AE34" s="355"/>
      <c r="AF34" s="355"/>
      <c r="AG34" s="355"/>
      <c r="AH34" s="355"/>
      <c r="AI34" s="354"/>
      <c r="AJ34" s="354"/>
      <c r="AQ34" s="356"/>
    </row>
    <row r="35" spans="1:43" s="357" customFormat="1" x14ac:dyDescent="0.3">
      <c r="A35" s="353"/>
      <c r="B35" s="354"/>
      <c r="C35" s="354"/>
      <c r="D35" s="354"/>
      <c r="E35" s="354"/>
      <c r="F35" s="354"/>
      <c r="G35" s="354"/>
      <c r="H35" s="354"/>
      <c r="I35" s="355"/>
      <c r="J35" s="355"/>
      <c r="K35" s="355"/>
      <c r="L35" s="355"/>
      <c r="M35" s="356"/>
      <c r="N35" s="355"/>
      <c r="O35" s="355"/>
      <c r="P35" s="355"/>
      <c r="Q35" s="355"/>
      <c r="R35" s="355"/>
      <c r="S35" s="355"/>
      <c r="T35" s="355"/>
      <c r="U35" s="355"/>
      <c r="V35" s="355"/>
      <c r="W35" s="355"/>
      <c r="X35" s="355"/>
      <c r="Y35" s="355"/>
      <c r="Z35" s="356"/>
      <c r="AA35" s="355"/>
      <c r="AB35" s="355"/>
      <c r="AC35" s="355"/>
      <c r="AD35" s="355"/>
      <c r="AE35" s="355"/>
      <c r="AF35" s="355"/>
      <c r="AG35" s="355"/>
      <c r="AH35" s="355"/>
      <c r="AI35" s="354"/>
      <c r="AJ35" s="354"/>
      <c r="AQ35" s="356"/>
    </row>
    <row r="36" spans="1:43" s="357" customFormat="1" x14ac:dyDescent="0.3">
      <c r="A36" s="353"/>
      <c r="B36" s="354"/>
      <c r="C36" s="354"/>
      <c r="D36" s="354"/>
      <c r="E36" s="354"/>
      <c r="F36" s="354"/>
      <c r="G36" s="354"/>
      <c r="H36" s="354"/>
      <c r="I36" s="355"/>
      <c r="J36" s="355"/>
      <c r="K36" s="355"/>
      <c r="L36" s="355"/>
      <c r="M36" s="356"/>
      <c r="N36" s="355"/>
      <c r="O36" s="355"/>
      <c r="P36" s="355"/>
      <c r="Q36" s="355"/>
      <c r="R36" s="355"/>
      <c r="S36" s="355"/>
      <c r="T36" s="355"/>
      <c r="U36" s="355"/>
      <c r="V36" s="355"/>
      <c r="W36" s="355"/>
      <c r="X36" s="355"/>
      <c r="Y36" s="355"/>
      <c r="Z36" s="356"/>
      <c r="AA36" s="355"/>
      <c r="AB36" s="355"/>
      <c r="AC36" s="355"/>
      <c r="AD36" s="355"/>
      <c r="AE36" s="355"/>
      <c r="AF36" s="355"/>
      <c r="AG36" s="355"/>
      <c r="AH36" s="355"/>
      <c r="AI36" s="354"/>
      <c r="AJ36" s="354"/>
      <c r="AQ36" s="356"/>
    </row>
    <row r="37" spans="1:43" s="357" customFormat="1" x14ac:dyDescent="0.3">
      <c r="A37" s="353"/>
      <c r="B37" s="354"/>
      <c r="C37" s="354"/>
      <c r="D37" s="354"/>
      <c r="E37" s="354"/>
      <c r="F37" s="354"/>
      <c r="G37" s="354"/>
      <c r="H37" s="354"/>
      <c r="I37" s="355"/>
      <c r="J37" s="355"/>
      <c r="K37" s="355"/>
      <c r="L37" s="355"/>
      <c r="M37" s="356"/>
      <c r="N37" s="355"/>
      <c r="O37" s="355"/>
      <c r="P37" s="355"/>
      <c r="Q37" s="355"/>
      <c r="R37" s="355"/>
      <c r="S37" s="355"/>
      <c r="T37" s="355"/>
      <c r="U37" s="355"/>
      <c r="V37" s="355"/>
      <c r="W37" s="355"/>
      <c r="X37" s="355"/>
      <c r="Y37" s="355"/>
      <c r="Z37" s="356"/>
      <c r="AA37" s="355"/>
      <c r="AB37" s="355"/>
      <c r="AC37" s="355"/>
      <c r="AD37" s="355"/>
      <c r="AE37" s="355"/>
      <c r="AF37" s="355"/>
      <c r="AG37" s="355"/>
      <c r="AH37" s="355"/>
      <c r="AI37" s="354"/>
      <c r="AJ37" s="354"/>
      <c r="AQ37" s="356"/>
    </row>
    <row r="38" spans="1:43" s="357" customFormat="1" x14ac:dyDescent="0.3">
      <c r="A38" s="353"/>
      <c r="B38" s="354"/>
      <c r="C38" s="354"/>
      <c r="D38" s="354"/>
      <c r="E38" s="354"/>
      <c r="F38" s="354"/>
      <c r="G38" s="354"/>
      <c r="H38" s="354"/>
      <c r="I38" s="355"/>
      <c r="J38" s="355"/>
      <c r="K38" s="355"/>
      <c r="L38" s="355"/>
      <c r="M38" s="356"/>
      <c r="N38" s="355"/>
      <c r="O38" s="355"/>
      <c r="P38" s="355"/>
      <c r="Q38" s="355"/>
      <c r="R38" s="355"/>
      <c r="S38" s="355"/>
      <c r="T38" s="355"/>
      <c r="U38" s="355"/>
      <c r="V38" s="355"/>
      <c r="W38" s="355"/>
      <c r="X38" s="355"/>
      <c r="Y38" s="355"/>
      <c r="Z38" s="356"/>
      <c r="AA38" s="355"/>
      <c r="AB38" s="355"/>
      <c r="AC38" s="355"/>
      <c r="AD38" s="355"/>
      <c r="AE38" s="355"/>
      <c r="AF38" s="355"/>
      <c r="AG38" s="355"/>
      <c r="AH38" s="355"/>
      <c r="AI38" s="354"/>
      <c r="AJ38" s="354"/>
      <c r="AQ38" s="356"/>
    </row>
    <row r="39" spans="1:43" s="357" customFormat="1" x14ac:dyDescent="0.3">
      <c r="A39" s="353"/>
      <c r="B39" s="354"/>
      <c r="C39" s="354"/>
      <c r="D39" s="354"/>
      <c r="E39" s="354"/>
      <c r="F39" s="354"/>
      <c r="G39" s="354"/>
      <c r="H39" s="354"/>
      <c r="I39" s="355"/>
      <c r="J39" s="355"/>
      <c r="K39" s="355"/>
      <c r="L39" s="355"/>
      <c r="M39" s="356"/>
      <c r="N39" s="355"/>
      <c r="O39" s="355"/>
      <c r="P39" s="355"/>
      <c r="Q39" s="355"/>
      <c r="R39" s="355"/>
      <c r="S39" s="355"/>
      <c r="T39" s="355"/>
      <c r="U39" s="355"/>
      <c r="V39" s="355"/>
      <c r="W39" s="355"/>
      <c r="X39" s="355"/>
      <c r="Y39" s="355"/>
      <c r="Z39" s="356"/>
      <c r="AA39" s="355"/>
      <c r="AB39" s="355"/>
      <c r="AC39" s="355"/>
      <c r="AD39" s="355"/>
      <c r="AE39" s="355"/>
      <c r="AF39" s="355"/>
      <c r="AG39" s="355"/>
      <c r="AH39" s="355"/>
      <c r="AI39" s="354"/>
      <c r="AJ39" s="354"/>
      <c r="AQ39" s="356"/>
    </row>
    <row r="40" spans="1:43" s="357" customFormat="1" x14ac:dyDescent="0.3">
      <c r="A40" s="353"/>
      <c r="B40" s="354"/>
      <c r="C40" s="354"/>
      <c r="D40" s="354"/>
      <c r="E40" s="354"/>
      <c r="F40" s="354"/>
      <c r="G40" s="354"/>
      <c r="H40" s="354"/>
      <c r="I40" s="355"/>
      <c r="J40" s="355"/>
      <c r="K40" s="355"/>
      <c r="L40" s="355"/>
      <c r="M40" s="356"/>
      <c r="N40" s="355"/>
      <c r="O40" s="355"/>
      <c r="P40" s="355"/>
      <c r="Q40" s="355"/>
      <c r="R40" s="355"/>
      <c r="S40" s="355"/>
      <c r="T40" s="355"/>
      <c r="U40" s="355"/>
      <c r="V40" s="355"/>
      <c r="W40" s="355"/>
      <c r="X40" s="355"/>
      <c r="Y40" s="355"/>
      <c r="Z40" s="356"/>
      <c r="AA40" s="355"/>
      <c r="AB40" s="355"/>
      <c r="AC40" s="355"/>
      <c r="AD40" s="355"/>
      <c r="AE40" s="355"/>
      <c r="AF40" s="355"/>
      <c r="AG40" s="355"/>
      <c r="AH40" s="355"/>
      <c r="AI40" s="354"/>
      <c r="AJ40" s="354"/>
      <c r="AQ40" s="356"/>
    </row>
    <row r="41" spans="1:43" s="357" customFormat="1" x14ac:dyDescent="0.3">
      <c r="A41" s="353"/>
      <c r="B41" s="354"/>
      <c r="C41" s="354"/>
      <c r="D41" s="354"/>
      <c r="E41" s="354"/>
      <c r="F41" s="354"/>
      <c r="G41" s="354"/>
      <c r="H41" s="354"/>
      <c r="I41" s="355"/>
      <c r="J41" s="355"/>
      <c r="K41" s="355"/>
      <c r="L41" s="355"/>
      <c r="M41" s="356"/>
      <c r="N41" s="355"/>
      <c r="O41" s="355"/>
      <c r="P41" s="355"/>
      <c r="Q41" s="355"/>
      <c r="R41" s="355"/>
      <c r="S41" s="355"/>
      <c r="T41" s="355"/>
      <c r="U41" s="355"/>
      <c r="V41" s="355"/>
      <c r="W41" s="355"/>
      <c r="X41" s="355"/>
      <c r="Y41" s="355"/>
      <c r="Z41" s="356"/>
      <c r="AA41" s="355"/>
      <c r="AB41" s="355"/>
      <c r="AC41" s="355"/>
      <c r="AD41" s="355"/>
      <c r="AE41" s="355"/>
      <c r="AF41" s="355"/>
      <c r="AG41" s="355"/>
      <c r="AH41" s="355"/>
      <c r="AI41" s="354"/>
      <c r="AJ41" s="354"/>
      <c r="AQ41" s="356"/>
    </row>
    <row r="42" spans="1:43" s="357" customFormat="1" x14ac:dyDescent="0.3">
      <c r="A42" s="353"/>
      <c r="B42" s="354"/>
      <c r="C42" s="354"/>
      <c r="D42" s="354"/>
      <c r="E42" s="354"/>
      <c r="F42" s="354"/>
      <c r="G42" s="354"/>
      <c r="H42" s="354"/>
      <c r="I42" s="355"/>
      <c r="J42" s="355"/>
      <c r="K42" s="355"/>
      <c r="L42" s="355"/>
      <c r="M42" s="356"/>
      <c r="N42" s="355"/>
      <c r="O42" s="355"/>
      <c r="P42" s="355"/>
      <c r="Q42" s="355"/>
      <c r="R42" s="355"/>
      <c r="S42" s="355"/>
      <c r="T42" s="355"/>
      <c r="U42" s="355"/>
      <c r="V42" s="355"/>
      <c r="W42" s="355"/>
      <c r="X42" s="355"/>
      <c r="Y42" s="355"/>
      <c r="Z42" s="356"/>
      <c r="AA42" s="355"/>
      <c r="AB42" s="355"/>
      <c r="AC42" s="355"/>
      <c r="AD42" s="355"/>
      <c r="AE42" s="355"/>
      <c r="AF42" s="355"/>
      <c r="AG42" s="355"/>
      <c r="AH42" s="355"/>
      <c r="AI42" s="354"/>
      <c r="AJ42" s="354"/>
      <c r="AQ42" s="356"/>
    </row>
    <row r="43" spans="1:43" s="357" customFormat="1" x14ac:dyDescent="0.3">
      <c r="A43" s="353"/>
      <c r="B43" s="354"/>
      <c r="C43" s="354"/>
      <c r="D43" s="354"/>
      <c r="E43" s="354"/>
      <c r="F43" s="354"/>
      <c r="G43" s="354"/>
      <c r="H43" s="354"/>
      <c r="I43" s="355"/>
      <c r="J43" s="355"/>
      <c r="K43" s="355"/>
      <c r="L43" s="355"/>
      <c r="M43" s="356"/>
      <c r="N43" s="355"/>
      <c r="O43" s="355"/>
      <c r="P43" s="355"/>
      <c r="Q43" s="355"/>
      <c r="R43" s="355"/>
      <c r="S43" s="355"/>
      <c r="T43" s="355"/>
      <c r="U43" s="355"/>
      <c r="V43" s="355"/>
      <c r="W43" s="355"/>
      <c r="X43" s="355"/>
      <c r="Y43" s="355"/>
      <c r="Z43" s="356"/>
      <c r="AA43" s="355"/>
      <c r="AB43" s="355"/>
      <c r="AC43" s="355"/>
      <c r="AD43" s="355"/>
      <c r="AE43" s="355"/>
      <c r="AF43" s="355"/>
      <c r="AG43" s="355"/>
      <c r="AH43" s="355"/>
      <c r="AI43" s="354"/>
      <c r="AJ43" s="354"/>
      <c r="AQ43" s="356"/>
    </row>
    <row r="44" spans="1:43" s="357" customFormat="1" x14ac:dyDescent="0.3">
      <c r="A44" s="353"/>
      <c r="B44" s="354"/>
      <c r="C44" s="354"/>
      <c r="D44" s="354"/>
      <c r="E44" s="354"/>
      <c r="F44" s="354"/>
      <c r="G44" s="354"/>
      <c r="H44" s="354"/>
      <c r="I44" s="355"/>
      <c r="J44" s="355"/>
      <c r="K44" s="355"/>
      <c r="L44" s="355"/>
      <c r="M44" s="356"/>
      <c r="N44" s="355"/>
      <c r="O44" s="355"/>
      <c r="P44" s="355"/>
      <c r="Q44" s="355"/>
      <c r="R44" s="355"/>
      <c r="S44" s="355"/>
      <c r="T44" s="355"/>
      <c r="U44" s="355"/>
      <c r="V44" s="355"/>
      <c r="W44" s="355"/>
      <c r="X44" s="355"/>
      <c r="Y44" s="355"/>
      <c r="Z44" s="356"/>
      <c r="AA44" s="355"/>
      <c r="AB44" s="355"/>
      <c r="AC44" s="355"/>
      <c r="AD44" s="355"/>
      <c r="AE44" s="355"/>
      <c r="AF44" s="355"/>
      <c r="AG44" s="355"/>
      <c r="AH44" s="355"/>
      <c r="AI44" s="354"/>
      <c r="AJ44" s="354"/>
      <c r="AQ44" s="356"/>
    </row>
    <row r="45" spans="1:43" s="357" customFormat="1" x14ac:dyDescent="0.3">
      <c r="A45" s="353"/>
      <c r="B45" s="354"/>
      <c r="C45" s="354"/>
      <c r="D45" s="354"/>
      <c r="E45" s="354"/>
      <c r="F45" s="354"/>
      <c r="G45" s="354"/>
      <c r="H45" s="354"/>
      <c r="I45" s="355"/>
      <c r="J45" s="355"/>
      <c r="K45" s="355"/>
      <c r="L45" s="355"/>
      <c r="M45" s="356"/>
      <c r="N45" s="355"/>
      <c r="O45" s="355"/>
      <c r="P45" s="355"/>
      <c r="Q45" s="355"/>
      <c r="R45" s="355"/>
      <c r="S45" s="355"/>
      <c r="T45" s="355"/>
      <c r="U45" s="355"/>
      <c r="V45" s="355"/>
      <c r="W45" s="355"/>
      <c r="X45" s="355"/>
      <c r="Y45" s="355"/>
      <c r="Z45" s="356"/>
      <c r="AA45" s="355"/>
      <c r="AB45" s="355"/>
      <c r="AC45" s="355"/>
      <c r="AD45" s="355"/>
      <c r="AE45" s="355"/>
      <c r="AF45" s="355"/>
      <c r="AG45" s="355"/>
      <c r="AH45" s="355"/>
      <c r="AI45" s="354"/>
      <c r="AJ45" s="354"/>
      <c r="AQ45" s="356"/>
    </row>
    <row r="46" spans="1:43" s="357" customFormat="1" x14ac:dyDescent="0.3">
      <c r="A46" s="353"/>
      <c r="B46" s="354"/>
      <c r="C46" s="354"/>
      <c r="D46" s="354"/>
      <c r="E46" s="354"/>
      <c r="F46" s="354"/>
      <c r="G46" s="354"/>
      <c r="H46" s="354"/>
      <c r="I46" s="355"/>
      <c r="J46" s="355"/>
      <c r="K46" s="355"/>
      <c r="L46" s="355"/>
      <c r="M46" s="356"/>
      <c r="N46" s="355"/>
      <c r="O46" s="355"/>
      <c r="P46" s="355"/>
      <c r="Q46" s="355"/>
      <c r="R46" s="355"/>
      <c r="S46" s="355"/>
      <c r="T46" s="355"/>
      <c r="U46" s="355"/>
      <c r="V46" s="355"/>
      <c r="W46" s="355"/>
      <c r="X46" s="355"/>
      <c r="Y46" s="355"/>
      <c r="Z46" s="356"/>
      <c r="AA46" s="355"/>
      <c r="AB46" s="355"/>
      <c r="AC46" s="355"/>
      <c r="AD46" s="355"/>
      <c r="AE46" s="355"/>
      <c r="AF46" s="355"/>
      <c r="AG46" s="355"/>
      <c r="AH46" s="355"/>
      <c r="AI46" s="354"/>
      <c r="AJ46" s="354"/>
      <c r="AQ46" s="356"/>
    </row>
    <row r="47" spans="1:43" s="357" customFormat="1" x14ac:dyDescent="0.3">
      <c r="A47" s="353"/>
      <c r="B47" s="354"/>
      <c r="C47" s="354"/>
      <c r="D47" s="354"/>
      <c r="E47" s="354"/>
      <c r="F47" s="354"/>
      <c r="G47" s="354"/>
      <c r="H47" s="354"/>
      <c r="I47" s="355"/>
      <c r="J47" s="355"/>
      <c r="K47" s="355"/>
      <c r="L47" s="355"/>
      <c r="M47" s="356"/>
      <c r="N47" s="355"/>
      <c r="O47" s="355"/>
      <c r="P47" s="355"/>
      <c r="Q47" s="355"/>
      <c r="R47" s="355"/>
      <c r="S47" s="355"/>
      <c r="T47" s="355"/>
      <c r="U47" s="355"/>
      <c r="V47" s="355"/>
      <c r="W47" s="355"/>
      <c r="X47" s="355"/>
      <c r="Y47" s="355"/>
      <c r="Z47" s="356"/>
      <c r="AA47" s="355"/>
      <c r="AB47" s="355"/>
      <c r="AC47" s="355"/>
      <c r="AD47" s="355"/>
      <c r="AE47" s="355"/>
      <c r="AF47" s="355"/>
      <c r="AG47" s="355"/>
      <c r="AH47" s="355"/>
      <c r="AI47" s="354"/>
      <c r="AJ47" s="354"/>
      <c r="AQ47" s="356"/>
    </row>
    <row r="48" spans="1:43" s="357" customFormat="1" x14ac:dyDescent="0.3">
      <c r="A48" s="353"/>
      <c r="B48" s="354"/>
      <c r="C48" s="354"/>
      <c r="D48" s="354"/>
      <c r="E48" s="354"/>
      <c r="F48" s="354"/>
      <c r="G48" s="354"/>
      <c r="H48" s="354"/>
      <c r="I48" s="355"/>
      <c r="J48" s="355"/>
      <c r="K48" s="355"/>
      <c r="L48" s="355"/>
      <c r="M48" s="356"/>
      <c r="N48" s="355"/>
      <c r="O48" s="355"/>
      <c r="P48" s="355"/>
      <c r="Q48" s="355"/>
      <c r="R48" s="355"/>
      <c r="S48" s="355"/>
      <c r="T48" s="355"/>
      <c r="U48" s="355"/>
      <c r="V48" s="355"/>
      <c r="W48" s="355"/>
      <c r="X48" s="355"/>
      <c r="Y48" s="355"/>
      <c r="Z48" s="356"/>
      <c r="AA48" s="355"/>
      <c r="AB48" s="355"/>
      <c r="AC48" s="355"/>
      <c r="AD48" s="355"/>
      <c r="AE48" s="355"/>
      <c r="AF48" s="355"/>
      <c r="AG48" s="355"/>
      <c r="AH48" s="355"/>
      <c r="AI48" s="354"/>
      <c r="AJ48" s="354"/>
      <c r="AQ48" s="356"/>
    </row>
    <row r="49" spans="1:43" s="357" customFormat="1" x14ac:dyDescent="0.3">
      <c r="A49" s="353"/>
      <c r="B49" s="354"/>
      <c r="C49" s="354"/>
      <c r="D49" s="354"/>
      <c r="E49" s="354"/>
      <c r="F49" s="354"/>
      <c r="G49" s="354"/>
      <c r="H49" s="354"/>
      <c r="I49" s="355"/>
      <c r="J49" s="355"/>
      <c r="K49" s="355"/>
      <c r="L49" s="355"/>
      <c r="M49" s="356"/>
      <c r="N49" s="355"/>
      <c r="O49" s="355"/>
      <c r="P49" s="355"/>
      <c r="Q49" s="355"/>
      <c r="R49" s="355"/>
      <c r="S49" s="355"/>
      <c r="T49" s="355"/>
      <c r="U49" s="355"/>
      <c r="V49" s="355"/>
      <c r="W49" s="355"/>
      <c r="X49" s="355"/>
      <c r="Y49" s="355"/>
      <c r="Z49" s="356"/>
      <c r="AA49" s="355"/>
      <c r="AB49" s="355"/>
      <c r="AC49" s="355"/>
      <c r="AD49" s="355"/>
      <c r="AE49" s="355"/>
      <c r="AF49" s="355"/>
      <c r="AG49" s="355"/>
      <c r="AH49" s="355"/>
      <c r="AI49" s="354"/>
      <c r="AJ49" s="354"/>
      <c r="AQ49" s="356"/>
    </row>
    <row r="50" spans="1:43" s="357" customFormat="1" x14ac:dyDescent="0.3">
      <c r="A50" s="353"/>
      <c r="B50" s="354"/>
      <c r="C50" s="354"/>
      <c r="D50" s="354"/>
      <c r="E50" s="354"/>
      <c r="F50" s="354"/>
      <c r="G50" s="354"/>
      <c r="H50" s="354"/>
      <c r="I50" s="355"/>
      <c r="J50" s="355"/>
      <c r="K50" s="355"/>
      <c r="L50" s="355"/>
      <c r="M50" s="356"/>
      <c r="N50" s="355"/>
      <c r="O50" s="355"/>
      <c r="P50" s="355"/>
      <c r="Q50" s="355"/>
      <c r="R50" s="355"/>
      <c r="S50" s="355"/>
      <c r="T50" s="355"/>
      <c r="U50" s="355"/>
      <c r="V50" s="355"/>
      <c r="W50" s="355"/>
      <c r="X50" s="355"/>
      <c r="Y50" s="355"/>
      <c r="Z50" s="356"/>
      <c r="AA50" s="355"/>
      <c r="AB50" s="355"/>
      <c r="AC50" s="355"/>
      <c r="AD50" s="355"/>
      <c r="AE50" s="355"/>
      <c r="AF50" s="355"/>
      <c r="AG50" s="355"/>
      <c r="AH50" s="355"/>
      <c r="AI50" s="354"/>
      <c r="AJ50" s="354"/>
      <c r="AQ50" s="356"/>
    </row>
    <row r="51" spans="1:43" s="357" customFormat="1" x14ac:dyDescent="0.3">
      <c r="A51" s="353"/>
      <c r="B51" s="354"/>
      <c r="C51" s="354"/>
      <c r="D51" s="354"/>
      <c r="E51" s="354"/>
      <c r="F51" s="354"/>
      <c r="G51" s="354"/>
      <c r="H51" s="354"/>
      <c r="I51" s="355"/>
      <c r="J51" s="355"/>
      <c r="K51" s="355"/>
      <c r="L51" s="355"/>
      <c r="M51" s="356"/>
      <c r="N51" s="355"/>
      <c r="O51" s="355"/>
      <c r="P51" s="355"/>
      <c r="Q51" s="355"/>
      <c r="R51" s="355"/>
      <c r="S51" s="355"/>
      <c r="T51" s="355"/>
      <c r="U51" s="355"/>
      <c r="V51" s="355"/>
      <c r="W51" s="355"/>
      <c r="X51" s="355"/>
      <c r="Y51" s="355"/>
      <c r="Z51" s="356"/>
      <c r="AA51" s="355"/>
      <c r="AB51" s="355"/>
      <c r="AC51" s="355"/>
      <c r="AD51" s="355"/>
      <c r="AE51" s="355"/>
      <c r="AF51" s="355"/>
      <c r="AG51" s="355"/>
      <c r="AH51" s="355"/>
      <c r="AI51" s="354"/>
      <c r="AJ51" s="354"/>
      <c r="AQ51" s="356"/>
    </row>
    <row r="52" spans="1:43" s="357" customFormat="1" x14ac:dyDescent="0.3">
      <c r="A52" s="353"/>
      <c r="B52" s="354"/>
      <c r="C52" s="354"/>
      <c r="D52" s="354"/>
      <c r="E52" s="354"/>
      <c r="F52" s="354"/>
      <c r="G52" s="354"/>
      <c r="H52" s="354"/>
      <c r="I52" s="355"/>
      <c r="J52" s="355"/>
      <c r="K52" s="355"/>
      <c r="L52" s="355"/>
      <c r="M52" s="356"/>
      <c r="N52" s="355"/>
      <c r="O52" s="355"/>
      <c r="P52" s="355"/>
      <c r="Q52" s="355"/>
      <c r="R52" s="355"/>
      <c r="S52" s="355"/>
      <c r="T52" s="355"/>
      <c r="U52" s="355"/>
      <c r="V52" s="355"/>
      <c r="W52" s="355"/>
      <c r="X52" s="355"/>
      <c r="Y52" s="355"/>
      <c r="Z52" s="356"/>
      <c r="AA52" s="355"/>
      <c r="AB52" s="355"/>
      <c r="AC52" s="355"/>
      <c r="AD52" s="355"/>
      <c r="AE52" s="355"/>
      <c r="AF52" s="355"/>
      <c r="AG52" s="355"/>
      <c r="AH52" s="355"/>
      <c r="AI52" s="354"/>
      <c r="AJ52" s="354"/>
      <c r="AQ52" s="356"/>
    </row>
    <row r="53" spans="1:43" s="357" customFormat="1" x14ac:dyDescent="0.3">
      <c r="A53" s="353"/>
      <c r="B53" s="354"/>
      <c r="C53" s="354"/>
      <c r="D53" s="354"/>
      <c r="E53" s="354"/>
      <c r="F53" s="354"/>
      <c r="G53" s="354"/>
      <c r="H53" s="354"/>
      <c r="I53" s="355"/>
      <c r="J53" s="355"/>
      <c r="K53" s="355"/>
      <c r="L53" s="355"/>
      <c r="M53" s="356"/>
      <c r="N53" s="355"/>
      <c r="O53" s="355"/>
      <c r="P53" s="355"/>
      <c r="Q53" s="355"/>
      <c r="R53" s="355"/>
      <c r="S53" s="355"/>
      <c r="T53" s="355"/>
      <c r="U53" s="355"/>
      <c r="V53" s="355"/>
      <c r="W53" s="355"/>
      <c r="X53" s="355"/>
      <c r="Y53" s="355"/>
      <c r="Z53" s="356"/>
      <c r="AA53" s="355"/>
      <c r="AB53" s="355"/>
      <c r="AC53" s="355"/>
      <c r="AD53" s="355"/>
      <c r="AE53" s="355"/>
      <c r="AF53" s="355"/>
      <c r="AG53" s="355"/>
      <c r="AH53" s="355"/>
      <c r="AI53" s="354"/>
      <c r="AJ53" s="354"/>
      <c r="AQ53" s="356"/>
    </row>
    <row r="54" spans="1:43" s="357" customFormat="1" x14ac:dyDescent="0.3">
      <c r="A54" s="353"/>
      <c r="B54" s="354"/>
      <c r="C54" s="354"/>
      <c r="D54" s="354"/>
      <c r="E54" s="354"/>
      <c r="F54" s="354"/>
      <c r="G54" s="354"/>
      <c r="H54" s="354"/>
      <c r="I54" s="355"/>
      <c r="J54" s="355"/>
      <c r="K54" s="355"/>
      <c r="L54" s="355"/>
      <c r="M54" s="356"/>
      <c r="N54" s="355"/>
      <c r="O54" s="355"/>
      <c r="P54" s="355"/>
      <c r="Q54" s="355"/>
      <c r="R54" s="355"/>
      <c r="S54" s="355"/>
      <c r="T54" s="355"/>
      <c r="U54" s="355"/>
      <c r="V54" s="355"/>
      <c r="W54" s="355"/>
      <c r="X54" s="355"/>
      <c r="Y54" s="355"/>
      <c r="Z54" s="356"/>
      <c r="AA54" s="355"/>
      <c r="AB54" s="355"/>
      <c r="AC54" s="355"/>
      <c r="AD54" s="355"/>
      <c r="AE54" s="355"/>
      <c r="AF54" s="355"/>
      <c r="AG54" s="355"/>
      <c r="AH54" s="355"/>
      <c r="AI54" s="354"/>
      <c r="AJ54" s="354"/>
      <c r="AQ54" s="356"/>
    </row>
    <row r="55" spans="1:43" s="357" customFormat="1" x14ac:dyDescent="0.3">
      <c r="A55" s="353"/>
      <c r="B55" s="354"/>
      <c r="C55" s="354"/>
      <c r="D55" s="354"/>
      <c r="E55" s="354"/>
      <c r="F55" s="354"/>
      <c r="G55" s="354"/>
      <c r="H55" s="354"/>
      <c r="I55" s="355"/>
      <c r="J55" s="355"/>
      <c r="K55" s="355"/>
      <c r="L55" s="355"/>
      <c r="M55" s="356"/>
      <c r="N55" s="355"/>
      <c r="O55" s="355"/>
      <c r="P55" s="355"/>
      <c r="Q55" s="355"/>
      <c r="R55" s="355"/>
      <c r="S55" s="355"/>
      <c r="T55" s="355"/>
      <c r="U55" s="355"/>
      <c r="V55" s="355"/>
      <c r="W55" s="355"/>
      <c r="X55" s="355"/>
      <c r="Y55" s="355"/>
      <c r="Z55" s="356"/>
      <c r="AA55" s="355"/>
      <c r="AB55" s="355"/>
      <c r="AC55" s="355"/>
      <c r="AD55" s="355"/>
      <c r="AE55" s="355"/>
      <c r="AF55" s="355"/>
      <c r="AG55" s="355"/>
      <c r="AH55" s="355"/>
      <c r="AI55" s="354"/>
      <c r="AJ55" s="354"/>
      <c r="AQ55" s="356"/>
    </row>
    <row r="56" spans="1:43" s="357" customFormat="1" x14ac:dyDescent="0.3">
      <c r="A56" s="353"/>
      <c r="B56" s="354"/>
      <c r="C56" s="354"/>
      <c r="D56" s="354"/>
      <c r="E56" s="354"/>
      <c r="F56" s="354"/>
      <c r="G56" s="354"/>
      <c r="H56" s="354"/>
      <c r="I56" s="355"/>
      <c r="J56" s="355"/>
      <c r="K56" s="355"/>
      <c r="L56" s="355"/>
      <c r="M56" s="356"/>
      <c r="N56" s="355"/>
      <c r="O56" s="355"/>
      <c r="P56" s="355"/>
      <c r="Q56" s="355"/>
      <c r="R56" s="355"/>
      <c r="S56" s="355"/>
      <c r="T56" s="355"/>
      <c r="U56" s="355"/>
      <c r="V56" s="355"/>
      <c r="W56" s="355"/>
      <c r="X56" s="355"/>
      <c r="Y56" s="355"/>
      <c r="Z56" s="356"/>
      <c r="AA56" s="355"/>
      <c r="AB56" s="355"/>
      <c r="AC56" s="355"/>
      <c r="AD56" s="355"/>
      <c r="AE56" s="355"/>
      <c r="AF56" s="355"/>
      <c r="AG56" s="355"/>
      <c r="AH56" s="355"/>
      <c r="AI56" s="354"/>
      <c r="AJ56" s="354"/>
      <c r="AQ56" s="356"/>
    </row>
    <row r="57" spans="1:43" s="357" customFormat="1" x14ac:dyDescent="0.3">
      <c r="A57" s="353"/>
      <c r="B57" s="354"/>
      <c r="C57" s="354"/>
      <c r="D57" s="354"/>
      <c r="E57" s="354"/>
      <c r="F57" s="354"/>
      <c r="G57" s="354"/>
      <c r="H57" s="354"/>
      <c r="I57" s="355"/>
      <c r="J57" s="355"/>
      <c r="K57" s="355"/>
      <c r="L57" s="355"/>
      <c r="M57" s="356"/>
      <c r="N57" s="355"/>
      <c r="O57" s="355"/>
      <c r="P57" s="355"/>
      <c r="Q57" s="355"/>
      <c r="R57" s="355"/>
      <c r="S57" s="355"/>
      <c r="T57" s="355"/>
      <c r="U57" s="355"/>
      <c r="V57" s="355"/>
      <c r="W57" s="355"/>
      <c r="X57" s="355"/>
      <c r="Y57" s="355"/>
      <c r="Z57" s="356"/>
      <c r="AA57" s="355"/>
      <c r="AB57" s="355"/>
      <c r="AC57" s="355"/>
      <c r="AD57" s="355"/>
      <c r="AE57" s="355"/>
      <c r="AF57" s="355"/>
      <c r="AG57" s="355"/>
      <c r="AH57" s="355"/>
      <c r="AI57" s="354"/>
      <c r="AJ57" s="354"/>
      <c r="AQ57" s="356"/>
    </row>
    <row r="58" spans="1:43" s="357" customFormat="1" x14ac:dyDescent="0.3">
      <c r="A58" s="353"/>
      <c r="B58" s="354"/>
      <c r="C58" s="354"/>
      <c r="D58" s="354"/>
      <c r="E58" s="354"/>
      <c r="F58" s="354"/>
      <c r="G58" s="354"/>
      <c r="H58" s="354"/>
      <c r="I58" s="355"/>
      <c r="J58" s="355"/>
      <c r="K58" s="355"/>
      <c r="L58" s="355"/>
      <c r="M58" s="356"/>
      <c r="N58" s="355"/>
      <c r="O58" s="355"/>
      <c r="P58" s="355"/>
      <c r="Q58" s="355"/>
      <c r="R58" s="355"/>
      <c r="S58" s="355"/>
      <c r="T58" s="355"/>
      <c r="U58" s="355"/>
      <c r="V58" s="355"/>
      <c r="W58" s="355"/>
      <c r="X58" s="355"/>
      <c r="Y58" s="355"/>
      <c r="Z58" s="356"/>
      <c r="AA58" s="355"/>
      <c r="AB58" s="355"/>
      <c r="AC58" s="355"/>
      <c r="AD58" s="355"/>
      <c r="AE58" s="355"/>
      <c r="AF58" s="355"/>
      <c r="AG58" s="355"/>
      <c r="AH58" s="355"/>
      <c r="AI58" s="354"/>
      <c r="AJ58" s="354"/>
      <c r="AQ58" s="356"/>
    </row>
    <row r="59" spans="1:43" s="357" customFormat="1" x14ac:dyDescent="0.3">
      <c r="A59" s="353"/>
      <c r="B59" s="354"/>
      <c r="C59" s="354"/>
      <c r="D59" s="354"/>
      <c r="E59" s="354"/>
      <c r="F59" s="354"/>
      <c r="G59" s="354"/>
      <c r="H59" s="354"/>
      <c r="I59" s="355"/>
      <c r="J59" s="355"/>
      <c r="K59" s="355"/>
      <c r="L59" s="355"/>
      <c r="M59" s="356"/>
      <c r="N59" s="355"/>
      <c r="O59" s="355"/>
      <c r="P59" s="355"/>
      <c r="Q59" s="355"/>
      <c r="R59" s="355"/>
      <c r="S59" s="355"/>
      <c r="T59" s="355"/>
      <c r="U59" s="355"/>
      <c r="V59" s="355"/>
      <c r="W59" s="355"/>
      <c r="X59" s="355"/>
      <c r="Y59" s="355"/>
      <c r="Z59" s="356"/>
      <c r="AA59" s="355"/>
      <c r="AB59" s="355"/>
      <c r="AC59" s="355"/>
      <c r="AD59" s="355"/>
      <c r="AE59" s="355"/>
      <c r="AF59" s="355"/>
      <c r="AG59" s="355"/>
      <c r="AH59" s="355"/>
      <c r="AI59" s="354"/>
      <c r="AJ59" s="354"/>
      <c r="AQ59" s="356"/>
    </row>
    <row r="60" spans="1:43" s="357" customFormat="1" x14ac:dyDescent="0.3">
      <c r="A60" s="353"/>
      <c r="B60" s="354"/>
      <c r="C60" s="354"/>
      <c r="D60" s="354"/>
      <c r="E60" s="354"/>
      <c r="F60" s="354"/>
      <c r="G60" s="354"/>
      <c r="H60" s="354"/>
      <c r="I60" s="355"/>
      <c r="J60" s="355"/>
      <c r="K60" s="355"/>
      <c r="L60" s="355"/>
      <c r="M60" s="356"/>
      <c r="N60" s="355"/>
      <c r="O60" s="355"/>
      <c r="P60" s="355"/>
      <c r="Q60" s="355"/>
      <c r="R60" s="355"/>
      <c r="S60" s="355"/>
      <c r="T60" s="355"/>
      <c r="U60" s="355"/>
      <c r="V60" s="355"/>
      <c r="W60" s="355"/>
      <c r="X60" s="355"/>
      <c r="Y60" s="355"/>
      <c r="Z60" s="356"/>
      <c r="AA60" s="355"/>
      <c r="AB60" s="355"/>
      <c r="AC60" s="355"/>
      <c r="AD60" s="355"/>
      <c r="AE60" s="355"/>
      <c r="AF60" s="355"/>
      <c r="AG60" s="355"/>
      <c r="AH60" s="355"/>
      <c r="AI60" s="354"/>
      <c r="AJ60" s="354"/>
      <c r="AQ60" s="356"/>
    </row>
    <row r="61" spans="1:43" s="357" customFormat="1" x14ac:dyDescent="0.3">
      <c r="A61" s="353"/>
      <c r="B61" s="354"/>
      <c r="C61" s="354"/>
      <c r="D61" s="354"/>
      <c r="E61" s="354"/>
      <c r="F61" s="354"/>
      <c r="G61" s="354"/>
      <c r="H61" s="354"/>
      <c r="I61" s="355"/>
      <c r="J61" s="355"/>
      <c r="K61" s="355"/>
      <c r="L61" s="355"/>
      <c r="M61" s="356"/>
      <c r="N61" s="355"/>
      <c r="O61" s="355"/>
      <c r="P61" s="355"/>
      <c r="Q61" s="355"/>
      <c r="R61" s="355"/>
      <c r="S61" s="355"/>
      <c r="T61" s="355"/>
      <c r="U61" s="355"/>
      <c r="V61" s="355"/>
      <c r="W61" s="355"/>
      <c r="X61" s="355"/>
      <c r="Y61" s="355"/>
      <c r="Z61" s="356"/>
      <c r="AA61" s="355"/>
      <c r="AB61" s="355"/>
      <c r="AC61" s="355"/>
      <c r="AD61" s="355"/>
      <c r="AE61" s="355"/>
      <c r="AF61" s="355"/>
      <c r="AG61" s="355"/>
      <c r="AH61" s="355"/>
      <c r="AI61" s="354"/>
      <c r="AJ61" s="354"/>
      <c r="AQ61" s="356"/>
    </row>
    <row r="62" spans="1:43" s="357" customFormat="1" x14ac:dyDescent="0.3">
      <c r="A62" s="353"/>
      <c r="B62" s="354"/>
      <c r="C62" s="354"/>
      <c r="D62" s="354"/>
      <c r="E62" s="354"/>
      <c r="F62" s="354"/>
      <c r="G62" s="354"/>
      <c r="H62" s="354"/>
      <c r="I62" s="355"/>
      <c r="J62" s="355"/>
      <c r="K62" s="355"/>
      <c r="L62" s="355"/>
      <c r="M62" s="356"/>
      <c r="N62" s="355"/>
      <c r="O62" s="355"/>
      <c r="P62" s="355"/>
      <c r="Q62" s="355"/>
      <c r="R62" s="355"/>
      <c r="S62" s="355"/>
      <c r="T62" s="355"/>
      <c r="U62" s="355"/>
      <c r="V62" s="355"/>
      <c r="W62" s="355"/>
      <c r="X62" s="355"/>
      <c r="Y62" s="355"/>
      <c r="Z62" s="356"/>
      <c r="AA62" s="355"/>
      <c r="AB62" s="355"/>
      <c r="AC62" s="355"/>
      <c r="AD62" s="355"/>
      <c r="AE62" s="355"/>
      <c r="AF62" s="355"/>
      <c r="AG62" s="355"/>
      <c r="AH62" s="355"/>
      <c r="AI62" s="354"/>
      <c r="AJ62" s="354"/>
      <c r="AQ62" s="356"/>
    </row>
    <row r="63" spans="1:43" s="357" customFormat="1" x14ac:dyDescent="0.3">
      <c r="A63" s="353"/>
      <c r="B63" s="354"/>
      <c r="C63" s="354"/>
      <c r="D63" s="354"/>
      <c r="E63" s="354"/>
      <c r="F63" s="354"/>
      <c r="G63" s="354"/>
      <c r="H63" s="354"/>
      <c r="I63" s="355"/>
      <c r="J63" s="355"/>
      <c r="K63" s="355"/>
      <c r="L63" s="355"/>
      <c r="M63" s="356"/>
      <c r="N63" s="355"/>
      <c r="O63" s="355"/>
      <c r="P63" s="355"/>
      <c r="Q63" s="355"/>
      <c r="R63" s="355"/>
      <c r="S63" s="355"/>
      <c r="T63" s="355"/>
      <c r="U63" s="355"/>
      <c r="V63" s="355"/>
      <c r="W63" s="355"/>
      <c r="X63" s="355"/>
      <c r="Y63" s="355"/>
      <c r="Z63" s="356"/>
      <c r="AA63" s="355"/>
      <c r="AB63" s="355"/>
      <c r="AC63" s="355"/>
      <c r="AD63" s="355"/>
      <c r="AE63" s="355"/>
      <c r="AF63" s="355"/>
      <c r="AG63" s="355"/>
      <c r="AH63" s="355"/>
      <c r="AI63" s="354"/>
      <c r="AJ63" s="354"/>
      <c r="AQ63" s="356"/>
    </row>
    <row r="64" spans="1:43" s="357" customFormat="1" x14ac:dyDescent="0.3">
      <c r="A64" s="353"/>
      <c r="B64" s="354"/>
      <c r="C64" s="354"/>
      <c r="D64" s="354"/>
      <c r="E64" s="354"/>
      <c r="F64" s="354"/>
      <c r="G64" s="354"/>
      <c r="H64" s="354"/>
      <c r="I64" s="355"/>
      <c r="J64" s="355"/>
      <c r="K64" s="355"/>
      <c r="L64" s="355"/>
      <c r="M64" s="356"/>
      <c r="N64" s="355"/>
      <c r="O64" s="355"/>
      <c r="P64" s="355"/>
      <c r="Q64" s="355"/>
      <c r="R64" s="355"/>
      <c r="S64" s="355"/>
      <c r="T64" s="355"/>
      <c r="U64" s="355"/>
      <c r="V64" s="355"/>
      <c r="W64" s="355"/>
      <c r="X64" s="355"/>
      <c r="Y64" s="355"/>
      <c r="Z64" s="356"/>
      <c r="AA64" s="355"/>
      <c r="AB64" s="355"/>
      <c r="AC64" s="355"/>
      <c r="AD64" s="355"/>
      <c r="AE64" s="355"/>
      <c r="AF64" s="355"/>
      <c r="AG64" s="355"/>
      <c r="AH64" s="355"/>
      <c r="AI64" s="354"/>
      <c r="AJ64" s="354"/>
      <c r="AQ64" s="356"/>
    </row>
    <row r="65" spans="1:43" s="357" customFormat="1" x14ac:dyDescent="0.3">
      <c r="A65" s="353"/>
      <c r="B65" s="354"/>
      <c r="C65" s="354"/>
      <c r="D65" s="354"/>
      <c r="E65" s="354"/>
      <c r="F65" s="354"/>
      <c r="G65" s="354"/>
      <c r="H65" s="354"/>
      <c r="I65" s="355"/>
      <c r="J65" s="355"/>
      <c r="K65" s="355"/>
      <c r="L65" s="355"/>
      <c r="M65" s="356"/>
      <c r="N65" s="355"/>
      <c r="O65" s="355"/>
      <c r="P65" s="355"/>
      <c r="Q65" s="355"/>
      <c r="R65" s="355"/>
      <c r="S65" s="355"/>
      <c r="T65" s="355"/>
      <c r="U65" s="355"/>
      <c r="V65" s="355"/>
      <c r="W65" s="355"/>
      <c r="X65" s="355"/>
      <c r="Y65" s="355"/>
      <c r="Z65" s="356"/>
      <c r="AA65" s="355"/>
      <c r="AB65" s="355"/>
      <c r="AC65" s="355"/>
      <c r="AD65" s="355"/>
      <c r="AE65" s="355"/>
      <c r="AF65" s="355"/>
      <c r="AG65" s="355"/>
      <c r="AH65" s="355"/>
      <c r="AI65" s="354"/>
      <c r="AJ65" s="354"/>
      <c r="AQ65" s="356"/>
    </row>
    <row r="66" spans="1:43" s="357" customFormat="1" x14ac:dyDescent="0.3">
      <c r="A66" s="353"/>
      <c r="B66" s="354"/>
      <c r="C66" s="354"/>
      <c r="D66" s="354"/>
      <c r="E66" s="354"/>
      <c r="F66" s="354"/>
      <c r="G66" s="354"/>
      <c r="H66" s="354"/>
      <c r="I66" s="355"/>
      <c r="J66" s="355"/>
      <c r="K66" s="355"/>
      <c r="L66" s="355"/>
      <c r="M66" s="356"/>
      <c r="N66" s="355"/>
      <c r="O66" s="355"/>
      <c r="P66" s="355"/>
      <c r="Q66" s="355"/>
      <c r="R66" s="355"/>
      <c r="S66" s="355"/>
      <c r="T66" s="355"/>
      <c r="U66" s="355"/>
      <c r="V66" s="355"/>
      <c r="W66" s="355"/>
      <c r="X66" s="355"/>
      <c r="Y66" s="355"/>
      <c r="Z66" s="356"/>
      <c r="AA66" s="355"/>
      <c r="AB66" s="355"/>
      <c r="AC66" s="355"/>
      <c r="AD66" s="355"/>
      <c r="AE66" s="355"/>
      <c r="AF66" s="355"/>
      <c r="AG66" s="355"/>
      <c r="AH66" s="355"/>
      <c r="AI66" s="354"/>
      <c r="AJ66" s="354"/>
      <c r="AQ66" s="356"/>
    </row>
    <row r="67" spans="1:43" s="357" customFormat="1" x14ac:dyDescent="0.3">
      <c r="A67" s="353"/>
      <c r="B67" s="354"/>
      <c r="C67" s="354"/>
      <c r="D67" s="354"/>
      <c r="E67" s="354"/>
      <c r="F67" s="354"/>
      <c r="G67" s="354"/>
      <c r="H67" s="354"/>
      <c r="I67" s="355"/>
      <c r="J67" s="355"/>
      <c r="K67" s="355"/>
      <c r="L67" s="355"/>
      <c r="M67" s="356"/>
      <c r="N67" s="355"/>
      <c r="O67" s="355"/>
      <c r="P67" s="355"/>
      <c r="Q67" s="355"/>
      <c r="R67" s="355"/>
      <c r="S67" s="355"/>
      <c r="T67" s="355"/>
      <c r="U67" s="355"/>
      <c r="V67" s="355"/>
      <c r="W67" s="355"/>
      <c r="X67" s="355"/>
      <c r="Y67" s="355"/>
      <c r="Z67" s="356"/>
      <c r="AA67" s="355"/>
      <c r="AB67" s="355"/>
      <c r="AC67" s="355"/>
      <c r="AD67" s="355"/>
      <c r="AE67" s="355"/>
      <c r="AF67" s="355"/>
      <c r="AG67" s="355"/>
      <c r="AH67" s="355"/>
      <c r="AI67" s="354"/>
      <c r="AJ67" s="354"/>
      <c r="AQ67" s="356"/>
    </row>
    <row r="68" spans="1:43" s="357" customFormat="1" x14ac:dyDescent="0.3">
      <c r="A68" s="353"/>
      <c r="B68" s="354"/>
      <c r="C68" s="354"/>
      <c r="D68" s="354"/>
      <c r="E68" s="354"/>
      <c r="F68" s="354"/>
      <c r="G68" s="354"/>
      <c r="H68" s="354"/>
      <c r="I68" s="355"/>
      <c r="J68" s="355"/>
      <c r="K68" s="355"/>
      <c r="L68" s="355"/>
      <c r="M68" s="356"/>
      <c r="N68" s="355"/>
      <c r="O68" s="355"/>
      <c r="P68" s="355"/>
      <c r="Q68" s="355"/>
      <c r="R68" s="355"/>
      <c r="S68" s="355"/>
      <c r="T68" s="355"/>
      <c r="U68" s="355"/>
      <c r="V68" s="355"/>
      <c r="W68" s="355"/>
      <c r="X68" s="355"/>
      <c r="Y68" s="355"/>
      <c r="Z68" s="356"/>
      <c r="AA68" s="355"/>
      <c r="AB68" s="355"/>
      <c r="AC68" s="355"/>
      <c r="AD68" s="355"/>
      <c r="AE68" s="355"/>
      <c r="AF68" s="355"/>
      <c r="AG68" s="355"/>
      <c r="AH68" s="355"/>
      <c r="AI68" s="354"/>
      <c r="AJ68" s="354"/>
      <c r="AQ68" s="356"/>
    </row>
    <row r="69" spans="1:43" s="357" customFormat="1" x14ac:dyDescent="0.3">
      <c r="A69" s="353"/>
      <c r="B69" s="354"/>
      <c r="C69" s="354"/>
      <c r="D69" s="354"/>
      <c r="E69" s="354"/>
      <c r="F69" s="354"/>
      <c r="G69" s="354"/>
      <c r="H69" s="354"/>
      <c r="I69" s="355"/>
      <c r="J69" s="355"/>
      <c r="K69" s="355"/>
      <c r="L69" s="355"/>
      <c r="M69" s="356"/>
      <c r="N69" s="355"/>
      <c r="O69" s="355"/>
      <c r="P69" s="355"/>
      <c r="Q69" s="355"/>
      <c r="R69" s="355"/>
      <c r="S69" s="355"/>
      <c r="T69" s="355"/>
      <c r="U69" s="355"/>
      <c r="V69" s="355"/>
      <c r="W69" s="355"/>
      <c r="X69" s="355"/>
      <c r="Y69" s="355"/>
      <c r="Z69" s="356"/>
      <c r="AA69" s="355"/>
      <c r="AB69" s="355"/>
      <c r="AC69" s="355"/>
      <c r="AD69" s="355"/>
      <c r="AE69" s="355"/>
      <c r="AF69" s="355"/>
      <c r="AG69" s="355"/>
      <c r="AH69" s="355"/>
      <c r="AI69" s="354"/>
      <c r="AJ69" s="354"/>
      <c r="AQ69" s="356"/>
    </row>
    <row r="70" spans="1:43" s="357" customFormat="1" x14ac:dyDescent="0.3">
      <c r="A70" s="353"/>
      <c r="B70" s="354"/>
      <c r="C70" s="354"/>
      <c r="D70" s="354"/>
      <c r="E70" s="354"/>
      <c r="F70" s="354"/>
      <c r="G70" s="354"/>
      <c r="H70" s="354"/>
      <c r="I70" s="355"/>
      <c r="J70" s="355"/>
      <c r="K70" s="355"/>
      <c r="L70" s="355"/>
      <c r="M70" s="356"/>
      <c r="N70" s="355"/>
      <c r="O70" s="355"/>
      <c r="P70" s="355"/>
      <c r="Q70" s="355"/>
      <c r="R70" s="355"/>
      <c r="S70" s="355"/>
      <c r="T70" s="355"/>
      <c r="U70" s="355"/>
      <c r="V70" s="355"/>
      <c r="W70" s="355"/>
      <c r="X70" s="355"/>
      <c r="Y70" s="355"/>
      <c r="Z70" s="356"/>
      <c r="AA70" s="355"/>
      <c r="AB70" s="355"/>
      <c r="AC70" s="355"/>
      <c r="AD70" s="355"/>
      <c r="AE70" s="355"/>
      <c r="AF70" s="355"/>
      <c r="AG70" s="355"/>
      <c r="AH70" s="355"/>
      <c r="AI70" s="354"/>
      <c r="AJ70" s="354"/>
      <c r="AQ70" s="356"/>
    </row>
    <row r="71" spans="1:43" s="357" customFormat="1" x14ac:dyDescent="0.3">
      <c r="A71" s="353"/>
      <c r="B71" s="354"/>
      <c r="C71" s="354"/>
      <c r="D71" s="354"/>
      <c r="E71" s="354"/>
      <c r="F71" s="354"/>
      <c r="G71" s="354"/>
      <c r="H71" s="354"/>
      <c r="I71" s="355"/>
      <c r="J71" s="355"/>
      <c r="K71" s="355"/>
      <c r="L71" s="355"/>
      <c r="M71" s="356"/>
      <c r="N71" s="355"/>
      <c r="O71" s="355"/>
      <c r="P71" s="355"/>
      <c r="Q71" s="355"/>
      <c r="R71" s="355"/>
      <c r="S71" s="355"/>
      <c r="T71" s="355"/>
      <c r="U71" s="355"/>
      <c r="V71" s="355"/>
      <c r="W71" s="355"/>
      <c r="X71" s="355"/>
      <c r="Y71" s="355"/>
      <c r="Z71" s="356"/>
      <c r="AA71" s="355"/>
      <c r="AB71" s="355"/>
      <c r="AC71" s="355"/>
      <c r="AD71" s="355"/>
      <c r="AE71" s="355"/>
      <c r="AF71" s="355"/>
      <c r="AG71" s="355"/>
      <c r="AH71" s="355"/>
      <c r="AI71" s="354"/>
      <c r="AJ71" s="354"/>
      <c r="AQ71" s="356"/>
    </row>
    <row r="72" spans="1:43" s="357" customFormat="1" x14ac:dyDescent="0.3">
      <c r="A72" s="353"/>
      <c r="B72" s="354"/>
      <c r="C72" s="354"/>
      <c r="D72" s="354"/>
      <c r="E72" s="354"/>
      <c r="F72" s="354"/>
      <c r="G72" s="354"/>
      <c r="H72" s="354"/>
      <c r="I72" s="355"/>
      <c r="J72" s="355"/>
      <c r="K72" s="355"/>
      <c r="L72" s="355"/>
      <c r="M72" s="356"/>
      <c r="N72" s="355"/>
      <c r="O72" s="355"/>
      <c r="P72" s="355"/>
      <c r="Q72" s="355"/>
      <c r="R72" s="355"/>
      <c r="S72" s="355"/>
      <c r="T72" s="355"/>
      <c r="U72" s="355"/>
      <c r="V72" s="355"/>
      <c r="W72" s="355"/>
      <c r="X72" s="355"/>
      <c r="Y72" s="355"/>
      <c r="Z72" s="356"/>
      <c r="AA72" s="355"/>
      <c r="AB72" s="355"/>
      <c r="AC72" s="355"/>
      <c r="AD72" s="355"/>
      <c r="AE72" s="355"/>
      <c r="AF72" s="355"/>
      <c r="AG72" s="355"/>
      <c r="AH72" s="355"/>
      <c r="AI72" s="354"/>
      <c r="AJ72" s="354"/>
      <c r="AQ72" s="356"/>
    </row>
    <row r="73" spans="1:43" s="357" customFormat="1" x14ac:dyDescent="0.3">
      <c r="A73" s="353"/>
      <c r="B73" s="354"/>
      <c r="C73" s="354"/>
      <c r="D73" s="354"/>
      <c r="E73" s="354"/>
      <c r="F73" s="354"/>
      <c r="G73" s="354"/>
      <c r="H73" s="354"/>
      <c r="I73" s="355"/>
      <c r="J73" s="355"/>
      <c r="K73" s="355"/>
      <c r="L73" s="355"/>
      <c r="M73" s="356"/>
      <c r="N73" s="355"/>
      <c r="O73" s="355"/>
      <c r="P73" s="355"/>
      <c r="Q73" s="355"/>
      <c r="R73" s="355"/>
      <c r="S73" s="355"/>
      <c r="T73" s="355"/>
      <c r="U73" s="355"/>
      <c r="V73" s="355"/>
      <c r="W73" s="355"/>
      <c r="X73" s="355"/>
      <c r="Y73" s="355"/>
      <c r="Z73" s="356"/>
      <c r="AA73" s="355"/>
      <c r="AB73" s="355"/>
      <c r="AC73" s="355"/>
      <c r="AD73" s="355"/>
      <c r="AE73" s="355"/>
      <c r="AF73" s="355"/>
      <c r="AG73" s="355"/>
      <c r="AH73" s="355"/>
      <c r="AI73" s="354"/>
      <c r="AJ73" s="354"/>
      <c r="AQ73" s="356"/>
    </row>
    <row r="74" spans="1:43" s="357" customFormat="1" x14ac:dyDescent="0.3">
      <c r="A74" s="353"/>
      <c r="B74" s="354"/>
      <c r="C74" s="354"/>
      <c r="D74" s="354"/>
      <c r="E74" s="354"/>
      <c r="F74" s="354"/>
      <c r="G74" s="354"/>
      <c r="H74" s="354"/>
      <c r="I74" s="355"/>
      <c r="J74" s="355"/>
      <c r="K74" s="355"/>
      <c r="L74" s="355"/>
      <c r="M74" s="356"/>
      <c r="N74" s="355"/>
      <c r="O74" s="355"/>
      <c r="P74" s="355"/>
      <c r="Q74" s="355"/>
      <c r="R74" s="355"/>
      <c r="S74" s="355"/>
      <c r="T74" s="355"/>
      <c r="U74" s="355"/>
      <c r="V74" s="355"/>
      <c r="W74" s="355"/>
      <c r="X74" s="355"/>
      <c r="Y74" s="355"/>
      <c r="Z74" s="356"/>
      <c r="AA74" s="355"/>
      <c r="AB74" s="355"/>
      <c r="AC74" s="355"/>
      <c r="AD74" s="355"/>
      <c r="AE74" s="355"/>
      <c r="AF74" s="355"/>
      <c r="AG74" s="355"/>
      <c r="AH74" s="355"/>
      <c r="AI74" s="354"/>
      <c r="AJ74" s="354"/>
      <c r="AQ74" s="356"/>
    </row>
    <row r="75" spans="1:43" s="357" customFormat="1" x14ac:dyDescent="0.3">
      <c r="A75" s="353"/>
      <c r="B75" s="354"/>
      <c r="C75" s="354"/>
      <c r="D75" s="354"/>
      <c r="E75" s="354"/>
      <c r="F75" s="354"/>
      <c r="G75" s="354"/>
      <c r="H75" s="354"/>
      <c r="I75" s="355"/>
      <c r="J75" s="355"/>
      <c r="K75" s="355"/>
      <c r="L75" s="355"/>
      <c r="M75" s="356"/>
      <c r="N75" s="355"/>
      <c r="O75" s="355"/>
      <c r="P75" s="355"/>
      <c r="Q75" s="355"/>
      <c r="R75" s="355"/>
      <c r="S75" s="355"/>
      <c r="T75" s="355"/>
      <c r="U75" s="355"/>
      <c r="V75" s="355"/>
      <c r="W75" s="355"/>
      <c r="X75" s="355"/>
      <c r="Y75" s="355"/>
      <c r="Z75" s="356"/>
      <c r="AA75" s="355"/>
      <c r="AB75" s="355"/>
      <c r="AC75" s="355"/>
      <c r="AD75" s="355"/>
      <c r="AE75" s="355"/>
      <c r="AF75" s="355"/>
      <c r="AG75" s="355"/>
      <c r="AH75" s="355"/>
      <c r="AI75" s="354"/>
      <c r="AJ75" s="354"/>
      <c r="AQ75" s="356"/>
    </row>
    <row r="76" spans="1:43" s="357" customFormat="1" x14ac:dyDescent="0.3">
      <c r="A76" s="353"/>
      <c r="B76" s="354"/>
      <c r="C76" s="354"/>
      <c r="D76" s="354"/>
      <c r="E76" s="354"/>
      <c r="F76" s="354"/>
      <c r="G76" s="354"/>
      <c r="H76" s="354"/>
      <c r="I76" s="355"/>
      <c r="J76" s="355"/>
      <c r="K76" s="355"/>
      <c r="L76" s="355"/>
      <c r="M76" s="356"/>
      <c r="N76" s="355"/>
      <c r="O76" s="355"/>
      <c r="P76" s="355"/>
      <c r="Q76" s="355"/>
      <c r="R76" s="355"/>
      <c r="S76" s="355"/>
      <c r="T76" s="355"/>
      <c r="U76" s="355"/>
      <c r="V76" s="355"/>
      <c r="W76" s="355"/>
      <c r="X76" s="355"/>
      <c r="Y76" s="355"/>
      <c r="Z76" s="356"/>
      <c r="AA76" s="355"/>
      <c r="AB76" s="355"/>
      <c r="AC76" s="355"/>
      <c r="AD76" s="355"/>
      <c r="AE76" s="355"/>
      <c r="AF76" s="355"/>
      <c r="AG76" s="355"/>
      <c r="AH76" s="355"/>
      <c r="AI76" s="354"/>
      <c r="AJ76" s="354"/>
      <c r="AQ76" s="356"/>
    </row>
    <row r="77" spans="1:43" s="357" customFormat="1" x14ac:dyDescent="0.3">
      <c r="A77" s="353"/>
      <c r="B77" s="354"/>
      <c r="C77" s="354"/>
      <c r="D77" s="354"/>
      <c r="E77" s="354"/>
      <c r="F77" s="354"/>
      <c r="G77" s="354"/>
      <c r="H77" s="354"/>
      <c r="I77" s="355"/>
      <c r="J77" s="355"/>
      <c r="K77" s="355"/>
      <c r="L77" s="355"/>
      <c r="M77" s="356"/>
      <c r="N77" s="355"/>
      <c r="O77" s="355"/>
      <c r="P77" s="355"/>
      <c r="Q77" s="355"/>
      <c r="R77" s="355"/>
      <c r="S77" s="355"/>
      <c r="T77" s="355"/>
      <c r="U77" s="355"/>
      <c r="V77" s="355"/>
      <c r="W77" s="355"/>
      <c r="X77" s="355"/>
      <c r="Y77" s="355"/>
      <c r="Z77" s="356"/>
      <c r="AA77" s="355"/>
      <c r="AB77" s="355"/>
      <c r="AC77" s="355"/>
      <c r="AD77" s="355"/>
      <c r="AE77" s="355"/>
      <c r="AF77" s="355"/>
      <c r="AG77" s="355"/>
      <c r="AH77" s="355"/>
      <c r="AI77" s="354"/>
      <c r="AJ77" s="354"/>
      <c r="AQ77" s="356"/>
    </row>
    <row r="78" spans="1:43" s="357" customFormat="1" x14ac:dyDescent="0.3">
      <c r="A78" s="353"/>
      <c r="B78" s="354"/>
      <c r="C78" s="354"/>
      <c r="D78" s="354"/>
      <c r="E78" s="354"/>
      <c r="F78" s="354"/>
      <c r="G78" s="354"/>
      <c r="H78" s="354"/>
      <c r="I78" s="355"/>
      <c r="J78" s="355"/>
      <c r="K78" s="355"/>
      <c r="L78" s="355"/>
      <c r="M78" s="356"/>
      <c r="N78" s="355"/>
      <c r="O78" s="355"/>
      <c r="P78" s="355"/>
      <c r="Q78" s="355"/>
      <c r="R78" s="355"/>
      <c r="S78" s="355"/>
      <c r="T78" s="355"/>
      <c r="U78" s="355"/>
      <c r="V78" s="355"/>
      <c r="W78" s="355"/>
      <c r="X78" s="355"/>
      <c r="Y78" s="355"/>
      <c r="Z78" s="356"/>
      <c r="AA78" s="355"/>
      <c r="AB78" s="355"/>
      <c r="AC78" s="355"/>
      <c r="AD78" s="355"/>
      <c r="AE78" s="355"/>
      <c r="AF78" s="355"/>
      <c r="AG78" s="355"/>
      <c r="AH78" s="355"/>
      <c r="AI78" s="354"/>
      <c r="AJ78" s="354"/>
      <c r="AQ78" s="356"/>
    </row>
    <row r="79" spans="1:43" s="357" customFormat="1" x14ac:dyDescent="0.3">
      <c r="A79" s="353"/>
      <c r="B79" s="354"/>
      <c r="C79" s="354"/>
      <c r="D79" s="354"/>
      <c r="E79" s="354"/>
      <c r="F79" s="354"/>
      <c r="G79" s="354"/>
      <c r="H79" s="354"/>
      <c r="I79" s="355"/>
      <c r="J79" s="355"/>
      <c r="K79" s="355"/>
      <c r="L79" s="355"/>
      <c r="M79" s="356"/>
      <c r="N79" s="355"/>
      <c r="O79" s="355"/>
      <c r="P79" s="355"/>
      <c r="Q79" s="355"/>
      <c r="R79" s="355"/>
      <c r="S79" s="355"/>
      <c r="T79" s="355"/>
      <c r="U79" s="355"/>
      <c r="V79" s="355"/>
      <c r="W79" s="355"/>
      <c r="X79" s="355"/>
      <c r="Y79" s="355"/>
      <c r="Z79" s="356"/>
      <c r="AA79" s="355"/>
      <c r="AB79" s="355"/>
      <c r="AC79" s="355"/>
      <c r="AD79" s="355"/>
      <c r="AE79" s="355"/>
      <c r="AF79" s="355"/>
      <c r="AG79" s="355"/>
      <c r="AH79" s="355"/>
      <c r="AI79" s="354"/>
      <c r="AJ79" s="354"/>
      <c r="AQ79" s="356"/>
    </row>
    <row r="80" spans="1:43" s="357" customFormat="1" x14ac:dyDescent="0.3">
      <c r="A80" s="353"/>
      <c r="B80" s="354"/>
      <c r="C80" s="354"/>
      <c r="D80" s="354"/>
      <c r="E80" s="354"/>
      <c r="F80" s="354"/>
      <c r="G80" s="354"/>
      <c r="H80" s="354"/>
      <c r="I80" s="355"/>
      <c r="J80" s="355"/>
      <c r="K80" s="355"/>
      <c r="L80" s="355"/>
      <c r="M80" s="356"/>
      <c r="N80" s="355"/>
      <c r="O80" s="355"/>
      <c r="P80" s="355"/>
      <c r="Q80" s="355"/>
      <c r="R80" s="355"/>
      <c r="S80" s="355"/>
      <c r="T80" s="355"/>
      <c r="U80" s="355"/>
      <c r="V80" s="355"/>
      <c r="W80" s="355"/>
      <c r="X80" s="355"/>
      <c r="Y80" s="355"/>
      <c r="Z80" s="356"/>
      <c r="AA80" s="355"/>
      <c r="AB80" s="355"/>
      <c r="AC80" s="355"/>
      <c r="AD80" s="355"/>
      <c r="AE80" s="355"/>
      <c r="AF80" s="355"/>
      <c r="AG80" s="355"/>
      <c r="AH80" s="355"/>
      <c r="AI80" s="354"/>
      <c r="AJ80" s="354"/>
      <c r="AQ80" s="356"/>
    </row>
    <row r="81" spans="1:43" s="357" customFormat="1" x14ac:dyDescent="0.3">
      <c r="A81" s="353"/>
      <c r="B81" s="354"/>
      <c r="C81" s="354"/>
      <c r="D81" s="354"/>
      <c r="E81" s="354"/>
      <c r="F81" s="354"/>
      <c r="G81" s="354"/>
      <c r="H81" s="354"/>
      <c r="I81" s="355"/>
      <c r="J81" s="355"/>
      <c r="K81" s="355"/>
      <c r="L81" s="355"/>
      <c r="M81" s="356"/>
      <c r="N81" s="355"/>
      <c r="O81" s="355"/>
      <c r="P81" s="355"/>
      <c r="Q81" s="355"/>
      <c r="R81" s="355"/>
      <c r="S81" s="355"/>
      <c r="T81" s="355"/>
      <c r="U81" s="355"/>
      <c r="V81" s="355"/>
      <c r="W81" s="355"/>
      <c r="X81" s="355"/>
      <c r="Y81" s="355"/>
      <c r="Z81" s="356"/>
      <c r="AA81" s="355"/>
      <c r="AB81" s="355"/>
      <c r="AC81" s="355"/>
      <c r="AD81" s="355"/>
      <c r="AE81" s="355"/>
      <c r="AF81" s="355"/>
      <c r="AG81" s="355"/>
      <c r="AH81" s="355"/>
      <c r="AI81" s="354"/>
      <c r="AJ81" s="354"/>
      <c r="AQ81" s="356"/>
    </row>
    <row r="82" spans="1:43" s="357" customFormat="1" x14ac:dyDescent="0.3">
      <c r="A82" s="353"/>
      <c r="B82" s="354"/>
      <c r="C82" s="354"/>
      <c r="D82" s="354"/>
      <c r="E82" s="354"/>
      <c r="F82" s="354"/>
      <c r="G82" s="354"/>
      <c r="H82" s="354"/>
      <c r="I82" s="355"/>
      <c r="J82" s="355"/>
      <c r="K82" s="355"/>
      <c r="L82" s="355"/>
      <c r="M82" s="356"/>
      <c r="N82" s="355"/>
      <c r="O82" s="355"/>
      <c r="P82" s="355"/>
      <c r="Q82" s="355"/>
      <c r="R82" s="355"/>
      <c r="S82" s="355"/>
      <c r="T82" s="355"/>
      <c r="U82" s="355"/>
      <c r="V82" s="355"/>
      <c r="W82" s="355"/>
      <c r="X82" s="355"/>
      <c r="Y82" s="355"/>
      <c r="Z82" s="356"/>
      <c r="AA82" s="355"/>
      <c r="AB82" s="355"/>
      <c r="AC82" s="355"/>
      <c r="AD82" s="355"/>
      <c r="AE82" s="355"/>
      <c r="AF82" s="355"/>
      <c r="AG82" s="355"/>
      <c r="AH82" s="355"/>
      <c r="AI82" s="354"/>
      <c r="AJ82" s="354"/>
      <c r="AQ82" s="356"/>
    </row>
    <row r="83" spans="1:43" s="357" customFormat="1" x14ac:dyDescent="0.3">
      <c r="A83" s="353"/>
      <c r="B83" s="354"/>
      <c r="C83" s="354"/>
      <c r="D83" s="354"/>
      <c r="E83" s="354"/>
      <c r="F83" s="354"/>
      <c r="G83" s="354"/>
      <c r="H83" s="354"/>
      <c r="I83" s="355"/>
      <c r="J83" s="355"/>
      <c r="K83" s="355"/>
      <c r="L83" s="355"/>
      <c r="M83" s="356"/>
      <c r="N83" s="355"/>
      <c r="O83" s="355"/>
      <c r="P83" s="355"/>
      <c r="Q83" s="355"/>
      <c r="R83" s="355"/>
      <c r="S83" s="355"/>
      <c r="T83" s="355"/>
      <c r="U83" s="355"/>
      <c r="V83" s="355"/>
      <c r="W83" s="355"/>
      <c r="X83" s="355"/>
      <c r="Y83" s="355"/>
      <c r="Z83" s="356"/>
      <c r="AA83" s="355"/>
      <c r="AB83" s="355"/>
      <c r="AC83" s="355"/>
      <c r="AD83" s="355"/>
      <c r="AE83" s="355"/>
      <c r="AF83" s="355"/>
      <c r="AG83" s="355"/>
      <c r="AH83" s="355"/>
      <c r="AI83" s="354"/>
      <c r="AJ83" s="354"/>
      <c r="AQ83" s="356"/>
    </row>
    <row r="84" spans="1:43" s="357" customFormat="1" x14ac:dyDescent="0.3">
      <c r="A84" s="353"/>
      <c r="B84" s="354"/>
      <c r="C84" s="354"/>
      <c r="D84" s="354"/>
      <c r="E84" s="354"/>
      <c r="F84" s="354"/>
      <c r="G84" s="354"/>
      <c r="H84" s="354"/>
      <c r="I84" s="355"/>
      <c r="J84" s="355"/>
      <c r="K84" s="355"/>
      <c r="L84" s="355"/>
      <c r="M84" s="356"/>
      <c r="N84" s="355"/>
      <c r="O84" s="355"/>
      <c r="P84" s="355"/>
      <c r="Q84" s="355"/>
      <c r="R84" s="355"/>
      <c r="S84" s="355"/>
      <c r="T84" s="355"/>
      <c r="U84" s="355"/>
      <c r="V84" s="355"/>
      <c r="W84" s="355"/>
      <c r="X84" s="355"/>
      <c r="Y84" s="355"/>
      <c r="Z84" s="356"/>
      <c r="AA84" s="355"/>
      <c r="AB84" s="355"/>
      <c r="AC84" s="355"/>
      <c r="AD84" s="355"/>
      <c r="AE84" s="355"/>
      <c r="AF84" s="355"/>
      <c r="AG84" s="355"/>
      <c r="AH84" s="355"/>
      <c r="AI84" s="354"/>
      <c r="AJ84" s="354"/>
      <c r="AQ84" s="356"/>
    </row>
    <row r="85" spans="1:43" s="357" customFormat="1" x14ac:dyDescent="0.3">
      <c r="A85" s="353"/>
      <c r="B85" s="354"/>
      <c r="C85" s="354"/>
      <c r="D85" s="354"/>
      <c r="E85" s="354"/>
      <c r="F85" s="354"/>
      <c r="G85" s="354"/>
      <c r="H85" s="354"/>
      <c r="I85" s="355"/>
      <c r="J85" s="355"/>
      <c r="K85" s="355"/>
      <c r="L85" s="355"/>
      <c r="M85" s="356"/>
      <c r="N85" s="355"/>
      <c r="O85" s="355"/>
      <c r="P85" s="355"/>
      <c r="Q85" s="355"/>
      <c r="R85" s="355"/>
      <c r="S85" s="355"/>
      <c r="T85" s="355"/>
      <c r="U85" s="355"/>
      <c r="V85" s="355"/>
      <c r="W85" s="355"/>
      <c r="X85" s="355"/>
      <c r="Y85" s="355"/>
      <c r="Z85" s="356"/>
      <c r="AA85" s="355"/>
      <c r="AB85" s="355"/>
      <c r="AC85" s="355"/>
      <c r="AD85" s="355"/>
      <c r="AE85" s="355"/>
      <c r="AF85" s="355"/>
      <c r="AG85" s="355"/>
      <c r="AH85" s="355"/>
      <c r="AI85" s="354"/>
      <c r="AJ85" s="354"/>
      <c r="AQ85" s="356"/>
    </row>
    <row r="86" spans="1:43" s="357" customFormat="1" x14ac:dyDescent="0.3">
      <c r="A86" s="353"/>
      <c r="B86" s="354"/>
      <c r="C86" s="354"/>
      <c r="D86" s="354"/>
      <c r="E86" s="354"/>
      <c r="F86" s="354"/>
      <c r="G86" s="354"/>
      <c r="H86" s="354"/>
      <c r="I86" s="355"/>
      <c r="J86" s="355"/>
      <c r="K86" s="355"/>
      <c r="L86" s="355"/>
      <c r="M86" s="356"/>
      <c r="N86" s="355"/>
      <c r="O86" s="355"/>
      <c r="P86" s="355"/>
      <c r="Q86" s="355"/>
      <c r="R86" s="355"/>
      <c r="S86" s="355"/>
      <c r="T86" s="355"/>
      <c r="U86" s="355"/>
      <c r="V86" s="355"/>
      <c r="W86" s="355"/>
      <c r="X86" s="355"/>
      <c r="Y86" s="355"/>
      <c r="Z86" s="356"/>
      <c r="AA86" s="355"/>
      <c r="AB86" s="355"/>
      <c r="AC86" s="355"/>
      <c r="AD86" s="355"/>
      <c r="AE86" s="355"/>
      <c r="AF86" s="355"/>
      <c r="AG86" s="355"/>
      <c r="AH86" s="355"/>
      <c r="AI86" s="354"/>
      <c r="AJ86" s="354"/>
      <c r="AQ86" s="356"/>
    </row>
    <row r="87" spans="1:43" s="357" customFormat="1" x14ac:dyDescent="0.3">
      <c r="A87" s="353"/>
      <c r="B87" s="354"/>
      <c r="C87" s="354"/>
      <c r="D87" s="354"/>
      <c r="E87" s="354"/>
      <c r="F87" s="354"/>
      <c r="G87" s="354"/>
      <c r="H87" s="354"/>
      <c r="I87" s="355"/>
      <c r="J87" s="355"/>
      <c r="K87" s="355"/>
      <c r="L87" s="355"/>
      <c r="M87" s="356"/>
      <c r="N87" s="355"/>
      <c r="O87" s="355"/>
      <c r="P87" s="355"/>
      <c r="Q87" s="355"/>
      <c r="R87" s="355"/>
      <c r="S87" s="355"/>
      <c r="T87" s="355"/>
      <c r="U87" s="355"/>
      <c r="V87" s="355"/>
      <c r="W87" s="355"/>
      <c r="X87" s="355"/>
      <c r="Y87" s="355"/>
      <c r="Z87" s="356"/>
      <c r="AA87" s="355"/>
      <c r="AB87" s="355"/>
      <c r="AC87" s="355"/>
      <c r="AD87" s="355"/>
      <c r="AE87" s="355"/>
      <c r="AF87" s="355"/>
      <c r="AG87" s="355"/>
      <c r="AH87" s="355"/>
      <c r="AI87" s="354"/>
      <c r="AJ87" s="354"/>
      <c r="AQ87" s="356"/>
    </row>
    <row r="88" spans="1:43" s="357" customFormat="1" x14ac:dyDescent="0.3">
      <c r="A88" s="353"/>
      <c r="B88" s="354"/>
      <c r="C88" s="354"/>
      <c r="D88" s="354"/>
      <c r="E88" s="354"/>
      <c r="F88" s="354"/>
      <c r="G88" s="354"/>
      <c r="H88" s="354"/>
      <c r="I88" s="355"/>
      <c r="J88" s="355"/>
      <c r="K88" s="355"/>
      <c r="L88" s="355"/>
      <c r="M88" s="356"/>
      <c r="N88" s="355"/>
      <c r="O88" s="355"/>
      <c r="P88" s="355"/>
      <c r="Q88" s="355"/>
      <c r="R88" s="355"/>
      <c r="S88" s="355"/>
      <c r="T88" s="355"/>
      <c r="U88" s="355"/>
      <c r="V88" s="355"/>
      <c r="W88" s="355"/>
      <c r="X88" s="355"/>
      <c r="Y88" s="355"/>
      <c r="Z88" s="356"/>
      <c r="AA88" s="355"/>
      <c r="AB88" s="355"/>
      <c r="AC88" s="355"/>
      <c r="AD88" s="355"/>
      <c r="AE88" s="355"/>
      <c r="AF88" s="355"/>
      <c r="AG88" s="355"/>
      <c r="AH88" s="355"/>
      <c r="AI88" s="354"/>
      <c r="AJ88" s="354"/>
      <c r="AQ88" s="356"/>
    </row>
    <row r="89" spans="1:43" s="357" customFormat="1" x14ac:dyDescent="0.3">
      <c r="A89" s="353"/>
      <c r="B89" s="354"/>
      <c r="C89" s="354"/>
      <c r="D89" s="354"/>
      <c r="E89" s="354"/>
      <c r="F89" s="354"/>
      <c r="G89" s="354"/>
      <c r="H89" s="354"/>
      <c r="I89" s="355"/>
      <c r="J89" s="355"/>
      <c r="K89" s="355"/>
      <c r="L89" s="355"/>
      <c r="M89" s="356"/>
      <c r="N89" s="355"/>
      <c r="O89" s="355"/>
      <c r="P89" s="355"/>
      <c r="Q89" s="355"/>
      <c r="R89" s="355"/>
      <c r="S89" s="355"/>
      <c r="T89" s="355"/>
      <c r="U89" s="355"/>
      <c r="V89" s="355"/>
      <c r="W89" s="355"/>
      <c r="X89" s="355"/>
      <c r="Y89" s="355"/>
      <c r="Z89" s="356"/>
      <c r="AA89" s="355"/>
      <c r="AB89" s="355"/>
      <c r="AC89" s="355"/>
      <c r="AD89" s="355"/>
      <c r="AE89" s="355"/>
      <c r="AF89" s="355"/>
      <c r="AG89" s="355"/>
      <c r="AH89" s="355"/>
      <c r="AI89" s="354"/>
      <c r="AJ89" s="354"/>
      <c r="AQ89" s="356"/>
    </row>
    <row r="90" spans="1:43" s="357" customFormat="1" x14ac:dyDescent="0.3">
      <c r="A90" s="353"/>
      <c r="B90" s="354"/>
      <c r="C90" s="354"/>
      <c r="D90" s="354"/>
      <c r="E90" s="354"/>
      <c r="F90" s="354"/>
      <c r="G90" s="354"/>
      <c r="H90" s="354"/>
      <c r="I90" s="355"/>
      <c r="J90" s="355"/>
      <c r="K90" s="355"/>
      <c r="L90" s="355"/>
      <c r="M90" s="356"/>
      <c r="N90" s="355"/>
      <c r="O90" s="355"/>
      <c r="P90" s="355"/>
      <c r="Q90" s="355"/>
      <c r="R90" s="355"/>
      <c r="S90" s="355"/>
      <c r="T90" s="355"/>
      <c r="U90" s="355"/>
      <c r="V90" s="355"/>
      <c r="W90" s="355"/>
      <c r="X90" s="355"/>
      <c r="Y90" s="355"/>
      <c r="Z90" s="356"/>
      <c r="AA90" s="355"/>
      <c r="AB90" s="355"/>
      <c r="AC90" s="355"/>
      <c r="AD90" s="355"/>
      <c r="AE90" s="355"/>
      <c r="AF90" s="355"/>
      <c r="AG90" s="355"/>
      <c r="AH90" s="355"/>
      <c r="AI90" s="354"/>
      <c r="AJ90" s="354"/>
      <c r="AQ90" s="356"/>
    </row>
    <row r="91" spans="1:43" s="357" customFormat="1" x14ac:dyDescent="0.3">
      <c r="A91" s="353"/>
      <c r="B91" s="354"/>
      <c r="C91" s="354"/>
      <c r="D91" s="354"/>
      <c r="E91" s="354"/>
      <c r="F91" s="354"/>
      <c r="G91" s="354"/>
      <c r="H91" s="354"/>
      <c r="I91" s="355"/>
      <c r="J91" s="355"/>
      <c r="K91" s="355"/>
      <c r="L91" s="355"/>
      <c r="M91" s="356"/>
      <c r="N91" s="355"/>
      <c r="O91" s="355"/>
      <c r="P91" s="355"/>
      <c r="Q91" s="355"/>
      <c r="R91" s="355"/>
      <c r="S91" s="355"/>
      <c r="T91" s="355"/>
      <c r="U91" s="355"/>
      <c r="V91" s="355"/>
      <c r="W91" s="355"/>
      <c r="X91" s="355"/>
      <c r="Y91" s="355"/>
      <c r="Z91" s="356"/>
      <c r="AA91" s="355"/>
      <c r="AB91" s="355"/>
      <c r="AC91" s="355"/>
      <c r="AD91" s="355"/>
      <c r="AE91" s="355"/>
      <c r="AF91" s="355"/>
      <c r="AG91" s="355"/>
      <c r="AH91" s="355"/>
      <c r="AI91" s="354"/>
      <c r="AJ91" s="354"/>
      <c r="AQ91" s="356"/>
    </row>
  </sheetData>
  <mergeCells count="23">
    <mergeCell ref="AQ4:AQ5"/>
    <mergeCell ref="Z4:Z5"/>
    <mergeCell ref="I3:AQ3"/>
    <mergeCell ref="A6:L6"/>
    <mergeCell ref="A15:L15"/>
    <mergeCell ref="I4:L4"/>
    <mergeCell ref="N4:Y4"/>
    <mergeCell ref="AA4:AH4"/>
    <mergeCell ref="M4:M5"/>
    <mergeCell ref="A17:L17"/>
    <mergeCell ref="G16:H16"/>
    <mergeCell ref="G12:H12"/>
    <mergeCell ref="A31:K31"/>
    <mergeCell ref="G14:H14"/>
    <mergeCell ref="A29:H29"/>
    <mergeCell ref="A1:AP1"/>
    <mergeCell ref="A2:A5"/>
    <mergeCell ref="B2:B5"/>
    <mergeCell ref="C2:C5"/>
    <mergeCell ref="D2:F2"/>
    <mergeCell ref="G2:G5"/>
    <mergeCell ref="H2:H5"/>
    <mergeCell ref="I2:AP2"/>
  </mergeCells>
  <dataValidations disablePrompts="1" count="1">
    <dataValidation type="list" allowBlank="1" showInputMessage="1" showErrorMessage="1" sqref="G30 G32:G1048576" xr:uid="{403B4D79-E0F0-4F01-B26F-C445E9B1C242}">
      <formula1>#REF!</formula1>
    </dataValidation>
  </dataValidations>
  <pageMargins left="0.7" right="0.7" top="0.75" bottom="0.75" header="0.3" footer="0.3"/>
  <pageSetup paperSize="9" scale="50" orientation="portrait" horizontalDpi="0" verticalDpi="0" r:id="rId1"/>
  <colBreaks count="2" manualBreakCount="2">
    <brk id="13" max="1048575" man="1"/>
    <brk id="26"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DFACA-24FA-45E7-8A65-5808826E4650}">
  <sheetPr>
    <tabColor rgb="FFCCFFFF"/>
  </sheetPr>
  <dimension ref="A1:CF35"/>
  <sheetViews>
    <sheetView tabSelected="1" workbookViewId="0">
      <pane xSplit="3" topLeftCell="D1" activePane="topRight" state="frozen"/>
      <selection pane="topRight" activeCell="AV24" sqref="AV24"/>
    </sheetView>
  </sheetViews>
  <sheetFormatPr defaultColWidth="9.88671875" defaultRowHeight="15.6" x14ac:dyDescent="0.3"/>
  <cols>
    <col min="1" max="1" width="12.21875" style="203" customWidth="1"/>
    <col min="2" max="2" width="10.5546875" style="203" customWidth="1"/>
    <col min="3" max="3" width="24.88671875" style="204" customWidth="1"/>
    <col min="4" max="4" width="4" style="204" customWidth="1"/>
    <col min="5" max="5" width="22.109375" style="204" customWidth="1"/>
    <col min="6" max="6" width="15" style="203" bestFit="1" customWidth="1"/>
    <col min="7" max="7" width="13.77734375" style="203" bestFit="1" customWidth="1"/>
    <col min="8" max="8" width="14.44140625" style="203" bestFit="1" customWidth="1"/>
    <col min="9" max="10" width="15" style="203" bestFit="1" customWidth="1"/>
    <col min="11" max="11" width="1.88671875" style="203" customWidth="1"/>
    <col min="12" max="17" width="9.88671875" style="203"/>
    <col min="18" max="18" width="1.5546875" style="203" customWidth="1"/>
    <col min="19" max="24" width="9.88671875" style="203"/>
    <col min="25" max="25" width="2" style="203" customWidth="1"/>
    <col min="26" max="30" width="9.88671875" style="203"/>
    <col min="31" max="31" width="2.33203125" style="203" customWidth="1"/>
    <col min="32" max="32" width="9.88671875" style="203"/>
    <col min="33" max="33" width="25.33203125" style="203" customWidth="1"/>
    <col min="34" max="35" width="11.6640625" style="203" customWidth="1"/>
    <col min="36" max="36" width="11.5546875" style="203" customWidth="1"/>
    <col min="37" max="37" width="9.88671875" style="203" customWidth="1"/>
    <col min="38" max="38" width="16.6640625" style="203" customWidth="1"/>
    <col min="39" max="39" width="20" style="203" bestFit="1" customWidth="1"/>
    <col min="40" max="40" width="16.109375" style="203" bestFit="1" customWidth="1"/>
    <col min="41" max="41" width="14.6640625" style="203" customWidth="1"/>
    <col min="42" max="49" width="14.44140625" style="203" bestFit="1" customWidth="1"/>
    <col min="50" max="16384" width="9.88671875" style="203"/>
  </cols>
  <sheetData>
    <row r="1" spans="1:84" ht="18" x14ac:dyDescent="0.35">
      <c r="A1" s="692" t="s">
        <v>347</v>
      </c>
    </row>
    <row r="2" spans="1:84" ht="16.2" thickBot="1" x14ac:dyDescent="0.35">
      <c r="E2" s="999" t="s">
        <v>401</v>
      </c>
      <c r="F2" s="999"/>
      <c r="G2" s="999"/>
      <c r="H2" s="999"/>
      <c r="I2" s="999"/>
      <c r="J2" s="999"/>
      <c r="K2" s="999"/>
      <c r="L2" s="999"/>
      <c r="M2" s="999"/>
      <c r="N2" s="999"/>
      <c r="O2" s="999"/>
      <c r="P2" s="999"/>
      <c r="Q2" s="999"/>
      <c r="R2" s="999"/>
      <c r="S2" s="999"/>
      <c r="T2" s="999"/>
      <c r="U2" s="999"/>
      <c r="V2" s="999"/>
    </row>
    <row r="3" spans="1:84" s="208" customFormat="1" ht="15.6" customHeight="1" x14ac:dyDescent="0.3">
      <c r="A3" s="313"/>
      <c r="B3" s="313"/>
      <c r="C3" s="206" t="s">
        <v>178</v>
      </c>
      <c r="D3" s="314">
        <v>43707</v>
      </c>
      <c r="E3" s="314">
        <v>43709</v>
      </c>
      <c r="F3" s="315">
        <v>43739</v>
      </c>
      <c r="G3" s="315">
        <v>43770</v>
      </c>
      <c r="H3" s="315">
        <v>43800</v>
      </c>
      <c r="I3" s="315">
        <v>43831</v>
      </c>
      <c r="J3" s="315">
        <v>43862</v>
      </c>
      <c r="K3" s="675"/>
      <c r="L3" s="315">
        <v>43891</v>
      </c>
      <c r="M3" s="315">
        <v>43922</v>
      </c>
      <c r="N3" s="315">
        <v>43952</v>
      </c>
      <c r="O3" s="315">
        <v>43983</v>
      </c>
      <c r="P3" s="315">
        <v>44013</v>
      </c>
      <c r="Q3" s="315">
        <v>44044</v>
      </c>
      <c r="R3" s="675"/>
      <c r="S3" s="315">
        <v>44075</v>
      </c>
      <c r="T3" s="315">
        <v>44105</v>
      </c>
      <c r="U3" s="315">
        <v>44136</v>
      </c>
      <c r="V3" s="315">
        <v>44166</v>
      </c>
      <c r="W3" s="315">
        <v>44197</v>
      </c>
      <c r="X3" s="315">
        <v>44228</v>
      </c>
      <c r="Y3" s="675"/>
      <c r="Z3" s="315">
        <v>44256</v>
      </c>
      <c r="AA3" s="315">
        <v>44287</v>
      </c>
      <c r="AB3" s="315">
        <v>44317</v>
      </c>
      <c r="AC3" s="315">
        <v>44348</v>
      </c>
      <c r="AD3" s="315">
        <v>44378</v>
      </c>
      <c r="AE3" s="675"/>
      <c r="AF3" s="671">
        <v>44409</v>
      </c>
      <c r="AG3" s="700" t="s">
        <v>179</v>
      </c>
      <c r="AH3" s="1003" t="s">
        <v>270</v>
      </c>
      <c r="AI3" s="1005" t="s">
        <v>271</v>
      </c>
      <c r="AJ3" s="1007" t="s">
        <v>272</v>
      </c>
      <c r="AK3" s="1005" t="s">
        <v>180</v>
      </c>
      <c r="AL3" s="1009" t="s">
        <v>181</v>
      </c>
      <c r="AM3" s="1000" t="s">
        <v>182</v>
      </c>
      <c r="AN3" s="1000" t="s">
        <v>207</v>
      </c>
      <c r="AO3" s="1000" t="s">
        <v>183</v>
      </c>
      <c r="AP3" s="993" t="s">
        <v>208</v>
      </c>
      <c r="AQ3" s="993" t="s">
        <v>209</v>
      </c>
      <c r="AR3" s="993" t="s">
        <v>210</v>
      </c>
      <c r="AS3" s="993" t="s">
        <v>211</v>
      </c>
      <c r="AT3" s="993" t="s">
        <v>212</v>
      </c>
      <c r="AU3" s="993" t="s">
        <v>213</v>
      </c>
      <c r="AV3" s="993" t="s">
        <v>214</v>
      </c>
      <c r="AW3" s="995" t="s">
        <v>215</v>
      </c>
      <c r="AX3" s="207"/>
      <c r="AY3" s="207"/>
      <c r="AZ3" s="207"/>
      <c r="BA3" s="207"/>
      <c r="BB3" s="207"/>
      <c r="BC3" s="207"/>
      <c r="BD3" s="207"/>
      <c r="BE3" s="207"/>
      <c r="BF3" s="207"/>
      <c r="BG3" s="207"/>
      <c r="BH3" s="207"/>
      <c r="BI3" s="207"/>
      <c r="BJ3" s="207"/>
      <c r="BK3" s="207"/>
      <c r="BL3" s="207"/>
      <c r="BM3" s="207"/>
      <c r="BN3" s="207"/>
      <c r="BO3" s="207"/>
      <c r="BP3" s="207"/>
      <c r="BQ3" s="207"/>
      <c r="BR3" s="207"/>
      <c r="BS3" s="207"/>
      <c r="BT3" s="207"/>
      <c r="BU3" s="207"/>
      <c r="BV3" s="207"/>
      <c r="BW3" s="207"/>
      <c r="BX3" s="207"/>
      <c r="BY3" s="207"/>
      <c r="BZ3" s="207"/>
      <c r="CA3" s="207"/>
      <c r="CB3" s="207"/>
      <c r="CC3" s="207"/>
      <c r="CD3" s="207"/>
      <c r="CE3" s="207"/>
      <c r="CF3" s="207"/>
    </row>
    <row r="4" spans="1:84" s="208" customFormat="1" ht="63" thickBot="1" x14ac:dyDescent="0.35">
      <c r="A4" s="206" t="s">
        <v>184</v>
      </c>
      <c r="B4" s="206" t="s">
        <v>185</v>
      </c>
      <c r="C4" s="206" t="s">
        <v>186</v>
      </c>
      <c r="D4" s="206"/>
      <c r="E4" s="697"/>
      <c r="F4" s="206">
        <v>184</v>
      </c>
      <c r="G4" s="206">
        <v>152</v>
      </c>
      <c r="H4" s="206">
        <v>160</v>
      </c>
      <c r="I4" s="206">
        <v>168</v>
      </c>
      <c r="J4" s="206">
        <v>160</v>
      </c>
      <c r="K4" s="283"/>
      <c r="L4" s="206">
        <v>176</v>
      </c>
      <c r="M4" s="206">
        <v>168</v>
      </c>
      <c r="N4" s="206">
        <v>160</v>
      </c>
      <c r="O4" s="206">
        <v>168</v>
      </c>
      <c r="P4" s="206">
        <v>184</v>
      </c>
      <c r="Q4" s="206">
        <v>160</v>
      </c>
      <c r="R4" s="283"/>
      <c r="S4" s="206">
        <v>176</v>
      </c>
      <c r="T4" s="206">
        <v>176</v>
      </c>
      <c r="U4" s="206">
        <f>20*8</f>
        <v>160</v>
      </c>
      <c r="V4" s="206">
        <f>21*8</f>
        <v>168</v>
      </c>
      <c r="W4" s="206">
        <f>20*8</f>
        <v>160</v>
      </c>
      <c r="X4" s="206">
        <f>20*8</f>
        <v>160</v>
      </c>
      <c r="Y4" s="283"/>
      <c r="Z4" s="206">
        <f>23*8</f>
        <v>184</v>
      </c>
      <c r="AA4" s="206">
        <f>21*8</f>
        <v>168</v>
      </c>
      <c r="AB4" s="206">
        <f>18*8</f>
        <v>144</v>
      </c>
      <c r="AC4" s="206">
        <f>21*8</f>
        <v>168</v>
      </c>
      <c r="AD4" s="206">
        <v>176</v>
      </c>
      <c r="AE4" s="283"/>
      <c r="AF4" s="672">
        <v>176</v>
      </c>
      <c r="AG4" s="680">
        <f>SUM(E4:AF4)</f>
        <v>3856</v>
      </c>
      <c r="AH4" s="1004"/>
      <c r="AI4" s="1006"/>
      <c r="AJ4" s="1008"/>
      <c r="AK4" s="1006"/>
      <c r="AL4" s="1010"/>
      <c r="AM4" s="1001"/>
      <c r="AN4" s="1001"/>
      <c r="AO4" s="1001"/>
      <c r="AP4" s="994"/>
      <c r="AQ4" s="994"/>
      <c r="AR4" s="994"/>
      <c r="AS4" s="994"/>
      <c r="AT4" s="994"/>
      <c r="AU4" s="994"/>
      <c r="AV4" s="994"/>
      <c r="AW4" s="996"/>
      <c r="AX4" s="207"/>
      <c r="AY4" s="207"/>
      <c r="AZ4" s="207"/>
      <c r="BA4" s="207"/>
      <c r="BB4" s="207"/>
      <c r="BC4" s="207"/>
      <c r="BD4" s="207"/>
      <c r="BE4" s="207"/>
      <c r="BF4" s="207"/>
      <c r="BG4" s="207"/>
      <c r="BH4" s="207"/>
      <c r="BI4" s="207"/>
      <c r="BJ4" s="207"/>
      <c r="BK4" s="207"/>
      <c r="BL4" s="207"/>
      <c r="BM4" s="207"/>
      <c r="BN4" s="207"/>
      <c r="BO4" s="207"/>
      <c r="BP4" s="207"/>
      <c r="BQ4" s="207"/>
      <c r="BR4" s="207"/>
      <c r="BS4" s="207"/>
      <c r="BT4" s="207"/>
      <c r="BU4" s="207"/>
      <c r="BV4" s="207"/>
      <c r="BW4" s="207"/>
      <c r="BX4" s="207"/>
      <c r="BY4" s="207"/>
      <c r="BZ4" s="207"/>
      <c r="CA4" s="207"/>
      <c r="CB4" s="207"/>
      <c r="CC4" s="207"/>
      <c r="CD4" s="207"/>
      <c r="CE4" s="207"/>
      <c r="CF4" s="207"/>
    </row>
    <row r="5" spans="1:84" ht="24.9" customHeight="1" x14ac:dyDescent="0.3">
      <c r="A5" s="316">
        <v>2240</v>
      </c>
      <c r="B5" s="209">
        <v>1</v>
      </c>
      <c r="C5" s="317" t="s">
        <v>187</v>
      </c>
      <c r="D5" s="317"/>
      <c r="E5" s="211"/>
      <c r="F5" s="210">
        <f t="shared" ref="F5:J5" si="0">$B$5*F4</f>
        <v>184</v>
      </c>
      <c r="G5" s="210">
        <f t="shared" si="0"/>
        <v>152</v>
      </c>
      <c r="H5" s="210">
        <f t="shared" si="0"/>
        <v>160</v>
      </c>
      <c r="I5" s="210">
        <f t="shared" si="0"/>
        <v>168</v>
      </c>
      <c r="J5" s="210">
        <f t="shared" si="0"/>
        <v>160</v>
      </c>
      <c r="K5" s="298"/>
      <c r="L5" s="210">
        <f>$B$5*L4</f>
        <v>176</v>
      </c>
      <c r="M5" s="210">
        <f>$B$5*M4</f>
        <v>168</v>
      </c>
      <c r="N5" s="210">
        <f>$B$5*N4</f>
        <v>160</v>
      </c>
      <c r="O5" s="210">
        <f>$B$5*O4</f>
        <v>168</v>
      </c>
      <c r="P5" s="210">
        <f>$B$5*P4</f>
        <v>184</v>
      </c>
      <c r="Q5" s="210">
        <v>120</v>
      </c>
      <c r="R5" s="298"/>
      <c r="S5" s="210">
        <v>48</v>
      </c>
      <c r="T5" s="211"/>
      <c r="U5" s="211"/>
      <c r="V5" s="211"/>
      <c r="W5" s="211"/>
      <c r="X5" s="211"/>
      <c r="Y5" s="298"/>
      <c r="Z5" s="211"/>
      <c r="AA5" s="211"/>
      <c r="AB5" s="211"/>
      <c r="AC5" s="211"/>
      <c r="AD5" s="211"/>
      <c r="AE5" s="298"/>
      <c r="AF5" s="674"/>
      <c r="AG5" s="213">
        <f>SUM(E5:AF5)</f>
        <v>1848</v>
      </c>
      <c r="AH5" s="681">
        <f t="shared" ref="AH5:AH16" si="1">SUM(E5:H5)</f>
        <v>496</v>
      </c>
      <c r="AI5" s="470">
        <f t="shared" ref="AI5:AI16" si="2">SUM(I5:V5)</f>
        <v>1352</v>
      </c>
      <c r="AJ5" s="683">
        <f t="shared" ref="AJ5:AJ16" si="3">SUM(W5:AF5)</f>
        <v>0</v>
      </c>
      <c r="AK5" s="320">
        <v>197.19000000000003</v>
      </c>
      <c r="AL5" s="679">
        <f t="shared" ref="AL5:AL16" si="4">AG5*AK5</f>
        <v>364407.12000000005</v>
      </c>
      <c r="AM5" s="471">
        <f>AH5*AK5</f>
        <v>97806.24000000002</v>
      </c>
      <c r="AN5" s="472">
        <f>AI5*AK5</f>
        <v>266600.88000000006</v>
      </c>
      <c r="AO5" s="469">
        <f>AJ5*AK5</f>
        <v>0</v>
      </c>
      <c r="AP5" s="678">
        <f>SUM(E5:G5)*AK5</f>
        <v>66255.840000000011</v>
      </c>
      <c r="AQ5" s="472">
        <f>SUM(H5:J5)*AK5</f>
        <v>96228.720000000016</v>
      </c>
      <c r="AR5" s="472">
        <f>SUM(K5:N5)*AK5</f>
        <v>99383.760000000009</v>
      </c>
      <c r="AS5" s="472">
        <f>SUM(O5:Q5)*AK5</f>
        <v>93073.680000000008</v>
      </c>
      <c r="AT5" s="472">
        <f>SUM(R5:U5)*AK5</f>
        <v>9465.1200000000008</v>
      </c>
      <c r="AU5" s="472">
        <f>SUM(V5:X5)*AK5</f>
        <v>0</v>
      </c>
      <c r="AV5" s="472">
        <f>SUM(Y5:AB5)*AK5</f>
        <v>0</v>
      </c>
      <c r="AW5" s="469">
        <f>SUM(AC5:AF5)*AK5</f>
        <v>0</v>
      </c>
    </row>
    <row r="6" spans="1:84" ht="24.9" customHeight="1" x14ac:dyDescent="0.3">
      <c r="A6" s="316">
        <v>1120</v>
      </c>
      <c r="B6" s="209">
        <v>1</v>
      </c>
      <c r="C6" s="317" t="s">
        <v>188</v>
      </c>
      <c r="D6" s="317"/>
      <c r="E6" s="211"/>
      <c r="F6" s="210">
        <f t="shared" ref="F6:J6" si="5">1/2*$B$6*F4</f>
        <v>92</v>
      </c>
      <c r="G6" s="210">
        <f t="shared" si="5"/>
        <v>76</v>
      </c>
      <c r="H6" s="210">
        <f t="shared" si="5"/>
        <v>80</v>
      </c>
      <c r="I6" s="210">
        <f t="shared" si="5"/>
        <v>84</v>
      </c>
      <c r="J6" s="210">
        <f t="shared" si="5"/>
        <v>80</v>
      </c>
      <c r="K6" s="298"/>
      <c r="L6" s="210">
        <f>1/2*$B$6*L4</f>
        <v>88</v>
      </c>
      <c r="M6" s="210">
        <f>1/2*$B$6*M4</f>
        <v>84</v>
      </c>
      <c r="N6" s="210">
        <f>1/2*$B$6*N4</f>
        <v>80</v>
      </c>
      <c r="O6" s="210">
        <f>1/2*$B$6*O4</f>
        <v>84</v>
      </c>
      <c r="P6" s="210">
        <f>1/2*$B$6*P4</f>
        <v>92</v>
      </c>
      <c r="Q6" s="210">
        <v>120</v>
      </c>
      <c r="R6" s="298"/>
      <c r="S6" s="210">
        <v>128</v>
      </c>
      <c r="T6" s="210">
        <v>92</v>
      </c>
      <c r="U6" s="210">
        <f>1/2*$B$6*U4</f>
        <v>80</v>
      </c>
      <c r="V6" s="210">
        <f>1/2*$B$6*V4</f>
        <v>84</v>
      </c>
      <c r="W6" s="210">
        <f>1/2*$B$6*W4</f>
        <v>80</v>
      </c>
      <c r="X6" s="211"/>
      <c r="Y6" s="298"/>
      <c r="Z6" s="211"/>
      <c r="AA6" s="211"/>
      <c r="AB6" s="211"/>
      <c r="AC6" s="211"/>
      <c r="AD6" s="211"/>
      <c r="AE6" s="298"/>
      <c r="AF6" s="674"/>
      <c r="AG6" s="213">
        <f t="shared" ref="AG6:AG16" si="6">SUM(E6:AF6)</f>
        <v>1424</v>
      </c>
      <c r="AH6" s="681">
        <f t="shared" si="1"/>
        <v>248</v>
      </c>
      <c r="AI6" s="470">
        <f t="shared" si="2"/>
        <v>1096</v>
      </c>
      <c r="AJ6" s="683">
        <f t="shared" si="3"/>
        <v>80</v>
      </c>
      <c r="AK6" s="219">
        <v>239.21500000000003</v>
      </c>
      <c r="AL6" s="679">
        <f t="shared" si="4"/>
        <v>340642.16000000003</v>
      </c>
      <c r="AM6" s="471">
        <f t="shared" ref="AM6:AM16" si="7">AH6*AK6</f>
        <v>59325.320000000007</v>
      </c>
      <c r="AN6" s="472">
        <f t="shared" ref="AN6:AN16" si="8">AI6*AK6</f>
        <v>262179.64</v>
      </c>
      <c r="AO6" s="469">
        <f t="shared" ref="AO6:AO16" si="9">AJ6*AK6</f>
        <v>19137.200000000004</v>
      </c>
      <c r="AP6" s="678">
        <f t="shared" ref="AP6:AP16" si="10">SUM(E6:G6)*AK6</f>
        <v>40188.120000000003</v>
      </c>
      <c r="AQ6" s="472">
        <f t="shared" ref="AQ6:AQ16" si="11">SUM(H6:J6)*AK6</f>
        <v>58368.460000000006</v>
      </c>
      <c r="AR6" s="472">
        <f t="shared" ref="AR6:AR16" si="12">SUM(K6:N6)*AK6</f>
        <v>60282.180000000008</v>
      </c>
      <c r="AS6" s="472">
        <f t="shared" ref="AS6:AS16" si="13">SUM(O6:Q6)*AK6</f>
        <v>70807.640000000014</v>
      </c>
      <c r="AT6" s="472">
        <f t="shared" ref="AT6:AT16" si="14">SUM(R6:U6)*AK6</f>
        <v>71764.500000000015</v>
      </c>
      <c r="AU6" s="472">
        <f t="shared" ref="AU6:AU16" si="15">SUM(V6:X6)*AK6</f>
        <v>39231.26</v>
      </c>
      <c r="AV6" s="472">
        <f t="shared" ref="AV6:AV16" si="16">SUM(Y6:AB6)*AK6</f>
        <v>0</v>
      </c>
      <c r="AW6" s="469">
        <f t="shared" ref="AW6:AW16" si="17">SUM(AC6:AF6)*AK6</f>
        <v>0</v>
      </c>
    </row>
    <row r="7" spans="1:84" ht="24.9" customHeight="1" x14ac:dyDescent="0.3">
      <c r="A7" s="316">
        <v>1120</v>
      </c>
      <c r="B7" s="209">
        <v>0</v>
      </c>
      <c r="C7" s="317" t="s">
        <v>189</v>
      </c>
      <c r="D7" s="317"/>
      <c r="E7" s="317"/>
      <c r="F7" s="211"/>
      <c r="G7" s="211"/>
      <c r="H7" s="211"/>
      <c r="I7" s="211"/>
      <c r="J7" s="211"/>
      <c r="K7" s="298"/>
      <c r="L7" s="211"/>
      <c r="M7" s="211"/>
      <c r="N7" s="211"/>
      <c r="O7" s="211"/>
      <c r="P7" s="211"/>
      <c r="Q7" s="211"/>
      <c r="R7" s="298"/>
      <c r="S7" s="211"/>
      <c r="T7" s="211"/>
      <c r="U7" s="211"/>
      <c r="V7" s="211"/>
      <c r="W7" s="211"/>
      <c r="X7" s="211"/>
      <c r="Y7" s="298"/>
      <c r="Z7" s="211"/>
      <c r="AA7" s="211"/>
      <c r="AB7" s="211"/>
      <c r="AC7" s="211"/>
      <c r="AD7" s="211"/>
      <c r="AE7" s="298"/>
      <c r="AF7" s="674"/>
      <c r="AG7" s="213">
        <f t="shared" si="6"/>
        <v>0</v>
      </c>
      <c r="AH7" s="681">
        <f t="shared" si="1"/>
        <v>0</v>
      </c>
      <c r="AI7" s="470">
        <f t="shared" si="2"/>
        <v>0</v>
      </c>
      <c r="AJ7" s="683">
        <f t="shared" si="3"/>
        <v>0</v>
      </c>
      <c r="AK7" s="220">
        <v>227.94000000000003</v>
      </c>
      <c r="AL7" s="679">
        <f t="shared" si="4"/>
        <v>0</v>
      </c>
      <c r="AM7" s="471">
        <f t="shared" si="7"/>
        <v>0</v>
      </c>
      <c r="AN7" s="472">
        <f t="shared" si="8"/>
        <v>0</v>
      </c>
      <c r="AO7" s="469">
        <f t="shared" si="9"/>
        <v>0</v>
      </c>
      <c r="AP7" s="678">
        <f t="shared" si="10"/>
        <v>0</v>
      </c>
      <c r="AQ7" s="472">
        <f t="shared" si="11"/>
        <v>0</v>
      </c>
      <c r="AR7" s="472">
        <f t="shared" si="12"/>
        <v>0</v>
      </c>
      <c r="AS7" s="472">
        <f t="shared" si="13"/>
        <v>0</v>
      </c>
      <c r="AT7" s="472">
        <f t="shared" si="14"/>
        <v>0</v>
      </c>
      <c r="AU7" s="472">
        <f t="shared" si="15"/>
        <v>0</v>
      </c>
      <c r="AV7" s="472">
        <f t="shared" si="16"/>
        <v>0</v>
      </c>
      <c r="AW7" s="469">
        <f t="shared" si="17"/>
        <v>0</v>
      </c>
    </row>
    <row r="8" spans="1:84" ht="24" customHeight="1" x14ac:dyDescent="0.3">
      <c r="A8" s="316">
        <v>4480</v>
      </c>
      <c r="B8" s="209">
        <v>1</v>
      </c>
      <c r="C8" s="318" t="s">
        <v>190</v>
      </c>
      <c r="D8" s="318"/>
      <c r="E8" s="318"/>
      <c r="F8" s="211"/>
      <c r="G8" s="210">
        <v>92</v>
      </c>
      <c r="H8" s="210">
        <v>76</v>
      </c>
      <c r="I8" s="210">
        <v>80</v>
      </c>
      <c r="J8" s="211"/>
      <c r="K8" s="298"/>
      <c r="L8" s="211"/>
      <c r="M8" s="211"/>
      <c r="N8" s="211"/>
      <c r="O8" s="211"/>
      <c r="P8" s="211"/>
      <c r="Q8" s="211"/>
      <c r="R8" s="298"/>
      <c r="S8" s="211"/>
      <c r="T8" s="211"/>
      <c r="U8" s="211"/>
      <c r="V8" s="211"/>
      <c r="W8" s="210">
        <f>$B$8*W4/2</f>
        <v>80</v>
      </c>
      <c r="X8" s="211"/>
      <c r="Y8" s="298"/>
      <c r="Z8" s="211"/>
      <c r="AA8" s="211"/>
      <c r="AB8" s="211"/>
      <c r="AC8" s="211"/>
      <c r="AD8" s="211"/>
      <c r="AE8" s="298"/>
      <c r="AF8" s="673">
        <f>$B$8*AF4/2</f>
        <v>88</v>
      </c>
      <c r="AG8" s="213">
        <f t="shared" si="6"/>
        <v>416</v>
      </c>
      <c r="AH8" s="681">
        <f t="shared" si="1"/>
        <v>168</v>
      </c>
      <c r="AI8" s="470">
        <f>SUM(I8:V8)</f>
        <v>80</v>
      </c>
      <c r="AJ8" s="683">
        <f>SUM(W8:AF8)</f>
        <v>168</v>
      </c>
      <c r="AK8" s="219">
        <v>180.79</v>
      </c>
      <c r="AL8" s="679">
        <f t="shared" si="4"/>
        <v>75208.639999999999</v>
      </c>
      <c r="AM8" s="471">
        <f t="shared" si="7"/>
        <v>30372.719999999998</v>
      </c>
      <c r="AN8" s="472">
        <f t="shared" si="8"/>
        <v>14463.199999999999</v>
      </c>
      <c r="AO8" s="469">
        <f t="shared" si="9"/>
        <v>30372.719999999998</v>
      </c>
      <c r="AP8" s="678">
        <f t="shared" si="10"/>
        <v>16632.68</v>
      </c>
      <c r="AQ8" s="472">
        <f t="shared" si="11"/>
        <v>28203.239999999998</v>
      </c>
      <c r="AR8" s="472">
        <f t="shared" si="12"/>
        <v>0</v>
      </c>
      <c r="AS8" s="472">
        <f t="shared" si="13"/>
        <v>0</v>
      </c>
      <c r="AT8" s="472">
        <f t="shared" si="14"/>
        <v>0</v>
      </c>
      <c r="AU8" s="472">
        <f>SUM(V8:X8)*AK8</f>
        <v>14463.199999999999</v>
      </c>
      <c r="AV8" s="472">
        <f t="shared" si="16"/>
        <v>0</v>
      </c>
      <c r="AW8" s="469">
        <f t="shared" si="17"/>
        <v>15909.519999999999</v>
      </c>
    </row>
    <row r="9" spans="1:84" ht="24.9" customHeight="1" x14ac:dyDescent="0.3">
      <c r="A9" s="316">
        <v>1120</v>
      </c>
      <c r="B9" s="209">
        <v>0</v>
      </c>
      <c r="C9" s="317" t="s">
        <v>191</v>
      </c>
      <c r="D9" s="317"/>
      <c r="E9" s="317"/>
      <c r="F9" s="211"/>
      <c r="G9" s="211"/>
      <c r="H9" s="211"/>
      <c r="I9" s="211"/>
      <c r="J9" s="211"/>
      <c r="K9" s="298"/>
      <c r="L9" s="211"/>
      <c r="M9" s="211"/>
      <c r="N9" s="211"/>
      <c r="O9" s="211"/>
      <c r="P9" s="211"/>
      <c r="Q9" s="211"/>
      <c r="R9" s="298"/>
      <c r="S9" s="211"/>
      <c r="T9" s="211"/>
      <c r="U9" s="211"/>
      <c r="V9" s="211"/>
      <c r="W9" s="211"/>
      <c r="X9" s="211"/>
      <c r="Y9" s="298"/>
      <c r="Z9" s="211"/>
      <c r="AA9" s="211"/>
      <c r="AB9" s="211"/>
      <c r="AC9" s="211"/>
      <c r="AD9" s="211"/>
      <c r="AE9" s="298"/>
      <c r="AF9" s="674"/>
      <c r="AG9" s="213">
        <f t="shared" si="6"/>
        <v>0</v>
      </c>
      <c r="AH9" s="681">
        <f t="shared" si="1"/>
        <v>0</v>
      </c>
      <c r="AI9" s="470">
        <f t="shared" si="2"/>
        <v>0</v>
      </c>
      <c r="AJ9" s="683">
        <f t="shared" si="3"/>
        <v>0</v>
      </c>
      <c r="AK9" s="219">
        <v>194.11500000000001</v>
      </c>
      <c r="AL9" s="679">
        <f t="shared" si="4"/>
        <v>0</v>
      </c>
      <c r="AM9" s="471">
        <f t="shared" si="7"/>
        <v>0</v>
      </c>
      <c r="AN9" s="472">
        <f t="shared" si="8"/>
        <v>0</v>
      </c>
      <c r="AO9" s="469">
        <f t="shared" si="9"/>
        <v>0</v>
      </c>
      <c r="AP9" s="678">
        <f t="shared" si="10"/>
        <v>0</v>
      </c>
      <c r="AQ9" s="472">
        <f t="shared" si="11"/>
        <v>0</v>
      </c>
      <c r="AR9" s="472">
        <f t="shared" si="12"/>
        <v>0</v>
      </c>
      <c r="AS9" s="472">
        <f t="shared" si="13"/>
        <v>0</v>
      </c>
      <c r="AT9" s="472">
        <f t="shared" si="14"/>
        <v>0</v>
      </c>
      <c r="AU9" s="472">
        <f t="shared" si="15"/>
        <v>0</v>
      </c>
      <c r="AV9" s="472">
        <f t="shared" si="16"/>
        <v>0</v>
      </c>
      <c r="AW9" s="469">
        <f t="shared" si="17"/>
        <v>0</v>
      </c>
    </row>
    <row r="10" spans="1:84" ht="24.9" customHeight="1" x14ac:dyDescent="0.3">
      <c r="A10" s="316">
        <v>2240</v>
      </c>
      <c r="B10" s="209">
        <v>1</v>
      </c>
      <c r="C10" s="317" t="s">
        <v>192</v>
      </c>
      <c r="D10" s="317"/>
      <c r="E10" s="317"/>
      <c r="F10" s="698"/>
      <c r="G10" s="211"/>
      <c r="H10" s="210">
        <v>152</v>
      </c>
      <c r="I10" s="210">
        <v>160</v>
      </c>
      <c r="J10" s="210">
        <v>168</v>
      </c>
      <c r="K10" s="298"/>
      <c r="L10" s="210">
        <v>160</v>
      </c>
      <c r="M10" s="212"/>
      <c r="N10" s="212"/>
      <c r="O10" s="212"/>
      <c r="P10" s="212"/>
      <c r="Q10" s="212"/>
      <c r="R10" s="300"/>
      <c r="S10" s="212"/>
      <c r="T10" s="211"/>
      <c r="U10" s="211"/>
      <c r="V10" s="212"/>
      <c r="W10" s="212"/>
      <c r="X10" s="212"/>
      <c r="Y10" s="300"/>
      <c r="Z10" s="212"/>
      <c r="AA10" s="212"/>
      <c r="AB10" s="212"/>
      <c r="AC10" s="212"/>
      <c r="AD10" s="212"/>
      <c r="AE10" s="300"/>
      <c r="AF10" s="676"/>
      <c r="AG10" s="213">
        <f t="shared" si="6"/>
        <v>640</v>
      </c>
      <c r="AH10" s="681">
        <f t="shared" si="1"/>
        <v>152</v>
      </c>
      <c r="AI10" s="470">
        <f t="shared" si="2"/>
        <v>488</v>
      </c>
      <c r="AJ10" s="683">
        <f t="shared" si="3"/>
        <v>0</v>
      </c>
      <c r="AK10" s="219">
        <v>226.91499999999999</v>
      </c>
      <c r="AL10" s="679">
        <f t="shared" si="4"/>
        <v>145225.60000000001</v>
      </c>
      <c r="AM10" s="471">
        <f t="shared" si="7"/>
        <v>34491.08</v>
      </c>
      <c r="AN10" s="472">
        <f t="shared" si="8"/>
        <v>110734.51999999999</v>
      </c>
      <c r="AO10" s="469">
        <f t="shared" si="9"/>
        <v>0</v>
      </c>
      <c r="AP10" s="678">
        <f t="shared" si="10"/>
        <v>0</v>
      </c>
      <c r="AQ10" s="472">
        <f t="shared" si="11"/>
        <v>108919.2</v>
      </c>
      <c r="AR10" s="472">
        <f t="shared" si="12"/>
        <v>36306.400000000001</v>
      </c>
      <c r="AS10" s="472">
        <f t="shared" si="13"/>
        <v>0</v>
      </c>
      <c r="AT10" s="472">
        <f t="shared" si="14"/>
        <v>0</v>
      </c>
      <c r="AU10" s="472">
        <f t="shared" si="15"/>
        <v>0</v>
      </c>
      <c r="AV10" s="472">
        <f t="shared" si="16"/>
        <v>0</v>
      </c>
      <c r="AW10" s="469">
        <f t="shared" si="17"/>
        <v>0</v>
      </c>
    </row>
    <row r="11" spans="1:84" x14ac:dyDescent="0.3">
      <c r="A11" s="316">
        <v>20160</v>
      </c>
      <c r="B11" s="209">
        <v>5</v>
      </c>
      <c r="C11" s="317" t="s">
        <v>193</v>
      </c>
      <c r="D11" s="317"/>
      <c r="E11" s="211"/>
      <c r="F11" s="210">
        <f>$B$11*F4</f>
        <v>920</v>
      </c>
      <c r="G11" s="210">
        <f>$B$11*G4</f>
        <v>760</v>
      </c>
      <c r="H11" s="210">
        <f>$B$11*(H4)</f>
        <v>800</v>
      </c>
      <c r="I11" s="210">
        <f>$B$11*I4</f>
        <v>840</v>
      </c>
      <c r="J11" s="210">
        <f>$B$11*J4</f>
        <v>800</v>
      </c>
      <c r="K11" s="298"/>
      <c r="L11" s="210">
        <f>$B$11*L4</f>
        <v>880</v>
      </c>
      <c r="M11" s="210">
        <f>$B$11*M4</f>
        <v>840</v>
      </c>
      <c r="N11" s="210">
        <f>$B$11*N4</f>
        <v>800</v>
      </c>
      <c r="O11" s="210">
        <f>$B$11*O4</f>
        <v>840</v>
      </c>
      <c r="P11" s="210">
        <f>$B$11*P4</f>
        <v>920</v>
      </c>
      <c r="Q11" s="210">
        <v>800</v>
      </c>
      <c r="R11" s="298"/>
      <c r="S11" s="210">
        <v>880</v>
      </c>
      <c r="T11" s="210">
        <v>880</v>
      </c>
      <c r="U11" s="210">
        <v>760</v>
      </c>
      <c r="V11" s="210">
        <f>$B$11*(V4/2)</f>
        <v>420</v>
      </c>
      <c r="W11" s="210">
        <v>400</v>
      </c>
      <c r="X11" s="210">
        <f>$B$11*(X4/2)</f>
        <v>400</v>
      </c>
      <c r="Y11" s="298"/>
      <c r="Z11" s="210">
        <f>$B$11*(Z4/2)</f>
        <v>460</v>
      </c>
      <c r="AA11" s="210">
        <f>$B$11*(AA4/2)</f>
        <v>420</v>
      </c>
      <c r="AB11" s="210">
        <f>$B$11*(AB4/2)</f>
        <v>360</v>
      </c>
      <c r="AC11" s="210">
        <f>$B$11*(AC4/4)</f>
        <v>210</v>
      </c>
      <c r="AD11" s="210">
        <f>$B$11*(AD4/4)</f>
        <v>220</v>
      </c>
      <c r="AE11" s="298"/>
      <c r="AF11" s="673">
        <f>$B$11*(AF4/4)</f>
        <v>220</v>
      </c>
      <c r="AG11" s="213">
        <f t="shared" si="6"/>
        <v>14830</v>
      </c>
      <c r="AH11" s="681">
        <f t="shared" si="1"/>
        <v>2480</v>
      </c>
      <c r="AI11" s="470">
        <f t="shared" si="2"/>
        <v>9660</v>
      </c>
      <c r="AJ11" s="683">
        <f t="shared" si="3"/>
        <v>2690</v>
      </c>
      <c r="AK11" s="219">
        <v>201.29</v>
      </c>
      <c r="AL11" s="679">
        <f t="shared" si="4"/>
        <v>2985130.6999999997</v>
      </c>
      <c r="AM11" s="471">
        <f t="shared" si="7"/>
        <v>499199.19999999995</v>
      </c>
      <c r="AN11" s="472">
        <f t="shared" si="8"/>
        <v>1944461.4</v>
      </c>
      <c r="AO11" s="469">
        <f t="shared" si="9"/>
        <v>541470.1</v>
      </c>
      <c r="AP11" s="678">
        <f t="shared" si="10"/>
        <v>338167.2</v>
      </c>
      <c r="AQ11" s="472">
        <f t="shared" si="11"/>
        <v>491147.6</v>
      </c>
      <c r="AR11" s="472">
        <f t="shared" si="12"/>
        <v>507250.8</v>
      </c>
      <c r="AS11" s="472">
        <f t="shared" si="13"/>
        <v>515302.39999999997</v>
      </c>
      <c r="AT11" s="472">
        <f t="shared" si="14"/>
        <v>507250.8</v>
      </c>
      <c r="AU11" s="472">
        <f t="shared" si="15"/>
        <v>245573.8</v>
      </c>
      <c r="AV11" s="472">
        <f t="shared" si="16"/>
        <v>249599.59999999998</v>
      </c>
      <c r="AW11" s="469">
        <f t="shared" si="17"/>
        <v>130838.5</v>
      </c>
    </row>
    <row r="12" spans="1:84" ht="24.9" customHeight="1" x14ac:dyDescent="0.3">
      <c r="A12" s="316">
        <v>3360</v>
      </c>
      <c r="B12" s="209">
        <v>1</v>
      </c>
      <c r="C12" s="317" t="s">
        <v>194</v>
      </c>
      <c r="D12" s="317"/>
      <c r="E12" s="317"/>
      <c r="F12" s="698"/>
      <c r="G12" s="210">
        <v>160</v>
      </c>
      <c r="H12" s="210">
        <v>160</v>
      </c>
      <c r="I12" s="210">
        <v>160</v>
      </c>
      <c r="J12" s="210">
        <v>160</v>
      </c>
      <c r="K12" s="298"/>
      <c r="L12" s="210">
        <v>176</v>
      </c>
      <c r="M12" s="210">
        <v>168</v>
      </c>
      <c r="N12" s="210">
        <v>160</v>
      </c>
      <c r="O12" s="210">
        <v>168</v>
      </c>
      <c r="P12" s="210">
        <v>184</v>
      </c>
      <c r="Q12" s="210">
        <v>160</v>
      </c>
      <c r="R12" s="298"/>
      <c r="S12" s="210">
        <v>176</v>
      </c>
      <c r="T12" s="210">
        <v>176</v>
      </c>
      <c r="U12" s="211"/>
      <c r="V12" s="211"/>
      <c r="W12" s="211"/>
      <c r="X12" s="211"/>
      <c r="Y12" s="298"/>
      <c r="Z12" s="211"/>
      <c r="AA12" s="211"/>
      <c r="AB12" s="211"/>
      <c r="AC12" s="211"/>
      <c r="AD12" s="210">
        <f>$B$12*(AD4/4)</f>
        <v>44</v>
      </c>
      <c r="AE12" s="298"/>
      <c r="AF12" s="673">
        <f>AF4/4</f>
        <v>44</v>
      </c>
      <c r="AG12" s="213">
        <f t="shared" si="6"/>
        <v>2096</v>
      </c>
      <c r="AH12" s="681">
        <f t="shared" si="1"/>
        <v>320</v>
      </c>
      <c r="AI12" s="470">
        <f t="shared" si="2"/>
        <v>1688</v>
      </c>
      <c r="AJ12" s="683">
        <f t="shared" si="3"/>
        <v>88</v>
      </c>
      <c r="AK12" s="219">
        <v>200.26499999999999</v>
      </c>
      <c r="AL12" s="679">
        <f t="shared" si="4"/>
        <v>419755.43999999994</v>
      </c>
      <c r="AM12" s="471">
        <f t="shared" si="7"/>
        <v>64084.799999999996</v>
      </c>
      <c r="AN12" s="472">
        <f t="shared" si="8"/>
        <v>338047.31999999995</v>
      </c>
      <c r="AO12" s="469">
        <f t="shared" si="9"/>
        <v>17623.32</v>
      </c>
      <c r="AP12" s="678">
        <f t="shared" si="10"/>
        <v>32042.399999999998</v>
      </c>
      <c r="AQ12" s="472">
        <f t="shared" si="11"/>
        <v>96127.2</v>
      </c>
      <c r="AR12" s="472">
        <f t="shared" si="12"/>
        <v>100933.56</v>
      </c>
      <c r="AS12" s="472">
        <f t="shared" si="13"/>
        <v>102535.67999999999</v>
      </c>
      <c r="AT12" s="472">
        <f t="shared" si="14"/>
        <v>70493.279999999999</v>
      </c>
      <c r="AU12" s="472">
        <f t="shared" si="15"/>
        <v>0</v>
      </c>
      <c r="AV12" s="472">
        <f t="shared" si="16"/>
        <v>0</v>
      </c>
      <c r="AW12" s="469">
        <f t="shared" si="17"/>
        <v>17623.32</v>
      </c>
    </row>
    <row r="13" spans="1:84" x14ac:dyDescent="0.3">
      <c r="A13" s="316">
        <v>2240</v>
      </c>
      <c r="B13" s="209">
        <v>1</v>
      </c>
      <c r="C13" s="317" t="s">
        <v>195</v>
      </c>
      <c r="D13" s="317"/>
      <c r="E13" s="211"/>
      <c r="F13" s="210">
        <f>$B$13*F4</f>
        <v>184</v>
      </c>
      <c r="G13" s="210">
        <f>$B$13*G4</f>
        <v>152</v>
      </c>
      <c r="H13" s="210">
        <f>$B$13*H4</f>
        <v>160</v>
      </c>
      <c r="I13" s="210">
        <f>$B$13*I4</f>
        <v>168</v>
      </c>
      <c r="J13" s="210">
        <f>$B$13*J4</f>
        <v>160</v>
      </c>
      <c r="K13" s="298"/>
      <c r="L13" s="210">
        <f>$B$13*L4</f>
        <v>176</v>
      </c>
      <c r="M13" s="210">
        <f>$B$13*M4</f>
        <v>168</v>
      </c>
      <c r="N13" s="210">
        <f>$B$13*N4</f>
        <v>160</v>
      </c>
      <c r="O13" s="210">
        <f>$B$13*O4</f>
        <v>168</v>
      </c>
      <c r="P13" s="210">
        <f>$B$13*P4</f>
        <v>184</v>
      </c>
      <c r="Q13" s="210">
        <v>160</v>
      </c>
      <c r="R13" s="298"/>
      <c r="S13" s="210">
        <v>8</v>
      </c>
      <c r="T13" s="211"/>
      <c r="U13" s="211"/>
      <c r="V13" s="211"/>
      <c r="W13" s="211"/>
      <c r="X13" s="211"/>
      <c r="Y13" s="298"/>
      <c r="Z13" s="211"/>
      <c r="AA13" s="211"/>
      <c r="AB13" s="211"/>
      <c r="AC13" s="211"/>
      <c r="AD13" s="211"/>
      <c r="AE13" s="298"/>
      <c r="AF13" s="674"/>
      <c r="AG13" s="213">
        <f t="shared" si="6"/>
        <v>1848</v>
      </c>
      <c r="AH13" s="681">
        <f t="shared" si="1"/>
        <v>496</v>
      </c>
      <c r="AI13" s="470">
        <f t="shared" si="2"/>
        <v>1352</v>
      </c>
      <c r="AJ13" s="683">
        <f t="shared" si="3"/>
        <v>0</v>
      </c>
      <c r="AK13" s="219">
        <v>166.85</v>
      </c>
      <c r="AL13" s="679">
        <f t="shared" si="4"/>
        <v>308338.8</v>
      </c>
      <c r="AM13" s="471">
        <f t="shared" si="7"/>
        <v>82757.599999999991</v>
      </c>
      <c r="AN13" s="472">
        <f t="shared" si="8"/>
        <v>225581.19999999998</v>
      </c>
      <c r="AO13" s="469">
        <f t="shared" si="9"/>
        <v>0</v>
      </c>
      <c r="AP13" s="678">
        <f t="shared" si="10"/>
        <v>56061.599999999999</v>
      </c>
      <c r="AQ13" s="472">
        <f t="shared" si="11"/>
        <v>81422.8</v>
      </c>
      <c r="AR13" s="472">
        <f t="shared" si="12"/>
        <v>84092.4</v>
      </c>
      <c r="AS13" s="472">
        <f t="shared" si="13"/>
        <v>85427.199999999997</v>
      </c>
      <c r="AT13" s="472">
        <f t="shared" si="14"/>
        <v>1334.8</v>
      </c>
      <c r="AU13" s="472">
        <f t="shared" si="15"/>
        <v>0</v>
      </c>
      <c r="AV13" s="472">
        <f t="shared" si="16"/>
        <v>0</v>
      </c>
      <c r="AW13" s="469">
        <f t="shared" si="17"/>
        <v>0</v>
      </c>
    </row>
    <row r="14" spans="1:84" x14ac:dyDescent="0.3">
      <c r="A14" s="316">
        <v>3360</v>
      </c>
      <c r="B14" s="209">
        <v>0</v>
      </c>
      <c r="C14" s="317" t="s">
        <v>196</v>
      </c>
      <c r="D14" s="317"/>
      <c r="E14" s="317"/>
      <c r="F14" s="211"/>
      <c r="G14" s="211"/>
      <c r="H14" s="211"/>
      <c r="I14" s="211"/>
      <c r="J14" s="211"/>
      <c r="K14" s="298"/>
      <c r="L14" s="211"/>
      <c r="M14" s="211"/>
      <c r="N14" s="211"/>
      <c r="O14" s="211"/>
      <c r="P14" s="211"/>
      <c r="Q14" s="211"/>
      <c r="R14" s="298"/>
      <c r="S14" s="211"/>
      <c r="T14" s="211"/>
      <c r="U14" s="211"/>
      <c r="V14" s="211"/>
      <c r="W14" s="211"/>
      <c r="X14" s="211"/>
      <c r="Y14" s="298"/>
      <c r="Z14" s="211"/>
      <c r="AA14" s="211"/>
      <c r="AB14" s="211"/>
      <c r="AC14" s="211"/>
      <c r="AD14" s="211"/>
      <c r="AE14" s="298"/>
      <c r="AF14" s="674"/>
      <c r="AG14" s="213">
        <f t="shared" si="6"/>
        <v>0</v>
      </c>
      <c r="AH14" s="681">
        <f t="shared" si="1"/>
        <v>0</v>
      </c>
      <c r="AI14" s="470">
        <f t="shared" si="2"/>
        <v>0</v>
      </c>
      <c r="AJ14" s="683">
        <f t="shared" si="3"/>
        <v>0</v>
      </c>
      <c r="AK14" s="219">
        <v>187.35000000000002</v>
      </c>
      <c r="AL14" s="679">
        <f t="shared" si="4"/>
        <v>0</v>
      </c>
      <c r="AM14" s="471">
        <f t="shared" si="7"/>
        <v>0</v>
      </c>
      <c r="AN14" s="472">
        <f t="shared" si="8"/>
        <v>0</v>
      </c>
      <c r="AO14" s="469">
        <f t="shared" si="9"/>
        <v>0</v>
      </c>
      <c r="AP14" s="678">
        <f t="shared" si="10"/>
        <v>0</v>
      </c>
      <c r="AQ14" s="472">
        <f t="shared" si="11"/>
        <v>0</v>
      </c>
      <c r="AR14" s="472">
        <f t="shared" si="12"/>
        <v>0</v>
      </c>
      <c r="AS14" s="472">
        <f t="shared" si="13"/>
        <v>0</v>
      </c>
      <c r="AT14" s="472">
        <f t="shared" si="14"/>
        <v>0</v>
      </c>
      <c r="AU14" s="472">
        <f t="shared" si="15"/>
        <v>0</v>
      </c>
      <c r="AV14" s="472">
        <f t="shared" si="16"/>
        <v>0</v>
      </c>
      <c r="AW14" s="469">
        <f t="shared" si="17"/>
        <v>0</v>
      </c>
    </row>
    <row r="15" spans="1:84" ht="24.9" customHeight="1" x14ac:dyDescent="0.3">
      <c r="A15" s="316">
        <v>1120</v>
      </c>
      <c r="B15" s="209">
        <v>1</v>
      </c>
      <c r="C15" s="317" t="s">
        <v>197</v>
      </c>
      <c r="D15" s="317"/>
      <c r="E15" s="317"/>
      <c r="F15" s="211"/>
      <c r="G15" s="211"/>
      <c r="H15" s="211"/>
      <c r="I15" s="211"/>
      <c r="J15" s="211"/>
      <c r="K15" s="298"/>
      <c r="L15" s="211"/>
      <c r="M15" s="211"/>
      <c r="N15" s="211"/>
      <c r="O15" s="211"/>
      <c r="P15" s="211"/>
      <c r="Q15" s="211"/>
      <c r="R15" s="298"/>
      <c r="S15" s="211"/>
      <c r="T15" s="211"/>
      <c r="U15" s="211"/>
      <c r="V15" s="211"/>
      <c r="W15" s="211"/>
      <c r="X15" s="211"/>
      <c r="Y15" s="298"/>
      <c r="Z15" s="211"/>
      <c r="AA15" s="211"/>
      <c r="AB15" s="211"/>
      <c r="AC15" s="210">
        <f>AC4/2</f>
        <v>84</v>
      </c>
      <c r="AD15" s="210">
        <f>AD4/2</f>
        <v>88</v>
      </c>
      <c r="AE15" s="298"/>
      <c r="AF15" s="673">
        <f>AF4/2</f>
        <v>88</v>
      </c>
      <c r="AG15" s="213">
        <f t="shared" si="6"/>
        <v>260</v>
      </c>
      <c r="AH15" s="681">
        <f t="shared" si="1"/>
        <v>0</v>
      </c>
      <c r="AI15" s="470">
        <f t="shared" si="2"/>
        <v>0</v>
      </c>
      <c r="AJ15" s="683">
        <f t="shared" si="3"/>
        <v>260</v>
      </c>
      <c r="AK15" s="219">
        <v>118.26499999999999</v>
      </c>
      <c r="AL15" s="679">
        <f t="shared" si="4"/>
        <v>30748.899999999998</v>
      </c>
      <c r="AM15" s="471">
        <f t="shared" si="7"/>
        <v>0</v>
      </c>
      <c r="AN15" s="472">
        <f t="shared" si="8"/>
        <v>0</v>
      </c>
      <c r="AO15" s="469">
        <f t="shared" si="9"/>
        <v>30748.899999999998</v>
      </c>
      <c r="AP15" s="678">
        <f t="shared" si="10"/>
        <v>0</v>
      </c>
      <c r="AQ15" s="472">
        <f t="shared" si="11"/>
        <v>0</v>
      </c>
      <c r="AR15" s="472">
        <f t="shared" si="12"/>
        <v>0</v>
      </c>
      <c r="AS15" s="472">
        <f t="shared" si="13"/>
        <v>0</v>
      </c>
      <c r="AT15" s="472">
        <f t="shared" si="14"/>
        <v>0</v>
      </c>
      <c r="AU15" s="472">
        <f t="shared" si="15"/>
        <v>0</v>
      </c>
      <c r="AV15" s="472">
        <f t="shared" si="16"/>
        <v>0</v>
      </c>
      <c r="AW15" s="469">
        <f t="shared" si="17"/>
        <v>30748.899999999998</v>
      </c>
    </row>
    <row r="16" spans="1:84" ht="16.2" thickBot="1" x14ac:dyDescent="0.35">
      <c r="A16" s="316">
        <v>1120</v>
      </c>
      <c r="B16" s="209">
        <v>1</v>
      </c>
      <c r="C16" s="317" t="s">
        <v>198</v>
      </c>
      <c r="D16" s="317"/>
      <c r="E16" s="317"/>
      <c r="F16" s="211"/>
      <c r="G16" s="211"/>
      <c r="H16" s="211"/>
      <c r="I16" s="699">
        <v>168</v>
      </c>
      <c r="J16" s="211"/>
      <c r="K16" s="298"/>
      <c r="L16" s="211"/>
      <c r="M16" s="211"/>
      <c r="N16" s="211"/>
      <c r="O16" s="210">
        <v>160</v>
      </c>
      <c r="P16" s="211"/>
      <c r="Q16" s="211"/>
      <c r="R16" s="298"/>
      <c r="S16" s="211"/>
      <c r="T16" s="211"/>
      <c r="U16" s="211"/>
      <c r="V16" s="211"/>
      <c r="W16" s="210">
        <v>168</v>
      </c>
      <c r="X16" s="210">
        <f>$B$16*X4</f>
        <v>160</v>
      </c>
      <c r="Y16" s="298"/>
      <c r="Z16" s="210">
        <v>160</v>
      </c>
      <c r="AA16" s="211"/>
      <c r="AB16" s="211"/>
      <c r="AC16" s="211"/>
      <c r="AD16" s="211"/>
      <c r="AE16" s="298"/>
      <c r="AF16" s="674"/>
      <c r="AG16" s="221">
        <f t="shared" si="6"/>
        <v>816</v>
      </c>
      <c r="AH16" s="682">
        <f t="shared" si="1"/>
        <v>0</v>
      </c>
      <c r="AI16" s="685">
        <f t="shared" si="2"/>
        <v>328</v>
      </c>
      <c r="AJ16" s="684">
        <f t="shared" si="3"/>
        <v>488</v>
      </c>
      <c r="AK16" s="321">
        <v>174.64</v>
      </c>
      <c r="AL16" s="710">
        <f t="shared" si="4"/>
        <v>142506.23999999999</v>
      </c>
      <c r="AM16" s="711">
        <f t="shared" si="7"/>
        <v>0</v>
      </c>
      <c r="AN16" s="712">
        <f t="shared" si="8"/>
        <v>57281.919999999998</v>
      </c>
      <c r="AO16" s="713">
        <f t="shared" si="9"/>
        <v>85224.319999999992</v>
      </c>
      <c r="AP16" s="714">
        <f t="shared" si="10"/>
        <v>0</v>
      </c>
      <c r="AQ16" s="712">
        <f t="shared" si="11"/>
        <v>29339.519999999997</v>
      </c>
      <c r="AR16" s="712">
        <f t="shared" si="12"/>
        <v>0</v>
      </c>
      <c r="AS16" s="712">
        <f t="shared" si="13"/>
        <v>27942.399999999998</v>
      </c>
      <c r="AT16" s="712">
        <f t="shared" si="14"/>
        <v>0</v>
      </c>
      <c r="AU16" s="712">
        <f t="shared" si="15"/>
        <v>57281.919999999998</v>
      </c>
      <c r="AV16" s="712">
        <f t="shared" si="16"/>
        <v>27942.399999999998</v>
      </c>
      <c r="AW16" s="713">
        <f t="shared" si="17"/>
        <v>0</v>
      </c>
    </row>
    <row r="17" spans="1:49" s="207" customFormat="1" ht="16.2" thickBot="1" x14ac:dyDescent="0.35">
      <c r="A17" s="288"/>
      <c r="B17" s="289"/>
      <c r="C17" s="290"/>
      <c r="D17" s="290"/>
      <c r="E17" s="290"/>
      <c r="F17" s="215"/>
      <c r="G17" s="215"/>
      <c r="H17" s="215"/>
      <c r="I17" s="215"/>
      <c r="J17" s="215"/>
      <c r="K17" s="205"/>
      <c r="L17" s="215"/>
      <c r="M17" s="215"/>
      <c r="N17" s="215"/>
      <c r="O17" s="215"/>
      <c r="P17" s="215"/>
      <c r="Q17" s="215"/>
      <c r="R17" s="300"/>
      <c r="S17" s="215"/>
      <c r="T17" s="215"/>
      <c r="U17" s="215"/>
      <c r="V17" s="215"/>
      <c r="W17" s="215"/>
      <c r="X17" s="215"/>
      <c r="Y17" s="300"/>
      <c r="Z17" s="215"/>
      <c r="AA17" s="215"/>
      <c r="AB17" s="215"/>
      <c r="AC17" s="215"/>
      <c r="AD17" s="215"/>
      <c r="AE17" s="205"/>
      <c r="AF17" s="215"/>
      <c r="AG17" s="721">
        <f>SUM(AG5:AG16)</f>
        <v>24178</v>
      </c>
      <c r="AH17" s="721">
        <f>SUM(AH5:AH16)</f>
        <v>4360</v>
      </c>
      <c r="AI17" s="721">
        <f>SUM(AI5:AI16)</f>
        <v>16044</v>
      </c>
      <c r="AJ17" s="721">
        <f>SUM(AJ5:AJ16)</f>
        <v>3774</v>
      </c>
      <c r="AK17" s="301"/>
      <c r="AL17" s="319">
        <f t="shared" ref="AL17:AW17" si="18">SUM(AL5:AL16)</f>
        <v>4811963.6000000006</v>
      </c>
      <c r="AM17" s="715">
        <f t="shared" si="18"/>
        <v>868036.96000000008</v>
      </c>
      <c r="AN17" s="677">
        <f t="shared" si="18"/>
        <v>3219350.0799999996</v>
      </c>
      <c r="AO17" s="716">
        <f t="shared" si="18"/>
        <v>724576.55999999994</v>
      </c>
      <c r="AP17" s="717">
        <f t="shared" si="18"/>
        <v>549347.84000000008</v>
      </c>
      <c r="AQ17" s="718">
        <f t="shared" si="18"/>
        <v>989756.74</v>
      </c>
      <c r="AR17" s="718">
        <f t="shared" si="18"/>
        <v>888249.1</v>
      </c>
      <c r="AS17" s="718">
        <f t="shared" si="18"/>
        <v>895088.99999999988</v>
      </c>
      <c r="AT17" s="719">
        <f t="shared" si="18"/>
        <v>660308.50000000012</v>
      </c>
      <c r="AU17" s="718">
        <f t="shared" si="18"/>
        <v>356550.18</v>
      </c>
      <c r="AV17" s="718">
        <f t="shared" si="18"/>
        <v>277542</v>
      </c>
      <c r="AW17" s="720">
        <f t="shared" si="18"/>
        <v>195120.24</v>
      </c>
    </row>
    <row r="18" spans="1:49" x14ac:dyDescent="0.3">
      <c r="F18" s="215"/>
      <c r="K18" s="205"/>
      <c r="R18" s="300"/>
      <c r="Y18" s="300"/>
      <c r="AE18" s="205"/>
      <c r="AH18" s="668"/>
    </row>
    <row r="19" spans="1:49" ht="16.2" thickBot="1" x14ac:dyDescent="0.35">
      <c r="H19" s="216"/>
      <c r="K19" s="205"/>
      <c r="R19" s="300"/>
      <c r="Y19" s="300"/>
      <c r="AE19" s="205"/>
      <c r="AH19" s="669"/>
      <c r="AI19" s="322"/>
    </row>
    <row r="20" spans="1:49" ht="15.6" customHeight="1" thickBot="1" x14ac:dyDescent="0.35">
      <c r="K20" s="205"/>
      <c r="R20" s="300"/>
      <c r="Y20" s="300"/>
      <c r="AE20" s="205"/>
      <c r="AH20" s="668"/>
      <c r="AJ20" s="481" t="s">
        <v>329</v>
      </c>
      <c r="AK20" s="734"/>
      <c r="AL20" s="478"/>
      <c r="AM20" s="479"/>
      <c r="AN20" s="479"/>
      <c r="AO20" s="479"/>
      <c r="AP20" s="479"/>
      <c r="AQ20" s="479"/>
      <c r="AR20" s="479"/>
      <c r="AS20" s="479"/>
      <c r="AT20" s="479"/>
      <c r="AU20" s="479"/>
      <c r="AV20" s="479"/>
      <c r="AW20" s="480"/>
    </row>
    <row r="21" spans="1:49" ht="39" customHeight="1" x14ac:dyDescent="0.3">
      <c r="E21" s="203"/>
      <c r="G21" s="670"/>
      <c r="I21" s="1002" t="s">
        <v>382</v>
      </c>
      <c r="J21" s="1002"/>
      <c r="K21" s="693" t="s">
        <v>134</v>
      </c>
      <c r="L21" s="987" t="s">
        <v>398</v>
      </c>
      <c r="M21" s="987"/>
      <c r="N21" s="987"/>
      <c r="O21" s="987"/>
      <c r="P21" s="987"/>
      <c r="Q21" s="987"/>
      <c r="R21" s="694" t="s">
        <v>135</v>
      </c>
      <c r="S21" s="987" t="s">
        <v>386</v>
      </c>
      <c r="T21" s="987"/>
      <c r="U21" s="987"/>
      <c r="V21" s="987"/>
      <c r="W21" s="987"/>
      <c r="X21" s="987"/>
      <c r="Y21" s="695" t="s">
        <v>137</v>
      </c>
      <c r="Z21" s="988" t="s">
        <v>390</v>
      </c>
      <c r="AA21" s="988"/>
      <c r="AB21" s="988"/>
      <c r="AC21" s="988"/>
      <c r="AD21" s="988"/>
      <c r="AE21" s="693" t="s">
        <v>139</v>
      </c>
      <c r="AF21" s="987" t="s">
        <v>394</v>
      </c>
      <c r="AG21" s="987"/>
      <c r="AH21" s="987"/>
      <c r="AJ21" s="989" t="s">
        <v>328</v>
      </c>
      <c r="AK21" s="990"/>
      <c r="AL21" s="1013" t="s">
        <v>324</v>
      </c>
      <c r="AM21" s="1011" t="s">
        <v>327</v>
      </c>
      <c r="AN21" s="1011" t="s">
        <v>325</v>
      </c>
      <c r="AO21" s="1011" t="s">
        <v>326</v>
      </c>
      <c r="AP21" s="997" t="s">
        <v>208</v>
      </c>
      <c r="AQ21" s="993" t="s">
        <v>209</v>
      </c>
      <c r="AR21" s="993" t="s">
        <v>210</v>
      </c>
      <c r="AS21" s="993" t="s">
        <v>211</v>
      </c>
      <c r="AT21" s="993" t="s">
        <v>212</v>
      </c>
      <c r="AU21" s="993" t="s">
        <v>213</v>
      </c>
      <c r="AV21" s="993" t="s">
        <v>214</v>
      </c>
      <c r="AW21" s="995" t="s">
        <v>215</v>
      </c>
    </row>
    <row r="22" spans="1:49" ht="16.2" thickBot="1" x14ac:dyDescent="0.35">
      <c r="K22" s="205"/>
      <c r="L22" s="203" t="s">
        <v>383</v>
      </c>
      <c r="R22" s="300"/>
      <c r="S22" s="207" t="s">
        <v>387</v>
      </c>
      <c r="Y22" s="300"/>
      <c r="Z22" s="207" t="s">
        <v>391</v>
      </c>
      <c r="AE22" s="205"/>
      <c r="AF22" s="203" t="s">
        <v>395</v>
      </c>
      <c r="AJ22" s="991"/>
      <c r="AK22" s="992"/>
      <c r="AL22" s="1014"/>
      <c r="AM22" s="1012"/>
      <c r="AN22" s="1012"/>
      <c r="AO22" s="1012"/>
      <c r="AP22" s="998"/>
      <c r="AQ22" s="994"/>
      <c r="AR22" s="994"/>
      <c r="AS22" s="994"/>
      <c r="AT22" s="994"/>
      <c r="AU22" s="994"/>
      <c r="AV22" s="994"/>
      <c r="AW22" s="996"/>
    </row>
    <row r="23" spans="1:49" ht="15.6" customHeight="1" x14ac:dyDescent="0.3">
      <c r="K23" s="466"/>
      <c r="L23" s="203" t="s">
        <v>384</v>
      </c>
      <c r="R23" s="466"/>
      <c r="S23" s="207" t="s">
        <v>388</v>
      </c>
      <c r="Y23" s="466"/>
      <c r="Z23" s="207" t="s">
        <v>392</v>
      </c>
      <c r="AE23" s="466"/>
      <c r="AF23" s="203" t="s">
        <v>396</v>
      </c>
      <c r="AJ23" s="980" t="s">
        <v>321</v>
      </c>
      <c r="AK23" s="981"/>
      <c r="AL23" s="722">
        <f>AL17</f>
        <v>4811963.6000000006</v>
      </c>
      <c r="AM23" s="691">
        <f t="shared" ref="AM23:AW23" si="19">AM17</f>
        <v>868036.96000000008</v>
      </c>
      <c r="AN23" s="691">
        <f t="shared" si="19"/>
        <v>3219350.0799999996</v>
      </c>
      <c r="AO23" s="691">
        <f t="shared" si="19"/>
        <v>724576.55999999994</v>
      </c>
      <c r="AP23" s="722">
        <f t="shared" si="19"/>
        <v>549347.84000000008</v>
      </c>
      <c r="AQ23" s="691">
        <f t="shared" si="19"/>
        <v>989756.74</v>
      </c>
      <c r="AR23" s="691">
        <f t="shared" si="19"/>
        <v>888249.1</v>
      </c>
      <c r="AS23" s="691">
        <f t="shared" si="19"/>
        <v>895088.99999999988</v>
      </c>
      <c r="AT23" s="691">
        <f t="shared" si="19"/>
        <v>660308.50000000012</v>
      </c>
      <c r="AU23" s="691">
        <f t="shared" si="19"/>
        <v>356550.18</v>
      </c>
      <c r="AV23" s="691">
        <f t="shared" si="19"/>
        <v>277542</v>
      </c>
      <c r="AW23" s="691">
        <f t="shared" si="19"/>
        <v>195120.24</v>
      </c>
    </row>
    <row r="24" spans="1:49" x14ac:dyDescent="0.3">
      <c r="K24" s="467"/>
      <c r="L24" s="203" t="s">
        <v>385</v>
      </c>
      <c r="R24" s="467"/>
      <c r="S24" s="207" t="s">
        <v>389</v>
      </c>
      <c r="Y24" s="467"/>
      <c r="Z24" s="207" t="s">
        <v>393</v>
      </c>
      <c r="AE24" s="467"/>
      <c r="AF24" s="203" t="s">
        <v>397</v>
      </c>
      <c r="AJ24" s="982" t="s">
        <v>322</v>
      </c>
      <c r="AK24" s="983"/>
      <c r="AL24" s="725">
        <f>SUM(AM24:AO24)</f>
        <v>46300</v>
      </c>
      <c r="AM24" s="686">
        <f>AP24</f>
        <v>3300</v>
      </c>
      <c r="AN24" s="686"/>
      <c r="AO24" s="686">
        <f>AV24+AW24</f>
        <v>43000</v>
      </c>
      <c r="AP24" s="689">
        <v>3300</v>
      </c>
      <c r="AQ24" s="687"/>
      <c r="AR24" s="687"/>
      <c r="AS24" s="687"/>
      <c r="AT24" s="687"/>
      <c r="AU24" s="687"/>
      <c r="AV24" s="687">
        <v>3000</v>
      </c>
      <c r="AW24" s="688">
        <v>40000</v>
      </c>
    </row>
    <row r="25" spans="1:49" ht="16.2" thickBot="1" x14ac:dyDescent="0.35">
      <c r="K25" s="207"/>
      <c r="L25" s="207"/>
      <c r="M25" s="207"/>
      <c r="N25" s="207"/>
      <c r="O25" s="207"/>
      <c r="P25" s="207"/>
      <c r="Q25" s="207"/>
      <c r="R25" s="280"/>
      <c r="S25" s="207"/>
      <c r="T25" s="207"/>
      <c r="U25" s="207"/>
      <c r="V25" s="207"/>
      <c r="W25" s="207"/>
      <c r="X25" s="322"/>
      <c r="Y25" s="306"/>
      <c r="Z25" s="207"/>
      <c r="AA25" s="207"/>
      <c r="AB25" s="207"/>
      <c r="AC25" s="207"/>
      <c r="AD25" s="207"/>
      <c r="AE25" s="207"/>
      <c r="AF25" s="207"/>
      <c r="AG25" s="207"/>
      <c r="AH25" s="207"/>
      <c r="AI25" s="207"/>
      <c r="AJ25" s="984" t="s">
        <v>323</v>
      </c>
      <c r="AK25" s="985"/>
      <c r="AL25" s="726">
        <f>SUM(AM25:AN25)</f>
        <v>7850</v>
      </c>
      <c r="AM25" s="690"/>
      <c r="AN25" s="690">
        <f>AU25</f>
        <v>7850</v>
      </c>
      <c r="AO25" s="690"/>
      <c r="AP25" s="728"/>
      <c r="AQ25" s="729"/>
      <c r="AR25" s="729"/>
      <c r="AS25" s="729"/>
      <c r="AT25" s="729"/>
      <c r="AU25" s="729">
        <v>7850</v>
      </c>
      <c r="AV25" s="729"/>
      <c r="AW25" s="730"/>
    </row>
    <row r="26" spans="1:49" ht="16.2" thickBot="1" x14ac:dyDescent="0.35">
      <c r="G26" s="670"/>
      <c r="K26" s="207"/>
      <c r="L26" s="207"/>
      <c r="M26" s="207"/>
      <c r="N26" s="207"/>
      <c r="O26" s="207"/>
      <c r="P26" s="207"/>
      <c r="Q26" s="207"/>
      <c r="R26" s="280"/>
      <c r="S26" s="207"/>
      <c r="T26" s="207"/>
      <c r="U26" s="207"/>
      <c r="V26" s="207"/>
      <c r="W26" s="207"/>
      <c r="X26" s="207"/>
      <c r="Y26" s="280"/>
      <c r="Z26" s="207"/>
      <c r="AA26" s="207"/>
      <c r="AB26" s="207"/>
      <c r="AC26" s="207"/>
      <c r="AD26" s="207"/>
      <c r="AE26" s="207"/>
      <c r="AF26" s="207"/>
      <c r="AG26" s="207"/>
      <c r="AH26" s="207"/>
      <c r="AI26" s="207"/>
      <c r="AJ26" s="986" t="s">
        <v>22</v>
      </c>
      <c r="AK26" s="986"/>
      <c r="AL26" s="723">
        <f>SUM(AL23:AL25)</f>
        <v>4866113.6000000006</v>
      </c>
      <c r="AM26" s="724">
        <f>SUM(AM23:AM25)</f>
        <v>871336.96000000008</v>
      </c>
      <c r="AN26" s="724">
        <f t="shared" ref="AN26:AW26" si="20">SUM(AN23:AN25)</f>
        <v>3227200.0799999996</v>
      </c>
      <c r="AO26" s="727">
        <f t="shared" si="20"/>
        <v>767576.55999999994</v>
      </c>
      <c r="AP26" s="731">
        <f t="shared" si="20"/>
        <v>552647.84000000008</v>
      </c>
      <c r="AQ26" s="732">
        <f t="shared" si="20"/>
        <v>989756.74</v>
      </c>
      <c r="AR26" s="732">
        <f t="shared" si="20"/>
        <v>888249.1</v>
      </c>
      <c r="AS26" s="732">
        <f t="shared" si="20"/>
        <v>895088.99999999988</v>
      </c>
      <c r="AT26" s="732">
        <f t="shared" si="20"/>
        <v>660308.50000000012</v>
      </c>
      <c r="AU26" s="732">
        <f t="shared" si="20"/>
        <v>364400.18</v>
      </c>
      <c r="AV26" s="732">
        <f t="shared" si="20"/>
        <v>280542</v>
      </c>
      <c r="AW26" s="733">
        <f t="shared" si="20"/>
        <v>235120.24</v>
      </c>
    </row>
    <row r="27" spans="1:49" x14ac:dyDescent="0.3">
      <c r="G27" s="207"/>
      <c r="K27" s="207"/>
      <c r="L27" s="207"/>
      <c r="M27" s="207"/>
      <c r="N27" s="207"/>
      <c r="O27" s="207"/>
      <c r="P27" s="207"/>
      <c r="Q27" s="207"/>
      <c r="R27" s="280"/>
      <c r="S27" s="207"/>
      <c r="T27" s="207"/>
      <c r="U27" s="207"/>
      <c r="V27" s="207"/>
      <c r="W27" s="207"/>
      <c r="X27" s="207"/>
      <c r="Y27" s="280"/>
      <c r="Z27" s="207"/>
      <c r="AA27" s="207"/>
      <c r="AB27" s="207"/>
      <c r="AC27" s="207"/>
      <c r="AD27" s="207"/>
      <c r="AE27" s="207"/>
      <c r="AF27" s="207"/>
      <c r="AG27" s="207"/>
      <c r="AH27" s="207"/>
      <c r="AI27" s="207"/>
    </row>
    <row r="28" spans="1:49" x14ac:dyDescent="0.3">
      <c r="G28" s="207"/>
      <c r="K28" s="207"/>
      <c r="L28" s="207"/>
      <c r="M28" s="207"/>
      <c r="N28" s="207"/>
      <c r="O28" s="207"/>
      <c r="P28" s="207"/>
      <c r="Q28" s="207"/>
      <c r="R28" s="280"/>
      <c r="S28" s="207"/>
      <c r="T28" s="207"/>
      <c r="U28" s="207"/>
      <c r="V28" s="207"/>
      <c r="W28" s="207"/>
      <c r="X28" s="207"/>
      <c r="Y28" s="280"/>
      <c r="Z28" s="207"/>
      <c r="AA28" s="207"/>
      <c r="AB28" s="207"/>
      <c r="AC28" s="207"/>
      <c r="AD28" s="207"/>
      <c r="AE28" s="207"/>
      <c r="AF28" s="207"/>
      <c r="AG28" s="207"/>
      <c r="AH28" s="207"/>
      <c r="AI28" s="207"/>
    </row>
    <row r="29" spans="1:49" x14ac:dyDescent="0.3">
      <c r="G29" s="207"/>
      <c r="K29" s="207"/>
      <c r="L29" s="207"/>
      <c r="M29" s="207"/>
      <c r="N29" s="207"/>
      <c r="O29" s="207"/>
      <c r="P29" s="207"/>
      <c r="Q29" s="207"/>
      <c r="R29" s="280"/>
      <c r="S29" s="207"/>
      <c r="T29" s="207"/>
      <c r="U29" s="207"/>
      <c r="V29" s="207"/>
      <c r="W29" s="207"/>
      <c r="X29" s="207"/>
      <c r="Y29" s="280"/>
      <c r="Z29" s="207"/>
      <c r="AA29" s="207"/>
      <c r="AB29" s="207"/>
      <c r="AC29" s="207"/>
      <c r="AD29" s="207"/>
      <c r="AE29" s="207"/>
      <c r="AF29" s="207"/>
      <c r="AG29" s="207"/>
      <c r="AH29" s="207"/>
      <c r="AI29" s="207"/>
    </row>
    <row r="30" spans="1:49" x14ac:dyDescent="0.3">
      <c r="G30" s="207"/>
      <c r="K30" s="207"/>
      <c r="L30" s="207"/>
      <c r="M30" s="207"/>
      <c r="N30" s="207"/>
      <c r="O30" s="207"/>
      <c r="P30" s="207"/>
      <c r="Q30" s="207"/>
      <c r="R30" s="207"/>
      <c r="S30" s="207"/>
      <c r="T30" s="207"/>
      <c r="U30" s="207"/>
      <c r="V30" s="207"/>
      <c r="W30" s="207"/>
      <c r="X30" s="207"/>
      <c r="Y30" s="207"/>
      <c r="Z30" s="207"/>
      <c r="AA30" s="207"/>
      <c r="AB30" s="207"/>
      <c r="AC30" s="207"/>
      <c r="AD30" s="207"/>
      <c r="AE30" s="207"/>
      <c r="AF30" s="207"/>
      <c r="AG30" s="207"/>
      <c r="AH30" s="207"/>
      <c r="AI30" s="207"/>
    </row>
    <row r="35" spans="7:7" x14ac:dyDescent="0.3">
      <c r="G35" s="207"/>
    </row>
  </sheetData>
  <mergeCells count="39">
    <mergeCell ref="E2:V2"/>
    <mergeCell ref="AO3:AO4"/>
    <mergeCell ref="I21:J21"/>
    <mergeCell ref="AH3:AH4"/>
    <mergeCell ref="AI3:AI4"/>
    <mergeCell ref="AJ3:AJ4"/>
    <mergeCell ref="AK3:AK4"/>
    <mergeCell ref="AL3:AL4"/>
    <mergeCell ref="AM3:AM4"/>
    <mergeCell ref="AN3:AN4"/>
    <mergeCell ref="AM21:AM22"/>
    <mergeCell ref="AN21:AN22"/>
    <mergeCell ref="AO21:AO22"/>
    <mergeCell ref="AL21:AL22"/>
    <mergeCell ref="AR21:AR22"/>
    <mergeCell ref="AV3:AV4"/>
    <mergeCell ref="AW3:AW4"/>
    <mergeCell ref="AP3:AP4"/>
    <mergeCell ref="AQ3:AQ4"/>
    <mergeCell ref="AR3:AR4"/>
    <mergeCell ref="AS3:AS4"/>
    <mergeCell ref="AT3:AT4"/>
    <mergeCell ref="AU3:AU4"/>
    <mergeCell ref="AP21:AP22"/>
    <mergeCell ref="AQ21:AQ22"/>
    <mergeCell ref="AS21:AS22"/>
    <mergeCell ref="AT21:AT22"/>
    <mergeCell ref="AU21:AU22"/>
    <mergeCell ref="AV21:AV22"/>
    <mergeCell ref="AW21:AW22"/>
    <mergeCell ref="AJ23:AK23"/>
    <mergeCell ref="AJ24:AK24"/>
    <mergeCell ref="AJ25:AK25"/>
    <mergeCell ref="AJ26:AK26"/>
    <mergeCell ref="L21:Q21"/>
    <mergeCell ref="S21:X21"/>
    <mergeCell ref="Z21:AD21"/>
    <mergeCell ref="AF21:AH21"/>
    <mergeCell ref="AJ21:AK22"/>
  </mergeCells>
  <pageMargins left="0.7" right="0.7" top="0.75" bottom="0.75" header="0.3" footer="0.3"/>
  <pageSetup paperSize="9" orientation="portrait" verticalDpi="0" r:id="rId1"/>
  <ignoredErrors>
    <ignoredError sqref="H11" 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DE789-B694-45E8-8BBA-B025252DA14A}">
  <sheetPr>
    <tabColor rgb="FFCCFFFF"/>
  </sheetPr>
  <dimension ref="A1:CK67"/>
  <sheetViews>
    <sheetView view="pageBreakPreview" zoomScale="73" zoomScaleNormal="75" zoomScaleSheetLayoutView="73" workbookViewId="0">
      <pane ySplit="2535" activePane="bottomLeft"/>
      <selection activeCell="AD1" sqref="AD1:AD1048576"/>
      <selection pane="bottomLeft" activeCell="AC45" sqref="AC45:AE45"/>
    </sheetView>
  </sheetViews>
  <sheetFormatPr defaultColWidth="9.77734375" defaultRowHeight="15.6" x14ac:dyDescent="0.3"/>
  <cols>
    <col min="1" max="1" width="14.5546875" style="446" customWidth="1"/>
    <col min="2" max="2" width="11.88671875" style="203" customWidth="1"/>
    <col min="3" max="3" width="53.33203125" style="204" bestFit="1" customWidth="1"/>
    <col min="4" max="4" width="9" style="448" customWidth="1"/>
    <col min="5" max="5" width="2.44140625" style="204" customWidth="1"/>
    <col min="6" max="7" width="7.44140625" style="204" customWidth="1"/>
    <col min="8" max="11" width="7.44140625" style="203" customWidth="1"/>
    <col min="12" max="12" width="4.109375" style="207" customWidth="1"/>
    <col min="13" max="13" width="8.44140625" style="203" customWidth="1"/>
    <col min="14" max="14" width="7.44140625" style="203" customWidth="1"/>
    <col min="15" max="15" width="8.5546875" style="203" customWidth="1"/>
    <col min="16" max="18" width="7.44140625" style="203" customWidth="1"/>
    <col min="19" max="19" width="4.109375" style="207" customWidth="1"/>
    <col min="20" max="25" width="7.44140625" style="203" customWidth="1"/>
    <col min="26" max="26" width="4.109375" style="207" customWidth="1"/>
    <col min="27" max="27" width="8.5546875" style="203" customWidth="1"/>
    <col min="28" max="28" width="7.44140625" style="203" customWidth="1"/>
    <col min="29" max="29" width="8.109375" style="203" customWidth="1"/>
    <col min="30" max="32" width="7.44140625" style="203" customWidth="1"/>
    <col min="33" max="33" width="4.109375" style="207" customWidth="1"/>
    <col min="34" max="34" width="6.33203125" style="203" customWidth="1"/>
    <col min="35" max="37" width="17.21875" style="203" customWidth="1"/>
    <col min="38" max="38" width="14.6640625" style="203" customWidth="1"/>
    <col min="39" max="39" width="24.77734375" style="203" customWidth="1"/>
    <col min="40" max="40" width="17.88671875" style="203" customWidth="1"/>
    <col min="41" max="41" width="16.109375" style="203" customWidth="1"/>
    <col min="42" max="42" width="16.44140625" style="203" customWidth="1"/>
    <col min="43" max="50" width="14.44140625" style="203" customWidth="1"/>
    <col min="51" max="16384" width="9.77734375" style="203"/>
  </cols>
  <sheetData>
    <row r="1" spans="1:89" ht="45.6" customHeight="1" thickBot="1" x14ac:dyDescent="0.35">
      <c r="A1" s="1015" t="s">
        <v>348</v>
      </c>
      <c r="B1" s="1015"/>
      <c r="C1" s="1015"/>
    </row>
    <row r="2" spans="1:89" ht="51.6" customHeight="1" thickBot="1" x14ac:dyDescent="0.35">
      <c r="A2" s="1018" t="s">
        <v>306</v>
      </c>
      <c r="B2" s="1020" t="s">
        <v>312</v>
      </c>
      <c r="C2" s="457"/>
      <c r="D2" s="1016" t="s">
        <v>216</v>
      </c>
      <c r="E2" s="1028" t="s">
        <v>308</v>
      </c>
      <c r="F2" s="1029"/>
      <c r="G2" s="1029"/>
      <c r="H2" s="1029"/>
      <c r="I2" s="1030"/>
      <c r="J2" s="1028" t="s">
        <v>309</v>
      </c>
      <c r="K2" s="1029"/>
      <c r="L2" s="1029"/>
      <c r="M2" s="1029"/>
      <c r="N2" s="1029"/>
      <c r="O2" s="1029"/>
      <c r="P2" s="1029"/>
      <c r="Q2" s="1029"/>
      <c r="R2" s="1029"/>
      <c r="S2" s="1029"/>
      <c r="T2" s="1029"/>
      <c r="U2" s="1029"/>
      <c r="V2" s="1029"/>
      <c r="W2" s="1030"/>
      <c r="X2" s="1034" t="s">
        <v>310</v>
      </c>
      <c r="Y2" s="1034"/>
      <c r="Z2" s="1034"/>
      <c r="AA2" s="1034"/>
      <c r="AB2" s="1034"/>
      <c r="AC2" s="1034"/>
      <c r="AD2" s="1034"/>
      <c r="AE2" s="1034"/>
      <c r="AF2" s="1034"/>
      <c r="AG2" s="1035"/>
      <c r="AH2" s="214"/>
      <c r="AI2" s="214"/>
      <c r="AJ2" s="214"/>
      <c r="AK2" s="214"/>
      <c r="AL2" s="214"/>
      <c r="AM2" s="214"/>
      <c r="AN2" s="1022"/>
      <c r="AO2" s="1022"/>
      <c r="AP2" s="1022"/>
      <c r="AQ2" s="1022"/>
      <c r="AR2" s="1022"/>
      <c r="AS2" s="1022"/>
      <c r="AT2" s="1022"/>
      <c r="AU2" s="1022"/>
      <c r="AV2" s="1022"/>
      <c r="AW2" s="1022"/>
      <c r="AX2" s="1022"/>
      <c r="AY2" s="214"/>
    </row>
    <row r="3" spans="1:89" s="208" customFormat="1" ht="61.2" customHeight="1" thickBot="1" x14ac:dyDescent="0.35">
      <c r="A3" s="1019"/>
      <c r="B3" s="1021"/>
      <c r="C3" s="458"/>
      <c r="D3" s="1017"/>
      <c r="E3" s="704">
        <v>43708</v>
      </c>
      <c r="F3" s="410">
        <v>43738</v>
      </c>
      <c r="G3" s="410">
        <v>43769</v>
      </c>
      <c r="H3" s="410">
        <v>43799</v>
      </c>
      <c r="I3" s="705">
        <v>43830</v>
      </c>
      <c r="J3" s="701">
        <v>43861</v>
      </c>
      <c r="K3" s="701">
        <v>43890</v>
      </c>
      <c r="L3" s="702" t="s">
        <v>285</v>
      </c>
      <c r="M3" s="703">
        <v>43891</v>
      </c>
      <c r="N3" s="703">
        <v>43922</v>
      </c>
      <c r="O3" s="703">
        <v>43952</v>
      </c>
      <c r="P3" s="703">
        <v>43983</v>
      </c>
      <c r="Q3" s="703">
        <v>44013</v>
      </c>
      <c r="R3" s="703">
        <v>44044</v>
      </c>
      <c r="S3" s="702" t="s">
        <v>286</v>
      </c>
      <c r="T3" s="703">
        <v>44075</v>
      </c>
      <c r="U3" s="703">
        <v>44105</v>
      </c>
      <c r="V3" s="703">
        <v>44136</v>
      </c>
      <c r="W3" s="703">
        <v>44166</v>
      </c>
      <c r="X3" s="706">
        <v>44197</v>
      </c>
      <c r="Y3" s="411">
        <v>44228</v>
      </c>
      <c r="Z3" s="412" t="s">
        <v>287</v>
      </c>
      <c r="AA3" s="411">
        <v>44256</v>
      </c>
      <c r="AB3" s="411">
        <v>44287</v>
      </c>
      <c r="AC3" s="411">
        <v>44317</v>
      </c>
      <c r="AD3" s="411">
        <v>44348</v>
      </c>
      <c r="AE3" s="411">
        <v>44378</v>
      </c>
      <c r="AF3" s="411">
        <v>44409</v>
      </c>
      <c r="AG3" s="413" t="s">
        <v>288</v>
      </c>
      <c r="AH3" s="277"/>
      <c r="AI3" s="277"/>
      <c r="AJ3" s="277"/>
      <c r="AK3" s="277"/>
      <c r="AL3" s="278"/>
      <c r="AM3" s="278"/>
      <c r="AN3" s="277"/>
      <c r="AO3" s="277"/>
      <c r="AP3" s="277"/>
      <c r="AQ3" s="279"/>
      <c r="AR3" s="279"/>
      <c r="AS3" s="279"/>
      <c r="AT3" s="279"/>
      <c r="AU3" s="279"/>
      <c r="AV3" s="279"/>
      <c r="AW3" s="279"/>
      <c r="AX3" s="279"/>
      <c r="AY3" s="280"/>
      <c r="AZ3" s="207"/>
      <c r="BA3" s="207"/>
      <c r="BB3" s="207"/>
      <c r="BC3" s="207"/>
      <c r="BD3" s="207"/>
      <c r="BE3" s="207"/>
      <c r="BF3" s="207"/>
      <c r="BG3" s="207"/>
      <c r="BH3" s="207"/>
      <c r="BI3" s="207"/>
      <c r="BJ3" s="207"/>
      <c r="BK3" s="207"/>
      <c r="BL3" s="207"/>
      <c r="BM3" s="207"/>
      <c r="BN3" s="207"/>
      <c r="BO3" s="207"/>
      <c r="BP3" s="207"/>
      <c r="BQ3" s="207"/>
      <c r="BR3" s="207"/>
      <c r="BS3" s="207"/>
      <c r="BT3" s="207"/>
      <c r="BU3" s="207"/>
      <c r="BV3" s="207"/>
      <c r="BW3" s="207"/>
      <c r="BX3" s="207"/>
      <c r="BY3" s="207"/>
      <c r="BZ3" s="207"/>
      <c r="CA3" s="207"/>
      <c r="CB3" s="207"/>
      <c r="CC3" s="207"/>
      <c r="CD3" s="207"/>
      <c r="CE3" s="207"/>
      <c r="CF3" s="207"/>
      <c r="CG3" s="207"/>
      <c r="CH3" s="207"/>
      <c r="CI3" s="207"/>
      <c r="CJ3" s="207"/>
      <c r="CK3" s="207"/>
    </row>
    <row r="4" spans="1:89" s="383" customFormat="1" ht="12" customHeight="1" x14ac:dyDescent="0.25">
      <c r="A4" s="441"/>
      <c r="B4" s="420"/>
      <c r="C4" s="421"/>
      <c r="D4" s="454"/>
      <c r="L4" s="394"/>
      <c r="S4" s="394"/>
      <c r="Z4" s="394"/>
      <c r="AG4" s="394"/>
    </row>
    <row r="5" spans="1:89" s="207" customFormat="1" ht="30" customHeight="1" x14ac:dyDescent="0.3">
      <c r="A5" s="442" t="s">
        <v>307</v>
      </c>
      <c r="B5" s="393" t="s">
        <v>402</v>
      </c>
      <c r="C5" s="436"/>
      <c r="D5" s="449"/>
      <c r="E5" s="384"/>
      <c r="F5" s="384"/>
      <c r="G5" s="384"/>
      <c r="H5" s="384"/>
      <c r="I5" s="384"/>
      <c r="J5" s="384"/>
      <c r="K5" s="384"/>
      <c r="L5" s="283"/>
      <c r="M5" s="384"/>
      <c r="N5" s="384"/>
      <c r="O5" s="384"/>
      <c r="P5" s="384"/>
      <c r="Q5" s="384"/>
      <c r="R5" s="384"/>
      <c r="S5" s="283"/>
      <c r="T5" s="384"/>
      <c r="U5" s="384"/>
      <c r="V5" s="384"/>
      <c r="W5" s="384"/>
      <c r="X5" s="384"/>
      <c r="Y5" s="384"/>
      <c r="Z5" s="283"/>
      <c r="AA5" s="384"/>
      <c r="AB5" s="384"/>
      <c r="AC5" s="384"/>
      <c r="AD5" s="384"/>
      <c r="AE5" s="384"/>
      <c r="AF5" s="384"/>
      <c r="AG5" s="284"/>
      <c r="AH5" s="281"/>
      <c r="AI5" s="282"/>
      <c r="AJ5" s="282"/>
      <c r="AK5" s="282"/>
      <c r="AL5" s="285"/>
      <c r="AM5" s="285"/>
      <c r="AN5" s="282"/>
      <c r="AO5" s="282"/>
      <c r="AP5" s="282"/>
      <c r="AQ5" s="286"/>
      <c r="AR5" s="286"/>
      <c r="AS5" s="286"/>
      <c r="AT5" s="286"/>
      <c r="AU5" s="286"/>
      <c r="AV5" s="286"/>
      <c r="AW5" s="286"/>
      <c r="AX5" s="286"/>
      <c r="AY5" s="280"/>
    </row>
    <row r="6" spans="1:89" s="383" customFormat="1" ht="12" customHeight="1" x14ac:dyDescent="0.25">
      <c r="A6" s="443"/>
      <c r="C6" s="414"/>
      <c r="D6" s="454"/>
      <c r="L6" s="394"/>
      <c r="S6" s="394"/>
      <c r="Z6" s="394"/>
      <c r="AG6" s="394"/>
    </row>
    <row r="7" spans="1:89" s="207" customFormat="1" ht="24.6" customHeight="1" x14ac:dyDescent="0.3">
      <c r="A7" s="435"/>
      <c r="B7" s="280"/>
      <c r="C7" s="422" t="s">
        <v>292</v>
      </c>
      <c r="D7" s="449" t="s">
        <v>258</v>
      </c>
      <c r="E7" s="384"/>
      <c r="F7" s="384"/>
      <c r="G7" s="384"/>
      <c r="H7" s="384"/>
      <c r="I7" s="384"/>
      <c r="J7" s="384"/>
      <c r="K7" s="384"/>
      <c r="L7" s="283"/>
      <c r="M7" s="384"/>
      <c r="N7" s="384"/>
      <c r="O7" s="384"/>
      <c r="P7" s="384"/>
      <c r="Q7" s="384"/>
      <c r="R7" s="384"/>
      <c r="S7" s="283"/>
      <c r="T7" s="384"/>
      <c r="U7" s="384"/>
      <c r="V7" s="384"/>
      <c r="W7" s="384"/>
      <c r="X7" s="384"/>
      <c r="Y7" s="384"/>
      <c r="Z7" s="283"/>
      <c r="AA7" s="384"/>
      <c r="AB7" s="384"/>
      <c r="AC7" s="384"/>
      <c r="AD7" s="384"/>
      <c r="AE7" s="384"/>
      <c r="AF7" s="384"/>
      <c r="AG7" s="284"/>
      <c r="AH7" s="281"/>
      <c r="AI7" s="282"/>
      <c r="AJ7" s="282"/>
      <c r="AK7" s="282"/>
      <c r="AL7" s="285"/>
      <c r="AM7" s="285"/>
      <c r="AN7" s="282"/>
      <c r="AO7" s="282"/>
      <c r="AP7" s="282"/>
      <c r="AQ7" s="286"/>
      <c r="AR7" s="286"/>
      <c r="AS7" s="286"/>
      <c r="AT7" s="286"/>
      <c r="AU7" s="286"/>
      <c r="AV7" s="286"/>
      <c r="AW7" s="286"/>
      <c r="AX7" s="286"/>
      <c r="AY7" s="280"/>
    </row>
    <row r="8" spans="1:89" s="383" customFormat="1" ht="12" customHeight="1" x14ac:dyDescent="0.25">
      <c r="A8" s="443"/>
      <c r="C8" s="414"/>
      <c r="D8" s="454"/>
      <c r="L8" s="394"/>
      <c r="S8" s="394"/>
      <c r="Z8" s="394"/>
      <c r="AG8" s="394"/>
    </row>
    <row r="9" spans="1:89" s="207" customFormat="1" ht="24.6" customHeight="1" x14ac:dyDescent="0.3">
      <c r="A9" s="435"/>
      <c r="B9" s="280"/>
      <c r="C9" s="423" t="s">
        <v>293</v>
      </c>
      <c r="D9" s="449" t="s">
        <v>258</v>
      </c>
      <c r="E9" s="384"/>
      <c r="F9" s="384"/>
      <c r="G9" s="384"/>
      <c r="H9" s="384"/>
      <c r="I9" s="384"/>
      <c r="J9" s="384"/>
      <c r="K9" s="384"/>
      <c r="L9" s="283"/>
      <c r="M9" s="384"/>
      <c r="N9" s="384"/>
      <c r="O9" s="384"/>
      <c r="P9" s="384"/>
      <c r="Q9" s="384"/>
      <c r="R9" s="384"/>
      <c r="S9" s="283"/>
      <c r="T9" s="384"/>
      <c r="U9" s="384"/>
      <c r="V9" s="384"/>
      <c r="W9" s="384"/>
      <c r="X9" s="384"/>
      <c r="Y9" s="384"/>
      <c r="Z9" s="283"/>
      <c r="AA9" s="384"/>
      <c r="AB9" s="384"/>
      <c r="AC9" s="384"/>
      <c r="AD9" s="384"/>
      <c r="AE9" s="384"/>
      <c r="AF9" s="384"/>
      <c r="AG9" s="284"/>
      <c r="AH9" s="281"/>
      <c r="AI9" s="282"/>
      <c r="AJ9" s="282"/>
      <c r="AK9" s="282"/>
      <c r="AL9" s="285"/>
      <c r="AM9" s="285"/>
      <c r="AN9" s="282"/>
      <c r="AO9" s="282"/>
      <c r="AP9" s="282"/>
      <c r="AQ9" s="286"/>
      <c r="AR9" s="286"/>
      <c r="AS9" s="286"/>
      <c r="AT9" s="286"/>
      <c r="AU9" s="286"/>
      <c r="AV9" s="286"/>
      <c r="AW9" s="286"/>
      <c r="AX9" s="286"/>
      <c r="AY9" s="280"/>
    </row>
    <row r="10" spans="1:89" s="383" customFormat="1" ht="12" customHeight="1" x14ac:dyDescent="0.25">
      <c r="A10" s="443"/>
      <c r="C10" s="414"/>
      <c r="D10" s="454"/>
      <c r="L10" s="394"/>
      <c r="S10" s="394"/>
      <c r="Z10" s="394"/>
      <c r="AG10" s="394"/>
    </row>
    <row r="11" spans="1:89" s="207" customFormat="1" ht="30" customHeight="1" x14ac:dyDescent="0.3">
      <c r="A11" s="434"/>
      <c r="B11" s="393" t="s">
        <v>407</v>
      </c>
      <c r="C11" s="415"/>
      <c r="D11" s="1023" t="s">
        <v>259</v>
      </c>
      <c r="E11" s="281"/>
      <c r="F11" s="281"/>
      <c r="G11" s="384"/>
      <c r="H11" s="384"/>
      <c r="I11" s="384"/>
      <c r="J11" s="384"/>
      <c r="K11" s="384"/>
      <c r="L11" s="283"/>
      <c r="M11" s="384"/>
      <c r="N11" s="384"/>
      <c r="O11" s="384"/>
      <c r="P11" s="384"/>
      <c r="Q11" s="384"/>
      <c r="R11" s="384"/>
      <c r="S11" s="283"/>
      <c r="T11" s="384"/>
      <c r="U11" s="384"/>
      <c r="V11" s="384"/>
      <c r="W11" s="384"/>
      <c r="X11" s="384"/>
      <c r="Y11" s="384"/>
      <c r="Z11" s="283"/>
      <c r="AA11" s="384"/>
      <c r="AB11" s="384"/>
      <c r="AC11" s="384"/>
      <c r="AD11" s="384"/>
      <c r="AE11" s="384"/>
      <c r="AF11" s="384"/>
      <c r="AG11" s="284"/>
      <c r="AH11" s="281"/>
      <c r="AI11" s="282"/>
      <c r="AJ11" s="282"/>
      <c r="AK11" s="282"/>
      <c r="AL11" s="285"/>
      <c r="AM11" s="285"/>
      <c r="AN11" s="282"/>
      <c r="AO11" s="282"/>
      <c r="AP11" s="282"/>
      <c r="AQ11" s="286"/>
      <c r="AR11" s="286"/>
      <c r="AS11" s="286"/>
      <c r="AT11" s="286"/>
      <c r="AU11" s="286"/>
      <c r="AV11" s="286"/>
      <c r="AW11" s="286"/>
      <c r="AX11" s="286"/>
      <c r="AY11" s="280"/>
    </row>
    <row r="12" spans="1:89" s="207" customFormat="1" ht="11.4" customHeight="1" x14ac:dyDescent="0.3">
      <c r="A12" s="435"/>
      <c r="B12" s="287"/>
      <c r="C12" s="415"/>
      <c r="D12" s="1023"/>
      <c r="E12" s="281"/>
      <c r="F12" s="281"/>
      <c r="G12" s="281"/>
      <c r="H12" s="281"/>
      <c r="I12" s="281"/>
      <c r="J12" s="281"/>
      <c r="K12" s="281"/>
      <c r="L12" s="283"/>
      <c r="M12" s="281"/>
      <c r="N12" s="281"/>
      <c r="O12" s="281"/>
      <c r="P12" s="281"/>
      <c r="Q12" s="281"/>
      <c r="R12" s="281"/>
      <c r="S12" s="283"/>
      <c r="T12" s="281"/>
      <c r="U12" s="281"/>
      <c r="V12" s="281"/>
      <c r="W12" s="281"/>
      <c r="X12" s="281"/>
      <c r="Y12" s="281"/>
      <c r="Z12" s="283"/>
      <c r="AA12" s="281"/>
      <c r="AB12" s="281"/>
      <c r="AC12" s="281"/>
      <c r="AD12" s="281"/>
      <c r="AE12" s="281"/>
      <c r="AF12" s="281"/>
      <c r="AG12" s="284"/>
      <c r="AH12" s="281"/>
      <c r="AI12" s="377"/>
      <c r="AJ12" s="377"/>
      <c r="AK12" s="377"/>
      <c r="AL12" s="285"/>
      <c r="AM12" s="285"/>
      <c r="AN12" s="377"/>
      <c r="AO12" s="377"/>
      <c r="AP12" s="377"/>
      <c r="AQ12" s="286"/>
      <c r="AR12" s="286"/>
      <c r="AS12" s="286"/>
      <c r="AT12" s="286"/>
      <c r="AU12" s="286"/>
      <c r="AV12" s="286"/>
      <c r="AW12" s="286"/>
      <c r="AX12" s="286"/>
      <c r="AY12" s="280"/>
    </row>
    <row r="13" spans="1:89" ht="24.6" customHeight="1" x14ac:dyDescent="0.3">
      <c r="A13" s="439"/>
      <c r="B13" s="214"/>
      <c r="C13" s="424" t="s">
        <v>294</v>
      </c>
      <c r="D13" s="1023"/>
      <c r="E13" s="290"/>
      <c r="F13" s="290"/>
      <c r="G13" s="385"/>
      <c r="H13" s="385"/>
      <c r="I13" s="385"/>
      <c r="J13" s="385"/>
      <c r="K13" s="385"/>
      <c r="L13" s="291"/>
      <c r="M13" s="385"/>
      <c r="N13" s="385"/>
      <c r="O13" s="385"/>
      <c r="P13" s="385"/>
      <c r="Q13" s="385"/>
      <c r="R13" s="385"/>
      <c r="S13" s="283"/>
      <c r="T13" s="385"/>
      <c r="U13" s="292"/>
      <c r="V13" s="292"/>
      <c r="W13" s="292"/>
      <c r="X13" s="292"/>
      <c r="Y13" s="292"/>
      <c r="Z13" s="291"/>
      <c r="AA13" s="292"/>
      <c r="AB13" s="292"/>
      <c r="AC13" s="292"/>
      <c r="AD13" s="292"/>
      <c r="AE13" s="292"/>
      <c r="AF13" s="292"/>
      <c r="AG13" s="291"/>
      <c r="AH13" s="214"/>
      <c r="AI13" s="214"/>
      <c r="AJ13" s="214"/>
      <c r="AK13" s="214"/>
      <c r="AL13" s="293"/>
      <c r="AM13" s="293"/>
      <c r="AN13" s="293"/>
      <c r="AO13" s="293"/>
      <c r="AP13" s="293"/>
      <c r="AQ13" s="214"/>
      <c r="AR13" s="214"/>
      <c r="AS13" s="214"/>
      <c r="AT13" s="214"/>
      <c r="AU13" s="214"/>
      <c r="AV13" s="214"/>
      <c r="AW13" s="214"/>
      <c r="AX13" s="214"/>
      <c r="AY13" s="214"/>
    </row>
    <row r="14" spans="1:89" s="207" customFormat="1" ht="12" customHeight="1" x14ac:dyDescent="0.3">
      <c r="A14" s="435"/>
      <c r="B14" s="280"/>
      <c r="C14" s="424"/>
      <c r="D14" s="1023"/>
      <c r="E14" s="290"/>
      <c r="F14" s="290"/>
      <c r="G14" s="292"/>
      <c r="H14" s="292"/>
      <c r="I14" s="292"/>
      <c r="J14" s="292"/>
      <c r="K14" s="292"/>
      <c r="L14" s="291"/>
      <c r="M14" s="292"/>
      <c r="N14" s="292"/>
      <c r="O14" s="292"/>
      <c r="P14" s="292"/>
      <c r="Q14" s="292"/>
      <c r="R14" s="292"/>
      <c r="S14" s="283"/>
      <c r="T14" s="292"/>
      <c r="U14" s="292"/>
      <c r="V14" s="292"/>
      <c r="W14" s="292"/>
      <c r="X14" s="292"/>
      <c r="Y14" s="292"/>
      <c r="Z14" s="291"/>
      <c r="AA14" s="292"/>
      <c r="AB14" s="292"/>
      <c r="AC14" s="292"/>
      <c r="AD14" s="292"/>
      <c r="AE14" s="292"/>
      <c r="AF14" s="292"/>
      <c r="AG14" s="291"/>
      <c r="AH14" s="280"/>
      <c r="AI14" s="280"/>
      <c r="AJ14" s="280"/>
      <c r="AK14" s="280"/>
      <c r="AL14" s="301"/>
      <c r="AM14" s="301"/>
      <c r="AN14" s="301"/>
      <c r="AO14" s="301"/>
      <c r="AP14" s="301"/>
      <c r="AQ14" s="280"/>
      <c r="AR14" s="280"/>
      <c r="AS14" s="280"/>
      <c r="AT14" s="280"/>
      <c r="AU14" s="280"/>
      <c r="AV14" s="280"/>
      <c r="AW14" s="280"/>
      <c r="AX14" s="280"/>
      <c r="AY14" s="280"/>
    </row>
    <row r="15" spans="1:89" ht="25.05" customHeight="1" x14ac:dyDescent="0.3">
      <c r="A15" s="439"/>
      <c r="B15" s="214"/>
      <c r="C15" s="424" t="s">
        <v>295</v>
      </c>
      <c r="D15" s="1023"/>
      <c r="E15" s="290"/>
      <c r="F15" s="290"/>
      <c r="G15" s="385"/>
      <c r="H15" s="385"/>
      <c r="I15" s="385"/>
      <c r="J15" s="385"/>
      <c r="K15" s="385"/>
      <c r="L15" s="291"/>
      <c r="M15" s="385"/>
      <c r="N15" s="385"/>
      <c r="O15" s="385"/>
      <c r="P15" s="385"/>
      <c r="Q15" s="385"/>
      <c r="R15" s="385"/>
      <c r="S15" s="291"/>
      <c r="T15" s="385"/>
      <c r="U15" s="385"/>
      <c r="V15" s="385"/>
      <c r="W15" s="385"/>
      <c r="X15" s="385"/>
      <c r="Y15" s="292"/>
      <c r="Z15" s="291"/>
      <c r="AA15" s="292"/>
      <c r="AB15" s="292"/>
      <c r="AC15" s="292"/>
      <c r="AD15" s="292"/>
      <c r="AE15" s="292"/>
      <c r="AF15" s="292"/>
      <c r="AG15" s="291"/>
      <c r="AH15" s="214"/>
      <c r="AI15" s="214"/>
      <c r="AJ15" s="214"/>
      <c r="AK15" s="214"/>
      <c r="AL15" s="293"/>
      <c r="AM15" s="293"/>
      <c r="AN15" s="293"/>
      <c r="AO15" s="293"/>
      <c r="AP15" s="293"/>
      <c r="AQ15" s="214"/>
      <c r="AR15" s="214"/>
      <c r="AS15" s="214"/>
      <c r="AT15" s="214"/>
      <c r="AU15" s="214"/>
      <c r="AV15" s="214"/>
      <c r="AW15" s="214"/>
      <c r="AX15" s="214"/>
      <c r="AY15" s="214"/>
    </row>
    <row r="16" spans="1:89" s="207" customFormat="1" ht="11.4" customHeight="1" x14ac:dyDescent="0.3">
      <c r="A16" s="435"/>
      <c r="B16" s="280"/>
      <c r="C16" s="424"/>
      <c r="D16" s="1023"/>
      <c r="E16" s="290"/>
      <c r="F16" s="290"/>
      <c r="G16" s="294"/>
      <c r="H16" s="292"/>
      <c r="I16" s="292"/>
      <c r="J16" s="292"/>
      <c r="K16" s="292"/>
      <c r="L16" s="291"/>
      <c r="M16" s="292"/>
      <c r="N16" s="292"/>
      <c r="O16" s="292"/>
      <c r="P16" s="292"/>
      <c r="Q16" s="292"/>
      <c r="R16" s="292"/>
      <c r="S16" s="291"/>
      <c r="T16" s="292"/>
      <c r="U16" s="292"/>
      <c r="V16" s="292"/>
      <c r="W16" s="292"/>
      <c r="X16" s="292"/>
      <c r="Y16" s="292"/>
      <c r="Z16" s="291"/>
      <c r="AA16" s="292"/>
      <c r="AB16" s="292"/>
      <c r="AC16" s="292"/>
      <c r="AD16" s="292"/>
      <c r="AE16" s="292"/>
      <c r="AF16" s="292"/>
      <c r="AG16" s="291"/>
      <c r="AH16" s="391"/>
      <c r="AI16" s="280"/>
      <c r="AJ16" s="280"/>
      <c r="AK16" s="280"/>
      <c r="AL16" s="392"/>
      <c r="AM16" s="392"/>
      <c r="AN16" s="301"/>
      <c r="AO16" s="301"/>
      <c r="AP16" s="301"/>
      <c r="AQ16" s="280"/>
      <c r="AR16" s="280"/>
      <c r="AS16" s="280"/>
      <c r="AT16" s="280"/>
      <c r="AU16" s="280"/>
      <c r="AV16" s="280"/>
      <c r="AW16" s="280"/>
      <c r="AX16" s="280"/>
      <c r="AY16" s="280"/>
    </row>
    <row r="17" spans="1:51" ht="24" customHeight="1" x14ac:dyDescent="0.3">
      <c r="A17" s="439"/>
      <c r="B17" s="214"/>
      <c r="C17" s="425" t="s">
        <v>296</v>
      </c>
      <c r="D17" s="1023"/>
      <c r="E17" s="295"/>
      <c r="F17" s="295"/>
      <c r="G17" s="296"/>
      <c r="H17" s="385"/>
      <c r="I17" s="385"/>
      <c r="J17" s="385"/>
      <c r="K17" s="292"/>
      <c r="L17" s="291"/>
      <c r="M17" s="292"/>
      <c r="N17" s="292"/>
      <c r="O17" s="292"/>
      <c r="P17" s="292"/>
      <c r="Q17" s="292"/>
      <c r="R17" s="292"/>
      <c r="S17" s="291"/>
      <c r="T17" s="292"/>
      <c r="U17" s="292"/>
      <c r="V17" s="292"/>
      <c r="W17" s="292"/>
      <c r="X17" s="385"/>
      <c r="Y17" s="292"/>
      <c r="Z17" s="291"/>
      <c r="AA17" s="292"/>
      <c r="AB17" s="292"/>
      <c r="AC17" s="292"/>
      <c r="AD17" s="292"/>
      <c r="AE17" s="292"/>
      <c r="AF17" s="385"/>
      <c r="AG17" s="291"/>
      <c r="AH17" s="214"/>
      <c r="AI17" s="214"/>
      <c r="AJ17" s="214"/>
      <c r="AK17" s="214"/>
      <c r="AL17" s="293"/>
      <c r="AM17" s="293"/>
      <c r="AN17" s="293"/>
      <c r="AO17" s="293"/>
      <c r="AP17" s="293"/>
      <c r="AQ17" s="214"/>
      <c r="AR17" s="214"/>
      <c r="AS17" s="214"/>
      <c r="AT17" s="214"/>
      <c r="AU17" s="214"/>
      <c r="AV17" s="214"/>
      <c r="AW17" s="214"/>
      <c r="AX17" s="214"/>
      <c r="AY17" s="214"/>
    </row>
    <row r="18" spans="1:51" s="207" customFormat="1" ht="12" customHeight="1" x14ac:dyDescent="0.3">
      <c r="A18" s="435"/>
      <c r="B18" s="280"/>
      <c r="C18" s="425"/>
      <c r="D18" s="1023"/>
      <c r="E18" s="295"/>
      <c r="F18" s="295"/>
      <c r="G18" s="296"/>
      <c r="H18" s="292"/>
      <c r="I18" s="292"/>
      <c r="J18" s="292"/>
      <c r="K18" s="292"/>
      <c r="L18" s="291"/>
      <c r="M18" s="292"/>
      <c r="N18" s="292"/>
      <c r="O18" s="292"/>
      <c r="P18" s="292"/>
      <c r="Q18" s="292"/>
      <c r="R18" s="292"/>
      <c r="S18" s="291"/>
      <c r="T18" s="292"/>
      <c r="U18" s="292"/>
      <c r="V18" s="292"/>
      <c r="W18" s="292"/>
      <c r="X18" s="292"/>
      <c r="Y18" s="292"/>
      <c r="Z18" s="291"/>
      <c r="AA18" s="292"/>
      <c r="AB18" s="292"/>
      <c r="AC18" s="292"/>
      <c r="AD18" s="292"/>
      <c r="AE18" s="292"/>
      <c r="AF18" s="292"/>
      <c r="AG18" s="291"/>
      <c r="AH18" s="280"/>
      <c r="AI18" s="280"/>
      <c r="AJ18" s="280"/>
      <c r="AK18" s="280"/>
      <c r="AL18" s="301"/>
      <c r="AM18" s="301"/>
      <c r="AN18" s="301"/>
      <c r="AO18" s="301"/>
      <c r="AP18" s="301"/>
      <c r="AQ18" s="280"/>
      <c r="AR18" s="280"/>
      <c r="AS18" s="280"/>
      <c r="AT18" s="280"/>
      <c r="AU18" s="280"/>
      <c r="AV18" s="280"/>
      <c r="AW18" s="280"/>
      <c r="AX18" s="280"/>
      <c r="AY18" s="280"/>
    </row>
    <row r="19" spans="1:51" ht="24" customHeight="1" x14ac:dyDescent="0.3">
      <c r="A19" s="439"/>
      <c r="B19" s="214"/>
      <c r="C19" s="424" t="s">
        <v>297</v>
      </c>
      <c r="D19" s="1023"/>
      <c r="E19" s="290"/>
      <c r="F19" s="290"/>
      <c r="G19" s="294"/>
      <c r="H19" s="297"/>
      <c r="I19" s="385"/>
      <c r="J19" s="385"/>
      <c r="K19" s="385"/>
      <c r="L19" s="291"/>
      <c r="M19" s="385"/>
      <c r="N19" s="297"/>
      <c r="O19" s="297"/>
      <c r="P19" s="297"/>
      <c r="Q19" s="297"/>
      <c r="R19" s="297"/>
      <c r="S19" s="291"/>
      <c r="T19" s="297"/>
      <c r="U19" s="297"/>
      <c r="V19" s="292"/>
      <c r="W19" s="292"/>
      <c r="X19" s="297"/>
      <c r="Y19" s="297"/>
      <c r="Z19" s="291"/>
      <c r="AA19" s="297"/>
      <c r="AB19" s="297"/>
      <c r="AC19" s="297"/>
      <c r="AD19" s="297"/>
      <c r="AE19" s="297"/>
      <c r="AF19" s="297"/>
      <c r="AG19" s="291"/>
      <c r="AH19" s="214"/>
      <c r="AI19" s="214"/>
      <c r="AJ19" s="214"/>
      <c r="AK19" s="214"/>
      <c r="AL19" s="293"/>
      <c r="AM19" s="293"/>
      <c r="AN19" s="293"/>
      <c r="AO19" s="293"/>
      <c r="AP19" s="293"/>
      <c r="AQ19" s="214"/>
      <c r="AR19" s="214"/>
      <c r="AS19" s="214"/>
      <c r="AT19" s="214"/>
      <c r="AU19" s="214"/>
      <c r="AV19" s="214"/>
      <c r="AW19" s="214"/>
      <c r="AX19" s="214"/>
      <c r="AY19" s="214"/>
    </row>
    <row r="20" spans="1:51" s="322" customFormat="1" ht="12" customHeight="1" x14ac:dyDescent="0.3">
      <c r="A20" s="444"/>
      <c r="B20" s="306"/>
      <c r="C20" s="426"/>
      <c r="D20" s="1023"/>
      <c r="E20" s="395"/>
      <c r="F20" s="395"/>
      <c r="G20" s="395"/>
      <c r="H20" s="306"/>
      <c r="I20" s="306"/>
      <c r="J20" s="306"/>
      <c r="K20" s="306"/>
      <c r="L20" s="396"/>
      <c r="M20" s="306"/>
      <c r="N20" s="306"/>
      <c r="O20" s="306"/>
      <c r="P20" s="306"/>
      <c r="Q20" s="306"/>
      <c r="R20" s="306"/>
      <c r="S20" s="396"/>
      <c r="T20" s="306"/>
      <c r="U20" s="306"/>
      <c r="V20" s="306"/>
      <c r="W20" s="306"/>
      <c r="X20" s="306"/>
      <c r="Y20" s="306"/>
      <c r="Z20" s="396"/>
      <c r="AA20" s="306"/>
      <c r="AB20" s="306"/>
      <c r="AC20" s="306"/>
      <c r="AD20" s="306"/>
      <c r="AE20" s="306"/>
      <c r="AF20" s="306"/>
      <c r="AG20" s="396"/>
      <c r="AH20" s="306"/>
      <c r="AI20" s="306"/>
      <c r="AJ20" s="306"/>
      <c r="AK20" s="306"/>
      <c r="AL20" s="305"/>
      <c r="AM20" s="305"/>
      <c r="AN20" s="305"/>
      <c r="AO20" s="305"/>
      <c r="AP20" s="305"/>
      <c r="AQ20" s="306"/>
      <c r="AR20" s="306"/>
      <c r="AS20" s="306"/>
      <c r="AT20" s="306"/>
      <c r="AU20" s="306"/>
      <c r="AV20" s="306"/>
      <c r="AW20" s="306"/>
      <c r="AX20" s="306"/>
      <c r="AY20" s="306"/>
    </row>
    <row r="21" spans="1:51" ht="24.6" customHeight="1" x14ac:dyDescent="0.3">
      <c r="A21" s="439"/>
      <c r="B21" s="214"/>
      <c r="C21" s="424" t="s">
        <v>298</v>
      </c>
      <c r="D21" s="1023"/>
      <c r="E21" s="290"/>
      <c r="F21" s="290"/>
      <c r="G21" s="385"/>
      <c r="H21" s="385"/>
      <c r="I21" s="385"/>
      <c r="J21" s="385"/>
      <c r="K21" s="385"/>
      <c r="L21" s="291"/>
      <c r="M21" s="385"/>
      <c r="N21" s="385"/>
      <c r="O21" s="385"/>
      <c r="P21" s="385"/>
      <c r="Q21" s="385"/>
      <c r="R21" s="385"/>
      <c r="S21" s="291"/>
      <c r="T21" s="385"/>
      <c r="U21" s="385"/>
      <c r="V21" s="385"/>
      <c r="W21" s="385"/>
      <c r="X21" s="385"/>
      <c r="Y21" s="385"/>
      <c r="Z21" s="291"/>
      <c r="AA21" s="385"/>
      <c r="AB21" s="385"/>
      <c r="AC21" s="385"/>
      <c r="AD21" s="385"/>
      <c r="AE21" s="385"/>
      <c r="AF21" s="385"/>
      <c r="AG21" s="291"/>
      <c r="AH21" s="214"/>
      <c r="AI21" s="214"/>
      <c r="AJ21" s="214"/>
      <c r="AK21" s="214"/>
      <c r="AL21" s="293"/>
      <c r="AM21" s="293"/>
      <c r="AN21" s="293"/>
      <c r="AO21" s="293"/>
      <c r="AP21" s="293"/>
      <c r="AQ21" s="214"/>
      <c r="AR21" s="214"/>
      <c r="AS21" s="214"/>
      <c r="AT21" s="214"/>
      <c r="AU21" s="214"/>
      <c r="AV21" s="214"/>
      <c r="AW21" s="214"/>
      <c r="AX21" s="214"/>
      <c r="AY21" s="214"/>
    </row>
    <row r="22" spans="1:51" s="207" customFormat="1" ht="12.6" customHeight="1" x14ac:dyDescent="0.3">
      <c r="A22" s="435"/>
      <c r="B22" s="280"/>
      <c r="C22" s="424"/>
      <c r="D22" s="1023"/>
      <c r="E22" s="290"/>
      <c r="F22" s="290"/>
      <c r="G22" s="294"/>
      <c r="H22" s="292"/>
      <c r="I22" s="292"/>
      <c r="J22" s="292"/>
      <c r="K22" s="292"/>
      <c r="L22" s="291"/>
      <c r="M22" s="292"/>
      <c r="N22" s="292"/>
      <c r="O22" s="292"/>
      <c r="P22" s="292"/>
      <c r="Q22" s="292"/>
      <c r="R22" s="292"/>
      <c r="S22" s="291"/>
      <c r="T22" s="292"/>
      <c r="U22" s="292"/>
      <c r="V22" s="292"/>
      <c r="W22" s="292"/>
      <c r="X22" s="292"/>
      <c r="Y22" s="292"/>
      <c r="Z22" s="291"/>
      <c r="AA22" s="292"/>
      <c r="AB22" s="292"/>
      <c r="AC22" s="292"/>
      <c r="AD22" s="292"/>
      <c r="AE22" s="292"/>
      <c r="AF22" s="292"/>
      <c r="AG22" s="291"/>
      <c r="AH22" s="280"/>
      <c r="AI22" s="280"/>
      <c r="AJ22" s="280"/>
      <c r="AK22" s="280"/>
      <c r="AL22" s="301"/>
      <c r="AM22" s="301"/>
      <c r="AN22" s="301"/>
      <c r="AO22" s="301"/>
      <c r="AP22" s="301"/>
      <c r="AQ22" s="280"/>
      <c r="AR22" s="280"/>
      <c r="AS22" s="280"/>
      <c r="AT22" s="280"/>
      <c r="AU22" s="280"/>
      <c r="AV22" s="280"/>
      <c r="AW22" s="280"/>
      <c r="AX22" s="280"/>
      <c r="AY22" s="280"/>
    </row>
    <row r="23" spans="1:51" ht="24" customHeight="1" x14ac:dyDescent="0.3">
      <c r="A23" s="439"/>
      <c r="B23" s="214"/>
      <c r="C23" s="424" t="s">
        <v>299</v>
      </c>
      <c r="D23" s="1023"/>
      <c r="E23" s="290"/>
      <c r="F23" s="290"/>
      <c r="G23" s="294"/>
      <c r="H23" s="385"/>
      <c r="I23" s="385"/>
      <c r="J23" s="385"/>
      <c r="K23" s="385"/>
      <c r="L23" s="291"/>
      <c r="M23" s="385"/>
      <c r="N23" s="385"/>
      <c r="O23" s="385"/>
      <c r="P23" s="385"/>
      <c r="Q23" s="385"/>
      <c r="R23" s="385"/>
      <c r="S23" s="291"/>
      <c r="T23" s="385"/>
      <c r="U23" s="385"/>
      <c r="V23" s="292"/>
      <c r="W23" s="292"/>
      <c r="X23" s="292"/>
      <c r="Y23" s="292"/>
      <c r="Z23" s="291"/>
      <c r="AA23" s="292"/>
      <c r="AB23" s="292"/>
      <c r="AC23" s="292"/>
      <c r="AD23" s="292"/>
      <c r="AE23" s="385"/>
      <c r="AF23" s="385"/>
      <c r="AG23" s="291"/>
      <c r="AH23" s="214"/>
      <c r="AI23" s="214"/>
      <c r="AJ23" s="214"/>
      <c r="AK23" s="214"/>
      <c r="AL23" s="293"/>
      <c r="AM23" s="293"/>
      <c r="AN23" s="293"/>
      <c r="AO23" s="293"/>
      <c r="AP23" s="293"/>
      <c r="AQ23" s="214"/>
      <c r="AR23" s="214"/>
      <c r="AS23" s="214"/>
      <c r="AT23" s="214"/>
      <c r="AU23" s="214"/>
      <c r="AV23" s="214"/>
      <c r="AW23" s="214"/>
      <c r="AX23" s="214"/>
      <c r="AY23" s="214"/>
    </row>
    <row r="24" spans="1:51" s="207" customFormat="1" ht="12" customHeight="1" x14ac:dyDescent="0.3">
      <c r="A24" s="435"/>
      <c r="B24" s="280"/>
      <c r="C24" s="424"/>
      <c r="D24" s="1023"/>
      <c r="E24" s="290"/>
      <c r="F24" s="290"/>
      <c r="G24" s="294"/>
      <c r="H24" s="292"/>
      <c r="I24" s="292"/>
      <c r="J24" s="292"/>
      <c r="K24" s="292"/>
      <c r="L24" s="291"/>
      <c r="M24" s="292"/>
      <c r="N24" s="292"/>
      <c r="O24" s="292"/>
      <c r="P24" s="292"/>
      <c r="Q24" s="292"/>
      <c r="R24" s="292"/>
      <c r="S24" s="291"/>
      <c r="T24" s="292"/>
      <c r="U24" s="292"/>
      <c r="V24" s="292"/>
      <c r="W24" s="292"/>
      <c r="X24" s="292"/>
      <c r="Y24" s="292"/>
      <c r="Z24" s="291"/>
      <c r="AA24" s="292"/>
      <c r="AB24" s="292"/>
      <c r="AC24" s="292"/>
      <c r="AD24" s="292"/>
      <c r="AE24" s="292"/>
      <c r="AF24" s="292"/>
      <c r="AG24" s="291"/>
      <c r="AH24" s="280"/>
      <c r="AI24" s="280"/>
      <c r="AJ24" s="280"/>
      <c r="AK24" s="280"/>
      <c r="AL24" s="301"/>
      <c r="AM24" s="301"/>
      <c r="AN24" s="301"/>
      <c r="AO24" s="301"/>
      <c r="AP24" s="301"/>
      <c r="AQ24" s="280"/>
      <c r="AR24" s="280"/>
      <c r="AS24" s="280"/>
      <c r="AT24" s="280"/>
      <c r="AU24" s="280"/>
      <c r="AV24" s="280"/>
      <c r="AW24" s="280"/>
      <c r="AX24" s="280"/>
      <c r="AY24" s="280"/>
    </row>
    <row r="25" spans="1:51" ht="24.6" x14ac:dyDescent="0.3">
      <c r="A25" s="439"/>
      <c r="B25" s="214"/>
      <c r="C25" s="424" t="s">
        <v>300</v>
      </c>
      <c r="D25" s="1023"/>
      <c r="E25" s="290"/>
      <c r="F25" s="290"/>
      <c r="G25" s="385"/>
      <c r="H25" s="385"/>
      <c r="I25" s="385"/>
      <c r="J25" s="385"/>
      <c r="K25" s="385"/>
      <c r="L25" s="291"/>
      <c r="M25" s="385"/>
      <c r="N25" s="385"/>
      <c r="O25" s="385"/>
      <c r="P25" s="385"/>
      <c r="Q25" s="385"/>
      <c r="R25" s="385"/>
      <c r="S25" s="291"/>
      <c r="T25" s="385"/>
      <c r="U25" s="292"/>
      <c r="V25" s="292"/>
      <c r="W25" s="292"/>
      <c r="X25" s="292"/>
      <c r="Y25" s="292"/>
      <c r="Z25" s="291"/>
      <c r="AA25" s="292"/>
      <c r="AB25" s="292"/>
      <c r="AC25" s="292"/>
      <c r="AD25" s="292"/>
      <c r="AE25" s="292"/>
      <c r="AF25" s="292"/>
      <c r="AG25" s="291"/>
      <c r="AH25" s="214"/>
      <c r="AI25" s="214"/>
      <c r="AJ25" s="214"/>
      <c r="AK25" s="214"/>
      <c r="AL25" s="293"/>
      <c r="AM25" s="293"/>
      <c r="AN25" s="293"/>
      <c r="AO25" s="293"/>
      <c r="AP25" s="293"/>
      <c r="AQ25" s="214"/>
      <c r="AR25" s="214"/>
      <c r="AS25" s="214"/>
      <c r="AT25" s="214"/>
      <c r="AU25" s="214"/>
      <c r="AV25" s="214"/>
      <c r="AW25" s="214"/>
      <c r="AX25" s="214"/>
      <c r="AY25" s="214"/>
    </row>
    <row r="26" spans="1:51" s="207" customFormat="1" ht="12.6" customHeight="1" x14ac:dyDescent="0.3">
      <c r="A26" s="435"/>
      <c r="B26" s="280"/>
      <c r="C26" s="424"/>
      <c r="D26" s="1023"/>
      <c r="E26" s="290"/>
      <c r="F26" s="290"/>
      <c r="G26" s="294"/>
      <c r="H26" s="292"/>
      <c r="I26" s="292"/>
      <c r="J26" s="292"/>
      <c r="K26" s="292"/>
      <c r="L26" s="291"/>
      <c r="M26" s="292"/>
      <c r="N26" s="292"/>
      <c r="O26" s="292"/>
      <c r="P26" s="292"/>
      <c r="Q26" s="292"/>
      <c r="R26" s="292"/>
      <c r="S26" s="291"/>
      <c r="T26" s="292"/>
      <c r="U26" s="292"/>
      <c r="V26" s="292"/>
      <c r="W26" s="292"/>
      <c r="X26" s="292"/>
      <c r="Y26" s="292"/>
      <c r="Z26" s="291"/>
      <c r="AA26" s="292"/>
      <c r="AB26" s="292"/>
      <c r="AC26" s="292"/>
      <c r="AD26" s="292"/>
      <c r="AE26" s="292"/>
      <c r="AF26" s="292"/>
      <c r="AG26" s="291"/>
      <c r="AH26" s="280"/>
      <c r="AI26" s="280"/>
      <c r="AJ26" s="280"/>
      <c r="AK26" s="280"/>
      <c r="AL26" s="301"/>
      <c r="AM26" s="301"/>
      <c r="AN26" s="301"/>
      <c r="AO26" s="301"/>
      <c r="AP26" s="301"/>
      <c r="AQ26" s="280"/>
      <c r="AR26" s="280"/>
      <c r="AS26" s="280"/>
      <c r="AT26" s="280"/>
      <c r="AU26" s="280"/>
      <c r="AV26" s="280"/>
      <c r="AW26" s="280"/>
      <c r="AX26" s="280"/>
      <c r="AY26" s="280"/>
    </row>
    <row r="27" spans="1:51" ht="25.05" customHeight="1" x14ac:dyDescent="0.3">
      <c r="A27" s="439"/>
      <c r="B27" s="214"/>
      <c r="C27" s="424" t="s">
        <v>301</v>
      </c>
      <c r="D27" s="1023"/>
      <c r="E27" s="290"/>
      <c r="F27" s="290"/>
      <c r="G27" s="294"/>
      <c r="H27" s="292"/>
      <c r="I27" s="292"/>
      <c r="J27" s="292"/>
      <c r="K27" s="292"/>
      <c r="L27" s="291"/>
      <c r="M27" s="292"/>
      <c r="N27" s="292"/>
      <c r="O27" s="292"/>
      <c r="P27" s="292"/>
      <c r="Q27" s="292"/>
      <c r="R27" s="292"/>
      <c r="S27" s="291"/>
      <c r="T27" s="292"/>
      <c r="U27" s="292"/>
      <c r="V27" s="292"/>
      <c r="W27" s="292"/>
      <c r="X27" s="292"/>
      <c r="Y27" s="292"/>
      <c r="Z27" s="291"/>
      <c r="AA27" s="292"/>
      <c r="AB27" s="292"/>
      <c r="AC27" s="292"/>
      <c r="AD27" s="385"/>
      <c r="AE27" s="385"/>
      <c r="AF27" s="385"/>
      <c r="AG27" s="291"/>
      <c r="AH27" s="214"/>
      <c r="AI27" s="214"/>
      <c r="AJ27" s="214"/>
      <c r="AK27" s="214"/>
      <c r="AL27" s="293"/>
      <c r="AM27" s="293"/>
      <c r="AN27" s="293"/>
      <c r="AO27" s="293"/>
      <c r="AP27" s="293"/>
      <c r="AQ27" s="214"/>
      <c r="AR27" s="214"/>
      <c r="AS27" s="214"/>
      <c r="AT27" s="214"/>
      <c r="AU27" s="214"/>
      <c r="AV27" s="214"/>
      <c r="AW27" s="214"/>
      <c r="AX27" s="214"/>
      <c r="AY27" s="214"/>
    </row>
    <row r="28" spans="1:51" s="207" customFormat="1" ht="12" customHeight="1" x14ac:dyDescent="0.3">
      <c r="A28" s="435"/>
      <c r="B28" s="280"/>
      <c r="C28" s="424"/>
      <c r="D28" s="1023"/>
      <c r="E28" s="290"/>
      <c r="F28" s="290"/>
      <c r="G28" s="294"/>
      <c r="H28" s="292"/>
      <c r="I28" s="292"/>
      <c r="J28" s="292"/>
      <c r="K28" s="292"/>
      <c r="L28" s="291"/>
      <c r="M28" s="292"/>
      <c r="N28" s="292"/>
      <c r="O28" s="292"/>
      <c r="P28" s="292"/>
      <c r="Q28" s="292"/>
      <c r="R28" s="292"/>
      <c r="S28" s="291"/>
      <c r="T28" s="292"/>
      <c r="U28" s="292"/>
      <c r="V28" s="292"/>
      <c r="W28" s="292"/>
      <c r="X28" s="292"/>
      <c r="Y28" s="292"/>
      <c r="Z28" s="291"/>
      <c r="AA28" s="292"/>
      <c r="AB28" s="292"/>
      <c r="AC28" s="292"/>
      <c r="AD28" s="292"/>
      <c r="AE28" s="292"/>
      <c r="AF28" s="292"/>
      <c r="AG28" s="291"/>
      <c r="AH28" s="280"/>
      <c r="AI28" s="280"/>
      <c r="AJ28" s="280"/>
      <c r="AK28" s="280"/>
      <c r="AL28" s="301"/>
      <c r="AM28" s="301"/>
      <c r="AN28" s="301"/>
      <c r="AO28" s="301"/>
      <c r="AP28" s="301"/>
      <c r="AQ28" s="280"/>
      <c r="AR28" s="280"/>
      <c r="AS28" s="280"/>
      <c r="AT28" s="280"/>
      <c r="AU28" s="280"/>
      <c r="AV28" s="280"/>
      <c r="AW28" s="280"/>
      <c r="AX28" s="280"/>
      <c r="AY28" s="280"/>
    </row>
    <row r="29" spans="1:51" ht="24.6" x14ac:dyDescent="0.3">
      <c r="A29" s="439"/>
      <c r="B29" s="214"/>
      <c r="C29" s="424" t="s">
        <v>302</v>
      </c>
      <c r="D29" s="1023"/>
      <c r="E29" s="290"/>
      <c r="F29" s="290"/>
      <c r="G29" s="294"/>
      <c r="H29" s="292"/>
      <c r="I29" s="292"/>
      <c r="J29" s="385"/>
      <c r="K29" s="292"/>
      <c r="L29" s="291"/>
      <c r="M29" s="297"/>
      <c r="N29" s="292"/>
      <c r="O29" s="292"/>
      <c r="P29" s="385"/>
      <c r="Q29" s="292"/>
      <c r="R29" s="292"/>
      <c r="S29" s="291"/>
      <c r="T29" s="292"/>
      <c r="U29" s="292"/>
      <c r="V29" s="292"/>
      <c r="W29" s="292"/>
      <c r="X29" s="385"/>
      <c r="Y29" s="385"/>
      <c r="Z29" s="291"/>
      <c r="AA29" s="385"/>
      <c r="AB29" s="292"/>
      <c r="AC29" s="292"/>
      <c r="AD29" s="292"/>
      <c r="AE29" s="292"/>
      <c r="AF29" s="292"/>
      <c r="AG29" s="291"/>
      <c r="AH29" s="214"/>
      <c r="AI29" s="214"/>
      <c r="AJ29" s="214"/>
      <c r="AK29" s="214"/>
      <c r="AL29" s="293"/>
      <c r="AM29" s="293"/>
      <c r="AN29" s="293"/>
      <c r="AO29" s="293"/>
      <c r="AP29" s="293"/>
      <c r="AQ29" s="214"/>
      <c r="AR29" s="214"/>
      <c r="AS29" s="214"/>
      <c r="AT29" s="214"/>
      <c r="AU29" s="214"/>
      <c r="AV29" s="214"/>
      <c r="AW29" s="214"/>
      <c r="AX29" s="214"/>
      <c r="AY29" s="214"/>
    </row>
    <row r="30" spans="1:51" s="207" customFormat="1" ht="12" customHeight="1" x14ac:dyDescent="0.3">
      <c r="A30" s="435"/>
      <c r="B30" s="280"/>
      <c r="C30" s="424"/>
      <c r="D30" s="449"/>
      <c r="E30" s="290"/>
      <c r="F30" s="290"/>
      <c r="G30" s="290"/>
      <c r="H30" s="215"/>
      <c r="I30" s="215"/>
      <c r="J30" s="215"/>
      <c r="K30" s="215"/>
      <c r="L30" s="300"/>
      <c r="M30" s="280"/>
      <c r="N30" s="215"/>
      <c r="O30" s="292"/>
      <c r="P30" s="292"/>
      <c r="Q30" s="215"/>
      <c r="R30" s="215"/>
      <c r="S30" s="298"/>
      <c r="T30" s="215"/>
      <c r="U30" s="215"/>
      <c r="V30" s="215"/>
      <c r="W30" s="215"/>
      <c r="X30" s="215"/>
      <c r="Y30" s="215"/>
      <c r="Z30" s="298"/>
      <c r="AA30" s="215"/>
      <c r="AB30" s="215"/>
      <c r="AC30" s="215"/>
      <c r="AD30" s="215"/>
      <c r="AE30" s="215"/>
      <c r="AF30" s="215"/>
      <c r="AG30" s="291"/>
      <c r="AH30" s="280"/>
      <c r="AI30" s="280"/>
      <c r="AJ30" s="280"/>
      <c r="AK30" s="280"/>
      <c r="AL30" s="301"/>
      <c r="AM30" s="301"/>
      <c r="AN30" s="280"/>
      <c r="AO30" s="280"/>
      <c r="AP30" s="280"/>
      <c r="AQ30" s="280"/>
      <c r="AR30" s="280"/>
      <c r="AS30" s="280"/>
      <c r="AT30" s="280"/>
      <c r="AU30" s="280"/>
      <c r="AV30" s="280"/>
      <c r="AW30" s="280"/>
      <c r="AX30" s="280"/>
      <c r="AY30" s="280"/>
    </row>
    <row r="31" spans="1:51" ht="24" customHeight="1" x14ac:dyDescent="0.3">
      <c r="A31" s="485" t="s">
        <v>311</v>
      </c>
      <c r="B31" s="1032" t="s">
        <v>410</v>
      </c>
      <c r="C31" s="1033"/>
      <c r="D31" s="450"/>
      <c r="E31" s="386"/>
      <c r="F31" s="386"/>
      <c r="G31" s="384"/>
      <c r="H31" s="387"/>
      <c r="I31" s="387"/>
      <c r="J31" s="387"/>
      <c r="K31" s="387"/>
      <c r="L31" s="300"/>
      <c r="M31" s="387"/>
      <c r="N31" s="387"/>
      <c r="O31" s="387"/>
      <c r="P31" s="387"/>
      <c r="Q31" s="387"/>
      <c r="R31" s="387"/>
      <c r="S31" s="300"/>
      <c r="T31" s="387"/>
      <c r="U31" s="387"/>
      <c r="V31" s="387"/>
      <c r="W31" s="387"/>
      <c r="X31" s="387"/>
      <c r="Y31" s="387"/>
      <c r="Z31" s="300"/>
      <c r="AA31" s="387"/>
      <c r="AB31" s="387"/>
      <c r="AC31" s="387"/>
      <c r="AD31" s="387"/>
      <c r="AE31" s="387"/>
      <c r="AF31" s="387"/>
      <c r="AG31" s="291"/>
      <c r="AH31" s="214"/>
      <c r="AI31" s="214"/>
      <c r="AJ31" s="214"/>
      <c r="AK31" s="280"/>
      <c r="AL31" s="280"/>
      <c r="AM31" s="301"/>
      <c r="AN31" s="303"/>
      <c r="AO31" s="302"/>
      <c r="AP31" s="302"/>
      <c r="AQ31" s="302"/>
      <c r="AR31" s="302"/>
      <c r="AS31" s="302"/>
      <c r="AT31" s="302"/>
      <c r="AU31" s="302"/>
      <c r="AV31" s="302"/>
      <c r="AW31" s="302"/>
      <c r="AX31" s="302"/>
      <c r="AY31" s="214"/>
    </row>
    <row r="32" spans="1:51" s="207" customFormat="1" ht="12" customHeight="1" x14ac:dyDescent="0.3">
      <c r="A32" s="435"/>
      <c r="B32" s="303"/>
      <c r="C32" s="427"/>
      <c r="D32" s="451"/>
      <c r="E32" s="397"/>
      <c r="F32" s="397"/>
      <c r="G32" s="281"/>
      <c r="H32" s="280"/>
      <c r="I32" s="280"/>
      <c r="J32" s="280"/>
      <c r="K32" s="280"/>
      <c r="L32" s="300"/>
      <c r="M32" s="280"/>
      <c r="N32" s="280"/>
      <c r="O32" s="280"/>
      <c r="P32" s="280"/>
      <c r="Q32" s="280"/>
      <c r="R32" s="280"/>
      <c r="S32" s="300"/>
      <c r="T32" s="280"/>
      <c r="U32" s="280"/>
      <c r="V32" s="280"/>
      <c r="W32" s="280"/>
      <c r="X32" s="280"/>
      <c r="Y32" s="280"/>
      <c r="Z32" s="300"/>
      <c r="AA32" s="280"/>
      <c r="AB32" s="280"/>
      <c r="AC32" s="280"/>
      <c r="AD32" s="280"/>
      <c r="AE32" s="280"/>
      <c r="AF32" s="280"/>
      <c r="AG32" s="291"/>
      <c r="AH32" s="280"/>
      <c r="AI32" s="280"/>
      <c r="AJ32" s="280"/>
      <c r="AK32" s="280"/>
      <c r="AL32" s="280"/>
      <c r="AM32" s="301"/>
      <c r="AN32" s="303"/>
      <c r="AO32" s="303"/>
      <c r="AP32" s="303"/>
      <c r="AQ32" s="303"/>
      <c r="AR32" s="303"/>
      <c r="AS32" s="303"/>
      <c r="AT32" s="303"/>
      <c r="AU32" s="303"/>
      <c r="AV32" s="303"/>
      <c r="AW32" s="303"/>
      <c r="AX32" s="303"/>
      <c r="AY32" s="280"/>
    </row>
    <row r="33" spans="1:51" ht="24.6" customHeight="1" x14ac:dyDescent="0.3">
      <c r="A33" s="437"/>
      <c r="B33" s="214"/>
      <c r="C33" s="428" t="s">
        <v>260</v>
      </c>
      <c r="D33" s="452" t="s">
        <v>258</v>
      </c>
      <c r="E33" s="386"/>
      <c r="F33" s="386"/>
      <c r="G33" s="384"/>
      <c r="H33" s="387"/>
      <c r="I33" s="387"/>
      <c r="J33" s="387"/>
      <c r="K33" s="387"/>
      <c r="L33" s="300"/>
      <c r="M33" s="387"/>
      <c r="N33" s="387"/>
      <c r="O33" s="387"/>
      <c r="P33" s="387"/>
      <c r="Q33" s="387"/>
      <c r="R33" s="387"/>
      <c r="S33" s="300"/>
      <c r="T33" s="387"/>
      <c r="U33" s="387"/>
      <c r="V33" s="387"/>
      <c r="W33" s="387"/>
      <c r="X33" s="387"/>
      <c r="Y33" s="387"/>
      <c r="Z33" s="300"/>
      <c r="AA33" s="387"/>
      <c r="AB33" s="387"/>
      <c r="AC33" s="387"/>
      <c r="AD33" s="387"/>
      <c r="AE33" s="387"/>
      <c r="AF33" s="387"/>
      <c r="AG33" s="291"/>
      <c r="AH33" s="214"/>
      <c r="AI33" s="214"/>
      <c r="AJ33" s="214"/>
      <c r="AK33" s="280"/>
      <c r="AL33" s="280"/>
      <c r="AM33" s="301"/>
      <c r="AN33" s="303"/>
      <c r="AO33" s="302"/>
      <c r="AP33" s="302"/>
      <c r="AQ33" s="302"/>
      <c r="AR33" s="302"/>
      <c r="AS33" s="302"/>
      <c r="AT33" s="302"/>
      <c r="AU33" s="302"/>
      <c r="AV33" s="302"/>
      <c r="AW33" s="302"/>
      <c r="AX33" s="302"/>
      <c r="AY33" s="214"/>
    </row>
    <row r="34" spans="1:51" s="207" customFormat="1" ht="12" customHeight="1" x14ac:dyDescent="0.3">
      <c r="A34" s="435"/>
      <c r="B34" s="280"/>
      <c r="C34" s="429"/>
      <c r="D34" s="449"/>
      <c r="E34" s="397"/>
      <c r="F34" s="397"/>
      <c r="G34" s="281"/>
      <c r="H34" s="280"/>
      <c r="I34" s="280"/>
      <c r="J34" s="280"/>
      <c r="K34" s="280"/>
      <c r="L34" s="300"/>
      <c r="M34" s="280"/>
      <c r="N34" s="280"/>
      <c r="O34" s="280"/>
      <c r="P34" s="280"/>
      <c r="Q34" s="280"/>
      <c r="R34" s="280"/>
      <c r="S34" s="300"/>
      <c r="T34" s="280"/>
      <c r="U34" s="280"/>
      <c r="V34" s="280"/>
      <c r="W34" s="280"/>
      <c r="X34" s="280"/>
      <c r="Y34" s="280"/>
      <c r="Z34" s="300"/>
      <c r="AA34" s="280"/>
      <c r="AB34" s="280"/>
      <c r="AC34" s="280"/>
      <c r="AD34" s="280"/>
      <c r="AE34" s="280"/>
      <c r="AF34" s="280"/>
      <c r="AG34" s="291"/>
      <c r="AH34" s="280"/>
      <c r="AI34" s="280"/>
      <c r="AJ34" s="280"/>
      <c r="AK34" s="280"/>
      <c r="AL34" s="280"/>
      <c r="AM34" s="301"/>
      <c r="AN34" s="303"/>
      <c r="AO34" s="303"/>
      <c r="AP34" s="303"/>
      <c r="AQ34" s="303"/>
      <c r="AR34" s="303"/>
      <c r="AS34" s="303"/>
      <c r="AT34" s="303"/>
      <c r="AU34" s="303"/>
      <c r="AV34" s="303"/>
      <c r="AW34" s="303"/>
      <c r="AX34" s="303"/>
      <c r="AY34" s="280"/>
    </row>
    <row r="35" spans="1:51" ht="24.6" customHeight="1" x14ac:dyDescent="0.3">
      <c r="A35" s="438" t="s">
        <v>303</v>
      </c>
      <c r="B35" s="214"/>
      <c r="C35" s="417" t="s">
        <v>335</v>
      </c>
      <c r="D35" s="452" t="s">
        <v>258</v>
      </c>
      <c r="E35" s="384"/>
      <c r="F35" s="384"/>
      <c r="G35" s="384"/>
      <c r="H35" s="215"/>
      <c r="I35" s="214"/>
      <c r="J35" s="214"/>
      <c r="K35" s="214"/>
      <c r="L35" s="300"/>
      <c r="M35" s="214"/>
      <c r="N35" s="214"/>
      <c r="O35" s="214"/>
      <c r="P35" s="214"/>
      <c r="Q35" s="214"/>
      <c r="R35" s="214"/>
      <c r="S35" s="300"/>
      <c r="T35" s="214"/>
      <c r="U35" s="214"/>
      <c r="V35" s="214"/>
      <c r="W35" s="214"/>
      <c r="X35" s="214"/>
      <c r="Y35" s="214"/>
      <c r="Z35" s="300"/>
      <c r="AA35" s="214"/>
      <c r="AB35" s="214"/>
      <c r="AC35" s="214"/>
      <c r="AD35" s="214"/>
      <c r="AE35" s="214"/>
      <c r="AF35" s="214"/>
      <c r="AG35" s="291"/>
      <c r="AH35" s="214"/>
      <c r="AI35" s="214"/>
      <c r="AJ35" s="214"/>
      <c r="AK35" s="280"/>
      <c r="AL35" s="280"/>
      <c r="AM35" s="301"/>
      <c r="AN35" s="280"/>
      <c r="AO35" s="214"/>
      <c r="AP35" s="214"/>
      <c r="AQ35" s="214"/>
      <c r="AR35" s="214"/>
      <c r="AS35" s="214"/>
      <c r="AT35" s="214"/>
      <c r="AU35" s="214"/>
      <c r="AV35" s="214"/>
      <c r="AW35" s="214"/>
      <c r="AX35" s="214"/>
      <c r="AY35" s="214"/>
    </row>
    <row r="36" spans="1:51" s="207" customFormat="1" ht="12" customHeight="1" x14ac:dyDescent="0.3">
      <c r="A36" s="435"/>
      <c r="B36" s="280"/>
      <c r="C36" s="416"/>
      <c r="D36" s="449"/>
      <c r="E36" s="281"/>
      <c r="F36" s="281"/>
      <c r="G36" s="281"/>
      <c r="H36" s="215"/>
      <c r="I36" s="280"/>
      <c r="J36" s="280"/>
      <c r="K36" s="280"/>
      <c r="L36" s="300"/>
      <c r="M36" s="280"/>
      <c r="N36" s="280"/>
      <c r="O36" s="280"/>
      <c r="P36" s="280"/>
      <c r="Q36" s="280"/>
      <c r="R36" s="280"/>
      <c r="S36" s="300"/>
      <c r="T36" s="280"/>
      <c r="U36" s="280"/>
      <c r="V36" s="280"/>
      <c r="W36" s="280"/>
      <c r="X36" s="280"/>
      <c r="Y36" s="280"/>
      <c r="Z36" s="300"/>
      <c r="AA36" s="280"/>
      <c r="AB36" s="280"/>
      <c r="AC36" s="280"/>
      <c r="AD36" s="280"/>
      <c r="AE36" s="280"/>
      <c r="AF36" s="280"/>
      <c r="AG36" s="291"/>
      <c r="AH36" s="280"/>
      <c r="AI36" s="280"/>
      <c r="AJ36" s="280"/>
      <c r="AK36" s="280"/>
      <c r="AL36" s="280"/>
      <c r="AM36" s="301"/>
      <c r="AN36" s="280"/>
      <c r="AO36" s="280"/>
      <c r="AP36" s="280"/>
      <c r="AQ36" s="280"/>
      <c r="AR36" s="280"/>
      <c r="AS36" s="280"/>
      <c r="AT36" s="280"/>
      <c r="AU36" s="280"/>
      <c r="AV36" s="280"/>
      <c r="AW36" s="280"/>
      <c r="AX36" s="280"/>
      <c r="AY36" s="280"/>
    </row>
    <row r="37" spans="1:51" ht="24.6" customHeight="1" x14ac:dyDescent="0.3">
      <c r="A37" s="439" t="s">
        <v>304</v>
      </c>
      <c r="B37" s="214"/>
      <c r="C37" s="417" t="s">
        <v>261</v>
      </c>
      <c r="D37" s="452" t="s">
        <v>262</v>
      </c>
      <c r="E37" s="384"/>
      <c r="F37" s="384"/>
      <c r="G37" s="384"/>
      <c r="H37" s="214"/>
      <c r="I37" s="214"/>
      <c r="J37" s="304"/>
      <c r="K37" s="214"/>
      <c r="L37" s="300"/>
      <c r="M37" s="214"/>
      <c r="N37" s="214"/>
      <c r="O37" s="214"/>
      <c r="P37" s="214"/>
      <c r="Q37" s="214"/>
      <c r="R37" s="214"/>
      <c r="S37" s="300"/>
      <c r="T37" s="214"/>
      <c r="U37" s="214"/>
      <c r="V37" s="214"/>
      <c r="W37" s="214"/>
      <c r="X37" s="214"/>
      <c r="Y37" s="214"/>
      <c r="Z37" s="300"/>
      <c r="AA37" s="214"/>
      <c r="AB37" s="214"/>
      <c r="AC37" s="214"/>
      <c r="AD37" s="214"/>
      <c r="AE37" s="214"/>
      <c r="AF37" s="214"/>
      <c r="AG37" s="291"/>
      <c r="AH37" s="214"/>
      <c r="AI37" s="214"/>
      <c r="AJ37" s="214"/>
      <c r="AK37" s="280"/>
      <c r="AL37" s="280"/>
      <c r="AM37" s="305"/>
      <c r="AN37" s="306"/>
      <c r="AO37" s="214"/>
      <c r="AP37" s="214"/>
      <c r="AQ37" s="214"/>
      <c r="AR37" s="214"/>
      <c r="AS37" s="214"/>
      <c r="AT37" s="214"/>
      <c r="AU37" s="214"/>
      <c r="AV37" s="214"/>
      <c r="AW37" s="214"/>
      <c r="AX37" s="214"/>
      <c r="AY37" s="214"/>
    </row>
    <row r="38" spans="1:51" s="207" customFormat="1" ht="12" customHeight="1" x14ac:dyDescent="0.3">
      <c r="A38" s="435"/>
      <c r="B38" s="280"/>
      <c r="C38" s="416"/>
      <c r="D38" s="449"/>
      <c r="E38" s="281"/>
      <c r="F38" s="281"/>
      <c r="G38" s="281"/>
      <c r="H38" s="280"/>
      <c r="I38" s="280"/>
      <c r="J38" s="306"/>
      <c r="K38" s="280"/>
      <c r="L38" s="300"/>
      <c r="M38" s="280"/>
      <c r="N38" s="280"/>
      <c r="O38" s="280"/>
      <c r="P38" s="280"/>
      <c r="Q38" s="280"/>
      <c r="R38" s="280"/>
      <c r="S38" s="300"/>
      <c r="T38" s="280"/>
      <c r="U38" s="280"/>
      <c r="V38" s="280"/>
      <c r="W38" s="280"/>
      <c r="X38" s="280"/>
      <c r="Y38" s="280"/>
      <c r="Z38" s="300"/>
      <c r="AA38" s="280"/>
      <c r="AB38" s="280"/>
      <c r="AC38" s="280"/>
      <c r="AD38" s="280"/>
      <c r="AE38" s="280"/>
      <c r="AF38" s="280"/>
      <c r="AG38" s="291"/>
      <c r="AH38" s="280"/>
      <c r="AI38" s="280"/>
      <c r="AJ38" s="280"/>
      <c r="AK38" s="280"/>
      <c r="AL38" s="280"/>
      <c r="AM38" s="305"/>
      <c r="AN38" s="306"/>
      <c r="AO38" s="280"/>
      <c r="AP38" s="280"/>
      <c r="AQ38" s="280"/>
      <c r="AR38" s="280"/>
      <c r="AS38" s="280"/>
      <c r="AT38" s="280"/>
      <c r="AU38" s="280"/>
      <c r="AV38" s="280"/>
      <c r="AW38" s="280"/>
      <c r="AX38" s="280"/>
      <c r="AY38" s="280"/>
    </row>
    <row r="39" spans="1:51" ht="24.6" customHeight="1" x14ac:dyDescent="0.3">
      <c r="A39" s="439" t="s">
        <v>289</v>
      </c>
      <c r="B39" s="214"/>
      <c r="C39" s="417" t="s">
        <v>263</v>
      </c>
      <c r="D39" s="452" t="s">
        <v>264</v>
      </c>
      <c r="E39" s="384"/>
      <c r="F39" s="384"/>
      <c r="G39" s="384"/>
      <c r="H39" s="214"/>
      <c r="I39" s="214"/>
      <c r="J39" s="304"/>
      <c r="K39" s="214"/>
      <c r="L39" s="300"/>
      <c r="M39" s="214"/>
      <c r="N39" s="214"/>
      <c r="O39" s="214"/>
      <c r="P39" s="214"/>
      <c r="Q39" s="214"/>
      <c r="R39" s="214"/>
      <c r="S39" s="300"/>
      <c r="T39" s="214"/>
      <c r="U39" s="214"/>
      <c r="V39" s="214"/>
      <c r="W39" s="214"/>
      <c r="X39" s="214"/>
      <c r="Y39" s="214"/>
      <c r="Z39" s="300"/>
      <c r="AA39" s="214"/>
      <c r="AB39" s="214"/>
      <c r="AC39" s="214"/>
      <c r="AD39" s="214"/>
      <c r="AE39" s="214"/>
      <c r="AF39" s="214"/>
      <c r="AG39" s="291"/>
      <c r="AH39" s="214"/>
      <c r="AI39" s="214"/>
      <c r="AJ39" s="214"/>
      <c r="AK39" s="280"/>
      <c r="AL39" s="280"/>
      <c r="AM39" s="305"/>
      <c r="AN39" s="306"/>
      <c r="AO39" s="214"/>
      <c r="AP39" s="214"/>
      <c r="AQ39" s="214"/>
      <c r="AR39" s="214"/>
      <c r="AS39" s="214"/>
      <c r="AT39" s="214"/>
      <c r="AU39" s="214"/>
      <c r="AV39" s="214"/>
      <c r="AW39" s="214"/>
      <c r="AX39" s="214"/>
      <c r="AY39" s="214"/>
    </row>
    <row r="40" spans="1:51" s="207" customFormat="1" ht="12" customHeight="1" x14ac:dyDescent="0.3">
      <c r="A40" s="435"/>
      <c r="B40" s="280"/>
      <c r="C40" s="416"/>
      <c r="D40" s="449"/>
      <c r="E40" s="281"/>
      <c r="F40" s="281"/>
      <c r="G40" s="281"/>
      <c r="H40" s="280"/>
      <c r="I40" s="280"/>
      <c r="J40" s="306"/>
      <c r="K40" s="280"/>
      <c r="L40" s="300"/>
      <c r="M40" s="280"/>
      <c r="N40" s="280"/>
      <c r="O40" s="280"/>
      <c r="P40" s="280"/>
      <c r="Q40" s="280"/>
      <c r="R40" s="280"/>
      <c r="S40" s="300"/>
      <c r="T40" s="280"/>
      <c r="U40" s="280"/>
      <c r="V40" s="280"/>
      <c r="W40" s="280"/>
      <c r="X40" s="280"/>
      <c r="Y40" s="280"/>
      <c r="Z40" s="300"/>
      <c r="AA40" s="280"/>
      <c r="AB40" s="280"/>
      <c r="AC40" s="280"/>
      <c r="AD40" s="280"/>
      <c r="AE40" s="280"/>
      <c r="AF40" s="280"/>
      <c r="AG40" s="291"/>
      <c r="AH40" s="280"/>
      <c r="AI40" s="280"/>
      <c r="AJ40" s="280"/>
      <c r="AK40" s="280"/>
      <c r="AL40" s="280"/>
      <c r="AM40" s="305"/>
      <c r="AN40" s="306"/>
      <c r="AO40" s="280"/>
      <c r="AP40" s="280"/>
      <c r="AQ40" s="280"/>
      <c r="AR40" s="280"/>
      <c r="AS40" s="280"/>
      <c r="AT40" s="280"/>
      <c r="AU40" s="280"/>
      <c r="AV40" s="280"/>
      <c r="AW40" s="280"/>
      <c r="AX40" s="280"/>
      <c r="AY40" s="280"/>
    </row>
    <row r="41" spans="1:51" ht="24.6" customHeight="1" x14ac:dyDescent="0.3">
      <c r="A41" s="439" t="s">
        <v>290</v>
      </c>
      <c r="B41" s="214"/>
      <c r="C41" s="417" t="s">
        <v>265</v>
      </c>
      <c r="D41" s="452" t="s">
        <v>264</v>
      </c>
      <c r="E41" s="384"/>
      <c r="F41" s="384"/>
      <c r="G41" s="384"/>
      <c r="H41" s="387"/>
      <c r="I41" s="280"/>
      <c r="J41" s="214"/>
      <c r="K41" s="214"/>
      <c r="L41" s="300"/>
      <c r="M41" s="214"/>
      <c r="N41" s="214"/>
      <c r="O41" s="214"/>
      <c r="P41" s="214"/>
      <c r="Q41" s="214"/>
      <c r="R41" s="214"/>
      <c r="S41" s="300"/>
      <c r="T41" s="214"/>
      <c r="U41" s="214"/>
      <c r="V41" s="214"/>
      <c r="W41" s="214"/>
      <c r="X41" s="214"/>
      <c r="Y41" s="214"/>
      <c r="Z41" s="300"/>
      <c r="AA41" s="214"/>
      <c r="AB41" s="214"/>
      <c r="AC41" s="214"/>
      <c r="AD41" s="214"/>
      <c r="AE41" s="214"/>
      <c r="AF41" s="214"/>
      <c r="AG41" s="291"/>
      <c r="AH41" s="214"/>
      <c r="AK41" s="207"/>
      <c r="AL41" s="207"/>
      <c r="AM41" s="307"/>
      <c r="AN41" s="207"/>
    </row>
    <row r="42" spans="1:51" ht="12" customHeight="1" x14ac:dyDescent="0.3">
      <c r="A42" s="439"/>
      <c r="B42" s="214"/>
      <c r="C42" s="417"/>
      <c r="D42" s="452"/>
      <c r="E42" s="281"/>
      <c r="F42" s="281"/>
      <c r="G42" s="281"/>
      <c r="H42" s="280"/>
      <c r="I42" s="280"/>
      <c r="J42" s="214"/>
      <c r="K42" s="214"/>
      <c r="L42" s="300"/>
      <c r="M42" s="214"/>
      <c r="N42" s="214"/>
      <c r="O42" s="214"/>
      <c r="P42" s="214"/>
      <c r="Q42" s="214"/>
      <c r="R42" s="214"/>
      <c r="S42" s="300"/>
      <c r="T42" s="214"/>
      <c r="U42" s="214"/>
      <c r="V42" s="214"/>
      <c r="W42" s="214"/>
      <c r="X42" s="214"/>
      <c r="Y42" s="214"/>
      <c r="Z42" s="300"/>
      <c r="AA42" s="214"/>
      <c r="AB42" s="214"/>
      <c r="AC42" s="214"/>
      <c r="AD42" s="214"/>
      <c r="AE42" s="214"/>
      <c r="AF42" s="214"/>
      <c r="AG42" s="291"/>
      <c r="AH42" s="214"/>
      <c r="AK42" s="207"/>
      <c r="AL42" s="207"/>
      <c r="AM42" s="307"/>
      <c r="AN42" s="207"/>
    </row>
    <row r="43" spans="1:51" ht="24.6" customHeight="1" x14ac:dyDescent="0.3">
      <c r="A43" s="439" t="s">
        <v>291</v>
      </c>
      <c r="B43" s="214"/>
      <c r="C43" s="417" t="s">
        <v>377</v>
      </c>
      <c r="D43" s="452" t="s">
        <v>262</v>
      </c>
      <c r="E43" s="203"/>
      <c r="F43" s="281"/>
      <c r="G43" s="280"/>
      <c r="I43" s="280"/>
      <c r="J43" s="214"/>
      <c r="K43" s="214"/>
      <c r="L43" s="300"/>
      <c r="M43" s="214"/>
      <c r="N43" s="214"/>
      <c r="O43" s="214"/>
      <c r="P43" s="214"/>
      <c r="Q43" s="214"/>
      <c r="R43" s="214"/>
      <c r="S43" s="300"/>
      <c r="T43" s="214"/>
      <c r="U43" s="214"/>
      <c r="V43" s="214"/>
      <c r="W43" s="214"/>
      <c r="X43" s="214"/>
      <c r="Y43" s="214"/>
      <c r="Z43" s="300"/>
      <c r="AA43" s="387"/>
      <c r="AB43" s="387"/>
      <c r="AC43" s="214"/>
      <c r="AD43" s="214"/>
      <c r="AE43" s="214"/>
      <c r="AF43" s="214"/>
      <c r="AG43" s="291"/>
      <c r="AH43" s="214"/>
      <c r="AK43" s="207"/>
      <c r="AL43" s="207"/>
      <c r="AM43" s="307"/>
      <c r="AN43" s="207"/>
    </row>
    <row r="44" spans="1:51" s="207" customFormat="1" ht="12" customHeight="1" x14ac:dyDescent="0.3">
      <c r="A44" s="435"/>
      <c r="B44" s="280"/>
      <c r="C44" s="416"/>
      <c r="D44" s="449"/>
      <c r="E44" s="281"/>
      <c r="F44" s="281"/>
      <c r="G44" s="281"/>
      <c r="H44" s="280"/>
      <c r="I44" s="280"/>
      <c r="J44" s="280"/>
      <c r="K44" s="280"/>
      <c r="L44" s="300"/>
      <c r="M44" s="280"/>
      <c r="N44" s="280"/>
      <c r="O44" s="280"/>
      <c r="P44" s="280"/>
      <c r="Q44" s="280"/>
      <c r="R44" s="280"/>
      <c r="S44" s="300"/>
      <c r="T44" s="280"/>
      <c r="U44" s="280"/>
      <c r="V44" s="280"/>
      <c r="W44" s="280"/>
      <c r="X44" s="280"/>
      <c r="Y44" s="280"/>
      <c r="Z44" s="300"/>
      <c r="AA44" s="280"/>
      <c r="AB44" s="280"/>
      <c r="AC44" s="280"/>
      <c r="AD44" s="280"/>
      <c r="AE44" s="280"/>
      <c r="AF44" s="280"/>
      <c r="AG44" s="291"/>
      <c r="AH44" s="280"/>
      <c r="AM44" s="307"/>
    </row>
    <row r="45" spans="1:51" ht="24.6" customHeight="1" x14ac:dyDescent="0.3">
      <c r="A45" s="438" t="s">
        <v>408</v>
      </c>
      <c r="B45" s="214"/>
      <c r="C45" s="417" t="s">
        <v>266</v>
      </c>
      <c r="D45" s="452" t="s">
        <v>262</v>
      </c>
      <c r="E45" s="299"/>
      <c r="F45" s="299"/>
      <c r="G45" s="299"/>
      <c r="H45" s="214"/>
      <c r="I45" s="214"/>
      <c r="J45" s="214"/>
      <c r="K45" s="214"/>
      <c r="L45" s="300"/>
      <c r="M45" s="214"/>
      <c r="N45" s="308"/>
      <c r="O45" s="214"/>
      <c r="P45" s="214"/>
      <c r="Q45" s="214"/>
      <c r="R45" s="214"/>
      <c r="S45" s="300"/>
      <c r="T45" s="214"/>
      <c r="U45" s="309"/>
      <c r="V45" s="214"/>
      <c r="W45" s="214"/>
      <c r="X45" s="214"/>
      <c r="Y45" s="214"/>
      <c r="Z45" s="300"/>
      <c r="AA45" s="214"/>
      <c r="AB45" s="304"/>
      <c r="AC45" s="387"/>
      <c r="AD45" s="387"/>
      <c r="AE45" s="387"/>
      <c r="AF45" s="214"/>
      <c r="AG45" s="298"/>
      <c r="AH45" s="214"/>
      <c r="AI45" s="217"/>
      <c r="AK45" s="207"/>
      <c r="AL45" s="310"/>
      <c r="AM45" s="207"/>
      <c r="AN45" s="207"/>
    </row>
    <row r="46" spans="1:51" s="207" customFormat="1" ht="12" customHeight="1" x14ac:dyDescent="0.3">
      <c r="A46" s="435"/>
      <c r="B46" s="280"/>
      <c r="C46" s="416"/>
      <c r="D46" s="449"/>
      <c r="E46" s="281"/>
      <c r="F46" s="281"/>
      <c r="G46" s="281"/>
      <c r="H46" s="280"/>
      <c r="I46" s="280"/>
      <c r="J46" s="280"/>
      <c r="K46" s="280"/>
      <c r="L46" s="300"/>
      <c r="M46" s="280"/>
      <c r="N46" s="398"/>
      <c r="O46" s="280"/>
      <c r="P46" s="280"/>
      <c r="Q46" s="280"/>
      <c r="R46" s="280"/>
      <c r="S46" s="300"/>
      <c r="T46" s="280"/>
      <c r="U46" s="399"/>
      <c r="V46" s="280"/>
      <c r="W46" s="280"/>
      <c r="X46" s="280"/>
      <c r="Y46" s="280"/>
      <c r="Z46" s="300"/>
      <c r="AA46" s="280"/>
      <c r="AB46" s="306"/>
      <c r="AC46" s="280"/>
      <c r="AD46" s="280"/>
      <c r="AE46" s="280"/>
      <c r="AF46" s="280"/>
      <c r="AG46" s="298"/>
      <c r="AH46" s="280"/>
      <c r="AI46" s="310"/>
      <c r="AL46" s="310"/>
    </row>
    <row r="47" spans="1:51" s="407" customFormat="1" ht="30" customHeight="1" x14ac:dyDescent="0.25">
      <c r="A47" s="445" t="s">
        <v>267</v>
      </c>
      <c r="B47" s="432" t="s">
        <v>268</v>
      </c>
      <c r="C47" s="433"/>
      <c r="D47" s="453"/>
      <c r="E47" s="400"/>
      <c r="F47" s="401"/>
      <c r="G47" s="401"/>
      <c r="H47" s="400"/>
      <c r="I47" s="400"/>
      <c r="J47" s="400"/>
      <c r="K47" s="400"/>
      <c r="L47" s="402"/>
      <c r="M47" s="400"/>
      <c r="N47" s="403"/>
      <c r="O47" s="400"/>
      <c r="P47" s="400"/>
      <c r="Q47" s="400"/>
      <c r="R47" s="400"/>
      <c r="S47" s="402"/>
      <c r="T47" s="400"/>
      <c r="U47" s="403"/>
      <c r="V47" s="400"/>
      <c r="W47" s="400"/>
      <c r="X47" s="400"/>
      <c r="Y47" s="400"/>
      <c r="Z47" s="402"/>
      <c r="AA47" s="400"/>
      <c r="AB47" s="404"/>
      <c r="AC47" s="400"/>
      <c r="AD47" s="400"/>
      <c r="AE47" s="400"/>
      <c r="AF47" s="400"/>
      <c r="AG47" s="405"/>
      <c r="AH47" s="406"/>
      <c r="AK47" s="408"/>
      <c r="AL47" s="409"/>
      <c r="AM47" s="408"/>
      <c r="AN47" s="408"/>
    </row>
    <row r="48" spans="1:51" s="207" customFormat="1" ht="12" customHeight="1" x14ac:dyDescent="0.3">
      <c r="A48" s="435"/>
      <c r="B48" s="303"/>
      <c r="C48" s="415"/>
      <c r="D48" s="449"/>
      <c r="E48" s="280"/>
      <c r="F48" s="281"/>
      <c r="G48" s="281"/>
      <c r="H48" s="280"/>
      <c r="I48" s="280"/>
      <c r="J48" s="280"/>
      <c r="K48" s="280"/>
      <c r="L48" s="300"/>
      <c r="M48" s="280"/>
      <c r="N48" s="398"/>
      <c r="O48" s="280"/>
      <c r="P48" s="280"/>
      <c r="Q48" s="280"/>
      <c r="R48" s="280"/>
      <c r="S48" s="300"/>
      <c r="T48" s="280"/>
      <c r="U48" s="399"/>
      <c r="V48" s="280"/>
      <c r="W48" s="280"/>
      <c r="X48" s="280"/>
      <c r="Y48" s="280"/>
      <c r="Z48" s="300"/>
      <c r="AA48" s="280"/>
      <c r="AB48" s="306"/>
      <c r="AC48" s="280"/>
      <c r="AD48" s="280"/>
      <c r="AE48" s="280"/>
      <c r="AF48" s="280"/>
      <c r="AG48" s="291"/>
      <c r="AH48" s="280"/>
      <c r="AL48" s="310"/>
    </row>
    <row r="49" spans="1:40" ht="24.6" customHeight="1" x14ac:dyDescent="0.3">
      <c r="A49" s="439"/>
      <c r="B49" s="214"/>
      <c r="C49" s="430" t="s">
        <v>218</v>
      </c>
      <c r="D49" s="419" t="s">
        <v>269</v>
      </c>
      <c r="E49" s="387"/>
      <c r="F49" s="384"/>
      <c r="G49" s="384"/>
      <c r="H49" s="387"/>
      <c r="I49" s="387"/>
      <c r="J49" s="387"/>
      <c r="K49" s="387"/>
      <c r="L49" s="300"/>
      <c r="M49" s="387"/>
      <c r="N49" s="388"/>
      <c r="O49" s="387"/>
      <c r="P49" s="387"/>
      <c r="Q49" s="387"/>
      <c r="R49" s="387"/>
      <c r="S49" s="300"/>
      <c r="T49" s="387"/>
      <c r="U49" s="389"/>
      <c r="V49" s="387"/>
      <c r="W49" s="387"/>
      <c r="X49" s="387"/>
      <c r="Y49" s="387"/>
      <c r="Z49" s="300"/>
      <c r="AA49" s="387"/>
      <c r="AB49" s="390"/>
      <c r="AC49" s="387"/>
      <c r="AD49" s="387"/>
      <c r="AE49" s="387"/>
      <c r="AF49" s="387"/>
      <c r="AG49" s="291"/>
      <c r="AH49" s="214"/>
      <c r="AK49" s="207"/>
      <c r="AL49" s="310"/>
      <c r="AM49" s="207"/>
      <c r="AN49" s="207"/>
    </row>
    <row r="50" spans="1:40" s="207" customFormat="1" ht="12" customHeight="1" x14ac:dyDescent="0.3">
      <c r="A50" s="435"/>
      <c r="B50" s="280"/>
      <c r="C50" s="430"/>
      <c r="D50" s="419"/>
      <c r="E50" s="280"/>
      <c r="F50" s="281"/>
      <c r="G50" s="281"/>
      <c r="H50" s="280"/>
      <c r="I50" s="280"/>
      <c r="J50" s="280"/>
      <c r="K50" s="280"/>
      <c r="L50" s="300"/>
      <c r="M50" s="280"/>
      <c r="N50" s="398"/>
      <c r="O50" s="280"/>
      <c r="P50" s="280"/>
      <c r="Q50" s="280"/>
      <c r="R50" s="280"/>
      <c r="S50" s="300"/>
      <c r="T50" s="280"/>
      <c r="U50" s="399"/>
      <c r="V50" s="280"/>
      <c r="W50" s="280"/>
      <c r="X50" s="280"/>
      <c r="Y50" s="280"/>
      <c r="Z50" s="300"/>
      <c r="AA50" s="280"/>
      <c r="AB50" s="306"/>
      <c r="AC50" s="280"/>
      <c r="AD50" s="280"/>
      <c r="AE50" s="280"/>
      <c r="AF50" s="280"/>
      <c r="AG50" s="291"/>
      <c r="AH50" s="280"/>
      <c r="AL50" s="310"/>
    </row>
    <row r="51" spans="1:40" ht="24.6" customHeight="1" x14ac:dyDescent="0.3">
      <c r="A51" s="439"/>
      <c r="B51" s="214"/>
      <c r="C51" s="430" t="s">
        <v>220</v>
      </c>
      <c r="D51" s="419" t="s">
        <v>269</v>
      </c>
      <c r="E51" s="387"/>
      <c r="F51" s="384"/>
      <c r="G51" s="384"/>
      <c r="H51" s="387"/>
      <c r="I51" s="387"/>
      <c r="J51" s="387"/>
      <c r="K51" s="387"/>
      <c r="L51" s="300"/>
      <c r="M51" s="387"/>
      <c r="N51" s="388"/>
      <c r="O51" s="387"/>
      <c r="P51" s="387"/>
      <c r="Q51" s="387"/>
      <c r="R51" s="387"/>
      <c r="S51" s="300"/>
      <c r="T51" s="387"/>
      <c r="U51" s="389"/>
      <c r="V51" s="387"/>
      <c r="W51" s="387"/>
      <c r="X51" s="387"/>
      <c r="Y51" s="387"/>
      <c r="Z51" s="300"/>
      <c r="AA51" s="387"/>
      <c r="AB51" s="390"/>
      <c r="AC51" s="387"/>
      <c r="AD51" s="387"/>
      <c r="AE51" s="387"/>
      <c r="AF51" s="387"/>
      <c r="AG51" s="291"/>
      <c r="AH51" s="214"/>
      <c r="AK51" s="207"/>
      <c r="AL51" s="310"/>
      <c r="AM51" s="207"/>
      <c r="AN51" s="207"/>
    </row>
    <row r="52" spans="1:40" s="207" customFormat="1" ht="12" customHeight="1" x14ac:dyDescent="0.3">
      <c r="A52" s="435"/>
      <c r="B52" s="280"/>
      <c r="C52" s="430"/>
      <c r="D52" s="419"/>
      <c r="E52" s="280"/>
      <c r="F52" s="281"/>
      <c r="G52" s="281"/>
      <c r="H52" s="280"/>
      <c r="I52" s="280"/>
      <c r="J52" s="280"/>
      <c r="K52" s="280"/>
      <c r="L52" s="300"/>
      <c r="M52" s="280"/>
      <c r="N52" s="398"/>
      <c r="O52" s="280"/>
      <c r="P52" s="280"/>
      <c r="Q52" s="280"/>
      <c r="R52" s="280"/>
      <c r="S52" s="300"/>
      <c r="T52" s="280"/>
      <c r="U52" s="399"/>
      <c r="V52" s="280"/>
      <c r="W52" s="280"/>
      <c r="X52" s="280"/>
      <c r="Y52" s="280"/>
      <c r="Z52" s="300"/>
      <c r="AA52" s="280"/>
      <c r="AB52" s="306"/>
      <c r="AC52" s="280"/>
      <c r="AD52" s="280"/>
      <c r="AE52" s="280"/>
      <c r="AF52" s="280"/>
      <c r="AG52" s="291"/>
      <c r="AH52" s="280"/>
      <c r="AL52" s="310"/>
    </row>
    <row r="53" spans="1:40" ht="24.6" customHeight="1" x14ac:dyDescent="0.3">
      <c r="A53" s="439"/>
      <c r="B53" s="214"/>
      <c r="C53" s="430" t="s">
        <v>221</v>
      </c>
      <c r="D53" s="419" t="s">
        <v>269</v>
      </c>
      <c r="E53" s="387"/>
      <c r="F53" s="384"/>
      <c r="G53" s="384"/>
      <c r="H53" s="387"/>
      <c r="I53" s="387"/>
      <c r="J53" s="387"/>
      <c r="K53" s="387"/>
      <c r="L53" s="300"/>
      <c r="M53" s="387"/>
      <c r="N53" s="388"/>
      <c r="O53" s="387"/>
      <c r="P53" s="387"/>
      <c r="Q53" s="387"/>
      <c r="R53" s="387"/>
      <c r="S53" s="300"/>
      <c r="T53" s="387"/>
      <c r="U53" s="389"/>
      <c r="V53" s="387"/>
      <c r="W53" s="387"/>
      <c r="X53" s="387"/>
      <c r="Y53" s="387"/>
      <c r="Z53" s="300"/>
      <c r="AA53" s="387"/>
      <c r="AB53" s="390"/>
      <c r="AC53" s="387"/>
      <c r="AD53" s="387"/>
      <c r="AE53" s="387"/>
      <c r="AF53" s="387"/>
      <c r="AG53" s="291"/>
      <c r="AH53" s="214"/>
      <c r="AK53" s="207"/>
      <c r="AL53" s="310"/>
      <c r="AM53" s="207"/>
      <c r="AN53" s="207"/>
    </row>
    <row r="54" spans="1:40" s="207" customFormat="1" ht="12" customHeight="1" x14ac:dyDescent="0.3">
      <c r="A54" s="435"/>
      <c r="B54" s="280"/>
      <c r="C54" s="430"/>
      <c r="D54" s="419"/>
      <c r="E54" s="280"/>
      <c r="F54" s="281"/>
      <c r="G54" s="281"/>
      <c r="H54" s="280"/>
      <c r="I54" s="280"/>
      <c r="J54" s="280"/>
      <c r="K54" s="280"/>
      <c r="L54" s="300"/>
      <c r="M54" s="280"/>
      <c r="N54" s="398"/>
      <c r="O54" s="280"/>
      <c r="P54" s="280"/>
      <c r="Q54" s="280"/>
      <c r="R54" s="280"/>
      <c r="S54" s="300"/>
      <c r="T54" s="280"/>
      <c r="U54" s="399"/>
      <c r="V54" s="280"/>
      <c r="W54" s="280"/>
      <c r="X54" s="280"/>
      <c r="Y54" s="280"/>
      <c r="Z54" s="300"/>
      <c r="AA54" s="280"/>
      <c r="AB54" s="306"/>
      <c r="AC54" s="280"/>
      <c r="AD54" s="280"/>
      <c r="AE54" s="280"/>
      <c r="AF54" s="280"/>
      <c r="AG54" s="291"/>
      <c r="AH54" s="280"/>
      <c r="AL54" s="310"/>
    </row>
    <row r="55" spans="1:40" ht="24.6" customHeight="1" x14ac:dyDescent="0.3">
      <c r="A55" s="439"/>
      <c r="B55" s="214"/>
      <c r="C55" s="430" t="s">
        <v>223</v>
      </c>
      <c r="D55" s="419" t="s">
        <v>269</v>
      </c>
      <c r="E55" s="387"/>
      <c r="F55" s="384"/>
      <c r="G55" s="384"/>
      <c r="H55" s="387"/>
      <c r="I55" s="387"/>
      <c r="J55" s="387"/>
      <c r="K55" s="387"/>
      <c r="L55" s="300"/>
      <c r="M55" s="387"/>
      <c r="N55" s="388"/>
      <c r="O55" s="387"/>
      <c r="P55" s="387"/>
      <c r="Q55" s="387"/>
      <c r="R55" s="387"/>
      <c r="S55" s="300"/>
      <c r="T55" s="387"/>
      <c r="U55" s="389"/>
      <c r="V55" s="387"/>
      <c r="W55" s="387"/>
      <c r="X55" s="387"/>
      <c r="Y55" s="387"/>
      <c r="Z55" s="300"/>
      <c r="AA55" s="387"/>
      <c r="AB55" s="390"/>
      <c r="AC55" s="387"/>
      <c r="AD55" s="387"/>
      <c r="AE55" s="387"/>
      <c r="AF55" s="387"/>
      <c r="AG55" s="291"/>
      <c r="AH55" s="214"/>
      <c r="AK55" s="207"/>
      <c r="AL55" s="310"/>
      <c r="AM55" s="207"/>
      <c r="AN55" s="207"/>
    </row>
    <row r="56" spans="1:40" s="207" customFormat="1" ht="12" customHeight="1" x14ac:dyDescent="0.3">
      <c r="A56" s="435"/>
      <c r="B56" s="280"/>
      <c r="C56" s="430"/>
      <c r="D56" s="419"/>
      <c r="E56" s="280"/>
      <c r="F56" s="281"/>
      <c r="G56" s="281"/>
      <c r="H56" s="280"/>
      <c r="I56" s="280"/>
      <c r="J56" s="280"/>
      <c r="K56" s="280"/>
      <c r="L56" s="300"/>
      <c r="M56" s="280"/>
      <c r="N56" s="398"/>
      <c r="O56" s="280"/>
      <c r="P56" s="280"/>
      <c r="Q56" s="280"/>
      <c r="R56" s="280"/>
      <c r="S56" s="300"/>
      <c r="T56" s="280"/>
      <c r="U56" s="399"/>
      <c r="V56" s="280"/>
      <c r="W56" s="280"/>
      <c r="X56" s="280"/>
      <c r="Y56" s="280"/>
      <c r="Z56" s="300"/>
      <c r="AA56" s="280"/>
      <c r="AB56" s="306"/>
      <c r="AC56" s="280"/>
      <c r="AD56" s="280"/>
      <c r="AE56" s="280"/>
      <c r="AF56" s="280"/>
      <c r="AG56" s="291"/>
      <c r="AH56" s="280"/>
      <c r="AL56" s="310"/>
    </row>
    <row r="57" spans="1:40" ht="24.6" customHeight="1" x14ac:dyDescent="0.3">
      <c r="A57" s="439"/>
      <c r="B57" s="214"/>
      <c r="C57" s="430" t="s">
        <v>224</v>
      </c>
      <c r="D57" s="419" t="s">
        <v>269</v>
      </c>
      <c r="E57" s="387"/>
      <c r="F57" s="384"/>
      <c r="G57" s="384"/>
      <c r="H57" s="387"/>
      <c r="I57" s="387"/>
      <c r="J57" s="387"/>
      <c r="K57" s="387"/>
      <c r="L57" s="300"/>
      <c r="M57" s="387"/>
      <c r="N57" s="388"/>
      <c r="O57" s="387"/>
      <c r="P57" s="387"/>
      <c r="Q57" s="387"/>
      <c r="R57" s="387"/>
      <c r="S57" s="300"/>
      <c r="T57" s="387"/>
      <c r="U57" s="389"/>
      <c r="V57" s="387"/>
      <c r="W57" s="387"/>
      <c r="X57" s="387"/>
      <c r="Y57" s="387"/>
      <c r="Z57" s="300"/>
      <c r="AA57" s="387"/>
      <c r="AB57" s="390"/>
      <c r="AC57" s="387"/>
      <c r="AD57" s="387"/>
      <c r="AE57" s="387"/>
      <c r="AF57" s="387"/>
      <c r="AG57" s="291"/>
      <c r="AH57" s="214"/>
      <c r="AK57" s="207"/>
      <c r="AL57" s="310"/>
      <c r="AM57" s="207"/>
      <c r="AN57" s="207"/>
    </row>
    <row r="58" spans="1:40" s="207" customFormat="1" ht="12" customHeight="1" x14ac:dyDescent="0.3">
      <c r="A58" s="435"/>
      <c r="B58" s="280"/>
      <c r="C58" s="430"/>
      <c r="D58" s="419"/>
      <c r="E58" s="280"/>
      <c r="F58" s="281"/>
      <c r="G58" s="281"/>
      <c r="H58" s="280"/>
      <c r="I58" s="280"/>
      <c r="J58" s="280"/>
      <c r="K58" s="280"/>
      <c r="L58" s="300"/>
      <c r="M58" s="280"/>
      <c r="N58" s="398"/>
      <c r="O58" s="280"/>
      <c r="P58" s="280"/>
      <c r="Q58" s="280"/>
      <c r="R58" s="280"/>
      <c r="S58" s="300"/>
      <c r="T58" s="280"/>
      <c r="U58" s="399"/>
      <c r="V58" s="280"/>
      <c r="W58" s="280"/>
      <c r="X58" s="280"/>
      <c r="Y58" s="280"/>
      <c r="Z58" s="300"/>
      <c r="AA58" s="280"/>
      <c r="AB58" s="306"/>
      <c r="AC58" s="280"/>
      <c r="AD58" s="280"/>
      <c r="AE58" s="280"/>
      <c r="AF58" s="280"/>
      <c r="AG58" s="291"/>
      <c r="AH58" s="280"/>
      <c r="AL58" s="310"/>
    </row>
    <row r="59" spans="1:40" ht="24.6" customHeight="1" x14ac:dyDescent="0.3">
      <c r="A59" s="439"/>
      <c r="B59" s="214"/>
      <c r="C59" s="430" t="s">
        <v>225</v>
      </c>
      <c r="D59" s="419" t="s">
        <v>264</v>
      </c>
      <c r="E59" s="387"/>
      <c r="F59" s="384"/>
      <c r="G59" s="384"/>
      <c r="H59" s="387"/>
      <c r="I59" s="387"/>
      <c r="J59" s="387"/>
      <c r="K59" s="387"/>
      <c r="L59" s="300"/>
      <c r="M59" s="387"/>
      <c r="N59" s="388"/>
      <c r="O59" s="387"/>
      <c r="P59" s="387"/>
      <c r="Q59" s="387"/>
      <c r="R59" s="387"/>
      <c r="S59" s="300"/>
      <c r="T59" s="387"/>
      <c r="U59" s="389"/>
      <c r="V59" s="387"/>
      <c r="W59" s="387"/>
      <c r="X59" s="387"/>
      <c r="Y59" s="387"/>
      <c r="Z59" s="300"/>
      <c r="AA59" s="387"/>
      <c r="AB59" s="390"/>
      <c r="AC59" s="387"/>
      <c r="AD59" s="387"/>
      <c r="AE59" s="387"/>
      <c r="AF59" s="387"/>
      <c r="AG59" s="291"/>
      <c r="AH59" s="214"/>
      <c r="AK59" s="207"/>
      <c r="AL59" s="310"/>
      <c r="AM59" s="207"/>
      <c r="AN59" s="207"/>
    </row>
    <row r="60" spans="1:40" s="207" customFormat="1" ht="12" customHeight="1" x14ac:dyDescent="0.3">
      <c r="A60" s="435"/>
      <c r="B60" s="280"/>
      <c r="C60" s="430"/>
      <c r="D60" s="419"/>
      <c r="E60" s="280"/>
      <c r="F60" s="281"/>
      <c r="G60" s="281"/>
      <c r="H60" s="280"/>
      <c r="I60" s="280"/>
      <c r="J60" s="280"/>
      <c r="K60" s="280"/>
      <c r="L60" s="300"/>
      <c r="M60" s="280"/>
      <c r="N60" s="398"/>
      <c r="O60" s="280"/>
      <c r="P60" s="280"/>
      <c r="Q60" s="280"/>
      <c r="R60" s="280"/>
      <c r="S60" s="300"/>
      <c r="T60" s="280"/>
      <c r="U60" s="399"/>
      <c r="V60" s="280"/>
      <c r="W60" s="280"/>
      <c r="X60" s="280"/>
      <c r="Y60" s="280"/>
      <c r="Z60" s="300"/>
      <c r="AA60" s="280"/>
      <c r="AB60" s="306"/>
      <c r="AC60" s="280"/>
      <c r="AD60" s="280"/>
      <c r="AE60" s="280"/>
      <c r="AF60" s="280"/>
      <c r="AG60" s="291"/>
      <c r="AH60" s="280"/>
      <c r="AL60" s="310"/>
    </row>
    <row r="61" spans="1:40" ht="24.6" customHeight="1" thickBot="1" x14ac:dyDescent="0.35">
      <c r="A61" s="440" t="s">
        <v>305</v>
      </c>
      <c r="B61" s="418"/>
      <c r="C61" s="431" t="s">
        <v>226</v>
      </c>
      <c r="D61" s="455" t="s">
        <v>262</v>
      </c>
      <c r="E61" s="299"/>
      <c r="F61" s="299"/>
      <c r="G61" s="299"/>
      <c r="H61" s="214"/>
      <c r="I61" s="214"/>
      <c r="J61" s="214"/>
      <c r="K61" s="214"/>
      <c r="L61" s="300"/>
      <c r="M61" s="214"/>
      <c r="N61" s="308"/>
      <c r="O61" s="214"/>
      <c r="P61" s="214"/>
      <c r="Q61" s="214"/>
      <c r="R61" s="214"/>
      <c r="S61" s="300"/>
      <c r="T61" s="214"/>
      <c r="U61" s="309"/>
      <c r="V61" s="214"/>
      <c r="W61" s="387"/>
      <c r="X61" s="280"/>
      <c r="Y61" s="280"/>
      <c r="Z61" s="300"/>
      <c r="AA61" s="214"/>
      <c r="AB61" s="304"/>
      <c r="AC61" s="214"/>
      <c r="AD61" s="214"/>
      <c r="AE61" s="214"/>
      <c r="AF61" s="214"/>
      <c r="AG61" s="291"/>
      <c r="AH61" s="214"/>
      <c r="AK61" s="207"/>
      <c r="AL61" s="310"/>
      <c r="AM61" s="207"/>
      <c r="AN61" s="207"/>
    </row>
    <row r="62" spans="1:40" x14ac:dyDescent="0.3">
      <c r="L62" s="205" t="s">
        <v>199</v>
      </c>
      <c r="N62" s="217"/>
      <c r="S62" s="205" t="s">
        <v>200</v>
      </c>
      <c r="U62" s="218"/>
      <c r="Z62" s="205" t="s">
        <v>201</v>
      </c>
      <c r="AB62" s="216"/>
      <c r="AG62" s="311" t="s">
        <v>202</v>
      </c>
      <c r="AI62" s="217"/>
      <c r="AK62" s="207"/>
      <c r="AL62" s="310"/>
      <c r="AM62" s="207"/>
      <c r="AN62" s="207"/>
    </row>
    <row r="63" spans="1:40" s="204" customFormat="1" ht="34.799999999999997" customHeight="1" x14ac:dyDescent="0.3">
      <c r="A63" s="462"/>
      <c r="D63" s="456"/>
      <c r="L63" s="463"/>
      <c r="M63" s="1027" t="s">
        <v>398</v>
      </c>
      <c r="N63" s="1027"/>
      <c r="O63" s="1027"/>
      <c r="P63" s="1027"/>
      <c r="Q63" s="1027"/>
      <c r="R63" s="1027"/>
      <c r="S63" s="463"/>
      <c r="T63" s="1025" t="s">
        <v>315</v>
      </c>
      <c r="U63" s="1025"/>
      <c r="V63" s="1025"/>
      <c r="W63" s="1025"/>
      <c r="X63" s="1025"/>
      <c r="Y63" s="1025"/>
      <c r="Z63" s="463"/>
      <c r="AA63" s="1026" t="s">
        <v>320</v>
      </c>
      <c r="AB63" s="1026"/>
      <c r="AC63" s="1026"/>
      <c r="AD63" s="1026"/>
      <c r="AE63" s="1026"/>
      <c r="AF63" s="1026"/>
      <c r="AG63" s="464"/>
      <c r="AH63" s="461" t="s">
        <v>319</v>
      </c>
      <c r="AK63" s="465"/>
      <c r="AL63" s="465"/>
      <c r="AM63" s="465"/>
      <c r="AN63" s="465"/>
    </row>
    <row r="64" spans="1:40" ht="169.2" customHeight="1" x14ac:dyDescent="0.3">
      <c r="A64" s="447"/>
      <c r="C64" s="203"/>
      <c r="D64" s="456"/>
      <c r="E64" s="203"/>
      <c r="F64" s="203"/>
      <c r="G64" s="203"/>
      <c r="L64" s="205"/>
      <c r="M64" s="1031" t="s">
        <v>403</v>
      </c>
      <c r="N64" s="1031"/>
      <c r="O64" s="1031"/>
      <c r="P64" s="1031"/>
      <c r="Q64" s="1031"/>
      <c r="R64" s="1031"/>
      <c r="S64" s="205"/>
      <c r="T64" s="1024" t="s">
        <v>404</v>
      </c>
      <c r="U64" s="1024"/>
      <c r="V64" s="1024"/>
      <c r="W64" s="1024"/>
      <c r="X64" s="1024"/>
      <c r="Y64" s="1024"/>
      <c r="Z64" s="205"/>
      <c r="AA64" s="1024" t="s">
        <v>405</v>
      </c>
      <c r="AB64" s="1024"/>
      <c r="AC64" s="1024"/>
      <c r="AD64" s="1024"/>
      <c r="AE64" s="1024"/>
      <c r="AF64" s="1024"/>
      <c r="AG64" s="312"/>
      <c r="AH64" s="1024" t="s">
        <v>406</v>
      </c>
      <c r="AI64" s="1024"/>
      <c r="AJ64" s="1024"/>
      <c r="AK64" s="207"/>
      <c r="AL64" s="207"/>
      <c r="AM64" s="207"/>
      <c r="AN64" s="207"/>
    </row>
    <row r="65" spans="1:34" x14ac:dyDescent="0.3">
      <c r="A65" s="447"/>
      <c r="C65" s="203"/>
      <c r="D65" s="456"/>
      <c r="E65" s="203"/>
      <c r="F65" s="203"/>
      <c r="G65" s="203"/>
      <c r="L65" s="205"/>
      <c r="M65" s="203" t="s">
        <v>383</v>
      </c>
      <c r="S65" s="205"/>
      <c r="T65" s="460" t="s">
        <v>203</v>
      </c>
      <c r="U65" s="460"/>
      <c r="V65" s="460"/>
      <c r="Z65" s="205"/>
      <c r="AA65" s="460" t="s">
        <v>317</v>
      </c>
      <c r="AB65" s="460"/>
      <c r="AG65" s="312"/>
      <c r="AH65" s="460" t="s">
        <v>204</v>
      </c>
    </row>
    <row r="66" spans="1:34" x14ac:dyDescent="0.3">
      <c r="A66" s="447"/>
      <c r="C66" s="203"/>
      <c r="D66" s="456"/>
      <c r="E66" s="203"/>
      <c r="F66" s="203"/>
      <c r="G66" s="203"/>
      <c r="L66" s="466"/>
      <c r="M66" s="203" t="s">
        <v>384</v>
      </c>
      <c r="S66" s="466"/>
      <c r="T66" s="460" t="s">
        <v>313</v>
      </c>
      <c r="U66" s="460"/>
      <c r="V66" s="460"/>
      <c r="Z66" s="466"/>
      <c r="AA66" s="460" t="s">
        <v>318</v>
      </c>
      <c r="AB66" s="460"/>
      <c r="AG66" s="468"/>
      <c r="AH66" s="460" t="s">
        <v>205</v>
      </c>
    </row>
    <row r="67" spans="1:34" x14ac:dyDescent="0.3">
      <c r="L67" s="467"/>
      <c r="M67" s="203" t="s">
        <v>385</v>
      </c>
      <c r="S67" s="467"/>
      <c r="T67" s="460" t="s">
        <v>314</v>
      </c>
      <c r="U67" s="460"/>
      <c r="V67" s="460"/>
      <c r="Z67" s="467"/>
      <c r="AA67" s="460" t="s">
        <v>316</v>
      </c>
      <c r="AB67" s="460"/>
      <c r="AG67" s="467"/>
      <c r="AH67" s="460" t="s">
        <v>206</v>
      </c>
    </row>
  </sheetData>
  <mergeCells count="18">
    <mergeCell ref="B31:C31"/>
    <mergeCell ref="AA64:AF64"/>
    <mergeCell ref="T64:Y64"/>
    <mergeCell ref="X2:AG2"/>
    <mergeCell ref="J2:W2"/>
    <mergeCell ref="AQ2:AX2"/>
    <mergeCell ref="D11:D29"/>
    <mergeCell ref="AH64:AJ64"/>
    <mergeCell ref="T63:Y63"/>
    <mergeCell ref="AA63:AF63"/>
    <mergeCell ref="M63:R63"/>
    <mergeCell ref="E2:I2"/>
    <mergeCell ref="M64:R64"/>
    <mergeCell ref="A1:C1"/>
    <mergeCell ref="D2:D3"/>
    <mergeCell ref="A2:A3"/>
    <mergeCell ref="B2:B3"/>
    <mergeCell ref="AN2:AP2"/>
  </mergeCells>
  <pageMargins left="0.7" right="0.7" top="0.75" bottom="0.75" header="0.3" footer="0.3"/>
  <pageSetup paperSize="9" scale="34" orientation="landscape"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2F9EB-B090-4AD1-927C-8B78CCD04B38}">
  <sheetPr>
    <tabColor rgb="FFCCFFFF"/>
  </sheetPr>
  <dimension ref="A1:E33"/>
  <sheetViews>
    <sheetView view="pageBreakPreview" zoomScaleNormal="90" zoomScaleSheetLayoutView="100" workbookViewId="0">
      <selection activeCell="E35" sqref="E35"/>
    </sheetView>
  </sheetViews>
  <sheetFormatPr defaultRowHeight="13.2" x14ac:dyDescent="0.25"/>
  <cols>
    <col min="3" max="3" width="38.109375" customWidth="1"/>
    <col min="4" max="4" width="4.77734375" style="487" customWidth="1"/>
    <col min="5" max="5" width="168.88671875" customWidth="1"/>
  </cols>
  <sheetData>
    <row r="1" spans="1:5" ht="18" x14ac:dyDescent="0.25">
      <c r="B1" s="483"/>
    </row>
    <row r="2" spans="1:5" ht="18" x14ac:dyDescent="0.25">
      <c r="A2" s="483" t="s">
        <v>349</v>
      </c>
    </row>
    <row r="3" spans="1:5" ht="18.600000000000001" thickBot="1" x14ac:dyDescent="0.3">
      <c r="A3" s="483"/>
    </row>
    <row r="4" spans="1:5" ht="19.95" customHeight="1" x14ac:dyDescent="0.25">
      <c r="B4" s="1044" t="s">
        <v>330</v>
      </c>
      <c r="C4" s="1048"/>
      <c r="D4" s="1044" t="s">
        <v>333</v>
      </c>
      <c r="E4" s="1045"/>
    </row>
    <row r="5" spans="1:5" ht="38.4" customHeight="1" thickBot="1" x14ac:dyDescent="0.3">
      <c r="B5" s="1046"/>
      <c r="C5" s="1049"/>
      <c r="D5" s="1046"/>
      <c r="E5" s="1047"/>
    </row>
    <row r="6" spans="1:5" ht="19.95" customHeight="1" x14ac:dyDescent="0.25">
      <c r="B6" s="1050" t="s">
        <v>409</v>
      </c>
      <c r="C6" s="1051"/>
      <c r="D6" s="494" t="s">
        <v>134</v>
      </c>
      <c r="E6" s="496" t="s">
        <v>434</v>
      </c>
    </row>
    <row r="7" spans="1:5" ht="19.95" customHeight="1" x14ac:dyDescent="0.25">
      <c r="B7" s="1052"/>
      <c r="C7" s="1053"/>
      <c r="D7" s="495" t="s">
        <v>135</v>
      </c>
      <c r="E7" s="497" t="s">
        <v>435</v>
      </c>
    </row>
    <row r="8" spans="1:5" ht="19.95" customHeight="1" x14ac:dyDescent="0.25">
      <c r="B8" s="1052"/>
      <c r="C8" s="1053"/>
      <c r="D8" s="495" t="s">
        <v>137</v>
      </c>
      <c r="E8" s="497" t="s">
        <v>436</v>
      </c>
    </row>
    <row r="9" spans="1:5" ht="19.95" customHeight="1" x14ac:dyDescent="0.25">
      <c r="B9" s="1052"/>
      <c r="C9" s="1053"/>
      <c r="D9" s="495" t="s">
        <v>139</v>
      </c>
      <c r="E9" s="497" t="s">
        <v>437</v>
      </c>
    </row>
    <row r="10" spans="1:5" ht="19.95" customHeight="1" x14ac:dyDescent="0.25">
      <c r="B10" s="1052"/>
      <c r="C10" s="1053"/>
      <c r="D10" s="495" t="s">
        <v>141</v>
      </c>
      <c r="E10" s="497" t="s">
        <v>438</v>
      </c>
    </row>
    <row r="11" spans="1:5" ht="19.95" customHeight="1" x14ac:dyDescent="0.25">
      <c r="B11" s="1052"/>
      <c r="C11" s="1053"/>
      <c r="D11" s="495" t="s">
        <v>143</v>
      </c>
      <c r="E11" s="497" t="s">
        <v>439</v>
      </c>
    </row>
    <row r="12" spans="1:5" ht="19.95" customHeight="1" x14ac:dyDescent="0.25">
      <c r="B12" s="1052"/>
      <c r="C12" s="1053"/>
      <c r="D12" s="495" t="s">
        <v>145</v>
      </c>
      <c r="E12" s="497" t="s">
        <v>440</v>
      </c>
    </row>
    <row r="13" spans="1:5" ht="19.95" customHeight="1" x14ac:dyDescent="0.25">
      <c r="B13" s="1052"/>
      <c r="C13" s="1053"/>
      <c r="D13" s="495" t="s">
        <v>244</v>
      </c>
      <c r="E13" s="497" t="s">
        <v>441</v>
      </c>
    </row>
    <row r="14" spans="1:5" ht="19.95" customHeight="1" x14ac:dyDescent="0.25">
      <c r="B14" s="1052"/>
      <c r="C14" s="1053"/>
      <c r="D14" s="750" t="s">
        <v>147</v>
      </c>
      <c r="E14" s="751" t="s">
        <v>442</v>
      </c>
    </row>
    <row r="15" spans="1:5" ht="19.95" customHeight="1" x14ac:dyDescent="0.25">
      <c r="B15" s="1052"/>
      <c r="C15" s="1053"/>
      <c r="D15" s="750" t="s">
        <v>378</v>
      </c>
      <c r="E15" s="751" t="s">
        <v>443</v>
      </c>
    </row>
    <row r="16" spans="1:5" ht="19.8" customHeight="1" x14ac:dyDescent="0.25">
      <c r="B16" s="1052"/>
      <c r="C16" s="1053"/>
      <c r="D16" s="750" t="s">
        <v>379</v>
      </c>
      <c r="E16" s="751" t="s">
        <v>444</v>
      </c>
    </row>
    <row r="17" spans="2:5" ht="19.8" customHeight="1" x14ac:dyDescent="0.25">
      <c r="B17" s="1052"/>
      <c r="C17" s="1053"/>
      <c r="D17" s="750" t="s">
        <v>432</v>
      </c>
      <c r="E17" s="754" t="s">
        <v>445</v>
      </c>
    </row>
    <row r="18" spans="2:5" ht="19.8" customHeight="1" thickBot="1" x14ac:dyDescent="0.3">
      <c r="B18" s="1054"/>
      <c r="C18" s="1055"/>
      <c r="D18" s="752" t="s">
        <v>433</v>
      </c>
      <c r="E18" s="753" t="s">
        <v>446</v>
      </c>
    </row>
    <row r="19" spans="2:5" ht="19.8" customHeight="1" x14ac:dyDescent="0.25">
      <c r="B19" s="1036" t="s">
        <v>331</v>
      </c>
      <c r="C19" s="1037"/>
      <c r="D19" s="488" t="s">
        <v>134</v>
      </c>
      <c r="E19" s="749" t="s">
        <v>334</v>
      </c>
    </row>
    <row r="20" spans="2:5" ht="19.95" customHeight="1" x14ac:dyDescent="0.25">
      <c r="B20" s="1038"/>
      <c r="C20" s="1039"/>
      <c r="D20" s="489" t="s">
        <v>135</v>
      </c>
      <c r="E20" s="486" t="s">
        <v>261</v>
      </c>
    </row>
    <row r="21" spans="2:5" ht="19.95" customHeight="1" x14ac:dyDescent="0.25">
      <c r="B21" s="1038"/>
      <c r="C21" s="1039"/>
      <c r="D21" s="489" t="s">
        <v>137</v>
      </c>
      <c r="E21" s="486" t="s">
        <v>263</v>
      </c>
    </row>
    <row r="22" spans="2:5" ht="19.95" customHeight="1" x14ac:dyDescent="0.25">
      <c r="B22" s="1038"/>
      <c r="C22" s="1039"/>
      <c r="D22" s="489" t="s">
        <v>139</v>
      </c>
      <c r="E22" s="486" t="s">
        <v>265</v>
      </c>
    </row>
    <row r="23" spans="2:5" ht="19.95" customHeight="1" x14ac:dyDescent="0.25">
      <c r="B23" s="1038"/>
      <c r="C23" s="1039"/>
      <c r="D23" s="490" t="s">
        <v>141</v>
      </c>
      <c r="E23" s="492" t="s">
        <v>411</v>
      </c>
    </row>
    <row r="24" spans="2:5" ht="19.95" customHeight="1" thickBot="1" x14ac:dyDescent="0.3">
      <c r="B24" s="1040"/>
      <c r="C24" s="1041"/>
      <c r="D24" s="490" t="s">
        <v>143</v>
      </c>
      <c r="E24" s="492" t="s">
        <v>266</v>
      </c>
    </row>
    <row r="25" spans="2:5" ht="19.95" customHeight="1" thickBot="1" x14ac:dyDescent="0.3">
      <c r="B25" s="1042" t="s">
        <v>332</v>
      </c>
      <c r="C25" s="1043"/>
      <c r="D25" s="491" t="s">
        <v>134</v>
      </c>
      <c r="E25" s="493" t="s">
        <v>226</v>
      </c>
    </row>
    <row r="26" spans="2:5" ht="15.6" x14ac:dyDescent="0.25">
      <c r="B26" s="484"/>
      <c r="C26" s="484"/>
      <c r="D26" s="484"/>
      <c r="E26" s="482"/>
    </row>
    <row r="27" spans="2:5" ht="15.6" x14ac:dyDescent="0.25">
      <c r="B27" s="484"/>
      <c r="C27" s="484"/>
      <c r="D27" s="484"/>
      <c r="E27" s="482"/>
    </row>
    <row r="28" spans="2:5" ht="15.6" x14ac:dyDescent="0.25">
      <c r="B28" s="484"/>
      <c r="C28" s="484"/>
      <c r="D28" s="484"/>
      <c r="E28" s="482"/>
    </row>
    <row r="29" spans="2:5" ht="15.6" x14ac:dyDescent="0.25">
      <c r="B29" s="484"/>
      <c r="C29" s="484"/>
      <c r="D29" s="484"/>
      <c r="E29" s="482"/>
    </row>
    <row r="30" spans="2:5" ht="15.6" x14ac:dyDescent="0.25">
      <c r="B30" s="484"/>
      <c r="C30" s="484"/>
      <c r="D30" s="484"/>
      <c r="E30" s="482"/>
    </row>
    <row r="31" spans="2:5" ht="15.6" x14ac:dyDescent="0.25">
      <c r="B31" s="484"/>
      <c r="C31" s="484"/>
      <c r="D31" s="484"/>
      <c r="E31" s="482"/>
    </row>
    <row r="32" spans="2:5" ht="15.6" x14ac:dyDescent="0.25">
      <c r="B32" s="484"/>
      <c r="C32" s="484"/>
      <c r="D32" s="484"/>
      <c r="E32" s="482"/>
    </row>
    <row r="33" spans="2:5" ht="15.6" x14ac:dyDescent="0.25">
      <c r="B33" s="484"/>
      <c r="C33" s="484"/>
      <c r="D33" s="484"/>
      <c r="E33" s="482"/>
    </row>
  </sheetData>
  <mergeCells count="5">
    <mergeCell ref="B19:C24"/>
    <mergeCell ref="B25:C25"/>
    <mergeCell ref="D4:E5"/>
    <mergeCell ref="B4:C5"/>
    <mergeCell ref="B6:C18"/>
  </mergeCells>
  <pageMargins left="0.7" right="0.7" top="0.75" bottom="0.75" header="0.3" footer="0.3"/>
  <pageSetup paperSize="9" scale="56" orientation="landscape"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95A62-1FA5-4214-AE79-88EBF813296D}">
  <sheetPr>
    <tabColor rgb="FFCCFFFF"/>
  </sheetPr>
  <dimension ref="A1:K24"/>
  <sheetViews>
    <sheetView view="pageBreakPreview" zoomScale="126" zoomScaleNormal="93" zoomScaleSheetLayoutView="126" workbookViewId="0">
      <selection activeCell="A9" sqref="A9:F9"/>
    </sheetView>
  </sheetViews>
  <sheetFormatPr defaultColWidth="8.88671875" defaultRowHeight="14.4" x14ac:dyDescent="0.3"/>
  <cols>
    <col min="1" max="1" width="64.21875" style="378" customWidth="1"/>
    <col min="2" max="2" width="14.5546875" style="378" customWidth="1"/>
    <col min="3" max="5" width="9.44140625" style="378" bestFit="1" customWidth="1"/>
    <col min="6" max="6" width="13.44140625" style="378" customWidth="1"/>
    <col min="7" max="16384" width="8.88671875" style="378"/>
  </cols>
  <sheetData>
    <row r="1" spans="1:11" ht="36" customHeight="1" x14ac:dyDescent="0.3">
      <c r="A1" s="1059" t="s">
        <v>350</v>
      </c>
      <c r="B1" s="1060"/>
      <c r="C1" s="1060"/>
      <c r="D1" s="1060"/>
      <c r="E1" s="1060"/>
      <c r="F1" s="1061"/>
    </row>
    <row r="2" spans="1:11" ht="26.4" x14ac:dyDescent="0.3">
      <c r="A2" s="696" t="s">
        <v>425</v>
      </c>
      <c r="B2" s="745">
        <v>624064</v>
      </c>
      <c r="C2" s="744"/>
      <c r="D2" s="744"/>
      <c r="E2" s="744"/>
      <c r="F2" s="744"/>
      <c r="G2" s="744"/>
      <c r="H2" s="744"/>
      <c r="I2" s="744"/>
      <c r="J2" s="744"/>
      <c r="K2" s="744"/>
    </row>
    <row r="3" spans="1:11" ht="47.4" customHeight="1" x14ac:dyDescent="0.3">
      <c r="A3" s="696" t="s">
        <v>426</v>
      </c>
      <c r="B3" s="696">
        <v>8135</v>
      </c>
      <c r="C3" s="744"/>
      <c r="D3" s="744"/>
      <c r="E3" s="744"/>
      <c r="F3" s="744"/>
      <c r="G3" s="744"/>
      <c r="H3" s="744"/>
      <c r="I3" s="744"/>
      <c r="J3" s="744"/>
      <c r="K3" s="744"/>
    </row>
    <row r="4" spans="1:11" ht="26.4" x14ac:dyDescent="0.3">
      <c r="A4" s="696" t="s">
        <v>427</v>
      </c>
      <c r="B4" s="746">
        <f>B3/B2</f>
        <v>1.3035521997743821E-2</v>
      </c>
      <c r="C4" s="744"/>
      <c r="D4" s="744"/>
      <c r="E4" s="744"/>
      <c r="F4" s="744"/>
      <c r="G4" s="744"/>
      <c r="H4" s="744"/>
      <c r="I4" s="744"/>
      <c r="J4" s="744"/>
      <c r="K4" s="744"/>
    </row>
    <row r="5" spans="1:11" ht="26.4" x14ac:dyDescent="0.3">
      <c r="A5" s="696" t="s">
        <v>428</v>
      </c>
      <c r="B5" s="746">
        <v>0.10150000000000001</v>
      </c>
      <c r="C5" s="744"/>
      <c r="D5" s="744"/>
      <c r="E5" s="744"/>
      <c r="F5" s="744"/>
      <c r="G5" s="744"/>
      <c r="H5" s="744"/>
      <c r="I5" s="744"/>
      <c r="J5" s="744"/>
      <c r="K5" s="744"/>
    </row>
    <row r="6" spans="1:11" ht="27.6" customHeight="1" x14ac:dyDescent="0.3">
      <c r="A6" s="696" t="s">
        <v>429</v>
      </c>
      <c r="B6" s="745">
        <f>B2*B5</f>
        <v>63342.496000000006</v>
      </c>
      <c r="C6" s="744"/>
      <c r="D6" s="744"/>
      <c r="E6" s="744"/>
      <c r="F6" s="744"/>
      <c r="G6" s="744"/>
      <c r="H6" s="744"/>
      <c r="I6" s="744"/>
      <c r="J6" s="744"/>
      <c r="K6" s="744"/>
    </row>
    <row r="7" spans="1:11" x14ac:dyDescent="0.3">
      <c r="A7" s="696" t="s">
        <v>430</v>
      </c>
      <c r="B7" s="745">
        <f>B5*B3</f>
        <v>825.7025000000001</v>
      </c>
      <c r="C7" s="744"/>
      <c r="D7" s="744"/>
      <c r="E7" s="744"/>
      <c r="F7" s="744"/>
      <c r="G7" s="744"/>
      <c r="H7" s="744"/>
      <c r="I7" s="744"/>
      <c r="J7" s="744"/>
      <c r="K7" s="744"/>
    </row>
    <row r="8" spans="1:11" x14ac:dyDescent="0.3">
      <c r="A8" s="747" t="s">
        <v>337</v>
      </c>
      <c r="B8" s="748">
        <f>B6*B4*2</f>
        <v>1651.4050000000002</v>
      </c>
      <c r="C8" s="744"/>
      <c r="D8" s="744"/>
      <c r="E8" s="744"/>
      <c r="F8" s="744"/>
      <c r="G8" s="744"/>
      <c r="H8" s="744"/>
      <c r="I8" s="744"/>
      <c r="J8" s="744"/>
      <c r="K8" s="744"/>
    </row>
    <row r="9" spans="1:11" ht="188.4" customHeight="1" x14ac:dyDescent="0.3">
      <c r="A9" s="1057" t="s">
        <v>431</v>
      </c>
      <c r="B9" s="1058"/>
      <c r="C9" s="1058"/>
      <c r="D9" s="1058"/>
      <c r="E9" s="1058"/>
      <c r="F9" s="1058"/>
    </row>
    <row r="10" spans="1:11" x14ac:dyDescent="0.3">
      <c r="A10" s="1062"/>
      <c r="B10" s="1062"/>
      <c r="C10" s="1062"/>
      <c r="D10" s="1062"/>
      <c r="E10" s="1062"/>
      <c r="F10" s="1062"/>
    </row>
    <row r="11" spans="1:11" ht="39" customHeight="1" x14ac:dyDescent="0.3">
      <c r="A11" s="1056"/>
      <c r="B11" s="1056"/>
      <c r="C11" s="1056"/>
      <c r="D11" s="1056"/>
      <c r="E11" s="1056"/>
      <c r="F11" s="1056"/>
    </row>
    <row r="14" spans="1:11" ht="15.6" x14ac:dyDescent="0.3">
      <c r="A14" s="379"/>
    </row>
    <row r="15" spans="1:11" ht="15.6" x14ac:dyDescent="0.3">
      <c r="A15" s="379"/>
    </row>
    <row r="16" spans="1:11" ht="15.6" x14ac:dyDescent="0.3">
      <c r="A16" s="379"/>
    </row>
    <row r="17" spans="1:1" ht="15.6" x14ac:dyDescent="0.3">
      <c r="A17" s="379"/>
    </row>
    <row r="18" spans="1:1" ht="15.6" x14ac:dyDescent="0.3">
      <c r="A18" s="379"/>
    </row>
    <row r="20" spans="1:1" x14ac:dyDescent="0.3">
      <c r="A20" s="380"/>
    </row>
    <row r="22" spans="1:1" x14ac:dyDescent="0.3">
      <c r="A22" s="381"/>
    </row>
    <row r="24" spans="1:1" x14ac:dyDescent="0.3">
      <c r="A24" s="381"/>
    </row>
  </sheetData>
  <mergeCells count="4">
    <mergeCell ref="A11:F11"/>
    <mergeCell ref="A9:F9"/>
    <mergeCell ref="A1:F1"/>
    <mergeCell ref="A10:F10"/>
  </mergeCells>
  <pageMargins left="0.7" right="0.7" top="0.75" bottom="0.75" header="0.3" footer="0.3"/>
  <pageSetup paperSize="9" scale="73"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ECFD3-31E6-4799-A923-92C843E56640}">
  <sheetPr>
    <tabColor rgb="FFCCFFFF"/>
  </sheetPr>
  <dimension ref="A3:N32"/>
  <sheetViews>
    <sheetView view="pageBreakPreview" zoomScale="95" zoomScaleNormal="100" zoomScaleSheetLayoutView="95" workbookViewId="0">
      <selection activeCell="A3" sqref="A3:H3"/>
    </sheetView>
  </sheetViews>
  <sheetFormatPr defaultRowHeight="13.2" x14ac:dyDescent="0.25"/>
  <cols>
    <col min="14" max="14" width="45" customWidth="1"/>
    <col min="15" max="15" width="23.77734375" customWidth="1"/>
  </cols>
  <sheetData>
    <row r="3" spans="1:8" ht="15.6" x14ac:dyDescent="0.25">
      <c r="A3" s="1063" t="s">
        <v>351</v>
      </c>
      <c r="B3" s="1063"/>
      <c r="C3" s="1063"/>
      <c r="D3" s="1063"/>
      <c r="E3" s="1063"/>
      <c r="F3" s="1063"/>
      <c r="G3" s="1063"/>
      <c r="H3" s="1063"/>
    </row>
    <row r="21" spans="1:14" ht="33.6" customHeight="1" x14ac:dyDescent="0.25"/>
    <row r="22" spans="1:14" ht="63" customHeight="1" x14ac:dyDescent="0.25"/>
    <row r="23" spans="1:14" ht="93.6" customHeight="1" x14ac:dyDescent="0.25"/>
    <row r="24" spans="1:14" x14ac:dyDescent="0.25">
      <c r="A24" s="1064" t="s">
        <v>415</v>
      </c>
      <c r="B24" s="1065"/>
      <c r="C24" s="1065"/>
      <c r="D24" s="1065"/>
      <c r="E24" s="1065"/>
      <c r="F24" s="1065"/>
      <c r="G24" s="1065"/>
      <c r="H24" s="1065"/>
      <c r="I24" s="1065"/>
      <c r="J24" s="1065"/>
      <c r="K24" s="1065"/>
      <c r="L24" s="1065"/>
      <c r="M24" s="1065"/>
      <c r="N24" s="1065"/>
    </row>
    <row r="25" spans="1:14" x14ac:dyDescent="0.25">
      <c r="A25" s="1065"/>
      <c r="B25" s="1065"/>
      <c r="C25" s="1065"/>
      <c r="D25" s="1065"/>
      <c r="E25" s="1065"/>
      <c r="F25" s="1065"/>
      <c r="G25" s="1065"/>
      <c r="H25" s="1065"/>
      <c r="I25" s="1065"/>
      <c r="J25" s="1065"/>
      <c r="K25" s="1065"/>
      <c r="L25" s="1065"/>
      <c r="M25" s="1065"/>
      <c r="N25" s="1065"/>
    </row>
    <row r="26" spans="1:14" x14ac:dyDescent="0.25">
      <c r="A26" s="1065"/>
      <c r="B26" s="1065"/>
      <c r="C26" s="1065"/>
      <c r="D26" s="1065"/>
      <c r="E26" s="1065"/>
      <c r="F26" s="1065"/>
      <c r="G26" s="1065"/>
      <c r="H26" s="1065"/>
      <c r="I26" s="1065"/>
      <c r="J26" s="1065"/>
      <c r="K26" s="1065"/>
      <c r="L26" s="1065"/>
      <c r="M26" s="1065"/>
      <c r="N26" s="1065"/>
    </row>
    <row r="27" spans="1:14" x14ac:dyDescent="0.25">
      <c r="A27" s="1065"/>
      <c r="B27" s="1065"/>
      <c r="C27" s="1065"/>
      <c r="D27" s="1065"/>
      <c r="E27" s="1065"/>
      <c r="F27" s="1065"/>
      <c r="G27" s="1065"/>
      <c r="H27" s="1065"/>
      <c r="I27" s="1065"/>
      <c r="J27" s="1065"/>
      <c r="K27" s="1065"/>
      <c r="L27" s="1065"/>
      <c r="M27" s="1065"/>
      <c r="N27" s="1065"/>
    </row>
    <row r="28" spans="1:14" x14ac:dyDescent="0.25">
      <c r="A28" s="1065"/>
      <c r="B28" s="1065"/>
      <c r="C28" s="1065"/>
      <c r="D28" s="1065"/>
      <c r="E28" s="1065"/>
      <c r="F28" s="1065"/>
      <c r="G28" s="1065"/>
      <c r="H28" s="1065"/>
      <c r="I28" s="1065"/>
      <c r="J28" s="1065"/>
      <c r="K28" s="1065"/>
      <c r="L28" s="1065"/>
      <c r="M28" s="1065"/>
      <c r="N28" s="1065"/>
    </row>
    <row r="29" spans="1:14" x14ac:dyDescent="0.25">
      <c r="A29" s="1065"/>
      <c r="B29" s="1065"/>
      <c r="C29" s="1065"/>
      <c r="D29" s="1065"/>
      <c r="E29" s="1065"/>
      <c r="F29" s="1065"/>
      <c r="G29" s="1065"/>
      <c r="H29" s="1065"/>
      <c r="I29" s="1065"/>
      <c r="J29" s="1065"/>
      <c r="K29" s="1065"/>
      <c r="L29" s="1065"/>
      <c r="M29" s="1065"/>
      <c r="N29" s="1065"/>
    </row>
    <row r="30" spans="1:14" x14ac:dyDescent="0.25">
      <c r="A30" s="1065"/>
      <c r="B30" s="1065"/>
      <c r="C30" s="1065"/>
      <c r="D30" s="1065"/>
      <c r="E30" s="1065"/>
      <c r="F30" s="1065"/>
      <c r="G30" s="1065"/>
      <c r="H30" s="1065"/>
      <c r="I30" s="1065"/>
      <c r="J30" s="1065"/>
      <c r="K30" s="1065"/>
      <c r="L30" s="1065"/>
      <c r="M30" s="1065"/>
      <c r="N30" s="1065"/>
    </row>
    <row r="31" spans="1:14" x14ac:dyDescent="0.25">
      <c r="A31" s="1065"/>
      <c r="B31" s="1065"/>
      <c r="C31" s="1065"/>
      <c r="D31" s="1065"/>
      <c r="E31" s="1065"/>
      <c r="F31" s="1065"/>
      <c r="G31" s="1065"/>
      <c r="H31" s="1065"/>
      <c r="I31" s="1065"/>
      <c r="J31" s="1065"/>
      <c r="K31" s="1065"/>
      <c r="L31" s="1065"/>
      <c r="M31" s="1065"/>
      <c r="N31" s="1065"/>
    </row>
    <row r="32" spans="1:14" ht="47.4" customHeight="1" x14ac:dyDescent="0.25">
      <c r="A32" s="1065"/>
      <c r="B32" s="1065"/>
      <c r="C32" s="1065"/>
      <c r="D32" s="1065"/>
      <c r="E32" s="1065"/>
      <c r="F32" s="1065"/>
      <c r="G32" s="1065"/>
      <c r="H32" s="1065"/>
      <c r="I32" s="1065"/>
      <c r="J32" s="1065"/>
      <c r="K32" s="1065"/>
      <c r="L32" s="1065"/>
      <c r="M32" s="1065"/>
      <c r="N32" s="1065"/>
    </row>
  </sheetData>
  <mergeCells count="2">
    <mergeCell ref="A3:H3"/>
    <mergeCell ref="A24:N32"/>
  </mergeCells>
  <pageMargins left="0.7" right="0.7" top="0.75" bottom="0.75" header="0.3" footer="0.3"/>
  <pageSetup paperSize="9" scale="83" orientation="landscape" horizontalDpi="0" verticalDpi="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4BAF1-EC35-4F28-ACB3-35AFFCC32EBD}">
  <sheetPr>
    <tabColor rgb="FFCCFFFF"/>
    <pageSetUpPr fitToPage="1"/>
  </sheetPr>
  <dimension ref="A1:G12"/>
  <sheetViews>
    <sheetView zoomScale="79" zoomScaleNormal="79" workbookViewId="0">
      <selection activeCell="A7" sqref="A7:G12"/>
    </sheetView>
  </sheetViews>
  <sheetFormatPr defaultRowHeight="13.2" x14ac:dyDescent="0.25"/>
  <cols>
    <col min="1" max="1" width="35.109375" customWidth="1"/>
    <col min="2" max="2" width="25.77734375" style="508" customWidth="1"/>
    <col min="3" max="3" width="28" style="508" customWidth="1"/>
    <col min="4" max="4" width="19.33203125" style="508" customWidth="1"/>
    <col min="5" max="5" width="17.21875" style="508" customWidth="1"/>
    <col min="6" max="6" width="65.109375" customWidth="1"/>
    <col min="7" max="7" width="14.88671875" style="508" customWidth="1"/>
  </cols>
  <sheetData>
    <row r="1" spans="1:7" ht="33" customHeight="1" thickBot="1" x14ac:dyDescent="0.3">
      <c r="A1" s="1066" t="s">
        <v>414</v>
      </c>
      <c r="B1" s="1066"/>
      <c r="C1" s="1066"/>
      <c r="D1" s="1066"/>
      <c r="E1" s="1066"/>
      <c r="F1" s="1066"/>
    </row>
    <row r="2" spans="1:7" ht="31.8" thickBot="1" x14ac:dyDescent="0.3">
      <c r="A2" s="511" t="s">
        <v>352</v>
      </c>
      <c r="B2" s="512" t="s">
        <v>353</v>
      </c>
      <c r="C2" s="512" t="s">
        <v>354</v>
      </c>
      <c r="D2" s="512" t="s">
        <v>355</v>
      </c>
      <c r="E2" s="512" t="s">
        <v>356</v>
      </c>
      <c r="F2" s="512" t="s">
        <v>357</v>
      </c>
      <c r="G2" s="512" t="s">
        <v>358</v>
      </c>
    </row>
    <row r="3" spans="1:7" ht="145.19999999999999" x14ac:dyDescent="0.25">
      <c r="A3" s="513" t="s">
        <v>359</v>
      </c>
      <c r="B3" s="514" t="s">
        <v>360</v>
      </c>
      <c r="C3" s="514" t="s">
        <v>361</v>
      </c>
      <c r="D3" s="514" t="s">
        <v>362</v>
      </c>
      <c r="E3" s="514" t="s">
        <v>363</v>
      </c>
      <c r="F3" s="515" t="s">
        <v>364</v>
      </c>
      <c r="G3" s="516" t="s">
        <v>365</v>
      </c>
    </row>
    <row r="4" spans="1:7" ht="198" x14ac:dyDescent="0.25">
      <c r="A4" s="517" t="s">
        <v>366</v>
      </c>
      <c r="B4" s="518" t="s">
        <v>360</v>
      </c>
      <c r="C4" s="518" t="s">
        <v>361</v>
      </c>
      <c r="D4" s="518" t="s">
        <v>367</v>
      </c>
      <c r="E4" s="518" t="s">
        <v>363</v>
      </c>
      <c r="F4" s="519" t="s">
        <v>368</v>
      </c>
      <c r="G4" s="520" t="s">
        <v>365</v>
      </c>
    </row>
    <row r="5" spans="1:7" ht="93" thickBot="1" x14ac:dyDescent="0.3">
      <c r="A5" s="521" t="s">
        <v>369</v>
      </c>
      <c r="B5" s="522" t="s">
        <v>370</v>
      </c>
      <c r="C5" s="522" t="s">
        <v>365</v>
      </c>
      <c r="D5" s="522" t="s">
        <v>371</v>
      </c>
      <c r="E5" s="522" t="s">
        <v>363</v>
      </c>
      <c r="F5" s="523" t="s">
        <v>372</v>
      </c>
      <c r="G5" s="524" t="s">
        <v>365</v>
      </c>
    </row>
    <row r="6" spans="1:7" x14ac:dyDescent="0.25">
      <c r="A6" s="709" t="s">
        <v>413</v>
      </c>
      <c r="B6" s="708"/>
      <c r="C6" s="708"/>
      <c r="D6" s="708"/>
      <c r="E6" s="708"/>
      <c r="F6" s="707"/>
      <c r="G6" s="708"/>
    </row>
    <row r="7" spans="1:7" x14ac:dyDescent="0.25">
      <c r="A7" s="1067" t="s">
        <v>412</v>
      </c>
      <c r="B7" s="1068"/>
      <c r="C7" s="1068"/>
      <c r="D7" s="1068"/>
      <c r="E7" s="1068"/>
      <c r="F7" s="1068"/>
      <c r="G7" s="1068"/>
    </row>
    <row r="8" spans="1:7" x14ac:dyDescent="0.25">
      <c r="A8" s="1068"/>
      <c r="B8" s="1068"/>
      <c r="C8" s="1068"/>
      <c r="D8" s="1068"/>
      <c r="E8" s="1068"/>
      <c r="F8" s="1068"/>
      <c r="G8" s="1068"/>
    </row>
    <row r="9" spans="1:7" x14ac:dyDescent="0.25">
      <c r="A9" s="1068"/>
      <c r="B9" s="1068"/>
      <c r="C9" s="1068"/>
      <c r="D9" s="1068"/>
      <c r="E9" s="1068"/>
      <c r="F9" s="1068"/>
      <c r="G9" s="1068"/>
    </row>
    <row r="10" spans="1:7" x14ac:dyDescent="0.25">
      <c r="A10" s="1068"/>
      <c r="B10" s="1068"/>
      <c r="C10" s="1068"/>
      <c r="D10" s="1068"/>
      <c r="E10" s="1068"/>
      <c r="F10" s="1068"/>
      <c r="G10" s="1068"/>
    </row>
    <row r="11" spans="1:7" ht="7.8" customHeight="1" x14ac:dyDescent="0.25">
      <c r="A11" s="1068"/>
      <c r="B11" s="1068"/>
      <c r="C11" s="1068"/>
      <c r="D11" s="1068"/>
      <c r="E11" s="1068"/>
      <c r="F11" s="1068"/>
      <c r="G11" s="1068"/>
    </row>
    <row r="12" spans="1:7" hidden="1" x14ac:dyDescent="0.25">
      <c r="A12" s="1068"/>
      <c r="B12" s="1068"/>
      <c r="C12" s="1068"/>
      <c r="D12" s="1068"/>
      <c r="E12" s="1068"/>
      <c r="F12" s="1068"/>
      <c r="G12" s="1068"/>
    </row>
  </sheetData>
  <mergeCells count="2">
    <mergeCell ref="A1:F1"/>
    <mergeCell ref="A7:G12"/>
  </mergeCells>
  <pageMargins left="0.25" right="0.25" top="0.75" bottom="0.75" header="0.3" footer="0.3"/>
  <pageSetup paperSize="9" scale="70" orientation="landscape" horizontalDpi="0"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9FFDC"/>
    <pageSetUpPr fitToPage="1"/>
  </sheetPr>
  <dimension ref="A1:Y63"/>
  <sheetViews>
    <sheetView view="pageBreakPreview" zoomScale="91" zoomScaleNormal="70" zoomScaleSheetLayoutView="91" workbookViewId="0">
      <pane xSplit="5" ySplit="5" topLeftCell="L6" activePane="bottomRight" state="frozen"/>
      <selection pane="topRight" activeCell="F1" sqref="F1"/>
      <selection pane="bottomLeft" activeCell="A4" sqref="A4"/>
      <selection pane="bottomRight" activeCell="O61" sqref="O61"/>
    </sheetView>
  </sheetViews>
  <sheetFormatPr defaultColWidth="9.109375" defaultRowHeight="13.2" x14ac:dyDescent="0.25"/>
  <cols>
    <col min="1" max="1" width="4" style="4" customWidth="1"/>
    <col min="2" max="2" width="4.44140625" style="129" customWidth="1"/>
    <col min="3" max="3" width="20.88671875" style="4" customWidth="1"/>
    <col min="4" max="4" width="19.88671875" style="4" customWidth="1"/>
    <col min="5" max="5" width="35.88671875" style="5" customWidth="1"/>
    <col min="6" max="6" width="14.109375" style="5" customWidth="1"/>
    <col min="7" max="7" width="19" style="5" customWidth="1"/>
    <col min="8" max="8" width="11.5546875" style="5" customWidth="1"/>
    <col min="9" max="9" width="14.109375" style="4" customWidth="1"/>
    <col min="10" max="10" width="13.5546875" style="35" customWidth="1"/>
    <col min="11" max="11" width="17.5546875" style="4" customWidth="1"/>
    <col min="12" max="12" width="15.33203125" style="35" customWidth="1"/>
    <col min="13" max="13" width="17.88671875" style="5" customWidth="1"/>
    <col min="14" max="14" width="0.88671875" style="4" customWidth="1"/>
    <col min="15" max="15" width="19.44140625" style="4" customWidth="1"/>
    <col min="16" max="16" width="18.109375" style="4" customWidth="1"/>
    <col min="17" max="17" width="0.88671875" style="4" customWidth="1"/>
    <col min="18" max="18" width="19.44140625" style="4" customWidth="1"/>
    <col min="19" max="19" width="20.88671875" style="4" customWidth="1"/>
    <col min="20" max="22" width="14.109375" style="4" customWidth="1"/>
    <col min="23" max="23" width="17.5546875" style="4" customWidth="1"/>
    <col min="24" max="24" width="1.109375" style="4" customWidth="1"/>
    <col min="25" max="25" width="13.5546875" style="35" customWidth="1"/>
    <col min="26" max="26" width="10.109375" style="4" bestFit="1" customWidth="1"/>
    <col min="27" max="16384" width="9.109375" style="4"/>
  </cols>
  <sheetData>
    <row r="1" spans="1:25" ht="31.8" customHeight="1" x14ac:dyDescent="0.25">
      <c r="A1" s="474" t="s">
        <v>339</v>
      </c>
      <c r="B1" s="376"/>
      <c r="J1" s="376"/>
      <c r="L1" s="376"/>
      <c r="Y1" s="376"/>
    </row>
    <row r="2" spans="1:25" ht="30.6" customHeight="1" x14ac:dyDescent="0.25">
      <c r="A2" s="66"/>
      <c r="B2" s="831" t="str">
        <f>IF(E61&gt;(ROUNDDOWN('1. PDN_Założenia'!D13*O61,2)),"Koszty promocji przekraczają 3% kosztów kwalifikowanych!!! Obniż koszty promocji.","Koszty promocji spełniają warunek max. 3%")</f>
        <v>Koszty promocji spełniają warunek max. 3%</v>
      </c>
      <c r="C2" s="832"/>
      <c r="D2" s="832"/>
      <c r="E2" s="830" t="s">
        <v>67</v>
      </c>
      <c r="F2" s="139"/>
      <c r="G2" s="67"/>
      <c r="H2" s="67"/>
      <c r="I2" s="66"/>
      <c r="J2" s="68"/>
      <c r="K2" s="66"/>
      <c r="L2" s="68"/>
      <c r="M2" s="67"/>
      <c r="N2" s="66"/>
      <c r="O2" s="70"/>
      <c r="P2" s="66"/>
      <c r="Q2" s="66"/>
      <c r="R2" s="66"/>
      <c r="S2" s="66"/>
      <c r="T2" s="66"/>
      <c r="U2" s="66"/>
      <c r="V2" s="66"/>
      <c r="W2" s="66"/>
    </row>
    <row r="3" spans="1:25" ht="17.399999999999999" customHeight="1" x14ac:dyDescent="0.25">
      <c r="A3" s="66"/>
      <c r="B3" s="831" t="str">
        <f>IF(F61&gt;(ROUNDDOWN('1. PDN_Założenia'!D14*O61,2)),"Koszty cross-finacingu przekraczają 10% kosztów kwalifikowanych!!! Obniż koszty cross-financingu.","Koszty cross-financingu spełniają warunek max. 10%")</f>
        <v>Koszty cross-financingu spełniają warunek max. 10%</v>
      </c>
      <c r="C3" s="832"/>
      <c r="D3" s="832"/>
      <c r="E3" s="830"/>
      <c r="F3" s="140"/>
      <c r="G3" s="67"/>
      <c r="H3" s="67"/>
      <c r="I3" s="66"/>
      <c r="J3" s="68"/>
      <c r="K3" s="66"/>
      <c r="L3" s="68"/>
      <c r="M3" s="67"/>
      <c r="N3" s="66"/>
      <c r="O3" s="66"/>
      <c r="P3" s="66"/>
      <c r="Q3" s="66"/>
      <c r="R3" s="66"/>
      <c r="S3" s="823" t="s">
        <v>47</v>
      </c>
      <c r="T3" s="823"/>
      <c r="U3" s="823"/>
      <c r="V3" s="823"/>
      <c r="W3" s="823"/>
    </row>
    <row r="4" spans="1:25" ht="16.8" customHeight="1" thickBot="1" x14ac:dyDescent="0.3">
      <c r="A4" s="66"/>
      <c r="B4" s="154"/>
      <c r="C4" s="153"/>
      <c r="D4" s="153"/>
      <c r="E4" s="152"/>
      <c r="F4" s="140"/>
      <c r="G4" s="67"/>
      <c r="H4" s="67"/>
      <c r="I4" s="66"/>
      <c r="J4" s="68"/>
      <c r="K4" s="66"/>
      <c r="L4" s="68"/>
      <c r="M4" s="67"/>
      <c r="N4" s="66"/>
      <c r="O4" s="66"/>
      <c r="P4" s="66"/>
      <c r="Q4" s="66"/>
      <c r="R4" s="66"/>
      <c r="S4" s="128"/>
      <c r="T4" s="128"/>
      <c r="U4" s="128"/>
      <c r="V4" s="128"/>
      <c r="W4" s="128"/>
      <c r="Y4" s="129"/>
    </row>
    <row r="5" spans="1:25" s="58" customFormat="1" ht="36.6" customHeight="1" x14ac:dyDescent="0.25">
      <c r="A5" s="69"/>
      <c r="B5" s="638" t="s">
        <v>106</v>
      </c>
      <c r="C5" s="636" t="s">
        <v>107</v>
      </c>
      <c r="D5" s="132" t="s">
        <v>108</v>
      </c>
      <c r="E5" s="132" t="s">
        <v>28</v>
      </c>
      <c r="F5" s="57" t="s">
        <v>109</v>
      </c>
      <c r="G5" s="57" t="s">
        <v>34</v>
      </c>
      <c r="H5" s="57" t="s">
        <v>41</v>
      </c>
      <c r="I5" s="57" t="s">
        <v>35</v>
      </c>
      <c r="J5" s="132" t="s">
        <v>36</v>
      </c>
      <c r="K5" s="57" t="s">
        <v>37</v>
      </c>
      <c r="L5" s="57" t="s">
        <v>38</v>
      </c>
      <c r="M5" s="57" t="s">
        <v>39</v>
      </c>
      <c r="N5" s="69"/>
      <c r="O5" s="57" t="s">
        <v>45</v>
      </c>
      <c r="P5" s="57" t="s">
        <v>46</v>
      </c>
      <c r="Q5" s="69"/>
      <c r="R5" s="131" t="s">
        <v>114</v>
      </c>
      <c r="S5" s="59">
        <f>'1. PDN_Założenia'!E20</f>
        <v>2019</v>
      </c>
      <c r="T5" s="59">
        <f>'1. PDN_Założenia'!F20</f>
        <v>2020</v>
      </c>
      <c r="U5" s="59">
        <f>'1. PDN_Założenia'!G20</f>
        <v>2021</v>
      </c>
      <c r="V5" s="59">
        <f>'1. PDN_Założenia'!H20</f>
        <v>2022</v>
      </c>
      <c r="W5" s="59" t="s">
        <v>55</v>
      </c>
      <c r="Y5" s="58" t="s">
        <v>56</v>
      </c>
    </row>
    <row r="6" spans="1:25" s="58" customFormat="1" ht="15" customHeight="1" thickBot="1" x14ac:dyDescent="0.3">
      <c r="A6" s="69"/>
      <c r="B6" s="639"/>
      <c r="C6" s="637"/>
      <c r="D6" s="56"/>
      <c r="E6" s="56"/>
      <c r="F6" s="55"/>
      <c r="G6" s="55"/>
      <c r="H6" s="55"/>
      <c r="I6" s="55"/>
      <c r="J6" s="56"/>
      <c r="K6" s="55"/>
      <c r="L6" s="55"/>
      <c r="M6" s="55"/>
      <c r="N6" s="69"/>
      <c r="O6" s="55"/>
      <c r="P6" s="55"/>
      <c r="Q6" s="69"/>
      <c r="R6" s="617"/>
      <c r="S6" s="56"/>
      <c r="T6" s="56"/>
      <c r="U6" s="56"/>
      <c r="V6" s="56"/>
      <c r="W6" s="56"/>
    </row>
    <row r="7" spans="1:25" ht="15" customHeight="1" x14ac:dyDescent="0.25">
      <c r="A7" s="66"/>
      <c r="B7" s="824">
        <v>1</v>
      </c>
      <c r="C7" s="818" t="s">
        <v>400</v>
      </c>
      <c r="D7" s="820" t="s">
        <v>273</v>
      </c>
      <c r="E7" s="820" t="s">
        <v>62</v>
      </c>
      <c r="F7" s="820" t="s">
        <v>44</v>
      </c>
      <c r="G7" s="826">
        <v>3912165.53</v>
      </c>
      <c r="H7" s="828">
        <v>0.23</v>
      </c>
      <c r="I7" s="815">
        <f>IF(H7="zw./ nie dotyczy",0,ROUND(G7*H7,2))</f>
        <v>899798.07</v>
      </c>
      <c r="J7" s="822">
        <v>1</v>
      </c>
      <c r="K7" s="811">
        <f>ROUND(G7*J7,2)</f>
        <v>3912165.53</v>
      </c>
      <c r="L7" s="813">
        <f>ROUND(I7*J7,2)</f>
        <v>899798.07</v>
      </c>
      <c r="M7" s="815">
        <f>K7+L7</f>
        <v>4811963.5999999996</v>
      </c>
      <c r="N7" s="618"/>
      <c r="O7" s="806">
        <f>M7</f>
        <v>4811963.5999999996</v>
      </c>
      <c r="P7" s="803">
        <f>M7-O7</f>
        <v>0</v>
      </c>
      <c r="Q7" s="619"/>
      <c r="R7" s="620" t="s">
        <v>57</v>
      </c>
      <c r="S7" s="621">
        <v>705721.11</v>
      </c>
      <c r="T7" s="621">
        <v>2617357.79</v>
      </c>
      <c r="U7" s="621">
        <v>589086.63</v>
      </c>
      <c r="V7" s="621"/>
      <c r="W7" s="622">
        <f>SUM(S7:V7)</f>
        <v>3912165.53</v>
      </c>
      <c r="Y7" s="809" t="str">
        <f>IF(O7=(W7+W8),"OK","ŹLE")</f>
        <v>OK</v>
      </c>
    </row>
    <row r="8" spans="1:25" ht="15" customHeight="1" x14ac:dyDescent="0.25">
      <c r="A8" s="66"/>
      <c r="B8" s="825"/>
      <c r="C8" s="819"/>
      <c r="D8" s="781"/>
      <c r="E8" s="781"/>
      <c r="F8" s="821"/>
      <c r="G8" s="827"/>
      <c r="H8" s="829"/>
      <c r="I8" s="812"/>
      <c r="J8" s="814"/>
      <c r="K8" s="812"/>
      <c r="L8" s="814"/>
      <c r="M8" s="812"/>
      <c r="N8" s="87"/>
      <c r="O8" s="769"/>
      <c r="P8" s="816"/>
      <c r="Q8" s="623"/>
      <c r="R8" s="72" t="s">
        <v>60</v>
      </c>
      <c r="S8" s="60">
        <v>162315.85</v>
      </c>
      <c r="T8" s="60">
        <v>601992.29</v>
      </c>
      <c r="U8" s="60">
        <v>135489.93</v>
      </c>
      <c r="V8" s="60"/>
      <c r="W8" s="624">
        <f>SUM(S8:V8)</f>
        <v>899798.07000000007</v>
      </c>
      <c r="Y8" s="810"/>
    </row>
    <row r="9" spans="1:25" x14ac:dyDescent="0.25">
      <c r="A9" s="66"/>
      <c r="B9" s="825"/>
      <c r="C9" s="819"/>
      <c r="D9" s="781"/>
      <c r="E9" s="781"/>
      <c r="F9" s="821"/>
      <c r="G9" s="827"/>
      <c r="H9" s="829"/>
      <c r="I9" s="812"/>
      <c r="J9" s="814"/>
      <c r="K9" s="812"/>
      <c r="L9" s="814"/>
      <c r="M9" s="812"/>
      <c r="N9" s="87"/>
      <c r="O9" s="769"/>
      <c r="P9" s="816"/>
      <c r="Q9" s="623"/>
      <c r="R9" s="72" t="s">
        <v>58</v>
      </c>
      <c r="S9" s="60"/>
      <c r="T9" s="60"/>
      <c r="U9" s="60"/>
      <c r="V9" s="60"/>
      <c r="W9" s="624">
        <f>SUM(S9:V9)</f>
        <v>0</v>
      </c>
      <c r="Y9" s="809" t="str">
        <f>IF(P7=(W9+W10),"OK","ŹLE")</f>
        <v>OK</v>
      </c>
    </row>
    <row r="10" spans="1:25" x14ac:dyDescent="0.25">
      <c r="A10" s="66"/>
      <c r="B10" s="825"/>
      <c r="C10" s="819"/>
      <c r="D10" s="781"/>
      <c r="E10" s="781"/>
      <c r="F10" s="821"/>
      <c r="G10" s="827"/>
      <c r="H10" s="829"/>
      <c r="I10" s="812"/>
      <c r="J10" s="814"/>
      <c r="K10" s="812"/>
      <c r="L10" s="814"/>
      <c r="M10" s="812"/>
      <c r="N10" s="87"/>
      <c r="O10" s="769"/>
      <c r="P10" s="816"/>
      <c r="Q10" s="623"/>
      <c r="R10" s="72" t="s">
        <v>59</v>
      </c>
      <c r="S10" s="60"/>
      <c r="T10" s="60"/>
      <c r="U10" s="60"/>
      <c r="V10" s="60"/>
      <c r="W10" s="624">
        <f>SUM(S10:V10)</f>
        <v>0</v>
      </c>
      <c r="Y10" s="810"/>
    </row>
    <row r="11" spans="1:25" ht="13.8" thickBot="1" x14ac:dyDescent="0.3">
      <c r="A11" s="66"/>
      <c r="B11" s="825"/>
      <c r="C11" s="819"/>
      <c r="D11" s="781"/>
      <c r="E11" s="781"/>
      <c r="F11" s="821"/>
      <c r="G11" s="827"/>
      <c r="H11" s="829"/>
      <c r="I11" s="812"/>
      <c r="J11" s="814"/>
      <c r="K11" s="812"/>
      <c r="L11" s="814"/>
      <c r="M11" s="812"/>
      <c r="N11" s="87"/>
      <c r="O11" s="770"/>
      <c r="P11" s="817"/>
      <c r="Q11" s="623"/>
      <c r="R11" s="56" t="s">
        <v>55</v>
      </c>
      <c r="S11" s="509">
        <f>SUM(S7:S10)</f>
        <v>868036.96</v>
      </c>
      <c r="T11" s="81">
        <f t="shared" ref="T11:W11" si="0">SUM(T7:T10)</f>
        <v>3219350.08</v>
      </c>
      <c r="U11" s="509">
        <f t="shared" si="0"/>
        <v>724576.56</v>
      </c>
      <c r="V11" s="509">
        <f t="shared" si="0"/>
        <v>0</v>
      </c>
      <c r="W11" s="625">
        <f t="shared" si="0"/>
        <v>4811963.5999999996</v>
      </c>
    </row>
    <row r="12" spans="1:25" ht="12.9" customHeight="1" thickTop="1" x14ac:dyDescent="0.25">
      <c r="A12" s="66"/>
      <c r="B12" s="779">
        <f>B7+1</f>
        <v>2</v>
      </c>
      <c r="C12" s="780" t="s">
        <v>400</v>
      </c>
      <c r="D12" s="782" t="s">
        <v>276</v>
      </c>
      <c r="E12" s="782" t="s">
        <v>64</v>
      </c>
      <c r="F12" s="782" t="s">
        <v>44</v>
      </c>
      <c r="G12" s="787">
        <f>PDN_wynagrodz_zespół_proj!AR17</f>
        <v>2399040</v>
      </c>
      <c r="H12" s="790" t="s">
        <v>40</v>
      </c>
      <c r="I12" s="774">
        <f>IF(H12="zw./ nie dotyczy",0,ROUND(G12*H12,2))</f>
        <v>0</v>
      </c>
      <c r="J12" s="793">
        <v>1</v>
      </c>
      <c r="K12" s="768">
        <f t="shared" ref="K12" si="1">ROUND(G12*J12,2)</f>
        <v>2399040</v>
      </c>
      <c r="L12" s="771">
        <f t="shared" ref="L12" si="2">ROUND(I12*J12,2)</f>
        <v>0</v>
      </c>
      <c r="M12" s="774">
        <f t="shared" ref="M12" si="3">K12+L12</f>
        <v>2399040</v>
      </c>
      <c r="N12" s="66"/>
      <c r="O12" s="775">
        <v>0</v>
      </c>
      <c r="P12" s="776">
        <f>M12-O12</f>
        <v>2399040</v>
      </c>
      <c r="Q12" s="70"/>
      <c r="R12" s="73" t="s">
        <v>57</v>
      </c>
      <c r="S12" s="74"/>
      <c r="T12" s="530"/>
      <c r="U12" s="74"/>
      <c r="V12" s="74"/>
      <c r="W12" s="53">
        <f>SUM(S12:V12)</f>
        <v>0</v>
      </c>
      <c r="Y12" s="529" t="str">
        <f>IF(O12=(W12+W13),"OK","ŹLE")</f>
        <v>OK</v>
      </c>
    </row>
    <row r="13" spans="1:25" x14ac:dyDescent="0.25">
      <c r="A13" s="66"/>
      <c r="B13" s="772"/>
      <c r="C13" s="781"/>
      <c r="D13" s="783"/>
      <c r="E13" s="783"/>
      <c r="F13" s="785"/>
      <c r="G13" s="788"/>
      <c r="H13" s="791"/>
      <c r="I13" s="769"/>
      <c r="J13" s="772"/>
      <c r="K13" s="769"/>
      <c r="L13" s="772"/>
      <c r="M13" s="769"/>
      <c r="N13" s="66"/>
      <c r="O13" s="769"/>
      <c r="P13" s="777"/>
      <c r="Q13" s="70"/>
      <c r="R13" s="72" t="s">
        <v>60</v>
      </c>
      <c r="S13" s="60"/>
      <c r="T13" s="60"/>
      <c r="U13" s="60"/>
      <c r="V13" s="60"/>
      <c r="W13" s="53">
        <f>SUM(S13:V13)</f>
        <v>0</v>
      </c>
      <c r="Y13" s="529"/>
    </row>
    <row r="14" spans="1:25" x14ac:dyDescent="0.25">
      <c r="A14" s="66"/>
      <c r="B14" s="772"/>
      <c r="C14" s="781"/>
      <c r="D14" s="783"/>
      <c r="E14" s="783"/>
      <c r="F14" s="785"/>
      <c r="G14" s="788"/>
      <c r="H14" s="791"/>
      <c r="I14" s="769"/>
      <c r="J14" s="772"/>
      <c r="K14" s="769"/>
      <c r="L14" s="772"/>
      <c r="M14" s="769"/>
      <c r="N14" s="66"/>
      <c r="O14" s="769"/>
      <c r="P14" s="777"/>
      <c r="Q14" s="70"/>
      <c r="R14" s="72" t="s">
        <v>58</v>
      </c>
      <c r="S14" s="60">
        <f>PDN_wynagrodz_zespół_proj!M17</f>
        <v>399840</v>
      </c>
      <c r="T14" s="60">
        <f>PDN_wynagrodz_zespół_proj!Z17</f>
        <v>1199520</v>
      </c>
      <c r="U14" s="60">
        <f>PDN_wynagrodz_zespół_proj!AQ17</f>
        <v>799680</v>
      </c>
      <c r="V14" s="60"/>
      <c r="W14" s="53">
        <f>SUM(S14:V14)</f>
        <v>2399040</v>
      </c>
      <c r="Y14" s="529" t="str">
        <f>IF(P12=(W14+W15),"OK","ŹLE")</f>
        <v>OK</v>
      </c>
    </row>
    <row r="15" spans="1:25" x14ac:dyDescent="0.25">
      <c r="A15" s="66"/>
      <c r="B15" s="772"/>
      <c r="C15" s="781"/>
      <c r="D15" s="783"/>
      <c r="E15" s="783"/>
      <c r="F15" s="785"/>
      <c r="G15" s="788"/>
      <c r="H15" s="791"/>
      <c r="I15" s="769"/>
      <c r="J15" s="772"/>
      <c r="K15" s="769"/>
      <c r="L15" s="772"/>
      <c r="M15" s="769"/>
      <c r="N15" s="66"/>
      <c r="O15" s="769"/>
      <c r="P15" s="777"/>
      <c r="Q15" s="70"/>
      <c r="R15" s="72" t="s">
        <v>59</v>
      </c>
      <c r="S15" s="60"/>
      <c r="T15" s="60"/>
      <c r="U15" s="60"/>
      <c r="V15" s="60"/>
      <c r="W15" s="53">
        <f>SUM(S15:V15)</f>
        <v>0</v>
      </c>
      <c r="Y15" s="529"/>
    </row>
    <row r="16" spans="1:25" ht="13.8" thickBot="1" x14ac:dyDescent="0.3">
      <c r="A16" s="66"/>
      <c r="B16" s="773"/>
      <c r="C16" s="781"/>
      <c r="D16" s="784"/>
      <c r="E16" s="784"/>
      <c r="F16" s="786"/>
      <c r="G16" s="789"/>
      <c r="H16" s="792"/>
      <c r="I16" s="770"/>
      <c r="J16" s="773"/>
      <c r="K16" s="770"/>
      <c r="L16" s="773"/>
      <c r="M16" s="770"/>
      <c r="N16" s="66"/>
      <c r="O16" s="770"/>
      <c r="P16" s="778"/>
      <c r="Q16" s="70"/>
      <c r="R16" s="56" t="s">
        <v>55</v>
      </c>
      <c r="S16" s="81">
        <f t="shared" ref="S16:W16" si="4">SUM(S12:S15)</f>
        <v>399840</v>
      </c>
      <c r="T16" s="81">
        <f t="shared" si="4"/>
        <v>1199520</v>
      </c>
      <c r="U16" s="81">
        <f t="shared" si="4"/>
        <v>799680</v>
      </c>
      <c r="V16" s="81">
        <f t="shared" si="4"/>
        <v>0</v>
      </c>
      <c r="W16" s="75">
        <f t="shared" si="4"/>
        <v>2399040</v>
      </c>
      <c r="Y16" s="529"/>
    </row>
    <row r="17" spans="1:25" ht="12.9" customHeight="1" thickTop="1" x14ac:dyDescent="0.25">
      <c r="A17" s="66"/>
      <c r="B17" s="779">
        <f t="shared" ref="B17" si="5">B12+1</f>
        <v>3</v>
      </c>
      <c r="C17" s="797" t="s">
        <v>275</v>
      </c>
      <c r="D17" s="794" t="s">
        <v>274</v>
      </c>
      <c r="E17" s="794" t="s">
        <v>32</v>
      </c>
      <c r="F17" s="794" t="s">
        <v>44</v>
      </c>
      <c r="G17" s="852">
        <v>2682.93</v>
      </c>
      <c r="H17" s="834">
        <v>0.23</v>
      </c>
      <c r="I17" s="856">
        <f>IF(H17="zw./ nie dotyczy",0,ROUND(G17*H17,2))</f>
        <v>617.07000000000005</v>
      </c>
      <c r="J17" s="864">
        <v>1</v>
      </c>
      <c r="K17" s="860">
        <f t="shared" ref="K17:K52" si="6">ROUND(G17*J17,2)</f>
        <v>2682.93</v>
      </c>
      <c r="L17" s="800">
        <f>ROUND(I17*J17,2)</f>
        <v>617.07000000000005</v>
      </c>
      <c r="M17" s="856">
        <f t="shared" ref="M17:M52" si="7">K17+L17</f>
        <v>3300</v>
      </c>
      <c r="N17" s="618"/>
      <c r="O17" s="806">
        <f>M17</f>
        <v>3300</v>
      </c>
      <c r="P17" s="803">
        <f>M17-O17</f>
        <v>0</v>
      </c>
      <c r="Q17" s="619"/>
      <c r="R17" s="620" t="s">
        <v>57</v>
      </c>
      <c r="S17" s="621">
        <f>G17</f>
        <v>2682.93</v>
      </c>
      <c r="T17" s="621"/>
      <c r="U17" s="621"/>
      <c r="V17" s="621"/>
      <c r="W17" s="622">
        <f>SUM(S17:V17)</f>
        <v>2682.93</v>
      </c>
      <c r="Y17" s="809" t="str">
        <f>IF(O17=(W17+W18),"OK","ŹLE")</f>
        <v>OK</v>
      </c>
    </row>
    <row r="18" spans="1:25" x14ac:dyDescent="0.25">
      <c r="A18" s="66"/>
      <c r="B18" s="772"/>
      <c r="C18" s="798"/>
      <c r="D18" s="795"/>
      <c r="E18" s="795"/>
      <c r="F18" s="795"/>
      <c r="G18" s="853"/>
      <c r="H18" s="835"/>
      <c r="I18" s="857"/>
      <c r="J18" s="865"/>
      <c r="K18" s="861"/>
      <c r="L18" s="801"/>
      <c r="M18" s="857"/>
      <c r="N18" s="87"/>
      <c r="O18" s="807"/>
      <c r="P18" s="804"/>
      <c r="Q18" s="623"/>
      <c r="R18" s="72" t="s">
        <v>60</v>
      </c>
      <c r="S18" s="60">
        <f>L17</f>
        <v>617.07000000000005</v>
      </c>
      <c r="T18" s="60"/>
      <c r="U18" s="60"/>
      <c r="V18" s="60"/>
      <c r="W18" s="624">
        <f>SUM(S18:V18)</f>
        <v>617.07000000000005</v>
      </c>
      <c r="Y18" s="809"/>
    </row>
    <row r="19" spans="1:25" x14ac:dyDescent="0.25">
      <c r="A19" s="66"/>
      <c r="B19" s="772"/>
      <c r="C19" s="798"/>
      <c r="D19" s="795"/>
      <c r="E19" s="795"/>
      <c r="F19" s="795"/>
      <c r="G19" s="853"/>
      <c r="H19" s="835"/>
      <c r="I19" s="857"/>
      <c r="J19" s="865"/>
      <c r="K19" s="861"/>
      <c r="L19" s="801"/>
      <c r="M19" s="857"/>
      <c r="N19" s="87"/>
      <c r="O19" s="807"/>
      <c r="P19" s="804"/>
      <c r="Q19" s="623"/>
      <c r="R19" s="72" t="s">
        <v>58</v>
      </c>
      <c r="S19" s="60"/>
      <c r="T19" s="60"/>
      <c r="U19" s="60"/>
      <c r="V19" s="60"/>
      <c r="W19" s="624">
        <f>SUM(S19:V19)</f>
        <v>0</v>
      </c>
      <c r="Y19" s="809" t="str">
        <f>IF(P17=(W19+W20),"OK","ŹLE")</f>
        <v>OK</v>
      </c>
    </row>
    <row r="20" spans="1:25" x14ac:dyDescent="0.25">
      <c r="A20" s="66"/>
      <c r="B20" s="772"/>
      <c r="C20" s="798"/>
      <c r="D20" s="795"/>
      <c r="E20" s="795"/>
      <c r="F20" s="795"/>
      <c r="G20" s="853"/>
      <c r="H20" s="835"/>
      <c r="I20" s="857"/>
      <c r="J20" s="865"/>
      <c r="K20" s="861"/>
      <c r="L20" s="801"/>
      <c r="M20" s="857"/>
      <c r="N20" s="87"/>
      <c r="O20" s="807"/>
      <c r="P20" s="804"/>
      <c r="Q20" s="623"/>
      <c r="R20" s="72" t="s">
        <v>59</v>
      </c>
      <c r="S20" s="60"/>
      <c r="T20" s="60"/>
      <c r="U20" s="60"/>
      <c r="V20" s="60"/>
      <c r="W20" s="624">
        <f>SUM(S20:V20)</f>
        <v>0</v>
      </c>
      <c r="Y20" s="809"/>
    </row>
    <row r="21" spans="1:25" ht="13.8" thickBot="1" x14ac:dyDescent="0.3">
      <c r="A21" s="66"/>
      <c r="B21" s="773"/>
      <c r="C21" s="799"/>
      <c r="D21" s="796"/>
      <c r="E21" s="796"/>
      <c r="F21" s="796"/>
      <c r="G21" s="854"/>
      <c r="H21" s="836"/>
      <c r="I21" s="858"/>
      <c r="J21" s="866"/>
      <c r="K21" s="862"/>
      <c r="L21" s="802"/>
      <c r="M21" s="858"/>
      <c r="N21" s="87"/>
      <c r="O21" s="808"/>
      <c r="P21" s="805"/>
      <c r="Q21" s="623"/>
      <c r="R21" s="56" t="s">
        <v>55</v>
      </c>
      <c r="S21" s="528">
        <f t="shared" ref="S21:W21" si="8">SUM(S17:S20)</f>
        <v>3300</v>
      </c>
      <c r="T21" s="528">
        <f t="shared" si="8"/>
        <v>0</v>
      </c>
      <c r="U21" s="81">
        <f t="shared" si="8"/>
        <v>0</v>
      </c>
      <c r="V21" s="528">
        <f t="shared" si="8"/>
        <v>0</v>
      </c>
      <c r="W21" s="625">
        <f t="shared" si="8"/>
        <v>3300</v>
      </c>
      <c r="Y21" s="529"/>
    </row>
    <row r="22" spans="1:25" ht="12.9" customHeight="1" thickTop="1" x14ac:dyDescent="0.25">
      <c r="A22" s="66"/>
      <c r="B22" s="779">
        <f t="shared" ref="B22" si="9">B17+1</f>
        <v>4</v>
      </c>
      <c r="C22" s="851" t="s">
        <v>275</v>
      </c>
      <c r="D22" s="845" t="s">
        <v>377</v>
      </c>
      <c r="E22" s="782" t="s">
        <v>32</v>
      </c>
      <c r="F22" s="782" t="s">
        <v>44</v>
      </c>
      <c r="G22" s="787">
        <v>2439.02</v>
      </c>
      <c r="H22" s="790">
        <v>0.23</v>
      </c>
      <c r="I22" s="774">
        <f>IF(H22="zw./ nie dotyczy",0,ROUND(G22*H22,2))</f>
        <v>560.97</v>
      </c>
      <c r="J22" s="793">
        <v>1</v>
      </c>
      <c r="K22" s="768">
        <f t="shared" si="6"/>
        <v>2439.02</v>
      </c>
      <c r="L22" s="771">
        <f>ROUND(I22*J22,2)</f>
        <v>560.97</v>
      </c>
      <c r="M22" s="774">
        <f t="shared" si="7"/>
        <v>2999.99</v>
      </c>
      <c r="N22" s="87"/>
      <c r="O22" s="775">
        <f>M22</f>
        <v>2999.99</v>
      </c>
      <c r="P22" s="776">
        <v>0</v>
      </c>
      <c r="Q22" s="623"/>
      <c r="R22" s="73" t="s">
        <v>57</v>
      </c>
      <c r="S22" s="74"/>
      <c r="T22" s="74"/>
      <c r="U22" s="74">
        <f>K22</f>
        <v>2439.02</v>
      </c>
      <c r="V22" s="74"/>
      <c r="W22" s="624">
        <f>SUM(S22:V22)</f>
        <v>2439.02</v>
      </c>
      <c r="Y22" s="809" t="str">
        <f>IF(O22=(W22+W23),"OK","ŹLE")</f>
        <v>OK</v>
      </c>
    </row>
    <row r="23" spans="1:25" x14ac:dyDescent="0.25">
      <c r="A23" s="66"/>
      <c r="B23" s="772"/>
      <c r="C23" s="819"/>
      <c r="D23" s="846"/>
      <c r="E23" s="783"/>
      <c r="F23" s="785"/>
      <c r="G23" s="788"/>
      <c r="H23" s="791"/>
      <c r="I23" s="769"/>
      <c r="J23" s="772"/>
      <c r="K23" s="769"/>
      <c r="L23" s="772"/>
      <c r="M23" s="769"/>
      <c r="N23" s="87"/>
      <c r="O23" s="769"/>
      <c r="P23" s="777"/>
      <c r="Q23" s="623"/>
      <c r="R23" s="72" t="s">
        <v>60</v>
      </c>
      <c r="S23" s="60"/>
      <c r="T23" s="60"/>
      <c r="U23" s="60">
        <f>L22</f>
        <v>560.97</v>
      </c>
      <c r="V23" s="60"/>
      <c r="W23" s="624">
        <f>SUM(S23:V23)</f>
        <v>560.97</v>
      </c>
      <c r="Y23" s="810"/>
    </row>
    <row r="24" spans="1:25" x14ac:dyDescent="0.25">
      <c r="A24" s="66"/>
      <c r="B24" s="772"/>
      <c r="C24" s="819"/>
      <c r="D24" s="846"/>
      <c r="E24" s="783"/>
      <c r="F24" s="785"/>
      <c r="G24" s="788"/>
      <c r="H24" s="791"/>
      <c r="I24" s="769"/>
      <c r="J24" s="772"/>
      <c r="K24" s="769"/>
      <c r="L24" s="772"/>
      <c r="M24" s="769"/>
      <c r="N24" s="87"/>
      <c r="O24" s="769"/>
      <c r="P24" s="777"/>
      <c r="Q24" s="623"/>
      <c r="R24" s="72" t="s">
        <v>58</v>
      </c>
      <c r="S24" s="60"/>
      <c r="T24" s="60"/>
      <c r="U24" s="60"/>
      <c r="V24" s="60"/>
      <c r="W24" s="624">
        <f>SUM(S24:V24)</f>
        <v>0</v>
      </c>
      <c r="Y24" s="809" t="str">
        <f>IF(P22=(W24+W25),"OK","ŹLE")</f>
        <v>OK</v>
      </c>
    </row>
    <row r="25" spans="1:25" x14ac:dyDescent="0.25">
      <c r="A25" s="66"/>
      <c r="B25" s="772"/>
      <c r="C25" s="819"/>
      <c r="D25" s="846"/>
      <c r="E25" s="783"/>
      <c r="F25" s="785"/>
      <c r="G25" s="788"/>
      <c r="H25" s="791"/>
      <c r="I25" s="769"/>
      <c r="J25" s="772"/>
      <c r="K25" s="769"/>
      <c r="L25" s="772"/>
      <c r="M25" s="769"/>
      <c r="N25" s="87"/>
      <c r="O25" s="769"/>
      <c r="P25" s="777"/>
      <c r="Q25" s="623"/>
      <c r="R25" s="72" t="s">
        <v>59</v>
      </c>
      <c r="S25" s="60"/>
      <c r="T25" s="60"/>
      <c r="U25" s="60"/>
      <c r="V25" s="60"/>
      <c r="W25" s="624">
        <f>SUM(S25:V25)</f>
        <v>0</v>
      </c>
      <c r="Y25" s="810"/>
    </row>
    <row r="26" spans="1:25" ht="13.8" thickBot="1" x14ac:dyDescent="0.3">
      <c r="A26" s="66"/>
      <c r="B26" s="773"/>
      <c r="C26" s="819"/>
      <c r="D26" s="847"/>
      <c r="E26" s="784"/>
      <c r="F26" s="786"/>
      <c r="G26" s="789"/>
      <c r="H26" s="792"/>
      <c r="I26" s="770"/>
      <c r="J26" s="773"/>
      <c r="K26" s="770"/>
      <c r="L26" s="773"/>
      <c r="M26" s="770"/>
      <c r="N26" s="87"/>
      <c r="O26" s="770"/>
      <c r="P26" s="778"/>
      <c r="Q26" s="623"/>
      <c r="R26" s="56" t="s">
        <v>55</v>
      </c>
      <c r="S26" s="509">
        <f t="shared" ref="S26:W26" si="10">SUM(S22:S25)</f>
        <v>0</v>
      </c>
      <c r="T26" s="509">
        <f t="shared" si="10"/>
        <v>0</v>
      </c>
      <c r="U26" s="509">
        <f t="shared" si="10"/>
        <v>2999.99</v>
      </c>
      <c r="V26" s="81">
        <f t="shared" si="10"/>
        <v>0</v>
      </c>
      <c r="W26" s="625">
        <f t="shared" si="10"/>
        <v>2999.99</v>
      </c>
    </row>
    <row r="27" spans="1:25" ht="13.8" thickTop="1" x14ac:dyDescent="0.25">
      <c r="A27" s="66"/>
      <c r="B27" s="779">
        <f t="shared" ref="B27" si="11">B22+1</f>
        <v>5</v>
      </c>
      <c r="C27" s="837" t="s">
        <v>275</v>
      </c>
      <c r="D27" s="845" t="s">
        <v>266</v>
      </c>
      <c r="E27" s="782" t="s">
        <v>32</v>
      </c>
      <c r="F27" s="782" t="s">
        <v>44</v>
      </c>
      <c r="G27" s="787">
        <v>32520.33</v>
      </c>
      <c r="H27" s="790">
        <v>0.23</v>
      </c>
      <c r="I27" s="774">
        <f>IF(H27="zw./ nie dotyczy",0,ROUND(G27*H27,2))</f>
        <v>7479.68</v>
      </c>
      <c r="J27" s="793">
        <v>1</v>
      </c>
      <c r="K27" s="768">
        <f t="shared" si="6"/>
        <v>32520.33</v>
      </c>
      <c r="L27" s="771">
        <f>ROUND(I27*J27,2)</f>
        <v>7479.68</v>
      </c>
      <c r="M27" s="774">
        <f t="shared" si="7"/>
        <v>40000.01</v>
      </c>
      <c r="N27" s="629"/>
      <c r="O27" s="775">
        <f>M27</f>
        <v>40000.01</v>
      </c>
      <c r="P27" s="776">
        <f>M27-O27</f>
        <v>0</v>
      </c>
      <c r="Q27" s="630"/>
      <c r="R27" s="73" t="s">
        <v>57</v>
      </c>
      <c r="S27" s="76"/>
      <c r="T27" s="76"/>
      <c r="U27" s="76">
        <f>K27</f>
        <v>32520.33</v>
      </c>
      <c r="V27" s="77"/>
      <c r="W27" s="624">
        <f>SUM(S27:V27)</f>
        <v>32520.33</v>
      </c>
      <c r="X27"/>
      <c r="Y27" s="809" t="str">
        <f>IF(O27=(W27+W28),"OK","ŹLE")</f>
        <v>OK</v>
      </c>
    </row>
    <row r="28" spans="1:25" x14ac:dyDescent="0.25">
      <c r="A28" s="66"/>
      <c r="B28" s="772"/>
      <c r="C28" s="838"/>
      <c r="D28" s="848"/>
      <c r="E28" s="795"/>
      <c r="F28" s="795"/>
      <c r="G28" s="853"/>
      <c r="H28" s="835"/>
      <c r="I28" s="769"/>
      <c r="J28" s="865"/>
      <c r="K28" s="769"/>
      <c r="L28" s="772"/>
      <c r="M28" s="769"/>
      <c r="N28" s="629"/>
      <c r="O28" s="769"/>
      <c r="P28" s="777"/>
      <c r="Q28" s="630"/>
      <c r="R28" s="72" t="s">
        <v>60</v>
      </c>
      <c r="S28" s="61"/>
      <c r="T28" s="61"/>
      <c r="U28" s="61">
        <f>L27</f>
        <v>7479.68</v>
      </c>
      <c r="V28" s="61"/>
      <c r="W28" s="624">
        <f>SUM(S28:V28)</f>
        <v>7479.68</v>
      </c>
      <c r="X28"/>
      <c r="Y28" s="810"/>
    </row>
    <row r="29" spans="1:25" x14ac:dyDescent="0.25">
      <c r="A29" s="66"/>
      <c r="B29" s="772"/>
      <c r="C29" s="838"/>
      <c r="D29" s="848"/>
      <c r="E29" s="795"/>
      <c r="F29" s="795"/>
      <c r="G29" s="853"/>
      <c r="H29" s="835"/>
      <c r="I29" s="769"/>
      <c r="J29" s="865"/>
      <c r="K29" s="769"/>
      <c r="L29" s="772"/>
      <c r="M29" s="769"/>
      <c r="N29" s="629"/>
      <c r="O29" s="769"/>
      <c r="P29" s="777"/>
      <c r="Q29" s="630"/>
      <c r="R29" s="72" t="s">
        <v>58</v>
      </c>
      <c r="S29" s="61"/>
      <c r="T29" s="61"/>
      <c r="U29" s="61"/>
      <c r="V29" s="61"/>
      <c r="W29" s="624">
        <f>SUM(S29:V29)</f>
        <v>0</v>
      </c>
      <c r="X29"/>
      <c r="Y29" s="809" t="str">
        <f>IF(P27=(W29+W30),"OK","ŹLE")</f>
        <v>OK</v>
      </c>
    </row>
    <row r="30" spans="1:25" x14ac:dyDescent="0.25">
      <c r="A30" s="66"/>
      <c r="B30" s="772"/>
      <c r="C30" s="838"/>
      <c r="D30" s="848"/>
      <c r="E30" s="795"/>
      <c r="F30" s="795"/>
      <c r="G30" s="853"/>
      <c r="H30" s="835"/>
      <c r="I30" s="769"/>
      <c r="J30" s="865"/>
      <c r="K30" s="769"/>
      <c r="L30" s="772"/>
      <c r="M30" s="769"/>
      <c r="N30" s="629"/>
      <c r="O30" s="769"/>
      <c r="P30" s="777"/>
      <c r="Q30" s="630"/>
      <c r="R30" s="72" t="s">
        <v>59</v>
      </c>
      <c r="S30" s="61"/>
      <c r="T30" s="61"/>
      <c r="U30" s="61"/>
      <c r="V30" s="61"/>
      <c r="W30" s="624">
        <f>SUM(S30:V30)</f>
        <v>0</v>
      </c>
      <c r="X30"/>
      <c r="Y30" s="810"/>
    </row>
    <row r="31" spans="1:25" ht="13.8" thickBot="1" x14ac:dyDescent="0.3">
      <c r="A31" s="66"/>
      <c r="B31" s="773"/>
      <c r="C31" s="841"/>
      <c r="D31" s="849"/>
      <c r="E31" s="796"/>
      <c r="F31" s="796"/>
      <c r="G31" s="854"/>
      <c r="H31" s="836"/>
      <c r="I31" s="770"/>
      <c r="J31" s="866"/>
      <c r="K31" s="770"/>
      <c r="L31" s="773"/>
      <c r="M31" s="770"/>
      <c r="N31" s="629"/>
      <c r="O31" s="770"/>
      <c r="P31" s="778"/>
      <c r="Q31" s="630"/>
      <c r="R31" s="79" t="s">
        <v>55</v>
      </c>
      <c r="S31" s="509">
        <f t="shared" ref="S31:W31" si="12">SUM(S27:S30)</f>
        <v>0</v>
      </c>
      <c r="T31" s="509">
        <f t="shared" si="12"/>
        <v>0</v>
      </c>
      <c r="U31" s="509">
        <f t="shared" si="12"/>
        <v>40000.01</v>
      </c>
      <c r="V31" s="509">
        <f t="shared" si="12"/>
        <v>0</v>
      </c>
      <c r="W31" s="625">
        <f t="shared" si="12"/>
        <v>40000.01</v>
      </c>
      <c r="X31"/>
    </row>
    <row r="32" spans="1:25" ht="12.9" customHeight="1" thickTop="1" x14ac:dyDescent="0.25">
      <c r="A32" s="66"/>
      <c r="B32" s="779">
        <f t="shared" ref="B32" si="13">B27+1</f>
        <v>6</v>
      </c>
      <c r="C32" s="837" t="s">
        <v>275</v>
      </c>
      <c r="D32" s="845" t="s">
        <v>277</v>
      </c>
      <c r="E32" s="782" t="s">
        <v>64</v>
      </c>
      <c r="F32" s="782" t="s">
        <v>44</v>
      </c>
      <c r="G32" s="787">
        <f>PDN_wynagrodz_zespół_proj!AR15</f>
        <v>46656</v>
      </c>
      <c r="H32" s="790" t="s">
        <v>40</v>
      </c>
      <c r="I32" s="774">
        <f>IF(H32="zw./ nie dotyczy",0,ROUND(G32*H32,2))</f>
        <v>0</v>
      </c>
      <c r="J32" s="793">
        <v>1</v>
      </c>
      <c r="K32" s="768">
        <f t="shared" si="6"/>
        <v>46656</v>
      </c>
      <c r="L32" s="771">
        <f>ROUND(I32*J32,2)</f>
        <v>0</v>
      </c>
      <c r="M32" s="774">
        <f t="shared" si="7"/>
        <v>46656</v>
      </c>
      <c r="N32" s="629"/>
      <c r="O32" s="775">
        <v>0</v>
      </c>
      <c r="P32" s="776">
        <f>M32-O32</f>
        <v>46656</v>
      </c>
      <c r="Q32" s="630"/>
      <c r="R32" s="78" t="s">
        <v>57</v>
      </c>
      <c r="S32" s="76"/>
      <c r="T32" s="76"/>
      <c r="U32" s="76"/>
      <c r="V32" s="76"/>
      <c r="W32" s="624">
        <f>SUM(S32:V32)</f>
        <v>0</v>
      </c>
      <c r="X32"/>
      <c r="Y32" s="809" t="str">
        <f>IF(O32=(W32+W33),"OK","ŹLE")</f>
        <v>OK</v>
      </c>
    </row>
    <row r="33" spans="1:25" x14ac:dyDescent="0.25">
      <c r="A33" s="66"/>
      <c r="B33" s="772"/>
      <c r="C33" s="838"/>
      <c r="D33" s="848"/>
      <c r="E33" s="795"/>
      <c r="F33" s="795"/>
      <c r="G33" s="853"/>
      <c r="H33" s="835"/>
      <c r="I33" s="769"/>
      <c r="J33" s="865"/>
      <c r="K33" s="769"/>
      <c r="L33" s="772"/>
      <c r="M33" s="769"/>
      <c r="N33" s="629"/>
      <c r="O33" s="769"/>
      <c r="P33" s="777"/>
      <c r="Q33" s="630"/>
      <c r="R33" s="72" t="s">
        <v>60</v>
      </c>
      <c r="S33" s="61"/>
      <c r="T33" s="61"/>
      <c r="U33" s="61"/>
      <c r="V33" s="61"/>
      <c r="W33" s="624">
        <f>SUM(S33:V33)</f>
        <v>0</v>
      </c>
      <c r="X33"/>
      <c r="Y33" s="810"/>
    </row>
    <row r="34" spans="1:25" x14ac:dyDescent="0.25">
      <c r="A34" s="66"/>
      <c r="B34" s="772"/>
      <c r="C34" s="838"/>
      <c r="D34" s="848"/>
      <c r="E34" s="795"/>
      <c r="F34" s="795"/>
      <c r="G34" s="853"/>
      <c r="H34" s="835"/>
      <c r="I34" s="769"/>
      <c r="J34" s="865"/>
      <c r="K34" s="769"/>
      <c r="L34" s="772"/>
      <c r="M34" s="769"/>
      <c r="N34" s="629"/>
      <c r="O34" s="769"/>
      <c r="P34" s="777"/>
      <c r="Q34" s="630"/>
      <c r="R34" s="72" t="s">
        <v>58</v>
      </c>
      <c r="S34" s="61">
        <f>PDN_wynagrodz_zespół_proj!M15</f>
        <v>7776</v>
      </c>
      <c r="T34" s="61">
        <f>PDN_wynagrodz_zespół_proj!Z15</f>
        <v>23328</v>
      </c>
      <c r="U34" s="61">
        <f>PDN_wynagrodz_zespół_proj!AQ15</f>
        <v>15552</v>
      </c>
      <c r="V34" s="61"/>
      <c r="W34" s="624">
        <f>SUM(S34:V34)</f>
        <v>46656</v>
      </c>
      <c r="X34"/>
      <c r="Y34" s="809" t="str">
        <f>IF(P32=(W34+W35),"OK","ŹLE")</f>
        <v>OK</v>
      </c>
    </row>
    <row r="35" spans="1:25" x14ac:dyDescent="0.25">
      <c r="A35" s="66"/>
      <c r="B35" s="772"/>
      <c r="C35" s="838"/>
      <c r="D35" s="848"/>
      <c r="E35" s="795"/>
      <c r="F35" s="795"/>
      <c r="G35" s="853"/>
      <c r="H35" s="835"/>
      <c r="I35" s="769"/>
      <c r="J35" s="865"/>
      <c r="K35" s="769"/>
      <c r="L35" s="772"/>
      <c r="M35" s="769"/>
      <c r="N35" s="629"/>
      <c r="O35" s="769"/>
      <c r="P35" s="777"/>
      <c r="Q35" s="630"/>
      <c r="R35" s="72" t="s">
        <v>59</v>
      </c>
      <c r="S35" s="61"/>
      <c r="T35" s="61"/>
      <c r="U35" s="61"/>
      <c r="V35" s="61"/>
      <c r="W35" s="624">
        <f>SUM(S35:V35)</f>
        <v>0</v>
      </c>
      <c r="X35"/>
      <c r="Y35" s="810"/>
    </row>
    <row r="36" spans="1:25" ht="13.8" thickBot="1" x14ac:dyDescent="0.3">
      <c r="A36" s="66"/>
      <c r="B36" s="773"/>
      <c r="C36" s="839"/>
      <c r="D36" s="850"/>
      <c r="E36" s="833"/>
      <c r="F36" s="833"/>
      <c r="G36" s="855"/>
      <c r="H36" s="859"/>
      <c r="I36" s="863"/>
      <c r="J36" s="869"/>
      <c r="K36" s="863"/>
      <c r="L36" s="868"/>
      <c r="M36" s="863"/>
      <c r="N36" s="631"/>
      <c r="O36" s="863"/>
      <c r="P36" s="867"/>
      <c r="Q36" s="632"/>
      <c r="R36" s="626" t="s">
        <v>55</v>
      </c>
      <c r="S36" s="627">
        <f t="shared" ref="S36:W36" si="14">SUM(S32:S35)</f>
        <v>7776</v>
      </c>
      <c r="T36" s="627">
        <f t="shared" si="14"/>
        <v>23328</v>
      </c>
      <c r="U36" s="627">
        <f t="shared" si="14"/>
        <v>15552</v>
      </c>
      <c r="V36" s="627">
        <f t="shared" si="14"/>
        <v>0</v>
      </c>
      <c r="W36" s="628">
        <f t="shared" si="14"/>
        <v>46656</v>
      </c>
      <c r="X36"/>
    </row>
    <row r="37" spans="1:25" ht="13.8" customHeight="1" x14ac:dyDescent="0.25">
      <c r="A37" s="66"/>
      <c r="B37" s="779">
        <f t="shared" ref="B37" si="15">B32+1</f>
        <v>7</v>
      </c>
      <c r="C37" s="840" t="s">
        <v>278</v>
      </c>
      <c r="D37" s="794" t="s">
        <v>279</v>
      </c>
      <c r="E37" s="794" t="s">
        <v>31</v>
      </c>
      <c r="F37" s="794" t="s">
        <v>44</v>
      </c>
      <c r="G37" s="852">
        <v>6382.11</v>
      </c>
      <c r="H37" s="834">
        <v>0.23</v>
      </c>
      <c r="I37" s="856">
        <f>IF(H37="zw./ nie dotyczy",0,ROUND(G37*H37,2))</f>
        <v>1467.89</v>
      </c>
      <c r="J37" s="864">
        <v>1</v>
      </c>
      <c r="K37" s="860">
        <f t="shared" si="6"/>
        <v>6382.11</v>
      </c>
      <c r="L37" s="800">
        <f>ROUND(I37*J37,2)</f>
        <v>1467.89</v>
      </c>
      <c r="M37" s="856">
        <f t="shared" si="7"/>
        <v>7850</v>
      </c>
      <c r="N37" s="633"/>
      <c r="O37" s="806">
        <f>M37</f>
        <v>7850</v>
      </c>
      <c r="P37" s="803"/>
      <c r="Q37" s="634"/>
      <c r="R37" s="620" t="s">
        <v>57</v>
      </c>
      <c r="S37" s="635"/>
      <c r="T37" s="635">
        <f>K37</f>
        <v>6382.11</v>
      </c>
      <c r="U37" s="635"/>
      <c r="V37" s="635"/>
      <c r="W37" s="622">
        <f>SUM(S37:V37)</f>
        <v>6382.11</v>
      </c>
      <c r="X37"/>
      <c r="Y37" s="809" t="str">
        <f>IF(O37=(W37+W38),"OK","ŹLE")</f>
        <v>OK</v>
      </c>
    </row>
    <row r="38" spans="1:25" x14ac:dyDescent="0.25">
      <c r="A38" s="66"/>
      <c r="B38" s="772"/>
      <c r="C38" s="838"/>
      <c r="D38" s="795"/>
      <c r="E38" s="795"/>
      <c r="F38" s="795"/>
      <c r="G38" s="853"/>
      <c r="H38" s="835"/>
      <c r="I38" s="769"/>
      <c r="J38" s="865"/>
      <c r="K38" s="769"/>
      <c r="L38" s="772"/>
      <c r="M38" s="769"/>
      <c r="N38" s="629"/>
      <c r="O38" s="769"/>
      <c r="P38" s="777"/>
      <c r="Q38" s="630"/>
      <c r="R38" s="72" t="s">
        <v>60</v>
      </c>
      <c r="S38" s="61"/>
      <c r="T38" s="61">
        <f>L37</f>
        <v>1467.89</v>
      </c>
      <c r="U38" s="61"/>
      <c r="V38" s="61"/>
      <c r="W38" s="624">
        <f>SUM(S38:V38)</f>
        <v>1467.89</v>
      </c>
      <c r="X38"/>
      <c r="Y38" s="810"/>
    </row>
    <row r="39" spans="1:25" x14ac:dyDescent="0.25">
      <c r="A39" s="66"/>
      <c r="B39" s="772"/>
      <c r="C39" s="838"/>
      <c r="D39" s="795"/>
      <c r="E39" s="795"/>
      <c r="F39" s="795"/>
      <c r="G39" s="853"/>
      <c r="H39" s="835"/>
      <c r="I39" s="769"/>
      <c r="J39" s="865"/>
      <c r="K39" s="769"/>
      <c r="L39" s="772"/>
      <c r="M39" s="769"/>
      <c r="N39" s="629"/>
      <c r="O39" s="769"/>
      <c r="P39" s="777"/>
      <c r="Q39" s="630"/>
      <c r="R39" s="72" t="s">
        <v>58</v>
      </c>
      <c r="S39" s="61"/>
      <c r="T39" s="61"/>
      <c r="U39" s="61"/>
      <c r="V39" s="61"/>
      <c r="W39" s="624">
        <f>SUM(S39:V39)</f>
        <v>0</v>
      </c>
      <c r="X39"/>
      <c r="Y39" s="809" t="str">
        <f>IF(P37=(W39+W40),"OK","ŹLE")</f>
        <v>OK</v>
      </c>
    </row>
    <row r="40" spans="1:25" x14ac:dyDescent="0.25">
      <c r="A40" s="66"/>
      <c r="B40" s="772"/>
      <c r="C40" s="838"/>
      <c r="D40" s="795"/>
      <c r="E40" s="795"/>
      <c r="F40" s="795"/>
      <c r="G40" s="853"/>
      <c r="H40" s="835"/>
      <c r="I40" s="769"/>
      <c r="J40" s="865"/>
      <c r="K40" s="769"/>
      <c r="L40" s="772"/>
      <c r="M40" s="769"/>
      <c r="N40" s="629"/>
      <c r="O40" s="769"/>
      <c r="P40" s="777"/>
      <c r="Q40" s="630"/>
      <c r="R40" s="72" t="s">
        <v>59</v>
      </c>
      <c r="S40" s="61"/>
      <c r="T40" s="61"/>
      <c r="U40" s="61"/>
      <c r="V40" s="61"/>
      <c r="W40" s="624">
        <f>SUM(S40:V40)</f>
        <v>0</v>
      </c>
      <c r="X40"/>
      <c r="Y40" s="810"/>
    </row>
    <row r="41" spans="1:25" ht="13.8" thickBot="1" x14ac:dyDescent="0.3">
      <c r="A41" s="66"/>
      <c r="B41" s="773"/>
      <c r="C41" s="841"/>
      <c r="D41" s="796"/>
      <c r="E41" s="796"/>
      <c r="F41" s="796"/>
      <c r="G41" s="854"/>
      <c r="H41" s="836"/>
      <c r="I41" s="770"/>
      <c r="J41" s="866"/>
      <c r="K41" s="770"/>
      <c r="L41" s="773"/>
      <c r="M41" s="770"/>
      <c r="N41" s="629"/>
      <c r="O41" s="770"/>
      <c r="P41" s="778"/>
      <c r="Q41" s="630"/>
      <c r="R41" s="56" t="s">
        <v>55</v>
      </c>
      <c r="S41" s="509">
        <f t="shared" ref="S41:W41" si="16">SUM(S37:S40)</f>
        <v>0</v>
      </c>
      <c r="T41" s="81">
        <f t="shared" si="16"/>
        <v>7850</v>
      </c>
      <c r="U41" s="509">
        <f t="shared" si="16"/>
        <v>0</v>
      </c>
      <c r="V41" s="509">
        <f t="shared" si="16"/>
        <v>0</v>
      </c>
      <c r="W41" s="625">
        <f t="shared" si="16"/>
        <v>7850</v>
      </c>
      <c r="X41"/>
    </row>
    <row r="42" spans="1:25" ht="13.8" customHeight="1" thickTop="1" x14ac:dyDescent="0.25">
      <c r="A42" s="66"/>
      <c r="B42" s="779">
        <f t="shared" ref="B42" si="17">B37+1</f>
        <v>8</v>
      </c>
      <c r="C42" s="837" t="s">
        <v>278</v>
      </c>
      <c r="D42" s="782" t="s">
        <v>277</v>
      </c>
      <c r="E42" s="782" t="s">
        <v>64</v>
      </c>
      <c r="F42" s="782" t="s">
        <v>44</v>
      </c>
      <c r="G42" s="787">
        <f>PDN_wynagrodz_zespół_proj!AR6</f>
        <v>999192</v>
      </c>
      <c r="H42" s="790" t="s">
        <v>40</v>
      </c>
      <c r="I42" s="774">
        <f>IF(H42="zw./ nie dotyczy",0,ROUND(G42*H42,2))</f>
        <v>0</v>
      </c>
      <c r="J42" s="793">
        <v>1</v>
      </c>
      <c r="K42" s="768">
        <f t="shared" si="6"/>
        <v>999192</v>
      </c>
      <c r="L42" s="771">
        <f>ROUND(I42*J42,2)</f>
        <v>0</v>
      </c>
      <c r="M42" s="774">
        <f t="shared" si="7"/>
        <v>999192</v>
      </c>
      <c r="N42" s="629"/>
      <c r="O42" s="775">
        <v>0</v>
      </c>
      <c r="P42" s="776">
        <f>M42-O42</f>
        <v>999192</v>
      </c>
      <c r="Q42" s="630"/>
      <c r="R42" s="73" t="s">
        <v>57</v>
      </c>
      <c r="S42" s="76"/>
      <c r="T42" s="77"/>
      <c r="U42" s="76"/>
      <c r="V42" s="76"/>
      <c r="W42" s="624">
        <f>SUM(S42:V42)</f>
        <v>0</v>
      </c>
      <c r="X42"/>
      <c r="Y42" s="809" t="str">
        <f>IF(O42=(W42+W43),"OK","ŹLE")</f>
        <v>OK</v>
      </c>
    </row>
    <row r="43" spans="1:25" x14ac:dyDescent="0.25">
      <c r="A43" s="66"/>
      <c r="B43" s="772"/>
      <c r="C43" s="838"/>
      <c r="D43" s="795"/>
      <c r="E43" s="795"/>
      <c r="F43" s="795"/>
      <c r="G43" s="853"/>
      <c r="H43" s="835"/>
      <c r="I43" s="857"/>
      <c r="J43" s="865"/>
      <c r="K43" s="861"/>
      <c r="L43" s="801"/>
      <c r="M43" s="857"/>
      <c r="N43" s="629"/>
      <c r="O43" s="807"/>
      <c r="P43" s="804"/>
      <c r="Q43" s="630"/>
      <c r="R43" s="72" t="s">
        <v>60</v>
      </c>
      <c r="S43" s="61"/>
      <c r="T43" s="61"/>
      <c r="U43" s="61"/>
      <c r="V43" s="61"/>
      <c r="W43" s="624">
        <f>SUM(S43:V43)</f>
        <v>0</v>
      </c>
      <c r="X43"/>
      <c r="Y43" s="809"/>
    </row>
    <row r="44" spans="1:25" x14ac:dyDescent="0.25">
      <c r="A44" s="66"/>
      <c r="B44" s="772"/>
      <c r="C44" s="838"/>
      <c r="D44" s="795"/>
      <c r="E44" s="795"/>
      <c r="F44" s="795"/>
      <c r="G44" s="853"/>
      <c r="H44" s="835"/>
      <c r="I44" s="857"/>
      <c r="J44" s="865"/>
      <c r="K44" s="861"/>
      <c r="L44" s="801"/>
      <c r="M44" s="857"/>
      <c r="N44" s="629"/>
      <c r="O44" s="807"/>
      <c r="P44" s="804"/>
      <c r="Q44" s="630"/>
      <c r="R44" s="72" t="s">
        <v>58</v>
      </c>
      <c r="S44" s="61">
        <f>PDN_wynagrodz_zespół_proj!M6</f>
        <v>166532</v>
      </c>
      <c r="T44" s="61">
        <f>PDN_wynagrodz_zespół_proj!Z6</f>
        <v>499596</v>
      </c>
      <c r="U44" s="61">
        <f>PDN_wynagrodz_zespół_proj!AQ6</f>
        <v>333064</v>
      </c>
      <c r="V44" s="61"/>
      <c r="W44" s="624">
        <f>SUM(S44:V44)</f>
        <v>999192</v>
      </c>
      <c r="X44"/>
      <c r="Y44" s="809" t="str">
        <f>IF(P42=(W44+W45),"OK","ŹLE")</f>
        <v>OK</v>
      </c>
    </row>
    <row r="45" spans="1:25" x14ac:dyDescent="0.25">
      <c r="A45" s="66"/>
      <c r="B45" s="772"/>
      <c r="C45" s="838"/>
      <c r="D45" s="795"/>
      <c r="E45" s="795"/>
      <c r="F45" s="795"/>
      <c r="G45" s="853"/>
      <c r="H45" s="835"/>
      <c r="I45" s="857"/>
      <c r="J45" s="865"/>
      <c r="K45" s="861"/>
      <c r="L45" s="801"/>
      <c r="M45" s="857"/>
      <c r="N45" s="629"/>
      <c r="O45" s="807"/>
      <c r="P45" s="804"/>
      <c r="Q45" s="630"/>
      <c r="R45" s="72" t="s">
        <v>59</v>
      </c>
      <c r="S45" s="61"/>
      <c r="T45" s="61"/>
      <c r="U45" s="61"/>
      <c r="V45" s="61"/>
      <c r="W45" s="624">
        <f>SUM(S45:V45)</f>
        <v>0</v>
      </c>
      <c r="X45"/>
      <c r="Y45" s="809"/>
    </row>
    <row r="46" spans="1:25" ht="13.8" thickBot="1" x14ac:dyDescent="0.3">
      <c r="A46" s="66"/>
      <c r="B46" s="773"/>
      <c r="C46" s="839"/>
      <c r="D46" s="833"/>
      <c r="E46" s="833"/>
      <c r="F46" s="833"/>
      <c r="G46" s="855"/>
      <c r="H46" s="859"/>
      <c r="I46" s="874"/>
      <c r="J46" s="869"/>
      <c r="K46" s="873"/>
      <c r="L46" s="872"/>
      <c r="M46" s="874"/>
      <c r="N46" s="631"/>
      <c r="O46" s="871"/>
      <c r="P46" s="870"/>
      <c r="Q46" s="632"/>
      <c r="R46" s="626" t="s">
        <v>55</v>
      </c>
      <c r="S46" s="627">
        <f t="shared" ref="S46:W46" si="18">SUM(S42:S45)</f>
        <v>166532</v>
      </c>
      <c r="T46" s="627">
        <f t="shared" si="18"/>
        <v>499596</v>
      </c>
      <c r="U46" s="627">
        <f t="shared" si="18"/>
        <v>333064</v>
      </c>
      <c r="V46" s="627">
        <f t="shared" si="18"/>
        <v>0</v>
      </c>
      <c r="W46" s="628">
        <f t="shared" si="18"/>
        <v>999192</v>
      </c>
      <c r="X46"/>
    </row>
    <row r="47" spans="1:25" x14ac:dyDescent="0.25">
      <c r="A47" s="66"/>
      <c r="B47" s="779">
        <f t="shared" ref="B47" si="19">B42+1</f>
        <v>9</v>
      </c>
      <c r="C47" s="842"/>
      <c r="D47" s="795"/>
      <c r="E47" s="795"/>
      <c r="F47" s="795"/>
      <c r="G47" s="853"/>
      <c r="H47" s="835"/>
      <c r="I47" s="857">
        <f>IF(H47="zw./ nie dotyczy",0,ROUND(G47*H47,2))</f>
        <v>0</v>
      </c>
      <c r="J47" s="865"/>
      <c r="K47" s="861">
        <f t="shared" si="6"/>
        <v>0</v>
      </c>
      <c r="L47" s="801">
        <f>ROUND(I47*J47,2)</f>
        <v>0</v>
      </c>
      <c r="M47" s="857">
        <f t="shared" si="7"/>
        <v>0</v>
      </c>
      <c r="N47" s="62"/>
      <c r="O47" s="807"/>
      <c r="P47" s="804">
        <f>M47-O47</f>
        <v>0</v>
      </c>
      <c r="Q47" s="71"/>
      <c r="R47" s="78" t="s">
        <v>57</v>
      </c>
      <c r="S47" s="77"/>
      <c r="T47" s="77"/>
      <c r="U47" s="77"/>
      <c r="V47" s="77"/>
      <c r="W47" s="510">
        <f>SUM(S47:V47)</f>
        <v>0</v>
      </c>
      <c r="X47"/>
      <c r="Y47" s="809" t="str">
        <f>IF(O47=(W47+W48),"OK","ŹLE")</f>
        <v>OK</v>
      </c>
    </row>
    <row r="48" spans="1:25" x14ac:dyDescent="0.25">
      <c r="A48" s="66"/>
      <c r="B48" s="772"/>
      <c r="C48" s="842"/>
      <c r="D48" s="795"/>
      <c r="E48" s="795"/>
      <c r="F48" s="795"/>
      <c r="G48" s="853"/>
      <c r="H48" s="835"/>
      <c r="I48" s="857"/>
      <c r="J48" s="865"/>
      <c r="K48" s="861"/>
      <c r="L48" s="801"/>
      <c r="M48" s="857"/>
      <c r="N48" s="62"/>
      <c r="O48" s="807"/>
      <c r="P48" s="804"/>
      <c r="Q48" s="71"/>
      <c r="R48" s="72" t="s">
        <v>60</v>
      </c>
      <c r="S48" s="61"/>
      <c r="T48" s="61"/>
      <c r="U48" s="61"/>
      <c r="V48" s="61"/>
      <c r="W48" s="53">
        <f>SUM(S48:V48)</f>
        <v>0</v>
      </c>
      <c r="X48"/>
      <c r="Y48" s="809"/>
    </row>
    <row r="49" spans="1:25" x14ac:dyDescent="0.25">
      <c r="A49" s="66"/>
      <c r="B49" s="772"/>
      <c r="C49" s="842"/>
      <c r="D49" s="795"/>
      <c r="E49" s="795"/>
      <c r="F49" s="795"/>
      <c r="G49" s="853"/>
      <c r="H49" s="835"/>
      <c r="I49" s="857"/>
      <c r="J49" s="865"/>
      <c r="K49" s="861"/>
      <c r="L49" s="801"/>
      <c r="M49" s="857"/>
      <c r="N49" s="62"/>
      <c r="O49" s="807"/>
      <c r="P49" s="804"/>
      <c r="Q49" s="71"/>
      <c r="R49" s="72" t="s">
        <v>58</v>
      </c>
      <c r="S49" s="61"/>
      <c r="T49" s="61"/>
      <c r="U49" s="61"/>
      <c r="V49" s="61"/>
      <c r="W49" s="53">
        <f>SUM(S49:V49)</f>
        <v>0</v>
      </c>
      <c r="X49"/>
      <c r="Y49" s="809" t="str">
        <f>IF(P47=(W49+W50),"OK","ŹLE")</f>
        <v>OK</v>
      </c>
    </row>
    <row r="50" spans="1:25" x14ac:dyDescent="0.25">
      <c r="A50" s="66"/>
      <c r="B50" s="772"/>
      <c r="C50" s="842"/>
      <c r="D50" s="795"/>
      <c r="E50" s="795"/>
      <c r="F50" s="795"/>
      <c r="G50" s="853"/>
      <c r="H50" s="835"/>
      <c r="I50" s="857"/>
      <c r="J50" s="865"/>
      <c r="K50" s="861"/>
      <c r="L50" s="801"/>
      <c r="M50" s="857"/>
      <c r="N50" s="62"/>
      <c r="O50" s="807"/>
      <c r="P50" s="804"/>
      <c r="Q50" s="71"/>
      <c r="R50" s="72" t="s">
        <v>59</v>
      </c>
      <c r="S50" s="61"/>
      <c r="T50" s="61"/>
      <c r="U50" s="61"/>
      <c r="V50" s="61"/>
      <c r="W50" s="53">
        <f>SUM(S50:V50)</f>
        <v>0</v>
      </c>
      <c r="X50"/>
      <c r="Y50" s="809"/>
    </row>
    <row r="51" spans="1:25" ht="13.8" thickBot="1" x14ac:dyDescent="0.3">
      <c r="A51" s="66"/>
      <c r="B51" s="773"/>
      <c r="C51" s="843"/>
      <c r="D51" s="796"/>
      <c r="E51" s="796"/>
      <c r="F51" s="796"/>
      <c r="G51" s="854"/>
      <c r="H51" s="836"/>
      <c r="I51" s="858"/>
      <c r="J51" s="866"/>
      <c r="K51" s="862"/>
      <c r="L51" s="802"/>
      <c r="M51" s="858"/>
      <c r="N51" s="62"/>
      <c r="O51" s="808"/>
      <c r="P51" s="805"/>
      <c r="Q51" s="71"/>
      <c r="R51" s="56" t="s">
        <v>55</v>
      </c>
      <c r="S51" s="82">
        <f t="shared" ref="S51:W51" si="20">SUM(S47:S50)</f>
        <v>0</v>
      </c>
      <c r="T51" s="81">
        <f t="shared" si="20"/>
        <v>0</v>
      </c>
      <c r="U51" s="82">
        <f t="shared" si="20"/>
        <v>0</v>
      </c>
      <c r="V51" s="81">
        <f t="shared" si="20"/>
        <v>0</v>
      </c>
      <c r="W51" s="75">
        <f t="shared" si="20"/>
        <v>0</v>
      </c>
      <c r="X51"/>
    </row>
    <row r="52" spans="1:25" ht="13.8" thickTop="1" x14ac:dyDescent="0.25">
      <c r="A52" s="66"/>
      <c r="B52" s="779">
        <f t="shared" ref="B52" si="21">B47+1</f>
        <v>10</v>
      </c>
      <c r="C52" s="844"/>
      <c r="D52" s="782"/>
      <c r="E52" s="782"/>
      <c r="F52" s="782"/>
      <c r="G52" s="787"/>
      <c r="H52" s="790"/>
      <c r="I52" s="774">
        <f>IF(H52="zw./ nie dotyczy",0,ROUND(G52*H52,2))</f>
        <v>0</v>
      </c>
      <c r="J52" s="793"/>
      <c r="K52" s="768">
        <f t="shared" si="6"/>
        <v>0</v>
      </c>
      <c r="L52" s="771">
        <f>ROUND(I52*J52,2)</f>
        <v>0</v>
      </c>
      <c r="M52" s="774">
        <f t="shared" si="7"/>
        <v>0</v>
      </c>
      <c r="N52" s="62"/>
      <c r="O52" s="775"/>
      <c r="P52" s="776">
        <f>M52-O52</f>
        <v>0</v>
      </c>
      <c r="Q52" s="71"/>
      <c r="R52" s="73" t="s">
        <v>57</v>
      </c>
      <c r="S52" s="76"/>
      <c r="T52" s="77"/>
      <c r="U52" s="76"/>
      <c r="V52" s="77"/>
      <c r="W52" s="53">
        <f>SUM(S52:V52)</f>
        <v>0</v>
      </c>
      <c r="X52"/>
      <c r="Y52" s="809" t="str">
        <f>IF(O52=(W52+W53),"OK","ŹLE")</f>
        <v>OK</v>
      </c>
    </row>
    <row r="53" spans="1:25" x14ac:dyDescent="0.25">
      <c r="A53" s="66"/>
      <c r="B53" s="772"/>
      <c r="C53" s="842"/>
      <c r="D53" s="795"/>
      <c r="E53" s="795"/>
      <c r="F53" s="795"/>
      <c r="G53" s="853"/>
      <c r="H53" s="835"/>
      <c r="I53" s="857"/>
      <c r="J53" s="865"/>
      <c r="K53" s="861"/>
      <c r="L53" s="801"/>
      <c r="M53" s="857"/>
      <c r="N53" s="62"/>
      <c r="O53" s="807"/>
      <c r="P53" s="804"/>
      <c r="Q53" s="71"/>
      <c r="R53" s="72" t="s">
        <v>60</v>
      </c>
      <c r="S53" s="61"/>
      <c r="T53" s="61"/>
      <c r="U53" s="61"/>
      <c r="V53" s="61"/>
      <c r="W53" s="53">
        <f>SUM(S53:V53)</f>
        <v>0</v>
      </c>
      <c r="X53"/>
      <c r="Y53" s="809"/>
    </row>
    <row r="54" spans="1:25" x14ac:dyDescent="0.25">
      <c r="A54" s="66"/>
      <c r="B54" s="772"/>
      <c r="C54" s="842"/>
      <c r="D54" s="795"/>
      <c r="E54" s="795"/>
      <c r="F54" s="795"/>
      <c r="G54" s="853"/>
      <c r="H54" s="835"/>
      <c r="I54" s="857"/>
      <c r="J54" s="865"/>
      <c r="K54" s="861"/>
      <c r="L54" s="801"/>
      <c r="M54" s="857"/>
      <c r="N54" s="62"/>
      <c r="O54" s="807"/>
      <c r="P54" s="804"/>
      <c r="Q54" s="71"/>
      <c r="R54" s="72" t="s">
        <v>58</v>
      </c>
      <c r="S54" s="61"/>
      <c r="T54" s="61"/>
      <c r="U54" s="61"/>
      <c r="V54" s="61"/>
      <c r="W54" s="53">
        <f>SUM(S54:V54)</f>
        <v>0</v>
      </c>
      <c r="X54"/>
      <c r="Y54" s="809" t="str">
        <f>IF(P52=(W54+W55),"OK","ŹLE")</f>
        <v>OK</v>
      </c>
    </row>
    <row r="55" spans="1:25" x14ac:dyDescent="0.25">
      <c r="A55" s="66"/>
      <c r="B55" s="772"/>
      <c r="C55" s="842"/>
      <c r="D55" s="795"/>
      <c r="E55" s="795"/>
      <c r="F55" s="795"/>
      <c r="G55" s="853"/>
      <c r="H55" s="835"/>
      <c r="I55" s="857"/>
      <c r="J55" s="865"/>
      <c r="K55" s="861"/>
      <c r="L55" s="801"/>
      <c r="M55" s="857"/>
      <c r="N55" s="62"/>
      <c r="O55" s="807"/>
      <c r="P55" s="804"/>
      <c r="Q55" s="71"/>
      <c r="R55" s="72" t="s">
        <v>59</v>
      </c>
      <c r="S55" s="61"/>
      <c r="T55" s="61"/>
      <c r="U55" s="61"/>
      <c r="V55" s="61"/>
      <c r="W55" s="53">
        <f>SUM(S55:V55)</f>
        <v>0</v>
      </c>
      <c r="X55"/>
      <c r="Y55" s="809"/>
    </row>
    <row r="56" spans="1:25" ht="13.8" thickBot="1" x14ac:dyDescent="0.3">
      <c r="A56" s="66"/>
      <c r="B56" s="773"/>
      <c r="C56" s="843"/>
      <c r="D56" s="796"/>
      <c r="E56" s="796"/>
      <c r="F56" s="796"/>
      <c r="G56" s="854"/>
      <c r="H56" s="836"/>
      <c r="I56" s="858"/>
      <c r="J56" s="866"/>
      <c r="K56" s="862"/>
      <c r="L56" s="802"/>
      <c r="M56" s="858"/>
      <c r="N56" s="62"/>
      <c r="O56" s="808"/>
      <c r="P56" s="805"/>
      <c r="Q56" s="71"/>
      <c r="R56" s="56" t="s">
        <v>55</v>
      </c>
      <c r="S56" s="81">
        <f>SUM(S52:S55)</f>
        <v>0</v>
      </c>
      <c r="T56" s="81">
        <f>SUM(T52:T55)</f>
        <v>0</v>
      </c>
      <c r="U56" s="82">
        <f>SUM(U52:U55)</f>
        <v>0</v>
      </c>
      <c r="V56" s="81">
        <f t="shared" ref="V56:W56" si="22">SUM(V52:V55)</f>
        <v>0</v>
      </c>
      <c r="W56" s="75">
        <f t="shared" si="22"/>
        <v>0</v>
      </c>
      <c r="X56"/>
    </row>
    <row r="57" spans="1:25" ht="6" customHeight="1" thickTop="1" x14ac:dyDescent="0.25">
      <c r="A57" s="66"/>
      <c r="B57" s="68"/>
      <c r="C57" s="66"/>
      <c r="D57" s="66"/>
      <c r="E57" s="67"/>
      <c r="F57" s="67"/>
      <c r="G57" s="67"/>
      <c r="H57" s="67"/>
      <c r="I57" s="66"/>
      <c r="J57" s="68"/>
      <c r="K57" s="66"/>
      <c r="L57" s="68"/>
      <c r="M57" s="67"/>
      <c r="N57" s="66"/>
      <c r="O57" s="66"/>
      <c r="P57" s="66"/>
      <c r="Q57" s="66"/>
      <c r="R57" s="80"/>
      <c r="S57" s="66"/>
      <c r="T57" s="66"/>
      <c r="U57" s="80"/>
      <c r="V57" s="66"/>
      <c r="W57" s="66"/>
    </row>
    <row r="58" spans="1:25" x14ac:dyDescent="0.25">
      <c r="A58" s="66"/>
      <c r="B58" s="68"/>
      <c r="C58" s="66"/>
      <c r="D58" s="66"/>
      <c r="E58" s="67"/>
      <c r="F58" s="67"/>
      <c r="G58" s="67"/>
      <c r="H58" s="67"/>
      <c r="I58" s="66"/>
      <c r="J58" s="68"/>
      <c r="K58" s="66"/>
      <c r="L58" s="68"/>
      <c r="M58" s="67"/>
      <c r="N58" s="66"/>
      <c r="O58" s="66"/>
      <c r="P58" s="66"/>
      <c r="Q58" s="66"/>
      <c r="R58" s="66"/>
      <c r="S58" s="66"/>
      <c r="T58" s="66"/>
      <c r="U58" s="66"/>
      <c r="V58" s="66"/>
      <c r="W58" s="66"/>
      <c r="X58" s="66"/>
      <c r="Y58" s="68"/>
    </row>
    <row r="59" spans="1:25" x14ac:dyDescent="0.25">
      <c r="A59" s="66"/>
      <c r="B59" s="68"/>
      <c r="C59" s="66"/>
      <c r="D59" s="66" t="s">
        <v>61</v>
      </c>
      <c r="E59" s="67"/>
      <c r="F59" s="67"/>
      <c r="G59" s="67"/>
      <c r="H59" s="67"/>
      <c r="I59" s="66"/>
      <c r="J59" s="68"/>
      <c r="K59" s="66"/>
      <c r="L59" s="68"/>
      <c r="M59" s="67"/>
      <c r="N59" s="66"/>
      <c r="O59" s="66"/>
      <c r="P59" s="66"/>
      <c r="Q59" s="66"/>
      <c r="R59" s="94" t="s">
        <v>81</v>
      </c>
      <c r="S59" s="72">
        <f>SUM(S7,S9,S12,S14,S17,S19,S22,S24,S27,S29,S32,S34,S37,S39,S42,S44,S47,S49,S52,S54)</f>
        <v>1282552.0399999998</v>
      </c>
      <c r="T59" s="72">
        <f t="shared" ref="T59:U59" si="23">SUM(T7,T9,T12,T14,T17,T19,T22,T24,T27,T29,T32,T34,T37,T39,T42,T44,T47,T49,T52,T54)</f>
        <v>4346183.9000000004</v>
      </c>
      <c r="U59" s="72">
        <f t="shared" si="23"/>
        <v>1772341.98</v>
      </c>
      <c r="V59" s="72">
        <f t="shared" ref="V59" si="24">SUM(V7,V9,V12,V14,V17,V19,V22,V24,V27,V29,V32,V34,V37,V39,V42,V44,V47,V49,V52,V54)</f>
        <v>0</v>
      </c>
      <c r="W59" s="66"/>
      <c r="X59" s="66"/>
      <c r="Y59" s="68"/>
    </row>
    <row r="60" spans="1:25" ht="13.8" thickBot="1" x14ac:dyDescent="0.3">
      <c r="A60" s="66"/>
      <c r="B60" s="68"/>
      <c r="C60" s="66"/>
      <c r="D60" s="66"/>
      <c r="E60" s="144" t="s">
        <v>116</v>
      </c>
      <c r="F60" s="144" t="s">
        <v>115</v>
      </c>
      <c r="G60" s="67"/>
      <c r="H60" s="67"/>
      <c r="I60" s="66"/>
      <c r="J60" s="68"/>
      <c r="K60" s="66"/>
      <c r="L60" s="68"/>
      <c r="M60" s="67"/>
      <c r="N60" s="66"/>
      <c r="O60" s="66"/>
      <c r="P60" s="66"/>
      <c r="Q60" s="66"/>
      <c r="R60" s="94"/>
      <c r="S60" s="72"/>
      <c r="T60" s="72"/>
      <c r="U60" s="72"/>
      <c r="V60" s="72"/>
      <c r="W60" s="66"/>
      <c r="X60" s="66"/>
      <c r="Y60" s="68"/>
    </row>
    <row r="61" spans="1:25" ht="14.4" thickTop="1" thickBot="1" x14ac:dyDescent="0.3">
      <c r="A61" s="66"/>
      <c r="B61" s="142"/>
      <c r="C61" s="142"/>
      <c r="D61" s="142"/>
      <c r="E61" s="149">
        <f>SUMIF(E7:E56,"=Informacja i promocja",O7:O56)</f>
        <v>46300</v>
      </c>
      <c r="F61" s="151">
        <f>SUMIF(F7:F56,"=TAK",O7:O56)</f>
        <v>0</v>
      </c>
      <c r="G61" s="145"/>
      <c r="H61" s="145"/>
      <c r="I61" s="145"/>
      <c r="J61" s="145"/>
      <c r="K61" s="149">
        <f>SUM(K7:K56)</f>
        <v>7401077.919999999</v>
      </c>
      <c r="L61" s="149">
        <f>SUM(L7:L56)</f>
        <v>909923.67999999993</v>
      </c>
      <c r="M61" s="149">
        <f>SUM(M7:M56)</f>
        <v>8311001.5999999996</v>
      </c>
      <c r="N61" s="146"/>
      <c r="O61" s="150">
        <f>SUM(O7:O56)</f>
        <v>4866113.5999999996</v>
      </c>
      <c r="P61" s="150">
        <f>SUM(P7:P56)</f>
        <v>3444888</v>
      </c>
      <c r="Q61" s="87"/>
      <c r="R61" s="94" t="s">
        <v>82</v>
      </c>
      <c r="S61" s="72">
        <f>SUM(S8,S10,S13,S15,S18,S20,S23,S25,S28,S30,S33,S35,S38,S40,S43,S45,S48,S50,S53,S55)</f>
        <v>162932.92000000001</v>
      </c>
      <c r="T61" s="72">
        <f t="shared" ref="T61:V61" si="25">SUM(T8,T10,T13,T15,T18,T20,T23,T25,T28,T30,T33,T35,T38,T40,T43,T45,T48,T50,T53,T55)</f>
        <v>603460.18000000005</v>
      </c>
      <c r="U61" s="72">
        <f t="shared" si="25"/>
        <v>143530.57999999999</v>
      </c>
      <c r="V61" s="72">
        <f t="shared" si="25"/>
        <v>0</v>
      </c>
      <c r="W61" s="66"/>
      <c r="X61" s="66"/>
      <c r="Y61" s="68"/>
    </row>
    <row r="62" spans="1:25" ht="13.8" thickTop="1" x14ac:dyDescent="0.25">
      <c r="F62" s="143"/>
      <c r="L62" s="147"/>
    </row>
    <row r="63" spans="1:25" x14ac:dyDescent="0.25">
      <c r="M63" s="148"/>
    </row>
  </sheetData>
  <customSheetViews>
    <customSheetView guid="{4B5DA7B8-D2FE-4486-B62F-E16B3645B5F7}">
      <selection activeCell="T27" sqref="T27"/>
      <pageMargins left="0.74803149606299213" right="0.74803149606299213" top="0.98425196850393704" bottom="0.98425196850393704" header="0.51181102362204722" footer="0.51181102362204722"/>
      <printOptions horizontalCentered="1"/>
      <pageSetup paperSize="8" orientation="landscape" r:id="rId1"/>
      <headerFooter alignWithMargins="0"/>
    </customSheetView>
    <customSheetView guid="{4F7FA9F7-6982-4D1A-B869-13D3349DEE4E}">
      <selection activeCell="AC16" sqref="AC16"/>
      <pageMargins left="0.74803149606299213" right="0.74803149606299213" top="0.98425196850393704" bottom="0.98425196850393704" header="0.51181102362204722" footer="0.51181102362204722"/>
      <printOptions horizontalCentered="1"/>
      <pageSetup paperSize="8" orientation="landscape" r:id="rId2"/>
      <headerFooter alignWithMargins="0"/>
    </customSheetView>
    <customSheetView guid="{81526E2D-C179-4F61-BBE9-8364D75F4482}" topLeftCell="B1">
      <selection activeCell="W10" sqref="W10"/>
      <pageMargins left="0.74803149606299213" right="0.74803149606299213" top="0.98425196850393704" bottom="0.98425196850393704" header="0.51181102362204722" footer="0.51181102362204722"/>
      <printOptions horizontalCentered="1"/>
      <pageSetup paperSize="8" orientation="landscape" r:id="rId3"/>
      <headerFooter alignWithMargins="0"/>
    </customSheetView>
  </customSheetViews>
  <mergeCells count="162">
    <mergeCell ref="E42:E46"/>
    <mergeCell ref="P42:P46"/>
    <mergeCell ref="O42:O46"/>
    <mergeCell ref="L42:L46"/>
    <mergeCell ref="K42:K46"/>
    <mergeCell ref="J42:J46"/>
    <mergeCell ref="I42:I46"/>
    <mergeCell ref="H42:H46"/>
    <mergeCell ref="G42:G46"/>
    <mergeCell ref="F42:F46"/>
    <mergeCell ref="M42:M46"/>
    <mergeCell ref="K52:K56"/>
    <mergeCell ref="J52:J56"/>
    <mergeCell ref="I52:I56"/>
    <mergeCell ref="L32:L36"/>
    <mergeCell ref="L37:L41"/>
    <mergeCell ref="J32:J36"/>
    <mergeCell ref="J37:J41"/>
    <mergeCell ref="H52:H56"/>
    <mergeCell ref="G52:G56"/>
    <mergeCell ref="K47:K51"/>
    <mergeCell ref="J47:J51"/>
    <mergeCell ref="I47:I51"/>
    <mergeCell ref="H47:H51"/>
    <mergeCell ref="G47:G51"/>
    <mergeCell ref="L47:L51"/>
    <mergeCell ref="L52:L56"/>
    <mergeCell ref="Y17:Y18"/>
    <mergeCell ref="Y19:Y20"/>
    <mergeCell ref="Y22:Y23"/>
    <mergeCell ref="Y24:Y25"/>
    <mergeCell ref="Y27:Y28"/>
    <mergeCell ref="Y29:Y30"/>
    <mergeCell ref="Y47:Y48"/>
    <mergeCell ref="Y49:Y50"/>
    <mergeCell ref="Y52:Y53"/>
    <mergeCell ref="M32:M36"/>
    <mergeCell ref="M37:M41"/>
    <mergeCell ref="Y54:Y55"/>
    <mergeCell ref="Y32:Y33"/>
    <mergeCell ref="Y34:Y35"/>
    <mergeCell ref="Y37:Y38"/>
    <mergeCell ref="Y39:Y40"/>
    <mergeCell ref="Y42:Y43"/>
    <mergeCell ref="Y44:Y45"/>
    <mergeCell ref="M47:M51"/>
    <mergeCell ref="M52:M56"/>
    <mergeCell ref="P52:P56"/>
    <mergeCell ref="P32:P36"/>
    <mergeCell ref="O37:O41"/>
    <mergeCell ref="P37:P41"/>
    <mergeCell ref="O32:O36"/>
    <mergeCell ref="P47:P51"/>
    <mergeCell ref="O47:O51"/>
    <mergeCell ref="O52:O56"/>
    <mergeCell ref="G32:G36"/>
    <mergeCell ref="I17:I21"/>
    <mergeCell ref="I22:I26"/>
    <mergeCell ref="I27:I31"/>
    <mergeCell ref="G37:G41"/>
    <mergeCell ref="H32:H36"/>
    <mergeCell ref="H37:H41"/>
    <mergeCell ref="K17:K21"/>
    <mergeCell ref="K22:K26"/>
    <mergeCell ref="K27:K31"/>
    <mergeCell ref="K32:K36"/>
    <mergeCell ref="K37:K41"/>
    <mergeCell ref="J17:J21"/>
    <mergeCell ref="J22:J26"/>
    <mergeCell ref="J27:J31"/>
    <mergeCell ref="I32:I36"/>
    <mergeCell ref="I37:I41"/>
    <mergeCell ref="F37:F41"/>
    <mergeCell ref="B32:B36"/>
    <mergeCell ref="B37:B41"/>
    <mergeCell ref="D22:D26"/>
    <mergeCell ref="D27:D31"/>
    <mergeCell ref="D32:D36"/>
    <mergeCell ref="D37:D41"/>
    <mergeCell ref="C22:C26"/>
    <mergeCell ref="C27:C31"/>
    <mergeCell ref="E22:E26"/>
    <mergeCell ref="E27:E31"/>
    <mergeCell ref="B22:B26"/>
    <mergeCell ref="B27:B31"/>
    <mergeCell ref="E47:E51"/>
    <mergeCell ref="B42:B46"/>
    <mergeCell ref="B47:B51"/>
    <mergeCell ref="B52:B56"/>
    <mergeCell ref="D52:D56"/>
    <mergeCell ref="D42:D46"/>
    <mergeCell ref="D47:D51"/>
    <mergeCell ref="H17:H21"/>
    <mergeCell ref="H22:H26"/>
    <mergeCell ref="H27:H31"/>
    <mergeCell ref="F47:F51"/>
    <mergeCell ref="F52:F56"/>
    <mergeCell ref="C32:C36"/>
    <mergeCell ref="C37:C41"/>
    <mergeCell ref="C42:C46"/>
    <mergeCell ref="C47:C51"/>
    <mergeCell ref="C52:C56"/>
    <mergeCell ref="E32:E36"/>
    <mergeCell ref="E37:E41"/>
    <mergeCell ref="E52:E56"/>
    <mergeCell ref="B17:B21"/>
    <mergeCell ref="D17:D21"/>
    <mergeCell ref="E17:E21"/>
    <mergeCell ref="F32:F36"/>
    <mergeCell ref="S3:W3"/>
    <mergeCell ref="B7:B11"/>
    <mergeCell ref="D7:D11"/>
    <mergeCell ref="E7:E11"/>
    <mergeCell ref="G7:G11"/>
    <mergeCell ref="H7:H11"/>
    <mergeCell ref="I7:I11"/>
    <mergeCell ref="E2:E3"/>
    <mergeCell ref="B2:D2"/>
    <mergeCell ref="B3:D3"/>
    <mergeCell ref="Y7:Y8"/>
    <mergeCell ref="Y9:Y10"/>
    <mergeCell ref="K7:K11"/>
    <mergeCell ref="L7:L11"/>
    <mergeCell ref="M7:M11"/>
    <mergeCell ref="O7:O11"/>
    <mergeCell ref="P7:P11"/>
    <mergeCell ref="C7:C11"/>
    <mergeCell ref="F7:F11"/>
    <mergeCell ref="J7:J11"/>
    <mergeCell ref="F17:F21"/>
    <mergeCell ref="F22:F26"/>
    <mergeCell ref="F27:F31"/>
    <mergeCell ref="C17:C21"/>
    <mergeCell ref="L17:L21"/>
    <mergeCell ref="L22:L26"/>
    <mergeCell ref="L27:L31"/>
    <mergeCell ref="P17:P21"/>
    <mergeCell ref="O17:O21"/>
    <mergeCell ref="O22:O26"/>
    <mergeCell ref="P27:P31"/>
    <mergeCell ref="P22:P26"/>
    <mergeCell ref="O27:O31"/>
    <mergeCell ref="G17:G21"/>
    <mergeCell ref="G22:G26"/>
    <mergeCell ref="G27:G31"/>
    <mergeCell ref="M17:M21"/>
    <mergeCell ref="M22:M26"/>
    <mergeCell ref="M27:M31"/>
    <mergeCell ref="K12:K16"/>
    <mergeCell ref="L12:L16"/>
    <mergeCell ref="M12:M16"/>
    <mergeCell ref="O12:O16"/>
    <mergeCell ref="P12:P16"/>
    <mergeCell ref="B12:B16"/>
    <mergeCell ref="C12:C16"/>
    <mergeCell ref="D12:D16"/>
    <mergeCell ref="E12:E16"/>
    <mergeCell ref="F12:F16"/>
    <mergeCell ref="G12:G16"/>
    <mergeCell ref="H12:H16"/>
    <mergeCell ref="I12:I16"/>
    <mergeCell ref="J12:J16"/>
  </mergeCells>
  <conditionalFormatting sqref="B2:D2">
    <cfRule type="expression" dxfId="10" priority="3">
      <formula>$B$2="Koszty promocji spełniają warunek max. 3%"</formula>
    </cfRule>
    <cfRule type="expression" dxfId="9" priority="4">
      <formula>$B$2="Koszty promocji przekraczają 3% kosztów kwalifikowanych!!! Obniż koszty promocji."</formula>
    </cfRule>
  </conditionalFormatting>
  <conditionalFormatting sqref="B3:D3">
    <cfRule type="expression" dxfId="8" priority="1">
      <formula>$B$3="Koszty cross-financingu spełniają warunek max. 10%"</formula>
    </cfRule>
    <cfRule type="expression" dxfId="7" priority="2">
      <formula>$B$3="Koszty cross-finacingu przekraczają 10% kosztów kwalifikowanych!!! Obniż koszty cross-financingu."</formula>
    </cfRule>
  </conditionalFormatting>
  <printOptions horizontalCentered="1" verticalCentered="1"/>
  <pageMargins left="0.74803149606299213" right="0.74803149606299213" top="0.98425196850393704" bottom="0.98425196850393704" header="0.51181102362204722" footer="0.51181102362204722"/>
  <pageSetup paperSize="9" scale="37" orientation="landscape" r:id="rId4"/>
  <headerFooter alignWithMargins="0"/>
  <colBreaks count="1" manualBreakCount="1">
    <brk id="19" max="1048575" man="1"/>
  </colBreaks>
  <legacyDrawing r:id="rId5"/>
  <extLst>
    <ext xmlns:x14="http://schemas.microsoft.com/office/spreadsheetml/2009/9/main" uri="{CCE6A557-97BC-4b89-ADB6-D9C93CAAB3DF}">
      <x14:dataValidations xmlns:xm="http://schemas.microsoft.com/office/excel/2006/main" disablePrompts="1" count="5">
        <x14:dataValidation type="list" allowBlank="1" showInputMessage="1" showErrorMessage="1" xr:uid="{00000000-0002-0000-0100-000000000000}">
          <x14:formula1>
            <xm:f>'1. PDN_Założenia'!$D$8:$D$9</xm:f>
          </x14:formula1>
          <xm:sqref>H7 H17 H22 H27 H32 H37 H42 H47 H52</xm:sqref>
        </x14:dataValidation>
        <x14:dataValidation type="list" allowBlank="1" showInputMessage="1" showErrorMessage="1" xr:uid="{00000000-0002-0000-0100-000001000000}">
          <x14:formula1>
            <xm:f>'Listy wyboru'!$F$3:$F$9</xm:f>
          </x14:formula1>
          <xm:sqref>E7:E11 E17:E56</xm:sqref>
        </x14:dataValidation>
        <x14:dataValidation type="list" allowBlank="1" showInputMessage="1" showErrorMessage="1" xr:uid="{00000000-0002-0000-0100-000002000000}">
          <x14:formula1>
            <xm:f>'Listy wyboru'!$I$3:$I$4</xm:f>
          </x14:formula1>
          <xm:sqref>F7:F11 F17:F56</xm:sqref>
        </x14:dataValidation>
        <x14:dataValidation type="list" allowBlank="1" showInputMessage="1" showErrorMessage="1" xr:uid="{806310D9-88FA-4A1F-B220-23F05606BA65}">
          <x14:formula1>
            <xm:f>'C:\Users\i.korchow\OneDrive — Biblioteka Narodowa\0_projekt_pdb_2.0\0_0_Wysłane do KRMC_260719\[pdb_2.0_wniosek_cz_finans_założ.xlsx]Listy wyboru'!#REF!</xm:f>
          </x14:formula1>
          <xm:sqref>E12:F16</xm:sqref>
        </x14:dataValidation>
        <x14:dataValidation type="list" allowBlank="1" showInputMessage="1" showErrorMessage="1" xr:uid="{B3FEC17E-2ABC-4BF8-9199-525CBF70A117}">
          <x14:formula1>
            <xm:f>'C:\Users\i.korchow\OneDrive — Biblioteka Narodowa\0_projekt_pdb_2.0\0_0_Wysłane do KRMC_260719\[pdb_2.0_wniosek_cz_finans_założ.xlsx]1. PDB_2.0_Założenia'!#REF!</xm:f>
          </x14:formula1>
          <xm:sqref>H12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9FFDC"/>
  </sheetPr>
  <dimension ref="A1:K16"/>
  <sheetViews>
    <sheetView view="pageBreakPreview" zoomScaleNormal="100" zoomScaleSheetLayoutView="100" workbookViewId="0">
      <pane xSplit="1" ySplit="4" topLeftCell="B5" activePane="bottomRight" state="frozen"/>
      <selection pane="topRight" activeCell="B1" sqref="B1"/>
      <selection pane="bottomLeft" activeCell="A5" sqref="A5"/>
      <selection pane="bottomRight" activeCell="B7" sqref="B7"/>
    </sheetView>
  </sheetViews>
  <sheetFormatPr defaultColWidth="9.109375" defaultRowHeight="13.2" x14ac:dyDescent="0.25"/>
  <cols>
    <col min="1" max="1" width="37.88671875" style="6" customWidth="1"/>
    <col min="2" max="4" width="10.109375" style="6" bestFit="1" customWidth="1"/>
    <col min="5" max="5" width="11.44140625" style="6" bestFit="1" customWidth="1"/>
    <col min="6" max="8" width="10.109375" style="6" bestFit="1" customWidth="1"/>
    <col min="9" max="9" width="11.5546875" style="6" bestFit="1" customWidth="1"/>
    <col min="10" max="10" width="10.109375" style="6" bestFit="1" customWidth="1"/>
    <col min="11" max="11" width="10.109375" style="6" customWidth="1"/>
    <col min="12" max="16384" width="9.109375" style="7"/>
  </cols>
  <sheetData>
    <row r="1" spans="1:11" ht="19.5" customHeight="1" x14ac:dyDescent="0.25">
      <c r="A1" s="108"/>
      <c r="B1" s="114"/>
      <c r="C1" s="108"/>
      <c r="D1" s="108"/>
      <c r="E1" s="108"/>
      <c r="F1" s="108"/>
      <c r="G1" s="108"/>
      <c r="H1" s="108"/>
      <c r="I1" s="108"/>
      <c r="J1" s="108"/>
      <c r="K1" s="108"/>
    </row>
    <row r="2" spans="1:11" ht="48" customHeight="1" x14ac:dyDescent="0.25">
      <c r="A2" s="475" t="s">
        <v>340</v>
      </c>
      <c r="B2" s="108"/>
      <c r="C2" s="108"/>
      <c r="D2" s="108"/>
      <c r="E2" s="108"/>
      <c r="F2" s="108"/>
      <c r="G2" s="108"/>
      <c r="H2" s="115"/>
      <c r="I2" s="108"/>
      <c r="J2" s="108"/>
      <c r="K2" s="108"/>
    </row>
    <row r="3" spans="1:11" ht="30" customHeight="1" x14ac:dyDescent="0.25">
      <c r="A3" s="109"/>
      <c r="B3" s="89" t="str">
        <f>'1. PDN_Założenia'!E19</f>
        <v>Rok 1 
(bazowy)</v>
      </c>
      <c r="C3" s="89" t="str">
        <f>'1. PDN_Założenia'!F19</f>
        <v>Rok 2</v>
      </c>
      <c r="D3" s="89" t="str">
        <f>'1. PDN_Założenia'!G19</f>
        <v>Rok 3</v>
      </c>
      <c r="E3" s="89" t="str">
        <f>'1. PDN_Założenia'!H19</f>
        <v>Rok 4</v>
      </c>
      <c r="F3" s="89" t="str">
        <f>'1. PDN_Założenia'!I19</f>
        <v>Rok 5</v>
      </c>
      <c r="G3" s="89" t="str">
        <f>'1. PDN_Założenia'!J19</f>
        <v>Rok 6</v>
      </c>
      <c r="H3" s="89" t="str">
        <f>'1. PDN_Założenia'!K19</f>
        <v>Rok 7</v>
      </c>
      <c r="I3" s="89" t="str">
        <f>'1. PDN_Założenia'!L19</f>
        <v>Rok 8</v>
      </c>
      <c r="J3" s="89" t="str">
        <f>'1. PDN_Założenia'!M19</f>
        <v>Rok 9</v>
      </c>
      <c r="K3" s="89" t="str">
        <f>'1. PDN_Założenia'!N19</f>
        <v>Rok 10</v>
      </c>
    </row>
    <row r="4" spans="1:11" ht="21.6" customHeight="1" x14ac:dyDescent="0.25">
      <c r="A4" s="109"/>
      <c r="B4" s="89">
        <f>'1. PDN_Założenia'!E20</f>
        <v>2019</v>
      </c>
      <c r="C4" s="89">
        <f>'1. PDN_Założenia'!F20</f>
        <v>2020</v>
      </c>
      <c r="D4" s="89">
        <f>'1. PDN_Założenia'!G20</f>
        <v>2021</v>
      </c>
      <c r="E4" s="89">
        <f>'1. PDN_Założenia'!H20</f>
        <v>2022</v>
      </c>
      <c r="F4" s="89">
        <f>'1. PDN_Założenia'!I20</f>
        <v>2023</v>
      </c>
      <c r="G4" s="89">
        <f>'1. PDN_Założenia'!J20</f>
        <v>2024</v>
      </c>
      <c r="H4" s="89">
        <f>'1. PDN_Założenia'!K20</f>
        <v>2025</v>
      </c>
      <c r="I4" s="89">
        <f>'1. PDN_Założenia'!L20</f>
        <v>2026</v>
      </c>
      <c r="J4" s="89">
        <f>'1. PDN_Założenia'!M20</f>
        <v>2027</v>
      </c>
      <c r="K4" s="89">
        <f>'1. PDN_Założenia'!N20</f>
        <v>2028</v>
      </c>
    </row>
    <row r="5" spans="1:11" x14ac:dyDescent="0.25">
      <c r="A5" s="8" t="s">
        <v>16</v>
      </c>
      <c r="B5" s="9"/>
      <c r="C5" s="9"/>
      <c r="D5" s="9"/>
      <c r="E5" s="9"/>
      <c r="F5" s="9"/>
      <c r="G5" s="9"/>
      <c r="H5" s="9"/>
      <c r="I5" s="9"/>
      <c r="J5" s="9"/>
      <c r="K5" s="9"/>
    </row>
    <row r="6" spans="1:11" x14ac:dyDescent="0.25">
      <c r="A6" s="12" t="s">
        <v>76</v>
      </c>
      <c r="B6" s="36">
        <f t="shared" ref="B6:K6" si="0">B14-B10</f>
        <v>0</v>
      </c>
      <c r="C6" s="36">
        <f t="shared" si="0"/>
        <v>0</v>
      </c>
      <c r="D6" s="36">
        <f t="shared" si="0"/>
        <v>0</v>
      </c>
      <c r="E6" s="36">
        <f t="shared" si="0"/>
        <v>0</v>
      </c>
      <c r="F6" s="36">
        <f t="shared" si="0"/>
        <v>0</v>
      </c>
      <c r="G6" s="36">
        <f t="shared" si="0"/>
        <v>0</v>
      </c>
      <c r="H6" s="36">
        <f t="shared" si="0"/>
        <v>0</v>
      </c>
      <c r="I6" s="36">
        <f t="shared" si="0"/>
        <v>0</v>
      </c>
      <c r="J6" s="36">
        <f t="shared" si="0"/>
        <v>0</v>
      </c>
      <c r="K6" s="36">
        <f t="shared" si="0"/>
        <v>0</v>
      </c>
    </row>
    <row r="7" spans="1:11" x14ac:dyDescent="0.25">
      <c r="A7" s="110" t="s">
        <v>22</v>
      </c>
      <c r="B7" s="112">
        <f t="shared" ref="B7:K7" si="1">SUM(B6:B6)</f>
        <v>0</v>
      </c>
      <c r="C7" s="112">
        <f t="shared" si="1"/>
        <v>0</v>
      </c>
      <c r="D7" s="112">
        <f t="shared" si="1"/>
        <v>0</v>
      </c>
      <c r="E7" s="112">
        <f t="shared" si="1"/>
        <v>0</v>
      </c>
      <c r="F7" s="112">
        <f t="shared" si="1"/>
        <v>0</v>
      </c>
      <c r="G7" s="112">
        <f t="shared" si="1"/>
        <v>0</v>
      </c>
      <c r="H7" s="112">
        <f t="shared" si="1"/>
        <v>0</v>
      </c>
      <c r="I7" s="112">
        <f t="shared" si="1"/>
        <v>0</v>
      </c>
      <c r="J7" s="112">
        <f t="shared" si="1"/>
        <v>0</v>
      </c>
      <c r="K7" s="112">
        <f t="shared" si="1"/>
        <v>0</v>
      </c>
    </row>
    <row r="8" spans="1:11" s="10" customFormat="1" ht="25.5" customHeight="1" x14ac:dyDescent="0.25">
      <c r="A8" s="111"/>
      <c r="B8" s="113"/>
      <c r="C8" s="113"/>
      <c r="D8" s="113"/>
      <c r="E8" s="113"/>
      <c r="F8" s="113"/>
      <c r="G8" s="113"/>
      <c r="H8" s="113"/>
      <c r="I8" s="113"/>
      <c r="J8" s="113"/>
      <c r="K8" s="113"/>
    </row>
    <row r="9" spans="1:11" ht="26.4" x14ac:dyDescent="0.25">
      <c r="A9" s="8" t="s">
        <v>70</v>
      </c>
      <c r="B9" s="9"/>
      <c r="C9" s="9"/>
      <c r="D9" s="9"/>
      <c r="E9" s="9"/>
      <c r="F9" s="9"/>
      <c r="G9" s="9"/>
      <c r="H9" s="9"/>
      <c r="I9" s="9"/>
      <c r="J9" s="9"/>
      <c r="K9" s="9"/>
    </row>
    <row r="10" spans="1:11" x14ac:dyDescent="0.25">
      <c r="A10" s="12" t="s">
        <v>76</v>
      </c>
      <c r="B10" s="36"/>
      <c r="C10" s="36"/>
      <c r="D10" s="36"/>
      <c r="E10" s="36"/>
      <c r="F10" s="36"/>
      <c r="G10" s="36"/>
      <c r="H10" s="36"/>
      <c r="I10" s="36"/>
      <c r="J10" s="36"/>
      <c r="K10" s="36"/>
    </row>
    <row r="11" spans="1:11" x14ac:dyDescent="0.25">
      <c r="A11" s="110" t="s">
        <v>22</v>
      </c>
      <c r="B11" s="112">
        <f t="shared" ref="B11:K11" si="2">SUM(B10:B10)</f>
        <v>0</v>
      </c>
      <c r="C11" s="112">
        <f t="shared" si="2"/>
        <v>0</v>
      </c>
      <c r="D11" s="112">
        <f t="shared" si="2"/>
        <v>0</v>
      </c>
      <c r="E11" s="112">
        <f>SUM(E10:E10)</f>
        <v>0</v>
      </c>
      <c r="F11" s="112">
        <f t="shared" si="2"/>
        <v>0</v>
      </c>
      <c r="G11" s="112">
        <f t="shared" si="2"/>
        <v>0</v>
      </c>
      <c r="H11" s="112">
        <f t="shared" si="2"/>
        <v>0</v>
      </c>
      <c r="I11" s="112">
        <f t="shared" si="2"/>
        <v>0</v>
      </c>
      <c r="J11" s="112">
        <f t="shared" si="2"/>
        <v>0</v>
      </c>
      <c r="K11" s="112">
        <f t="shared" si="2"/>
        <v>0</v>
      </c>
    </row>
    <row r="12" spans="1:11" x14ac:dyDescent="0.25">
      <c r="A12" s="108"/>
      <c r="B12" s="108"/>
      <c r="C12" s="108"/>
      <c r="D12" s="108"/>
      <c r="E12" s="108"/>
      <c r="F12" s="108"/>
      <c r="G12" s="108"/>
      <c r="H12" s="108"/>
      <c r="I12" s="108"/>
      <c r="J12" s="108"/>
      <c r="K12" s="108"/>
    </row>
    <row r="13" spans="1:11" ht="26.4" x14ac:dyDescent="0.25">
      <c r="A13" s="8" t="s">
        <v>71</v>
      </c>
      <c r="B13" s="9"/>
      <c r="C13" s="9"/>
      <c r="D13" s="9"/>
      <c r="E13" s="9"/>
      <c r="F13" s="9"/>
      <c r="G13" s="9"/>
      <c r="H13" s="9"/>
      <c r="I13" s="9"/>
      <c r="J13" s="9"/>
      <c r="K13" s="9"/>
    </row>
    <row r="14" spans="1:11" x14ac:dyDescent="0.25">
      <c r="A14" s="12" t="s">
        <v>76</v>
      </c>
      <c r="B14" s="36"/>
      <c r="C14" s="36"/>
      <c r="D14" s="36"/>
      <c r="E14" s="36"/>
      <c r="F14" s="36"/>
      <c r="G14" s="36"/>
      <c r="H14" s="36"/>
      <c r="I14" s="36"/>
      <c r="J14" s="36"/>
      <c r="K14" s="36"/>
    </row>
    <row r="15" spans="1:11" x14ac:dyDescent="0.25">
      <c r="A15" s="110" t="s">
        <v>22</v>
      </c>
      <c r="B15" s="112">
        <f t="shared" ref="B15:K15" si="3">SUM(B14:B14)</f>
        <v>0</v>
      </c>
      <c r="C15" s="112">
        <f t="shared" si="3"/>
        <v>0</v>
      </c>
      <c r="D15" s="112">
        <f t="shared" si="3"/>
        <v>0</v>
      </c>
      <c r="E15" s="112">
        <f t="shared" si="3"/>
        <v>0</v>
      </c>
      <c r="F15" s="112">
        <f t="shared" si="3"/>
        <v>0</v>
      </c>
      <c r="G15" s="112">
        <f t="shared" si="3"/>
        <v>0</v>
      </c>
      <c r="H15" s="112">
        <f t="shared" si="3"/>
        <v>0</v>
      </c>
      <c r="I15" s="112">
        <f t="shared" si="3"/>
        <v>0</v>
      </c>
      <c r="J15" s="112">
        <f t="shared" si="3"/>
        <v>0</v>
      </c>
      <c r="K15" s="112">
        <f t="shared" si="3"/>
        <v>0</v>
      </c>
    </row>
    <row r="16" spans="1:11" x14ac:dyDescent="0.25">
      <c r="A16" s="108"/>
      <c r="B16" s="108"/>
      <c r="C16" s="108"/>
      <c r="D16" s="108"/>
      <c r="E16" s="108"/>
      <c r="F16" s="108"/>
      <c r="G16" s="108"/>
      <c r="H16" s="108"/>
      <c r="I16" s="108"/>
      <c r="J16" s="108"/>
      <c r="K16" s="108"/>
    </row>
  </sheetData>
  <printOptions horizontalCentered="1" verticalCentered="1"/>
  <pageMargins left="0.35433070866141736" right="0.35433070866141736" top="0.78740157480314965" bottom="0.78740157480314965" header="0.51181102362204722" footer="0.51181102362204722"/>
  <pageSetup paperSize="9" scale="80" orientation="landscape"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3" id="{215222D5-9630-4B17-9E03-64C5EF0A34E1}">
            <xm:f>'1. PDN_Założenia'!$C$16="złożona"</xm:f>
            <x14:dxf>
              <fill>
                <patternFill>
                  <bgColor rgb="FFFFFF00"/>
                </patternFill>
              </fill>
            </x14:dxf>
          </x14:cfRule>
          <xm:sqref>B10:K10</xm:sqref>
        </x14:conditionalFormatting>
        <x14:conditionalFormatting xmlns:xm="http://schemas.microsoft.com/office/excel/2006/main">
          <x14:cfRule type="expression" priority="2" id="{3B7BB71E-98DE-4E6D-9914-FA4F52E84F3C}">
            <xm:f>'1. PDN_Założenia'!$C$16="złożona"</xm:f>
            <x14:dxf>
              <fill>
                <patternFill>
                  <bgColor rgb="FFFFFF00"/>
                </patternFill>
              </fill>
            </x14:dxf>
          </x14:cfRule>
          <xm:sqref>B14:K14</xm:sqref>
        </x14:conditionalFormatting>
        <x14:conditionalFormatting xmlns:xm="http://schemas.microsoft.com/office/excel/2006/main">
          <x14:cfRule type="expression" priority="1" id="{F918F6FF-E01D-4795-9450-1F6E16F7C9F3}">
            <xm:f>'1. PDN_Założenia'!$C$16="standardowa"</xm:f>
            <x14:dxf>
              <fill>
                <patternFill>
                  <bgColor rgb="FFFFFF00"/>
                </patternFill>
              </fill>
            </x14:dxf>
          </x14:cfRule>
          <xm:sqref>B6:K6</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B9FFDC"/>
  </sheetPr>
  <dimension ref="A1:M19"/>
  <sheetViews>
    <sheetView view="pageBreakPreview" zoomScaleNormal="100" zoomScaleSheetLayoutView="100" workbookViewId="0">
      <pane xSplit="1" ySplit="4" topLeftCell="B5" activePane="bottomRight" state="frozen"/>
      <selection pane="topRight" activeCell="B1" sqref="B1"/>
      <selection pane="bottomLeft" activeCell="A5" sqref="A5"/>
      <selection pane="bottomRight" activeCell="A2" sqref="A2"/>
    </sheetView>
  </sheetViews>
  <sheetFormatPr defaultColWidth="9.109375" defaultRowHeight="13.2" x14ac:dyDescent="0.25"/>
  <cols>
    <col min="1" max="1" width="40.5546875" style="6" customWidth="1"/>
    <col min="2" max="8" width="10.109375" style="6" bestFit="1" customWidth="1"/>
    <col min="9" max="9" width="11.5546875" style="6" bestFit="1" customWidth="1"/>
    <col min="10" max="10" width="10.109375" style="6" bestFit="1" customWidth="1"/>
    <col min="11" max="11" width="10.109375" style="6" customWidth="1"/>
    <col min="12" max="12" width="10.109375" style="7" bestFit="1" customWidth="1"/>
    <col min="13" max="16384" width="9.109375" style="7"/>
  </cols>
  <sheetData>
    <row r="1" spans="1:13" ht="19.5" customHeight="1" x14ac:dyDescent="0.25">
      <c r="A1" s="108"/>
      <c r="B1" s="114"/>
      <c r="C1" s="108"/>
      <c r="D1" s="108"/>
      <c r="E1" s="108"/>
      <c r="F1" s="108"/>
      <c r="G1" s="108"/>
      <c r="H1" s="108"/>
      <c r="I1" s="108"/>
      <c r="J1" s="108"/>
      <c r="K1" s="108"/>
    </row>
    <row r="2" spans="1:13" ht="48" customHeight="1" x14ac:dyDescent="0.25">
      <c r="A2" s="476" t="s">
        <v>341</v>
      </c>
      <c r="B2" s="108"/>
      <c r="C2" s="108"/>
      <c r="D2" s="108"/>
      <c r="E2" s="108"/>
      <c r="F2" s="108"/>
      <c r="G2" s="108"/>
      <c r="H2" s="108"/>
      <c r="I2" s="108"/>
      <c r="J2" s="108"/>
      <c r="K2" s="108"/>
    </row>
    <row r="3" spans="1:13" ht="30" customHeight="1" x14ac:dyDescent="0.25">
      <c r="A3" s="109"/>
      <c r="B3" s="89" t="str">
        <f>'1. PDN_Założenia'!E19</f>
        <v>Rok 1 
(bazowy)</v>
      </c>
      <c r="C3" s="89" t="str">
        <f>'1. PDN_Założenia'!F19</f>
        <v>Rok 2</v>
      </c>
      <c r="D3" s="89" t="str">
        <f>'1. PDN_Założenia'!G19</f>
        <v>Rok 3</v>
      </c>
      <c r="E3" s="89" t="str">
        <f>'1. PDN_Założenia'!H19</f>
        <v>Rok 4</v>
      </c>
      <c r="F3" s="89" t="str">
        <f>'1. PDN_Założenia'!I19</f>
        <v>Rok 5</v>
      </c>
      <c r="G3" s="89" t="str">
        <f>'1. PDN_Założenia'!J19</f>
        <v>Rok 6</v>
      </c>
      <c r="H3" s="89" t="str">
        <f>'1. PDN_Założenia'!K19</f>
        <v>Rok 7</v>
      </c>
      <c r="I3" s="89" t="str">
        <f>'1. PDN_Założenia'!L19</f>
        <v>Rok 8</v>
      </c>
      <c r="J3" s="89" t="str">
        <f>'1. PDN_Założenia'!M19</f>
        <v>Rok 9</v>
      </c>
      <c r="K3" s="89" t="str">
        <f>'1. PDN_Założenia'!N19</f>
        <v>Rok 10</v>
      </c>
    </row>
    <row r="4" spans="1:13" ht="21.6" customHeight="1" x14ac:dyDescent="0.25">
      <c r="A4" s="109"/>
      <c r="B4" s="89">
        <f>'1. PDN_Założenia'!E20</f>
        <v>2019</v>
      </c>
      <c r="C4" s="89">
        <f>'1. PDN_Założenia'!F20</f>
        <v>2020</v>
      </c>
      <c r="D4" s="89">
        <f>'1. PDN_Założenia'!G20</f>
        <v>2021</v>
      </c>
      <c r="E4" s="89">
        <f>'1. PDN_Założenia'!H20</f>
        <v>2022</v>
      </c>
      <c r="F4" s="89">
        <f>'1. PDN_Założenia'!I20</f>
        <v>2023</v>
      </c>
      <c r="G4" s="89">
        <f>'1. PDN_Założenia'!J20</f>
        <v>2024</v>
      </c>
      <c r="H4" s="89">
        <f>'1. PDN_Założenia'!K20</f>
        <v>2025</v>
      </c>
      <c r="I4" s="89">
        <f>'1. PDN_Założenia'!L20</f>
        <v>2026</v>
      </c>
      <c r="J4" s="89">
        <f>'1. PDN_Założenia'!M20</f>
        <v>2027</v>
      </c>
      <c r="K4" s="89">
        <f>'1. PDN_Założenia'!N20</f>
        <v>2028</v>
      </c>
    </row>
    <row r="5" spans="1:13" x14ac:dyDescent="0.25">
      <c r="A5" s="8" t="s">
        <v>16</v>
      </c>
      <c r="B5" s="9"/>
      <c r="C5" s="9"/>
      <c r="D5" s="9"/>
      <c r="E5" s="9"/>
      <c r="F5" s="9"/>
      <c r="G5" s="9"/>
      <c r="H5" s="9"/>
      <c r="I5" s="9"/>
      <c r="J5" s="9"/>
      <c r="K5" s="9"/>
    </row>
    <row r="6" spans="1:13" ht="26.4" x14ac:dyDescent="0.25">
      <c r="A6" s="12" t="s">
        <v>110</v>
      </c>
      <c r="B6" s="36">
        <v>0</v>
      </c>
      <c r="C6" s="36">
        <v>0</v>
      </c>
      <c r="D6" s="36">
        <f>PDN_k_operac_założenia!E13</f>
        <v>10058.75</v>
      </c>
      <c r="E6" s="36">
        <f>PDN_k_operac_założenia!F13</f>
        <v>20117.5</v>
      </c>
      <c r="F6" s="36">
        <f>PDN_k_operac_założenia!G13</f>
        <v>20117.5</v>
      </c>
      <c r="G6" s="36">
        <f>PDN_k_operac_założenia!H13</f>
        <v>20117.5</v>
      </c>
      <c r="H6" s="36">
        <f>PDN_k_operac_założenia!I13</f>
        <v>20117.5</v>
      </c>
      <c r="I6" s="36">
        <f>PDN_k_operac_założenia!J13</f>
        <v>20117.5</v>
      </c>
      <c r="J6" s="36">
        <f>PDN_k_operac_założenia!K13</f>
        <v>20117.5</v>
      </c>
      <c r="K6" s="36">
        <f>PDN_k_operac_założenia!L13</f>
        <v>20117.5</v>
      </c>
    </row>
    <row r="7" spans="1:13" x14ac:dyDescent="0.25">
      <c r="A7" s="90" t="s">
        <v>111</v>
      </c>
      <c r="B7" s="36">
        <v>0</v>
      </c>
      <c r="C7" s="36">
        <v>0</v>
      </c>
      <c r="D7" s="36">
        <f>PDN_k_operac_założenia!E14</f>
        <v>0</v>
      </c>
      <c r="E7" s="36">
        <f>PDN_k_operac_założenia!F14</f>
        <v>68314.285714285696</v>
      </c>
      <c r="F7" s="36">
        <f>PDN_k_operac_założenia!G14</f>
        <v>0</v>
      </c>
      <c r="G7" s="36">
        <f>PDN_k_operac_założenia!H14</f>
        <v>0</v>
      </c>
      <c r="H7" s="36">
        <f>PDN_k_operac_założenia!I14</f>
        <v>0</v>
      </c>
      <c r="I7" s="36">
        <f>PDN_k_operac_założenia!J14</f>
        <v>0</v>
      </c>
      <c r="J7" s="36">
        <f>PDN_k_operac_założenia!K14</f>
        <v>0</v>
      </c>
      <c r="K7" s="36">
        <f>PDN_k_operac_założenia!L14</f>
        <v>0</v>
      </c>
    </row>
    <row r="8" spans="1:13" x14ac:dyDescent="0.25">
      <c r="A8" s="110" t="s">
        <v>22</v>
      </c>
      <c r="B8" s="112">
        <f t="shared" ref="B8:K8" si="0">SUM(B6:B7)</f>
        <v>0</v>
      </c>
      <c r="C8" s="112">
        <f t="shared" si="0"/>
        <v>0</v>
      </c>
      <c r="D8" s="112">
        <f t="shared" si="0"/>
        <v>10058.75</v>
      </c>
      <c r="E8" s="112">
        <f t="shared" si="0"/>
        <v>88431.785714285696</v>
      </c>
      <c r="F8" s="112">
        <f t="shared" si="0"/>
        <v>20117.5</v>
      </c>
      <c r="G8" s="112">
        <f t="shared" si="0"/>
        <v>20117.5</v>
      </c>
      <c r="H8" s="112">
        <f t="shared" si="0"/>
        <v>20117.5</v>
      </c>
      <c r="I8" s="112">
        <f t="shared" si="0"/>
        <v>20117.5</v>
      </c>
      <c r="J8" s="112">
        <f t="shared" si="0"/>
        <v>20117.5</v>
      </c>
      <c r="K8" s="112">
        <f t="shared" si="0"/>
        <v>20117.5</v>
      </c>
      <c r="L8" s="506">
        <f>SUM(B8:K8)</f>
        <v>219195.53571428568</v>
      </c>
      <c r="M8" s="116"/>
    </row>
    <row r="9" spans="1:13" s="10" customFormat="1" ht="25.5" customHeight="1" x14ac:dyDescent="0.25">
      <c r="A9" s="111"/>
      <c r="B9" s="113"/>
      <c r="C9" s="113"/>
      <c r="D9" s="113"/>
      <c r="E9" s="113"/>
      <c r="F9" s="113"/>
      <c r="G9" s="113"/>
      <c r="H9" s="113"/>
      <c r="I9" s="113"/>
      <c r="J9" s="113"/>
      <c r="K9" s="113"/>
      <c r="L9" s="117"/>
      <c r="M9" s="117"/>
    </row>
    <row r="10" spans="1:13" ht="26.4" x14ac:dyDescent="0.25">
      <c r="A10" s="8" t="s">
        <v>80</v>
      </c>
      <c r="B10" s="9"/>
      <c r="C10" s="9"/>
      <c r="D10" s="9"/>
      <c r="E10" s="9"/>
      <c r="F10" s="9"/>
      <c r="G10" s="9"/>
      <c r="H10" s="9"/>
      <c r="I10" s="9"/>
      <c r="J10" s="9"/>
      <c r="K10" s="9"/>
    </row>
    <row r="11" spans="1:13" ht="26.4" x14ac:dyDescent="0.25">
      <c r="A11" s="12" t="s">
        <v>110</v>
      </c>
      <c r="B11" s="36"/>
      <c r="C11" s="36"/>
      <c r="D11" s="36"/>
      <c r="E11" s="36"/>
      <c r="F11" s="36"/>
      <c r="G11" s="36"/>
      <c r="H11" s="36"/>
      <c r="I11" s="36"/>
      <c r="J11" s="36"/>
      <c r="K11" s="36"/>
    </row>
    <row r="12" spans="1:13" x14ac:dyDescent="0.25">
      <c r="A12" s="90" t="s">
        <v>111</v>
      </c>
      <c r="B12" s="126"/>
      <c r="C12" s="126"/>
      <c r="D12" s="126"/>
      <c r="E12" s="126"/>
      <c r="F12" s="126"/>
      <c r="G12" s="126"/>
      <c r="H12" s="126"/>
      <c r="I12" s="126"/>
      <c r="J12" s="126"/>
      <c r="K12" s="126"/>
    </row>
    <row r="13" spans="1:13" x14ac:dyDescent="0.25">
      <c r="A13" s="110" t="s">
        <v>22</v>
      </c>
      <c r="B13" s="112">
        <f t="shared" ref="B13:K13" si="1">SUM(B11:B12)</f>
        <v>0</v>
      </c>
      <c r="C13" s="112">
        <f t="shared" si="1"/>
        <v>0</v>
      </c>
      <c r="D13" s="112">
        <f t="shared" si="1"/>
        <v>0</v>
      </c>
      <c r="E13" s="112">
        <f t="shared" si="1"/>
        <v>0</v>
      </c>
      <c r="F13" s="112">
        <f t="shared" si="1"/>
        <v>0</v>
      </c>
      <c r="G13" s="112">
        <f t="shared" si="1"/>
        <v>0</v>
      </c>
      <c r="H13" s="112">
        <f t="shared" si="1"/>
        <v>0</v>
      </c>
      <c r="I13" s="112">
        <f t="shared" si="1"/>
        <v>0</v>
      </c>
      <c r="J13" s="112">
        <f t="shared" si="1"/>
        <v>0</v>
      </c>
      <c r="K13" s="112">
        <f t="shared" si="1"/>
        <v>0</v>
      </c>
    </row>
    <row r="14" spans="1:13" x14ac:dyDescent="0.25">
      <c r="A14" s="108"/>
      <c r="B14" s="108"/>
      <c r="C14" s="108"/>
      <c r="D14" s="108"/>
      <c r="E14" s="108"/>
      <c r="F14" s="108"/>
      <c r="G14" s="108"/>
      <c r="H14" s="108"/>
      <c r="I14" s="108"/>
      <c r="J14" s="108"/>
      <c r="K14" s="108"/>
    </row>
    <row r="15" spans="1:13" ht="26.4" x14ac:dyDescent="0.25">
      <c r="A15" s="8" t="s">
        <v>112</v>
      </c>
      <c r="B15" s="9"/>
      <c r="C15" s="9"/>
      <c r="D15" s="9"/>
      <c r="E15" s="9"/>
      <c r="F15" s="9"/>
      <c r="G15" s="9"/>
      <c r="H15" s="9"/>
      <c r="I15" s="9"/>
      <c r="J15" s="9"/>
      <c r="K15" s="9"/>
    </row>
    <row r="16" spans="1:13" ht="26.4" x14ac:dyDescent="0.25">
      <c r="A16" s="12" t="s">
        <v>110</v>
      </c>
      <c r="B16" s="36"/>
      <c r="C16" s="36"/>
      <c r="D16" s="36"/>
      <c r="E16" s="36"/>
      <c r="F16" s="36"/>
      <c r="G16" s="36"/>
      <c r="H16" s="36"/>
      <c r="I16" s="36"/>
      <c r="J16" s="36"/>
      <c r="K16" s="36"/>
    </row>
    <row r="17" spans="1:11" x14ac:dyDescent="0.25">
      <c r="A17" s="90" t="s">
        <v>111</v>
      </c>
      <c r="B17" s="126"/>
      <c r="C17" s="126"/>
      <c r="D17" s="126"/>
      <c r="E17" s="126"/>
      <c r="F17" s="126"/>
      <c r="G17" s="126"/>
      <c r="H17" s="126"/>
      <c r="I17" s="126"/>
      <c r="J17" s="126"/>
      <c r="K17" s="126"/>
    </row>
    <row r="18" spans="1:11" x14ac:dyDescent="0.25">
      <c r="A18" s="110" t="s">
        <v>22</v>
      </c>
      <c r="B18" s="112">
        <f t="shared" ref="B18:K18" si="2">SUM(B16:B17)</f>
        <v>0</v>
      </c>
      <c r="C18" s="112">
        <f t="shared" si="2"/>
        <v>0</v>
      </c>
      <c r="D18" s="112">
        <f t="shared" si="2"/>
        <v>0</v>
      </c>
      <c r="E18" s="112">
        <f t="shared" si="2"/>
        <v>0</v>
      </c>
      <c r="F18" s="112">
        <f t="shared" si="2"/>
        <v>0</v>
      </c>
      <c r="G18" s="112">
        <f t="shared" si="2"/>
        <v>0</v>
      </c>
      <c r="H18" s="112">
        <f t="shared" si="2"/>
        <v>0</v>
      </c>
      <c r="I18" s="112">
        <f t="shared" si="2"/>
        <v>0</v>
      </c>
      <c r="J18" s="112">
        <f t="shared" si="2"/>
        <v>0</v>
      </c>
      <c r="K18" s="112">
        <f t="shared" si="2"/>
        <v>0</v>
      </c>
    </row>
    <row r="19" spans="1:11" x14ac:dyDescent="0.25">
      <c r="A19" s="108"/>
      <c r="B19" s="108"/>
      <c r="C19" s="108"/>
      <c r="D19" s="108"/>
      <c r="E19" s="108"/>
      <c r="F19" s="108"/>
      <c r="G19" s="108"/>
      <c r="H19" s="108"/>
      <c r="I19" s="108"/>
      <c r="J19" s="108"/>
      <c r="K19" s="108"/>
    </row>
  </sheetData>
  <printOptions horizontalCentered="1" verticalCentered="1"/>
  <pageMargins left="0.35433070866141736" right="0.35433070866141736" top="0.78740157480314965" bottom="0.78740157480314965" header="0.51181102362204722" footer="0.51181102362204722"/>
  <pageSetup paperSize="9" scale="80" orientation="landscape"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3" id="{A2655959-83DE-4D88-83B6-6DB228CC0D81}">
            <xm:f>'1. PDN_Założenia'!$C$16="standardowa"</xm:f>
            <x14:dxf>
              <fill>
                <patternFill>
                  <bgColor rgb="FFFFFF00"/>
                </patternFill>
              </fill>
            </x14:dxf>
          </x14:cfRule>
          <xm:sqref>B6:K8</xm:sqref>
        </x14:conditionalFormatting>
        <x14:conditionalFormatting xmlns:xm="http://schemas.microsoft.com/office/excel/2006/main">
          <x14:cfRule type="expression" priority="2" id="{A6E231AB-5D25-4E09-B6E9-85625E6E37C3}">
            <xm:f>'1. PDN_Założenia'!$C$16="złożona"</xm:f>
            <x14:dxf>
              <fill>
                <patternFill>
                  <bgColor rgb="FFFFFF00"/>
                </patternFill>
              </fill>
            </x14:dxf>
          </x14:cfRule>
          <xm:sqref>B11:K12 B16:K17</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B9FFDC"/>
  </sheetPr>
  <dimension ref="A1:M30"/>
  <sheetViews>
    <sheetView view="pageBreakPreview" zoomScaleNormal="100" zoomScaleSheetLayoutView="100" workbookViewId="0">
      <pane xSplit="1" ySplit="4" topLeftCell="B5" activePane="bottomRight" state="frozen"/>
      <selection pane="topRight" activeCell="B1" sqref="B1"/>
      <selection pane="bottomLeft" activeCell="A5" sqref="A5"/>
      <selection pane="bottomRight" activeCell="N29" sqref="N29"/>
    </sheetView>
  </sheetViews>
  <sheetFormatPr defaultColWidth="9.109375" defaultRowHeight="13.2" x14ac:dyDescent="0.25"/>
  <cols>
    <col min="1" max="1" width="40.5546875" style="6" customWidth="1"/>
    <col min="2" max="2" width="13.5546875" style="6" customWidth="1"/>
    <col min="3" max="4" width="12.33203125" style="6" bestFit="1" customWidth="1"/>
    <col min="5" max="8" width="10.109375" style="6" bestFit="1" customWidth="1"/>
    <col min="9" max="9" width="11.5546875" style="6" bestFit="1" customWidth="1"/>
    <col min="10" max="10" width="10.109375" style="6" bestFit="1" customWidth="1"/>
    <col min="11" max="11" width="10.109375" style="6" customWidth="1"/>
    <col min="12" max="16384" width="9.109375" style="7"/>
  </cols>
  <sheetData>
    <row r="1" spans="1:13" ht="19.5" customHeight="1" x14ac:dyDescent="0.25">
      <c r="A1" s="108"/>
      <c r="B1" s="114"/>
      <c r="C1" s="108"/>
      <c r="D1" s="108"/>
      <c r="E1" s="108"/>
      <c r="F1" s="108"/>
      <c r="G1" s="108"/>
      <c r="H1" s="108"/>
      <c r="I1" s="108"/>
      <c r="J1" s="108"/>
      <c r="K1" s="108"/>
    </row>
    <row r="2" spans="1:13" ht="37.5" customHeight="1" x14ac:dyDescent="0.25">
      <c r="A2" s="476" t="s">
        <v>342</v>
      </c>
      <c r="B2" s="108"/>
      <c r="C2" s="108"/>
      <c r="D2" s="108"/>
      <c r="E2" s="108"/>
      <c r="F2" s="108"/>
      <c r="G2" s="108"/>
      <c r="H2" s="115"/>
      <c r="I2" s="108"/>
      <c r="J2" s="108"/>
      <c r="K2" s="108"/>
    </row>
    <row r="3" spans="1:13" ht="30" customHeight="1" x14ac:dyDescent="0.25">
      <c r="A3" s="109"/>
      <c r="B3" s="89" t="str">
        <f>'1. PDN_Założenia'!E19</f>
        <v>Rok 1 
(bazowy)</v>
      </c>
      <c r="C3" s="89" t="str">
        <f>'1. PDN_Założenia'!F19</f>
        <v>Rok 2</v>
      </c>
      <c r="D3" s="89" t="str">
        <f>'1. PDN_Założenia'!G19</f>
        <v>Rok 3</v>
      </c>
      <c r="E3" s="89" t="str">
        <f>'1. PDN_Założenia'!H19</f>
        <v>Rok 4</v>
      </c>
      <c r="F3" s="89" t="str">
        <f>'1. PDN_Założenia'!I19</f>
        <v>Rok 5</v>
      </c>
      <c r="G3" s="89" t="str">
        <f>'1. PDN_Założenia'!J19</f>
        <v>Rok 6</v>
      </c>
      <c r="H3" s="89" t="str">
        <f>'1. PDN_Założenia'!K19</f>
        <v>Rok 7</v>
      </c>
      <c r="I3" s="89" t="str">
        <f>'1. PDN_Założenia'!L19</f>
        <v>Rok 8</v>
      </c>
      <c r="J3" s="89" t="str">
        <f>'1. PDN_Założenia'!M19</f>
        <v>Rok 9</v>
      </c>
      <c r="K3" s="89" t="str">
        <f>'1. PDN_Założenia'!N19</f>
        <v>Rok 10</v>
      </c>
    </row>
    <row r="4" spans="1:13" ht="21.6" customHeight="1" x14ac:dyDescent="0.25">
      <c r="A4" s="109"/>
      <c r="B4" s="89">
        <f>'1. PDN_Założenia'!E20</f>
        <v>2019</v>
      </c>
      <c r="C4" s="89">
        <f>'1. PDN_Założenia'!F20</f>
        <v>2020</v>
      </c>
      <c r="D4" s="89">
        <f>'1. PDN_Założenia'!G20</f>
        <v>2021</v>
      </c>
      <c r="E4" s="89">
        <f>'1. PDN_Założenia'!H20</f>
        <v>2022</v>
      </c>
      <c r="F4" s="89">
        <f>'1. PDN_Założenia'!I20</f>
        <v>2023</v>
      </c>
      <c r="G4" s="89">
        <f>'1. PDN_Założenia'!J20</f>
        <v>2024</v>
      </c>
      <c r="H4" s="89">
        <f>'1. PDN_Założenia'!K20</f>
        <v>2025</v>
      </c>
      <c r="I4" s="89">
        <f>'1. PDN_Założenia'!L20</f>
        <v>2026</v>
      </c>
      <c r="J4" s="89">
        <f>'1. PDN_Założenia'!M20</f>
        <v>2027</v>
      </c>
      <c r="K4" s="89">
        <f>'1. PDN_Założenia'!N20</f>
        <v>2028</v>
      </c>
    </row>
    <row r="5" spans="1:13" x14ac:dyDescent="0.25">
      <c r="A5" s="8" t="s">
        <v>83</v>
      </c>
      <c r="B5" s="9"/>
      <c r="C5" s="9"/>
      <c r="D5" s="9"/>
      <c r="E5" s="9"/>
      <c r="F5" s="9"/>
      <c r="G5" s="9"/>
      <c r="H5" s="9"/>
      <c r="I5" s="9"/>
      <c r="J5" s="9"/>
      <c r="K5" s="9"/>
    </row>
    <row r="6" spans="1:13" x14ac:dyDescent="0.25">
      <c r="A6" s="12" t="s">
        <v>77</v>
      </c>
      <c r="B6" s="36">
        <f>'3. PDN_Przychody'!B7</f>
        <v>0</v>
      </c>
      <c r="C6" s="36">
        <f>'3. PDN_Przychody'!C7</f>
        <v>0</v>
      </c>
      <c r="D6" s="36">
        <f>'3. PDN_Przychody'!D7</f>
        <v>0</v>
      </c>
      <c r="E6" s="36">
        <f>'3. PDN_Przychody'!E7</f>
        <v>0</v>
      </c>
      <c r="F6" s="36">
        <f>'3. PDN_Przychody'!F7</f>
        <v>0</v>
      </c>
      <c r="G6" s="36">
        <f>'3. PDN_Przychody'!G7</f>
        <v>0</v>
      </c>
      <c r="H6" s="36">
        <f>'3. PDN_Przychody'!H7</f>
        <v>0</v>
      </c>
      <c r="I6" s="36">
        <f>'3. PDN_Przychody'!I7</f>
        <v>0</v>
      </c>
      <c r="J6" s="36">
        <f>'3. PDN_Przychody'!J7</f>
        <v>0</v>
      </c>
      <c r="K6" s="36">
        <f>'3. PDN_Przychody'!K7</f>
        <v>0</v>
      </c>
    </row>
    <row r="7" spans="1:13" x14ac:dyDescent="0.25">
      <c r="A7" s="92" t="s">
        <v>78</v>
      </c>
      <c r="B7" s="36">
        <f>IF('1. PDN_Założenia'!D10="TAK",'2. PDN_Nakłady'!S59+'2. PDN_Nakłady'!S61,'2. PDN_Nakłady'!S59)</f>
        <v>1445484.9599999997</v>
      </c>
      <c r="C7" s="36">
        <f>IF('1. PDN_Założenia'!E10="TAK",'2. PDN_Nakłady'!T59+'2. PDN_Nakłady'!T61,'2. PDN_Nakłady'!T59)</f>
        <v>4346183.9000000004</v>
      </c>
      <c r="D7" s="36">
        <f>IF('1. PDN_Założenia'!F10="TAK",'2. PDN_Nakłady'!U59+'2. PDN_Nakłady'!U61,'2. PDN_Nakłady'!U59)</f>
        <v>1772341.98</v>
      </c>
      <c r="E7" s="36">
        <f>IF('1. PDN_Założenia'!G10="TAK",'2. PDN_Nakłady'!V59+'2. PDN_Nakłady'!V61,'2. PDN_Nakłady'!V59)</f>
        <v>0</v>
      </c>
      <c r="F7" s="36">
        <f>IF('1. PDN_Założenia'!H10="TAK",'2. PDN_Nakłady'!W59+'2. PDN_Nakłady'!W61,'2. PDN_Nakłady'!W59)</f>
        <v>0</v>
      </c>
      <c r="G7" s="36">
        <f>IF('1. PDN_Założenia'!I10="TAK",'2. PDN_Nakłady'!X59+'2. PDN_Nakłady'!X61,'2. PDN_Nakłady'!X59)</f>
        <v>0</v>
      </c>
      <c r="H7" s="36">
        <f>IF('1. PDN_Założenia'!J10="TAK",'2. PDN_Nakłady'!Y59+'2. PDN_Nakłady'!Y61,'2. PDN_Nakłady'!Y59)</f>
        <v>0</v>
      </c>
      <c r="I7" s="36">
        <f>IF('1. PDN_Założenia'!K10="TAK",'2. PDN_Nakłady'!Z59+'2. PDN_Nakłady'!Z61,'2. PDN_Nakłady'!Z59)</f>
        <v>0</v>
      </c>
      <c r="J7" s="36">
        <f>IF('1. PDN_Założenia'!L10="TAK",'2. PDN_Nakłady'!AA59+'2. PDN_Nakłady'!AA61,'2. PDN_Nakłady'!AA59)</f>
        <v>0</v>
      </c>
      <c r="K7" s="36">
        <f>IF('1. PDN_Założenia'!M10="TAK",'2. PDN_Nakłady'!AB59+'2. PDN_Nakłady'!AB61,'2. PDN_Nakłady'!AB59)</f>
        <v>0</v>
      </c>
    </row>
    <row r="8" spans="1:13" x14ac:dyDescent="0.25">
      <c r="A8" s="92" t="s">
        <v>79</v>
      </c>
      <c r="B8" s="36">
        <f>'4. PDN_Koszty operacyjne'!B8</f>
        <v>0</v>
      </c>
      <c r="C8" s="36">
        <f>'4. PDN_Koszty operacyjne'!C8</f>
        <v>0</v>
      </c>
      <c r="D8" s="36">
        <f>'4. PDN_Koszty operacyjne'!D8</f>
        <v>10058.75</v>
      </c>
      <c r="E8" s="36">
        <f>'4. PDN_Koszty operacyjne'!E8</f>
        <v>88431.785714285696</v>
      </c>
      <c r="F8" s="36">
        <f>'4. PDN_Koszty operacyjne'!F8</f>
        <v>20117.5</v>
      </c>
      <c r="G8" s="36">
        <f>'4. PDN_Koszty operacyjne'!G8</f>
        <v>20117.5</v>
      </c>
      <c r="H8" s="36">
        <f>'4. PDN_Koszty operacyjne'!H8</f>
        <v>20117.5</v>
      </c>
      <c r="I8" s="36">
        <f>'4. PDN_Koszty operacyjne'!I8</f>
        <v>20117.5</v>
      </c>
      <c r="J8" s="36">
        <f>'4. PDN_Koszty operacyjne'!J8</f>
        <v>20117.5</v>
      </c>
      <c r="K8" s="36">
        <f>'4. PDN_Koszty operacyjne'!K8</f>
        <v>20117.5</v>
      </c>
    </row>
    <row r="9" spans="1:13" x14ac:dyDescent="0.25">
      <c r="A9" s="38" t="s">
        <v>22</v>
      </c>
      <c r="B9" s="39">
        <f t="shared" ref="B9:K9" si="0">B6-B7-B8</f>
        <v>-1445484.9599999997</v>
      </c>
      <c r="C9" s="39">
        <f t="shared" si="0"/>
        <v>-4346183.9000000004</v>
      </c>
      <c r="D9" s="39">
        <f t="shared" si="0"/>
        <v>-1782400.73</v>
      </c>
      <c r="E9" s="39">
        <f t="shared" si="0"/>
        <v>-88431.785714285696</v>
      </c>
      <c r="F9" s="39">
        <f t="shared" si="0"/>
        <v>-20117.5</v>
      </c>
      <c r="G9" s="39">
        <f t="shared" si="0"/>
        <v>-20117.5</v>
      </c>
      <c r="H9" s="39">
        <f t="shared" si="0"/>
        <v>-20117.5</v>
      </c>
      <c r="I9" s="39">
        <f t="shared" si="0"/>
        <v>-20117.5</v>
      </c>
      <c r="J9" s="39">
        <f t="shared" si="0"/>
        <v>-20117.5</v>
      </c>
      <c r="K9" s="39">
        <f t="shared" si="0"/>
        <v>-20117.5</v>
      </c>
    </row>
    <row r="10" spans="1:13" s="10" customFormat="1" ht="25.5" customHeight="1" x14ac:dyDescent="0.25">
      <c r="A10" s="111"/>
      <c r="B10" s="113"/>
      <c r="C10" s="113"/>
      <c r="D10" s="113"/>
      <c r="E10" s="113"/>
      <c r="F10" s="113"/>
      <c r="G10" s="113"/>
      <c r="H10" s="113"/>
      <c r="I10" s="113"/>
      <c r="J10" s="113"/>
      <c r="K10" s="113"/>
      <c r="M10" s="93"/>
    </row>
    <row r="11" spans="1:13" x14ac:dyDescent="0.25">
      <c r="A11" s="8" t="s">
        <v>84</v>
      </c>
      <c r="B11" s="9"/>
      <c r="C11" s="9"/>
      <c r="D11" s="9"/>
      <c r="E11" s="9"/>
      <c r="F11" s="9"/>
      <c r="G11" s="9"/>
      <c r="H11" s="9"/>
      <c r="I11" s="9"/>
      <c r="J11" s="9"/>
      <c r="K11" s="9"/>
      <c r="M11" s="95"/>
    </row>
    <row r="12" spans="1:13" x14ac:dyDescent="0.25">
      <c r="A12" s="12" t="s">
        <v>77</v>
      </c>
      <c r="B12" s="36">
        <f>'3. PDN_Przychody'!B11</f>
        <v>0</v>
      </c>
      <c r="C12" s="36">
        <f>'3. PDN_Przychody'!C11</f>
        <v>0</v>
      </c>
      <c r="D12" s="36">
        <f>'3. PDN_Przychody'!D11</f>
        <v>0</v>
      </c>
      <c r="E12" s="36">
        <f>'3. PDN_Przychody'!E11</f>
        <v>0</v>
      </c>
      <c r="F12" s="36">
        <f>'3. PDN_Przychody'!F11</f>
        <v>0</v>
      </c>
      <c r="G12" s="36">
        <f>'3. PDN_Przychody'!G11</f>
        <v>0</v>
      </c>
      <c r="H12" s="36">
        <f>'3. PDN_Przychody'!H11</f>
        <v>0</v>
      </c>
      <c r="I12" s="36">
        <f>'3. PDN_Przychody'!I11</f>
        <v>0</v>
      </c>
      <c r="J12" s="36">
        <f>'3. PDN_Przychody'!J11</f>
        <v>0</v>
      </c>
      <c r="K12" s="36">
        <f>'3. PDN_Przychody'!K11</f>
        <v>0</v>
      </c>
    </row>
    <row r="13" spans="1:13" x14ac:dyDescent="0.25">
      <c r="A13" s="92" t="s">
        <v>78</v>
      </c>
      <c r="B13" s="36">
        <v>0</v>
      </c>
      <c r="C13" s="36">
        <v>0</v>
      </c>
      <c r="D13" s="36">
        <v>0</v>
      </c>
      <c r="E13" s="36">
        <v>0</v>
      </c>
      <c r="F13" s="36">
        <v>0</v>
      </c>
      <c r="G13" s="36">
        <v>0</v>
      </c>
      <c r="H13" s="36">
        <v>0</v>
      </c>
      <c r="I13" s="36">
        <v>0</v>
      </c>
      <c r="J13" s="36">
        <v>0</v>
      </c>
      <c r="K13" s="36">
        <v>0</v>
      </c>
    </row>
    <row r="14" spans="1:13" x14ac:dyDescent="0.25">
      <c r="A14" s="92" t="s">
        <v>79</v>
      </c>
      <c r="B14" s="36">
        <f>'4. PDN_Koszty operacyjne'!B13</f>
        <v>0</v>
      </c>
      <c r="C14" s="36">
        <f>'4. PDN_Koszty operacyjne'!C13</f>
        <v>0</v>
      </c>
      <c r="D14" s="36">
        <f>'4. PDN_Koszty operacyjne'!D13</f>
        <v>0</v>
      </c>
      <c r="E14" s="36">
        <f>'4. PDN_Koszty operacyjne'!E13</f>
        <v>0</v>
      </c>
      <c r="F14" s="36">
        <f>'4. PDN_Koszty operacyjne'!F13</f>
        <v>0</v>
      </c>
      <c r="G14" s="36">
        <f>'4. PDN_Koszty operacyjne'!G13</f>
        <v>0</v>
      </c>
      <c r="H14" s="36">
        <f>'4. PDN_Koszty operacyjne'!H13</f>
        <v>0</v>
      </c>
      <c r="I14" s="36">
        <f>'4. PDN_Koszty operacyjne'!I13</f>
        <v>0</v>
      </c>
      <c r="J14" s="36">
        <f>'4. PDN_Koszty operacyjne'!J13</f>
        <v>0</v>
      </c>
      <c r="K14" s="36">
        <f>'4. PDN_Koszty operacyjne'!K13</f>
        <v>0</v>
      </c>
    </row>
    <row r="15" spans="1:13" x14ac:dyDescent="0.25">
      <c r="A15" s="38" t="s">
        <v>22</v>
      </c>
      <c r="B15" s="39">
        <f t="shared" ref="B15:K15" si="1">B12-B13-B14</f>
        <v>0</v>
      </c>
      <c r="C15" s="39">
        <f t="shared" si="1"/>
        <v>0</v>
      </c>
      <c r="D15" s="39">
        <f t="shared" si="1"/>
        <v>0</v>
      </c>
      <c r="E15" s="39">
        <f t="shared" si="1"/>
        <v>0</v>
      </c>
      <c r="F15" s="39">
        <f t="shared" si="1"/>
        <v>0</v>
      </c>
      <c r="G15" s="39">
        <f t="shared" si="1"/>
        <v>0</v>
      </c>
      <c r="H15" s="39">
        <f t="shared" si="1"/>
        <v>0</v>
      </c>
      <c r="I15" s="39">
        <f t="shared" si="1"/>
        <v>0</v>
      </c>
      <c r="J15" s="39">
        <f t="shared" si="1"/>
        <v>0</v>
      </c>
      <c r="K15" s="39">
        <f t="shared" si="1"/>
        <v>0</v>
      </c>
    </row>
    <row r="16" spans="1:13" x14ac:dyDescent="0.25">
      <c r="A16" s="108"/>
      <c r="B16" s="108"/>
      <c r="C16" s="108"/>
      <c r="D16" s="108"/>
      <c r="E16" s="108"/>
      <c r="F16" s="108"/>
      <c r="G16" s="108"/>
      <c r="H16" s="108"/>
      <c r="I16" s="108"/>
      <c r="J16" s="108"/>
      <c r="K16" s="108"/>
    </row>
    <row r="17" spans="1:11" x14ac:dyDescent="0.25">
      <c r="A17" s="8" t="s">
        <v>85</v>
      </c>
      <c r="B17" s="9"/>
      <c r="C17" s="9"/>
      <c r="D17" s="9"/>
      <c r="E17" s="9"/>
      <c r="F17" s="9"/>
      <c r="G17" s="9"/>
      <c r="H17" s="9"/>
      <c r="I17" s="9"/>
      <c r="J17" s="9"/>
      <c r="K17" s="9"/>
    </row>
    <row r="18" spans="1:11" x14ac:dyDescent="0.25">
      <c r="A18" s="12" t="s">
        <v>77</v>
      </c>
      <c r="B18" s="36">
        <f>'3. PDN_Przychody'!B15</f>
        <v>0</v>
      </c>
      <c r="C18" s="36">
        <f>'3. PDN_Przychody'!C15</f>
        <v>0</v>
      </c>
      <c r="D18" s="36">
        <f>'3. PDN_Przychody'!D15</f>
        <v>0</v>
      </c>
      <c r="E18" s="36">
        <f>'3. PDN_Przychody'!E15</f>
        <v>0</v>
      </c>
      <c r="F18" s="36">
        <f>'3. PDN_Przychody'!F15</f>
        <v>0</v>
      </c>
      <c r="G18" s="36">
        <f>'3. PDN_Przychody'!G15</f>
        <v>0</v>
      </c>
      <c r="H18" s="36">
        <f>'3. PDN_Przychody'!H15</f>
        <v>0</v>
      </c>
      <c r="I18" s="36">
        <f>'3. PDN_Przychody'!I15</f>
        <v>0</v>
      </c>
      <c r="J18" s="36">
        <f>'3. PDN_Przychody'!J15</f>
        <v>0</v>
      </c>
      <c r="K18" s="36">
        <f>'3. PDN_Przychody'!K15</f>
        <v>0</v>
      </c>
    </row>
    <row r="19" spans="1:11" x14ac:dyDescent="0.25">
      <c r="A19" s="92" t="s">
        <v>78</v>
      </c>
      <c r="B19" s="36">
        <f>IF('1. PDN_Założenia'!D10="TAK",'2. PDN_Nakłady'!S59+'2. PDN_Nakłady'!S61,'2. PDN_Nakłady'!S59)</f>
        <v>1445484.9599999997</v>
      </c>
      <c r="C19" s="36">
        <f>IF('1. PDN_Założenia'!E10="TAK",'2. PDN_Nakłady'!T59+'2. PDN_Nakłady'!T61,'2. PDN_Nakłady'!T59)</f>
        <v>4346183.9000000004</v>
      </c>
      <c r="D19" s="36">
        <f>IF('1. PDN_Założenia'!F10="TAK",'2. PDN_Nakłady'!U59+'2. PDN_Nakłady'!U61,'2. PDN_Nakłady'!U59)</f>
        <v>1772341.98</v>
      </c>
      <c r="E19" s="36">
        <f>IF('1. PDN_Założenia'!G10="TAK",'2. PDN_Nakłady'!V59+'2. PDN_Nakłady'!V61,'2. PDN_Nakłady'!V59)</f>
        <v>0</v>
      </c>
      <c r="F19" s="36">
        <f>IF('1. PDN_Założenia'!H10="TAK",'2. PDN_Nakłady'!W59+'2. PDN_Nakłady'!W61,'2. PDN_Nakłady'!W59)</f>
        <v>0</v>
      </c>
      <c r="G19" s="36">
        <f>IF('1. PDN_Założenia'!I10="TAK",'2. PDN_Nakłady'!X59+'2. PDN_Nakłady'!X61,'2. PDN_Nakłady'!X59)</f>
        <v>0</v>
      </c>
      <c r="H19" s="36">
        <f>IF('1. PDN_Założenia'!J10="TAK",'2. PDN_Nakłady'!Y59+'2. PDN_Nakłady'!Y61,'2. PDN_Nakłady'!Y59)</f>
        <v>0</v>
      </c>
      <c r="I19" s="36">
        <f>IF('1. PDN_Założenia'!K10="TAK",'2. PDN_Nakłady'!Z59+'2. PDN_Nakłady'!Z61,'2. PDN_Nakłady'!Z59)</f>
        <v>0</v>
      </c>
      <c r="J19" s="36">
        <f>IF('1. PDN_Założenia'!L10="TAK",'2. PDN_Nakłady'!AA59+'2. PDN_Nakłady'!AA61,'2. PDN_Nakłady'!AA59)</f>
        <v>0</v>
      </c>
      <c r="K19" s="36">
        <f>IF('1. PDN_Założenia'!M10="TAK",'2. PDN_Nakłady'!AB59+'2. PDN_Nakłady'!AB61,'2. PDN_Nakłady'!AB59)</f>
        <v>0</v>
      </c>
    </row>
    <row r="20" spans="1:11" x14ac:dyDescent="0.25">
      <c r="A20" s="92" t="s">
        <v>79</v>
      </c>
      <c r="B20" s="36">
        <f>'4. PDN_Koszty operacyjne'!B18</f>
        <v>0</v>
      </c>
      <c r="C20" s="36">
        <f>'4. PDN_Koszty operacyjne'!C18</f>
        <v>0</v>
      </c>
      <c r="D20" s="36">
        <f>'4. PDN_Koszty operacyjne'!D18</f>
        <v>0</v>
      </c>
      <c r="E20" s="36">
        <f>'4. PDN_Koszty operacyjne'!E18</f>
        <v>0</v>
      </c>
      <c r="F20" s="36">
        <f>'4. PDN_Koszty operacyjne'!F18</f>
        <v>0</v>
      </c>
      <c r="G20" s="36">
        <f>'4. PDN_Koszty operacyjne'!G18</f>
        <v>0</v>
      </c>
      <c r="H20" s="36">
        <f>'4. PDN_Koszty operacyjne'!H18</f>
        <v>0</v>
      </c>
      <c r="I20" s="36">
        <f>'4. PDN_Koszty operacyjne'!I18</f>
        <v>0</v>
      </c>
      <c r="J20" s="36">
        <f>'4. PDN_Koszty operacyjne'!J18</f>
        <v>0</v>
      </c>
      <c r="K20" s="36">
        <f>'4. PDN_Koszty operacyjne'!K18</f>
        <v>0</v>
      </c>
    </row>
    <row r="21" spans="1:11" x14ac:dyDescent="0.25">
      <c r="A21" s="110" t="s">
        <v>22</v>
      </c>
      <c r="B21" s="112">
        <f t="shared" ref="B21:K21" si="2">B18-B19-B20</f>
        <v>-1445484.9599999997</v>
      </c>
      <c r="C21" s="112">
        <f t="shared" si="2"/>
        <v>-4346183.9000000004</v>
      </c>
      <c r="D21" s="112">
        <f t="shared" si="2"/>
        <v>-1772341.98</v>
      </c>
      <c r="E21" s="112">
        <f t="shared" si="2"/>
        <v>0</v>
      </c>
      <c r="F21" s="112">
        <f t="shared" si="2"/>
        <v>0</v>
      </c>
      <c r="G21" s="112">
        <f t="shared" si="2"/>
        <v>0</v>
      </c>
      <c r="H21" s="112">
        <f t="shared" si="2"/>
        <v>0</v>
      </c>
      <c r="I21" s="112">
        <f t="shared" si="2"/>
        <v>0</v>
      </c>
      <c r="J21" s="112">
        <f t="shared" si="2"/>
        <v>0</v>
      </c>
      <c r="K21" s="112">
        <f t="shared" si="2"/>
        <v>0</v>
      </c>
    </row>
    <row r="22" spans="1:11" x14ac:dyDescent="0.25">
      <c r="A22" s="108"/>
      <c r="B22" s="108"/>
      <c r="C22" s="108"/>
      <c r="D22" s="108"/>
      <c r="E22" s="108"/>
      <c r="F22" s="108"/>
      <c r="G22" s="108"/>
      <c r="H22" s="108"/>
      <c r="I22" s="108"/>
      <c r="J22" s="108"/>
      <c r="K22" s="108"/>
    </row>
    <row r="23" spans="1:11" x14ac:dyDescent="0.25">
      <c r="A23" s="108"/>
      <c r="B23" s="108"/>
      <c r="C23" s="108"/>
      <c r="D23" s="108"/>
      <c r="E23" s="108"/>
      <c r="F23" s="108"/>
      <c r="G23" s="108"/>
      <c r="H23" s="108"/>
      <c r="I23" s="108"/>
      <c r="J23" s="108"/>
      <c r="K23" s="108"/>
    </row>
    <row r="24" spans="1:11" x14ac:dyDescent="0.25">
      <c r="A24" s="96" t="s">
        <v>86</v>
      </c>
      <c r="B24" s="98"/>
      <c r="C24" s="98"/>
      <c r="D24" s="98"/>
      <c r="E24" s="98"/>
      <c r="F24" s="98"/>
      <c r="G24" s="98"/>
      <c r="H24" s="98"/>
      <c r="I24" s="98"/>
      <c r="J24" s="98"/>
      <c r="K24" s="98"/>
    </row>
    <row r="25" spans="1:11" ht="26.4" x14ac:dyDescent="0.25">
      <c r="A25" s="97" t="s">
        <v>88</v>
      </c>
      <c r="B25" s="36">
        <f>IF(B9&lt;0,(-1*B9),0)</f>
        <v>1445484.9599999997</v>
      </c>
      <c r="C25" s="36">
        <f t="shared" ref="C25:K25" si="3">IF(C9&lt;0,(-1*C9),0)</f>
        <v>4346183.9000000004</v>
      </c>
      <c r="D25" s="36">
        <f t="shared" si="3"/>
        <v>1782400.73</v>
      </c>
      <c r="E25" s="36">
        <f t="shared" si="3"/>
        <v>88431.785714285696</v>
      </c>
      <c r="F25" s="36">
        <f t="shared" si="3"/>
        <v>20117.5</v>
      </c>
      <c r="G25" s="36">
        <f t="shared" si="3"/>
        <v>20117.5</v>
      </c>
      <c r="H25" s="36">
        <f t="shared" si="3"/>
        <v>20117.5</v>
      </c>
      <c r="I25" s="36">
        <f t="shared" si="3"/>
        <v>20117.5</v>
      </c>
      <c r="J25" s="36">
        <f t="shared" si="3"/>
        <v>20117.5</v>
      </c>
      <c r="K25" s="36">
        <f t="shared" si="3"/>
        <v>20117.5</v>
      </c>
    </row>
    <row r="26" spans="1:11" ht="26.4" x14ac:dyDescent="0.25">
      <c r="A26" s="97" t="s">
        <v>89</v>
      </c>
      <c r="B26" s="36">
        <f t="shared" ref="B26:K26" si="4">IF(B21&lt;0,(-1*B21),0)</f>
        <v>1445484.9599999997</v>
      </c>
      <c r="C26" s="36">
        <f t="shared" si="4"/>
        <v>4346183.9000000004</v>
      </c>
      <c r="D26" s="36">
        <f t="shared" si="4"/>
        <v>1772341.98</v>
      </c>
      <c r="E26" s="36">
        <f t="shared" si="4"/>
        <v>0</v>
      </c>
      <c r="F26" s="36">
        <f t="shared" si="4"/>
        <v>0</v>
      </c>
      <c r="G26" s="36">
        <f t="shared" si="4"/>
        <v>0</v>
      </c>
      <c r="H26" s="36">
        <f t="shared" si="4"/>
        <v>0</v>
      </c>
      <c r="I26" s="36">
        <f t="shared" si="4"/>
        <v>0</v>
      </c>
      <c r="J26" s="36">
        <f t="shared" si="4"/>
        <v>0</v>
      </c>
      <c r="K26" s="36">
        <f t="shared" si="4"/>
        <v>0</v>
      </c>
    </row>
    <row r="27" spans="1:11" x14ac:dyDescent="0.25">
      <c r="A27" s="99" t="s">
        <v>87</v>
      </c>
      <c r="B27" s="36">
        <f t="shared" ref="B27:K27" si="5">MAX(B25,B26)</f>
        <v>1445484.9599999997</v>
      </c>
      <c r="C27" s="36">
        <f t="shared" si="5"/>
        <v>4346183.9000000004</v>
      </c>
      <c r="D27" s="36">
        <f t="shared" si="5"/>
        <v>1782400.73</v>
      </c>
      <c r="E27" s="36">
        <f t="shared" si="5"/>
        <v>88431.785714285696</v>
      </c>
      <c r="F27" s="36">
        <f t="shared" si="5"/>
        <v>20117.5</v>
      </c>
      <c r="G27" s="36">
        <f t="shared" si="5"/>
        <v>20117.5</v>
      </c>
      <c r="H27" s="36">
        <f t="shared" si="5"/>
        <v>20117.5</v>
      </c>
      <c r="I27" s="36">
        <f t="shared" si="5"/>
        <v>20117.5</v>
      </c>
      <c r="J27" s="36">
        <f t="shared" si="5"/>
        <v>20117.5</v>
      </c>
      <c r="K27" s="36">
        <f t="shared" si="5"/>
        <v>20117.5</v>
      </c>
    </row>
    <row r="28" spans="1:11" ht="39.6" x14ac:dyDescent="0.25">
      <c r="A28" s="100" t="s">
        <v>90</v>
      </c>
      <c r="B28" s="39">
        <f t="shared" ref="B28:K28" si="6">B9+B25</f>
        <v>0</v>
      </c>
      <c r="C28" s="39">
        <f t="shared" si="6"/>
        <v>0</v>
      </c>
      <c r="D28" s="39">
        <f t="shared" si="6"/>
        <v>0</v>
      </c>
      <c r="E28" s="39">
        <f t="shared" si="6"/>
        <v>0</v>
      </c>
      <c r="F28" s="39">
        <f t="shared" si="6"/>
        <v>0</v>
      </c>
      <c r="G28" s="39">
        <f t="shared" si="6"/>
        <v>0</v>
      </c>
      <c r="H28" s="39">
        <f t="shared" si="6"/>
        <v>0</v>
      </c>
      <c r="I28" s="39">
        <f t="shared" si="6"/>
        <v>0</v>
      </c>
      <c r="J28" s="39">
        <f t="shared" si="6"/>
        <v>0</v>
      </c>
      <c r="K28" s="39">
        <f t="shared" si="6"/>
        <v>0</v>
      </c>
    </row>
    <row r="29" spans="1:11" ht="39.6" x14ac:dyDescent="0.25">
      <c r="A29" s="100" t="s">
        <v>91</v>
      </c>
      <c r="B29" s="39">
        <f t="shared" ref="B29:K29" si="7">B21+B26</f>
        <v>0</v>
      </c>
      <c r="C29" s="39">
        <f t="shared" si="7"/>
        <v>0</v>
      </c>
      <c r="D29" s="39">
        <f t="shared" si="7"/>
        <v>0</v>
      </c>
      <c r="E29" s="39">
        <f t="shared" si="7"/>
        <v>0</v>
      </c>
      <c r="F29" s="39">
        <f t="shared" si="7"/>
        <v>0</v>
      </c>
      <c r="G29" s="39">
        <f t="shared" si="7"/>
        <v>0</v>
      </c>
      <c r="H29" s="39">
        <f t="shared" si="7"/>
        <v>0</v>
      </c>
      <c r="I29" s="39">
        <f t="shared" si="7"/>
        <v>0</v>
      </c>
      <c r="J29" s="39">
        <f t="shared" si="7"/>
        <v>0</v>
      </c>
      <c r="K29" s="39">
        <f t="shared" si="7"/>
        <v>0</v>
      </c>
    </row>
    <row r="30" spans="1:11" x14ac:dyDescent="0.25">
      <c r="A30" s="108"/>
      <c r="B30" s="108"/>
      <c r="C30" s="108"/>
      <c r="D30" s="108"/>
      <c r="E30" s="108"/>
      <c r="F30" s="108"/>
      <c r="G30" s="108"/>
      <c r="H30" s="108"/>
      <c r="I30" s="108"/>
      <c r="J30" s="108"/>
      <c r="K30" s="108"/>
    </row>
  </sheetData>
  <printOptions horizontalCentered="1" verticalCentered="1"/>
  <pageMargins left="0.35433070866141736" right="0.35433070866141736" top="0.78740157480314965" bottom="0.78740157480314965" header="0.51181102362204722" footer="0.51181102362204722"/>
  <pageSetup paperSize="9" scale="80" orientation="landscape"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B9FFDC"/>
  </sheetPr>
  <dimension ref="A1:L34"/>
  <sheetViews>
    <sheetView view="pageBreakPreview" topLeftCell="A14" zoomScaleNormal="100" zoomScaleSheetLayoutView="100" workbookViewId="0">
      <selection activeCell="G28" sqref="G28"/>
    </sheetView>
  </sheetViews>
  <sheetFormatPr defaultRowHeight="13.2" x14ac:dyDescent="0.25"/>
  <cols>
    <col min="1" max="1" width="32.5546875" customWidth="1"/>
    <col min="2" max="2" width="15.5546875" style="14" customWidth="1"/>
    <col min="3" max="12" width="12.88671875" customWidth="1"/>
  </cols>
  <sheetData>
    <row r="1" spans="1:12" ht="32.25" customHeight="1" x14ac:dyDescent="0.25">
      <c r="A1" s="477" t="s">
        <v>343</v>
      </c>
      <c r="B1" s="103"/>
      <c r="C1" s="62"/>
      <c r="D1" s="62"/>
      <c r="E1" s="62"/>
      <c r="F1" s="62"/>
      <c r="G1" s="62"/>
      <c r="H1" s="62"/>
      <c r="I1" s="62"/>
      <c r="J1" s="62"/>
      <c r="K1" s="62"/>
      <c r="L1" s="62"/>
    </row>
    <row r="2" spans="1:12" x14ac:dyDescent="0.25">
      <c r="A2" s="29"/>
      <c r="B2" s="28"/>
      <c r="C2" s="30" t="s">
        <v>7</v>
      </c>
      <c r="D2" s="28"/>
      <c r="E2" s="28"/>
      <c r="F2" s="28"/>
      <c r="G2" s="28"/>
      <c r="H2" s="28"/>
      <c r="I2" s="28"/>
      <c r="J2" s="28"/>
      <c r="K2" s="24"/>
      <c r="L2" s="25"/>
    </row>
    <row r="3" spans="1:12" ht="26.4" x14ac:dyDescent="0.25">
      <c r="A3" s="26"/>
      <c r="B3" s="27" t="s">
        <v>8</v>
      </c>
      <c r="C3" s="101" t="str">
        <f>'1. PDN_Założenia'!E19</f>
        <v>Rok 1 
(bazowy)</v>
      </c>
      <c r="D3" s="101" t="str">
        <f>'1. PDN_Założenia'!F19</f>
        <v>Rok 2</v>
      </c>
      <c r="E3" s="101" t="str">
        <f>'1. PDN_Założenia'!G19</f>
        <v>Rok 3</v>
      </c>
      <c r="F3" s="101" t="str">
        <f>'1. PDN_Założenia'!H19</f>
        <v>Rok 4</v>
      </c>
      <c r="G3" s="101" t="str">
        <f>'1. PDN_Założenia'!I19</f>
        <v>Rok 5</v>
      </c>
      <c r="H3" s="101" t="str">
        <f>'1. PDN_Założenia'!J19</f>
        <v>Rok 6</v>
      </c>
      <c r="I3" s="101" t="str">
        <f>'1. PDN_Założenia'!K19</f>
        <v>Rok 7</v>
      </c>
      <c r="J3" s="101" t="str">
        <f>'1. PDN_Założenia'!L19</f>
        <v>Rok 8</v>
      </c>
      <c r="K3" s="101" t="str">
        <f>'1. PDN_Założenia'!M19</f>
        <v>Rok 9</v>
      </c>
      <c r="L3" s="101" t="str">
        <f>'1. PDN_Założenia'!N19</f>
        <v>Rok 10</v>
      </c>
    </row>
    <row r="4" spans="1:12" x14ac:dyDescent="0.25">
      <c r="A4" s="26"/>
      <c r="B4" s="27"/>
      <c r="C4" s="101">
        <f>'1. PDN_Założenia'!E20</f>
        <v>2019</v>
      </c>
      <c r="D4" s="101">
        <f>'1. PDN_Założenia'!F20</f>
        <v>2020</v>
      </c>
      <c r="E4" s="101">
        <f>'1. PDN_Założenia'!G20</f>
        <v>2021</v>
      </c>
      <c r="F4" s="101">
        <f>'1. PDN_Założenia'!H20</f>
        <v>2022</v>
      </c>
      <c r="G4" s="101">
        <f>'1. PDN_Założenia'!I20</f>
        <v>2023</v>
      </c>
      <c r="H4" s="101">
        <f>'1. PDN_Założenia'!J20</f>
        <v>2024</v>
      </c>
      <c r="I4" s="101">
        <f>'1. PDN_Założenia'!K20</f>
        <v>2025</v>
      </c>
      <c r="J4" s="101">
        <f>'1. PDN_Założenia'!L20</f>
        <v>2026</v>
      </c>
      <c r="K4" s="101">
        <f>'1. PDN_Założenia'!M20</f>
        <v>2027</v>
      </c>
      <c r="L4" s="101">
        <f>'1. PDN_Założenia'!N20</f>
        <v>2028</v>
      </c>
    </row>
    <row r="5" spans="1:12" s="13" customFormat="1" x14ac:dyDescent="0.25">
      <c r="A5" s="16" t="s">
        <v>9</v>
      </c>
      <c r="B5" s="43">
        <f t="shared" ref="B5:B11" si="0">C5+NPV($B$12,D5:L5)</f>
        <v>0</v>
      </c>
      <c r="C5" s="42">
        <f t="shared" ref="C5:L5" si="1">C6+C7</f>
        <v>0</v>
      </c>
      <c r="D5" s="42">
        <f t="shared" si="1"/>
        <v>0</v>
      </c>
      <c r="E5" s="42">
        <f t="shared" si="1"/>
        <v>0</v>
      </c>
      <c r="F5" s="42">
        <f>F6+F7</f>
        <v>0</v>
      </c>
      <c r="G5" s="42">
        <f t="shared" si="1"/>
        <v>0</v>
      </c>
      <c r="H5" s="42">
        <f t="shared" si="1"/>
        <v>0</v>
      </c>
      <c r="I5" s="42">
        <f t="shared" si="1"/>
        <v>0</v>
      </c>
      <c r="J5" s="42">
        <f t="shared" si="1"/>
        <v>0</v>
      </c>
      <c r="K5" s="42">
        <f t="shared" si="1"/>
        <v>0</v>
      </c>
      <c r="L5" s="42">
        <f t="shared" si="1"/>
        <v>0</v>
      </c>
    </row>
    <row r="6" spans="1:12" x14ac:dyDescent="0.25">
      <c r="A6" s="17" t="s">
        <v>6</v>
      </c>
      <c r="B6" s="46">
        <f t="shared" si="0"/>
        <v>0</v>
      </c>
      <c r="C6" s="37">
        <f>'3. PDN_Przychody'!B7</f>
        <v>0</v>
      </c>
      <c r="D6" s="37">
        <f>'3. PDN_Przychody'!C7</f>
        <v>0</v>
      </c>
      <c r="E6" s="37">
        <f>'3. PDN_Przychody'!D7</f>
        <v>0</v>
      </c>
      <c r="F6" s="37">
        <f>'3. PDN_Przychody'!E7</f>
        <v>0</v>
      </c>
      <c r="G6" s="37">
        <f>'3. PDN_Przychody'!F7</f>
        <v>0</v>
      </c>
      <c r="H6" s="37">
        <f>'3. PDN_Przychody'!G7</f>
        <v>0</v>
      </c>
      <c r="I6" s="37">
        <f>'3. PDN_Przychody'!H7</f>
        <v>0</v>
      </c>
      <c r="J6" s="37">
        <f>'3. PDN_Przychody'!I7</f>
        <v>0</v>
      </c>
      <c r="K6" s="37">
        <f>'3. PDN_Przychody'!J7</f>
        <v>0</v>
      </c>
      <c r="L6" s="37">
        <f>'3. PDN_Przychody'!K7</f>
        <v>0</v>
      </c>
    </row>
    <row r="7" spans="1:12" x14ac:dyDescent="0.25">
      <c r="A7" s="17" t="s">
        <v>5</v>
      </c>
      <c r="B7" s="46">
        <f t="shared" si="0"/>
        <v>0</v>
      </c>
      <c r="C7" s="102"/>
      <c r="D7" s="102"/>
      <c r="E7" s="102"/>
      <c r="F7" s="102"/>
      <c r="G7" s="102"/>
      <c r="H7" s="102"/>
      <c r="I7" s="102"/>
      <c r="J7" s="102"/>
      <c r="K7" s="102"/>
      <c r="L7" s="61">
        <v>0</v>
      </c>
    </row>
    <row r="8" spans="1:12" s="13" customFormat="1" x14ac:dyDescent="0.25">
      <c r="A8" s="16" t="s">
        <v>10</v>
      </c>
      <c r="B8" s="43">
        <f t="shared" si="0"/>
        <v>7444805.5350827491</v>
      </c>
      <c r="C8" s="42">
        <f>SUM(C9:C10)</f>
        <v>1445484.9599999997</v>
      </c>
      <c r="D8" s="42">
        <f t="shared" ref="D8:L8" si="2">SUM(D9:D10)</f>
        <v>4346183.9000000004</v>
      </c>
      <c r="E8" s="42">
        <f t="shared" si="2"/>
        <v>1782400.73</v>
      </c>
      <c r="F8" s="42">
        <f t="shared" si="2"/>
        <v>88431.785714285696</v>
      </c>
      <c r="G8" s="42">
        <f t="shared" si="2"/>
        <v>20117.5</v>
      </c>
      <c r="H8" s="42">
        <f t="shared" si="2"/>
        <v>20117.5</v>
      </c>
      <c r="I8" s="42">
        <f t="shared" si="2"/>
        <v>20117.5</v>
      </c>
      <c r="J8" s="42">
        <f t="shared" si="2"/>
        <v>20117.5</v>
      </c>
      <c r="K8" s="42">
        <f t="shared" si="2"/>
        <v>20117.5</v>
      </c>
      <c r="L8" s="42">
        <f t="shared" si="2"/>
        <v>20117.5</v>
      </c>
    </row>
    <row r="9" spans="1:12" ht="26.4" x14ac:dyDescent="0.25">
      <c r="A9" s="17" t="s">
        <v>19</v>
      </c>
      <c r="B9" s="46">
        <f t="shared" si="0"/>
        <v>181667.80511233394</v>
      </c>
      <c r="C9" s="37">
        <f>'4. PDN_Koszty operacyjne'!B8</f>
        <v>0</v>
      </c>
      <c r="D9" s="37">
        <f>'4. PDN_Koszty operacyjne'!C8</f>
        <v>0</v>
      </c>
      <c r="E9" s="37">
        <f>'4. PDN_Koszty operacyjne'!D8</f>
        <v>10058.75</v>
      </c>
      <c r="F9" s="37">
        <f>'4. PDN_Koszty operacyjne'!E8</f>
        <v>88431.785714285696</v>
      </c>
      <c r="G9" s="37">
        <f>'4. PDN_Koszty operacyjne'!F8</f>
        <v>20117.5</v>
      </c>
      <c r="H9" s="37">
        <f>'4. PDN_Koszty operacyjne'!G8</f>
        <v>20117.5</v>
      </c>
      <c r="I9" s="37">
        <f>'4. PDN_Koszty operacyjne'!H8</f>
        <v>20117.5</v>
      </c>
      <c r="J9" s="37">
        <f>'4. PDN_Koszty operacyjne'!I8</f>
        <v>20117.5</v>
      </c>
      <c r="K9" s="37">
        <f>'4. PDN_Koszty operacyjne'!J8</f>
        <v>20117.5</v>
      </c>
      <c r="L9" s="37">
        <f>'4. PDN_Koszty operacyjne'!K8</f>
        <v>20117.5</v>
      </c>
    </row>
    <row r="10" spans="1:12" x14ac:dyDescent="0.25">
      <c r="A10" s="18" t="s">
        <v>11</v>
      </c>
      <c r="B10" s="46">
        <f t="shared" si="0"/>
        <v>7263137.7299704142</v>
      </c>
      <c r="C10" s="37">
        <f>'5. PDN_Przepływy'!B7</f>
        <v>1445484.9599999997</v>
      </c>
      <c r="D10" s="37">
        <f>'5. PDN_Przepływy'!C7</f>
        <v>4346183.9000000004</v>
      </c>
      <c r="E10" s="37">
        <f>'5. PDN_Przepływy'!D7</f>
        <v>1772341.98</v>
      </c>
      <c r="F10" s="37">
        <f>'5. PDN_Przepływy'!E7</f>
        <v>0</v>
      </c>
      <c r="G10" s="37">
        <f>'5. PDN_Przepływy'!F7</f>
        <v>0</v>
      </c>
      <c r="H10" s="37">
        <f>'5. PDN_Przepływy'!G7</f>
        <v>0</v>
      </c>
      <c r="I10" s="37">
        <f>'5. PDN_Przepływy'!H7</f>
        <v>0</v>
      </c>
      <c r="J10" s="37">
        <f>'5. PDN_Przepływy'!I7</f>
        <v>0</v>
      </c>
      <c r="K10" s="37">
        <f>'5. PDN_Przepływy'!J7</f>
        <v>0</v>
      </c>
      <c r="L10" s="37">
        <f>'5. PDN_Przepływy'!K7</f>
        <v>0</v>
      </c>
    </row>
    <row r="11" spans="1:12" s="13" customFormat="1" x14ac:dyDescent="0.25">
      <c r="A11" s="16" t="s">
        <v>12</v>
      </c>
      <c r="B11" s="43">
        <f t="shared" si="0"/>
        <v>-7444805.5350827491</v>
      </c>
      <c r="C11" s="42">
        <f>C5-C8</f>
        <v>-1445484.9599999997</v>
      </c>
      <c r="D11" s="42">
        <f t="shared" ref="D11:L11" si="3">D5-D8</f>
        <v>-4346183.9000000004</v>
      </c>
      <c r="E11" s="42">
        <f t="shared" si="3"/>
        <v>-1782400.73</v>
      </c>
      <c r="F11" s="42">
        <f t="shared" si="3"/>
        <v>-88431.785714285696</v>
      </c>
      <c r="G11" s="42">
        <f t="shared" si="3"/>
        <v>-20117.5</v>
      </c>
      <c r="H11" s="42">
        <f t="shared" si="3"/>
        <v>-20117.5</v>
      </c>
      <c r="I11" s="42">
        <f t="shared" si="3"/>
        <v>-20117.5</v>
      </c>
      <c r="J11" s="42">
        <f t="shared" si="3"/>
        <v>-20117.5</v>
      </c>
      <c r="K11" s="42">
        <f t="shared" si="3"/>
        <v>-20117.5</v>
      </c>
      <c r="L11" s="42">
        <f t="shared" si="3"/>
        <v>-20117.5</v>
      </c>
    </row>
    <row r="12" spans="1:12" x14ac:dyDescent="0.25">
      <c r="A12" s="15" t="s">
        <v>13</v>
      </c>
      <c r="B12" s="19">
        <f>'1. PDN_Założenia'!D7</f>
        <v>0.04</v>
      </c>
      <c r="C12" s="62"/>
      <c r="D12" s="120"/>
      <c r="E12" s="62"/>
      <c r="F12" s="62"/>
      <c r="G12" s="62"/>
      <c r="H12" s="62"/>
      <c r="I12" s="62"/>
      <c r="J12" s="62"/>
      <c r="K12" s="62"/>
      <c r="L12" s="62"/>
    </row>
    <row r="13" spans="1:12" ht="26.4" hidden="1" x14ac:dyDescent="0.25">
      <c r="A13" s="20" t="s">
        <v>14</v>
      </c>
      <c r="B13" s="21"/>
      <c r="C13" s="121"/>
      <c r="D13" s="62"/>
      <c r="E13" s="62"/>
      <c r="F13" s="62"/>
      <c r="G13" s="62"/>
      <c r="H13" s="62"/>
      <c r="I13" s="62"/>
      <c r="J13" s="62"/>
      <c r="K13" s="62"/>
      <c r="L13" s="62"/>
    </row>
    <row r="14" spans="1:12" ht="30" customHeight="1" x14ac:dyDescent="0.25">
      <c r="A14" s="22" t="s">
        <v>15</v>
      </c>
      <c r="B14" s="44">
        <f>B11</f>
        <v>-7444805.5350827491</v>
      </c>
      <c r="C14" s="62"/>
      <c r="D14" s="71"/>
      <c r="E14" s="62"/>
      <c r="F14" s="62"/>
      <c r="G14" s="62"/>
      <c r="H14" s="62"/>
      <c r="I14" s="62"/>
      <c r="J14" s="62"/>
      <c r="K14" s="62"/>
      <c r="L14" s="62"/>
    </row>
    <row r="15" spans="1:12" ht="30" customHeight="1" x14ac:dyDescent="0.25">
      <c r="A15" s="22" t="s">
        <v>14</v>
      </c>
      <c r="B15" s="45" t="str">
        <f>IFERROR(IRR(C11:L11),"FRR/C nie istnieje")</f>
        <v>FRR/C nie istnieje</v>
      </c>
      <c r="C15" s="62"/>
      <c r="D15" s="62"/>
      <c r="E15" s="62"/>
      <c r="F15" s="62"/>
      <c r="G15" s="62"/>
      <c r="H15" s="62"/>
      <c r="I15" s="62"/>
      <c r="J15" s="62"/>
      <c r="K15" s="62"/>
      <c r="L15" s="62"/>
    </row>
    <row r="16" spans="1:12" x14ac:dyDescent="0.25">
      <c r="A16" s="118"/>
      <c r="B16" s="118"/>
      <c r="C16" s="119"/>
      <c r="D16" s="62"/>
      <c r="E16" s="62"/>
      <c r="F16" s="62"/>
      <c r="G16" s="62"/>
      <c r="H16" s="62"/>
      <c r="I16" s="62"/>
      <c r="J16" s="62"/>
      <c r="K16" s="62"/>
      <c r="L16" s="62"/>
    </row>
    <row r="17" spans="1:12" ht="69" customHeight="1" x14ac:dyDescent="0.25">
      <c r="A17" s="159" t="s">
        <v>128</v>
      </c>
      <c r="B17" s="160">
        <f>'1. PDN_Założenia'!D11</f>
        <v>1</v>
      </c>
      <c r="C17" s="161">
        <f>ROUNDDOWN(C26*B17,2)</f>
        <v>4866113.5999999996</v>
      </c>
      <c r="D17" s="62"/>
      <c r="E17" s="62"/>
      <c r="F17" s="62"/>
      <c r="G17" s="62"/>
      <c r="H17" s="62"/>
      <c r="I17" s="62"/>
      <c r="J17" s="62"/>
      <c r="K17" s="62"/>
      <c r="L17" s="62"/>
    </row>
    <row r="18" spans="1:12" x14ac:dyDescent="0.25">
      <c r="A18" s="118"/>
      <c r="B18" s="118"/>
      <c r="C18" s="119"/>
      <c r="D18" s="62"/>
      <c r="E18" s="62"/>
      <c r="F18" s="62"/>
      <c r="G18" s="62"/>
      <c r="H18" s="62"/>
      <c r="I18" s="62"/>
      <c r="J18" s="62"/>
      <c r="K18" s="62"/>
      <c r="L18" s="62"/>
    </row>
    <row r="19" spans="1:12" ht="20.399999999999999" customHeight="1" x14ac:dyDescent="0.25">
      <c r="A19" s="879" t="s">
        <v>95</v>
      </c>
      <c r="B19" s="879"/>
      <c r="C19" s="879"/>
      <c r="D19" s="122"/>
      <c r="E19" s="879" t="s">
        <v>97</v>
      </c>
      <c r="F19" s="880"/>
      <c r="G19" s="880"/>
      <c r="H19" s="821"/>
      <c r="I19" s="122"/>
      <c r="J19" s="122"/>
      <c r="K19" s="62"/>
      <c r="L19" s="62"/>
    </row>
    <row r="20" spans="1:12" ht="42.6" customHeight="1" x14ac:dyDescent="0.25">
      <c r="A20" s="895" t="s">
        <v>113</v>
      </c>
      <c r="B20" s="896"/>
      <c r="C20" s="105" t="str">
        <f>IF(B6&gt;B9,"TAK","NIE")</f>
        <v>NIE</v>
      </c>
      <c r="D20" s="62"/>
      <c r="E20" s="897" t="s">
        <v>123</v>
      </c>
      <c r="F20" s="898"/>
      <c r="G20" s="104" t="s">
        <v>124</v>
      </c>
      <c r="H20" s="47" t="s">
        <v>125</v>
      </c>
      <c r="I20" s="62"/>
      <c r="J20" s="62"/>
      <c r="K20" s="62"/>
      <c r="L20" s="62"/>
    </row>
    <row r="21" spans="1:12" ht="26.1" customHeight="1" x14ac:dyDescent="0.25">
      <c r="A21" s="62"/>
      <c r="B21" s="103"/>
      <c r="C21" s="62"/>
      <c r="D21" s="62"/>
      <c r="E21" s="877" t="s">
        <v>117</v>
      </c>
      <c r="F21" s="878"/>
      <c r="G21" s="157">
        <f>H21</f>
        <v>4118191.93</v>
      </c>
      <c r="H21" s="157">
        <f>MIN((ROUNDDOWN(C17*C28,2)),C29)</f>
        <v>4118191.93</v>
      </c>
      <c r="I21" s="62"/>
      <c r="J21" s="62"/>
      <c r="K21" s="62"/>
      <c r="L21" s="62"/>
    </row>
    <row r="22" spans="1:12" ht="26.1" customHeight="1" x14ac:dyDescent="0.25">
      <c r="A22" s="879" t="s">
        <v>98</v>
      </c>
      <c r="B22" s="879"/>
      <c r="C22" s="879"/>
      <c r="D22" s="62"/>
      <c r="E22" s="877" t="s">
        <v>118</v>
      </c>
      <c r="F22" s="899"/>
      <c r="G22" s="157">
        <f>SUM(G23:G26)</f>
        <v>747921.66999999946</v>
      </c>
      <c r="H22" s="157">
        <f>SUM(H23:H26)</f>
        <v>747921.66999999946</v>
      </c>
      <c r="I22" s="62"/>
      <c r="J22" s="62"/>
      <c r="K22" s="62"/>
      <c r="L22" s="62"/>
    </row>
    <row r="23" spans="1:12" ht="26.1" customHeight="1" x14ac:dyDescent="0.25">
      <c r="A23" s="900" t="s">
        <v>99</v>
      </c>
      <c r="B23" s="829"/>
      <c r="C23" s="123">
        <f>B10</f>
        <v>7263137.7299704142</v>
      </c>
      <c r="D23" s="62"/>
      <c r="E23" s="893" t="s">
        <v>119</v>
      </c>
      <c r="F23" s="894"/>
      <c r="G23" s="130">
        <f>C26-G21</f>
        <v>747921.66999999946</v>
      </c>
      <c r="H23" s="130">
        <f>C26-H21</f>
        <v>747921.66999999946</v>
      </c>
      <c r="I23" s="62"/>
      <c r="J23" s="62"/>
      <c r="K23" s="62"/>
      <c r="L23" s="62"/>
    </row>
    <row r="24" spans="1:12" ht="26.1" customHeight="1" x14ac:dyDescent="0.25">
      <c r="A24" s="903" t="s">
        <v>100</v>
      </c>
      <c r="B24" s="904"/>
      <c r="C24" s="124">
        <f>IF((B6-B9)&lt;=0,0,(B6+B7-B9))</f>
        <v>0</v>
      </c>
      <c r="D24" s="62"/>
      <c r="E24" s="881" t="s">
        <v>120</v>
      </c>
      <c r="F24" s="882"/>
      <c r="G24" s="155">
        <v>0</v>
      </c>
      <c r="H24" s="155">
        <v>0</v>
      </c>
      <c r="I24" s="62"/>
      <c r="J24" s="62"/>
      <c r="K24" s="62"/>
      <c r="L24" s="62"/>
    </row>
    <row r="25" spans="1:12" ht="26.1" customHeight="1" x14ac:dyDescent="0.25">
      <c r="A25" s="903" t="s">
        <v>101</v>
      </c>
      <c r="B25" s="904"/>
      <c r="C25" s="124">
        <f>IFERROR(ROUNDDOWN((C23-C24)/C23,2),"--")</f>
        <v>1</v>
      </c>
      <c r="D25" s="11"/>
      <c r="E25" s="885" t="s">
        <v>126</v>
      </c>
      <c r="F25" s="886"/>
      <c r="G25" s="883">
        <v>0</v>
      </c>
      <c r="H25" s="883">
        <v>0</v>
      </c>
      <c r="I25" s="62"/>
      <c r="J25" s="62"/>
      <c r="K25" s="62"/>
      <c r="L25" s="62"/>
    </row>
    <row r="26" spans="1:12" ht="26.1" customHeight="1" x14ac:dyDescent="0.25">
      <c r="A26" s="903" t="s">
        <v>102</v>
      </c>
      <c r="B26" s="904"/>
      <c r="C26" s="123">
        <f>'2. PDN_Nakłady'!O61</f>
        <v>4866113.5999999996</v>
      </c>
      <c r="D26" s="62"/>
      <c r="E26" s="887"/>
      <c r="F26" s="888"/>
      <c r="G26" s="884"/>
      <c r="H26" s="884"/>
      <c r="I26" s="62"/>
      <c r="J26" s="62"/>
      <c r="K26" s="62"/>
      <c r="L26" s="62"/>
    </row>
    <row r="27" spans="1:12" ht="26.1" customHeight="1" x14ac:dyDescent="0.25">
      <c r="A27" s="900" t="s">
        <v>103</v>
      </c>
      <c r="B27" s="829"/>
      <c r="C27" s="123">
        <f>IFERROR(ROUNDDOWN(C26*C25,2),"--")</f>
        <v>4866113.5999999996</v>
      </c>
      <c r="D27" s="62"/>
      <c r="E27" s="889" t="s">
        <v>121</v>
      </c>
      <c r="F27" s="890"/>
      <c r="G27" s="156">
        <v>0</v>
      </c>
      <c r="H27" s="156">
        <v>0</v>
      </c>
      <c r="I27" s="62"/>
      <c r="J27" s="62"/>
      <c r="K27" s="62"/>
      <c r="L27" s="62"/>
    </row>
    <row r="28" spans="1:12" ht="26.1" customHeight="1" x14ac:dyDescent="0.25">
      <c r="A28" s="900" t="s">
        <v>104</v>
      </c>
      <c r="B28" s="829"/>
      <c r="C28" s="127">
        <v>0.84630000000000005</v>
      </c>
      <c r="D28" s="62"/>
      <c r="E28" s="891" t="s">
        <v>55</v>
      </c>
      <c r="F28" s="892"/>
      <c r="G28" s="158">
        <f>SUM(G21,G22,G27)</f>
        <v>4866113.5999999996</v>
      </c>
      <c r="H28" s="158">
        <f>SUM(H21,H22,H27)</f>
        <v>4866113.5999999996</v>
      </c>
      <c r="I28" s="62"/>
      <c r="J28" s="62"/>
      <c r="K28" s="62"/>
      <c r="L28" s="62"/>
    </row>
    <row r="29" spans="1:12" ht="26.1" customHeight="1" x14ac:dyDescent="0.25">
      <c r="A29" s="901" t="s">
        <v>129</v>
      </c>
      <c r="B29" s="902"/>
      <c r="C29" s="125">
        <f>IFERROR(ROUNDDOWN(C27*C28,2),"--")</f>
        <v>4118191.93</v>
      </c>
      <c r="D29" s="62"/>
      <c r="E29" s="875" t="s">
        <v>122</v>
      </c>
      <c r="F29" s="876"/>
      <c r="G29" s="156">
        <v>0</v>
      </c>
      <c r="H29" s="156">
        <v>0</v>
      </c>
      <c r="I29" s="62"/>
      <c r="J29" s="62"/>
      <c r="K29" s="62"/>
      <c r="L29" s="62"/>
    </row>
    <row r="30" spans="1:12" x14ac:dyDescent="0.25">
      <c r="A30" s="62"/>
      <c r="B30" s="103"/>
      <c r="C30" s="62"/>
      <c r="D30" s="62"/>
      <c r="E30" s="62"/>
      <c r="F30" s="62"/>
      <c r="G30" s="62"/>
      <c r="H30" s="62"/>
      <c r="I30" s="62"/>
      <c r="J30" s="62"/>
      <c r="K30" s="62"/>
      <c r="L30" s="62"/>
    </row>
    <row r="31" spans="1:12" x14ac:dyDescent="0.25">
      <c r="A31" s="62"/>
      <c r="B31" s="103"/>
      <c r="C31" s="62"/>
      <c r="D31" s="62"/>
      <c r="E31" s="62"/>
      <c r="F31" s="62"/>
      <c r="G31" s="62"/>
      <c r="H31" s="62"/>
      <c r="I31" s="62"/>
      <c r="J31" s="62"/>
      <c r="K31" s="62"/>
      <c r="L31" s="62"/>
    </row>
    <row r="32" spans="1:12" x14ac:dyDescent="0.25">
      <c r="A32" s="62"/>
      <c r="B32" s="103"/>
      <c r="C32" s="62"/>
      <c r="D32" s="62"/>
      <c r="E32" s="62"/>
      <c r="F32" s="62"/>
      <c r="G32" s="62"/>
      <c r="H32" s="62"/>
      <c r="I32" s="62"/>
      <c r="J32" s="62"/>
      <c r="K32" s="62"/>
      <c r="L32" s="62"/>
    </row>
    <row r="33" spans="1:12" x14ac:dyDescent="0.25">
      <c r="A33" s="62"/>
      <c r="B33" s="103"/>
      <c r="C33" s="62"/>
      <c r="D33" s="62"/>
      <c r="E33" s="62"/>
      <c r="F33" s="62"/>
      <c r="G33" s="62"/>
      <c r="H33" s="62"/>
      <c r="I33" s="62"/>
      <c r="J33" s="62"/>
      <c r="K33" s="62"/>
      <c r="L33" s="62"/>
    </row>
    <row r="34" spans="1:12" x14ac:dyDescent="0.25">
      <c r="D34" s="62"/>
      <c r="E34" s="62"/>
      <c r="F34" s="62"/>
      <c r="G34" s="62"/>
      <c r="H34" s="62"/>
      <c r="I34" s="62"/>
      <c r="J34" s="62"/>
      <c r="K34" s="62"/>
      <c r="L34" s="62"/>
    </row>
  </sheetData>
  <customSheetViews>
    <customSheetView guid="{4B5DA7B8-D2FE-4486-B62F-E16B3645B5F7}" printArea="1" hiddenRows="1">
      <selection activeCell="H17" sqref="H17"/>
      <pageMargins left="0.75" right="0.75" top="1" bottom="1" header="0.5" footer="0.5"/>
      <pageSetup paperSize="8" scale="77" orientation="landscape" r:id="rId1"/>
      <headerFooter alignWithMargins="0"/>
    </customSheetView>
    <customSheetView guid="{4F7FA9F7-6982-4D1A-B869-13D3349DEE4E}" hiddenRows="1">
      <selection activeCell="M50" sqref="M50"/>
      <pageMargins left="0.75" right="0.75" top="1" bottom="1" header="0.5" footer="0.5"/>
      <pageSetup paperSize="8" scale="77" orientation="landscape" r:id="rId2"/>
      <headerFooter alignWithMargins="0"/>
    </customSheetView>
    <customSheetView guid="{81526E2D-C179-4F61-BBE9-8364D75F4482}" printArea="1" hiddenRows="1">
      <selection activeCell="D15" sqref="D15"/>
      <pageMargins left="0.75" right="0.75" top="1" bottom="1" header="0.5" footer="0.5"/>
      <pageSetup paperSize="8" scale="77" orientation="landscape" r:id="rId3"/>
      <headerFooter alignWithMargins="0"/>
    </customSheetView>
  </customSheetViews>
  <mergeCells count="23">
    <mergeCell ref="A29:B29"/>
    <mergeCell ref="A28:B28"/>
    <mergeCell ref="A22:C22"/>
    <mergeCell ref="A23:B23"/>
    <mergeCell ref="A24:B24"/>
    <mergeCell ref="A25:B25"/>
    <mergeCell ref="A26:B26"/>
    <mergeCell ref="A19:C19"/>
    <mergeCell ref="A20:B20"/>
    <mergeCell ref="E20:F20"/>
    <mergeCell ref="E22:F22"/>
    <mergeCell ref="A27:B27"/>
    <mergeCell ref="E29:F29"/>
    <mergeCell ref="E21:F21"/>
    <mergeCell ref="E19:H19"/>
    <mergeCell ref="E24:F24"/>
    <mergeCell ref="G25:G26"/>
    <mergeCell ref="H25:H26"/>
    <mergeCell ref="E25:F25"/>
    <mergeCell ref="E26:F26"/>
    <mergeCell ref="E27:F27"/>
    <mergeCell ref="E28:F28"/>
    <mergeCell ref="E23:F23"/>
  </mergeCells>
  <phoneticPr fontId="15" type="noConversion"/>
  <conditionalFormatting sqref="E26:F26">
    <cfRule type="expression" dxfId="1" priority="1">
      <formula>$G$25&gt;0</formula>
    </cfRule>
    <cfRule type="expression" dxfId="0" priority="2">
      <formula>$H$25&gt;0</formula>
    </cfRule>
  </conditionalFormatting>
  <printOptions horizontalCentered="1" verticalCentered="1"/>
  <pageMargins left="0.74803149606299213" right="0.74803149606299213" top="0.98425196850393704" bottom="0.98425196850393704" header="0.51181102362204722" footer="0.51181102362204722"/>
  <pageSetup paperSize="9" scale="68" orientation="landscape" r:id="rId4"/>
  <headerFooter alignWithMargins="0"/>
  <legacyDrawing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B9FFDC"/>
    <pageSetUpPr fitToPage="1"/>
  </sheetPr>
  <dimension ref="A1:E7"/>
  <sheetViews>
    <sheetView view="pageBreakPreview" zoomScale="66" zoomScaleNormal="100" zoomScaleSheetLayoutView="66" workbookViewId="0">
      <selection activeCell="C5" sqref="C5"/>
    </sheetView>
  </sheetViews>
  <sheetFormatPr defaultColWidth="8.6640625" defaultRowHeight="13.2" x14ac:dyDescent="0.25"/>
  <cols>
    <col min="1" max="1" width="3.5546875" style="62" customWidth="1"/>
    <col min="2" max="2" width="8.88671875" style="65" customWidth="1"/>
    <col min="3" max="3" width="19.6640625" style="103" customWidth="1"/>
    <col min="4" max="4" width="44.21875" style="62" customWidth="1"/>
    <col min="5" max="5" width="166.33203125" style="62" customWidth="1"/>
    <col min="6" max="6" width="5.6640625" style="62" customWidth="1"/>
    <col min="7" max="8" width="12.44140625" style="62" bestFit="1" customWidth="1"/>
    <col min="9" max="14" width="12.5546875" style="62" bestFit="1" customWidth="1"/>
    <col min="15" max="15" width="0.88671875" style="62" customWidth="1"/>
    <col min="16" max="16384" width="8.6640625" style="62"/>
  </cols>
  <sheetData>
    <row r="1" spans="1:5" ht="32.25" customHeight="1" x14ac:dyDescent="0.25">
      <c r="A1" s="477" t="s">
        <v>344</v>
      </c>
      <c r="B1" s="500"/>
    </row>
    <row r="3" spans="1:5" ht="13.8" thickBot="1" x14ac:dyDescent="0.3"/>
    <row r="4" spans="1:5" ht="39.6" x14ac:dyDescent="0.25">
      <c r="B4" s="735" t="s">
        <v>27</v>
      </c>
      <c r="C4" s="736" t="s">
        <v>92</v>
      </c>
      <c r="D4" s="736" t="s">
        <v>94</v>
      </c>
      <c r="E4" s="737" t="s">
        <v>93</v>
      </c>
    </row>
    <row r="5" spans="1:5" ht="291" customHeight="1" x14ac:dyDescent="0.25">
      <c r="B5" s="738">
        <v>1</v>
      </c>
      <c r="C5" s="498" t="s">
        <v>421</v>
      </c>
      <c r="D5" s="499" t="s">
        <v>416</v>
      </c>
      <c r="E5" s="739" t="s">
        <v>422</v>
      </c>
    </row>
    <row r="6" spans="1:5" ht="144.6" customHeight="1" x14ac:dyDescent="0.25">
      <c r="B6" s="738">
        <f>B5+1</f>
        <v>2</v>
      </c>
      <c r="C6" s="382" t="s">
        <v>419</v>
      </c>
      <c r="D6" s="499" t="s">
        <v>417</v>
      </c>
      <c r="E6" s="739" t="s">
        <v>418</v>
      </c>
    </row>
    <row r="7" spans="1:5" ht="268.8" customHeight="1" thickBot="1" x14ac:dyDescent="0.3">
      <c r="B7" s="740">
        <f t="shared" ref="B7" si="0">B6+1</f>
        <v>3</v>
      </c>
      <c r="C7" s="741" t="s">
        <v>420</v>
      </c>
      <c r="D7" s="742" t="s">
        <v>423</v>
      </c>
      <c r="E7" s="743" t="s">
        <v>424</v>
      </c>
    </row>
  </sheetData>
  <printOptions horizontalCentered="1" verticalCentered="1"/>
  <pageMargins left="0.25" right="0.25" top="0.75" bottom="0.75" header="0.3" footer="0.3"/>
  <pageSetup paperSize="9" scale="5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I18"/>
  <sheetViews>
    <sheetView workbookViewId="0">
      <selection activeCell="G16" sqref="G16"/>
    </sheetView>
  </sheetViews>
  <sheetFormatPr defaultRowHeight="13.2" x14ac:dyDescent="0.25"/>
  <cols>
    <col min="1" max="1" width="14.5546875" customWidth="1"/>
    <col min="2" max="2" width="1.109375" customWidth="1"/>
    <col min="3" max="3" width="13.88671875" customWidth="1"/>
    <col min="4" max="4" width="1" customWidth="1"/>
    <col min="5" max="5" width="0.88671875" customWidth="1"/>
    <col min="6" max="6" width="54.5546875" customWidth="1"/>
    <col min="7" max="7" width="20.88671875" customWidth="1"/>
    <col min="8" max="8" width="22.5546875" customWidth="1"/>
    <col min="9" max="9" width="21.5546875" customWidth="1"/>
  </cols>
  <sheetData>
    <row r="2" spans="1:9" ht="39.6" x14ac:dyDescent="0.25">
      <c r="A2" s="133" t="s">
        <v>63</v>
      </c>
      <c r="C2" s="135" t="s">
        <v>33</v>
      </c>
      <c r="F2" s="136" t="s">
        <v>28</v>
      </c>
      <c r="G2" s="135" t="s">
        <v>42</v>
      </c>
      <c r="H2" s="135" t="s">
        <v>72</v>
      </c>
      <c r="I2" s="57" t="s">
        <v>109</v>
      </c>
    </row>
    <row r="3" spans="1:9" x14ac:dyDescent="0.25">
      <c r="A3" s="134">
        <v>1E-4</v>
      </c>
      <c r="C3" s="3">
        <v>2018</v>
      </c>
      <c r="F3" s="137" t="s">
        <v>62</v>
      </c>
      <c r="G3" s="3" t="s">
        <v>43</v>
      </c>
      <c r="H3" s="3" t="s">
        <v>75</v>
      </c>
      <c r="I3" s="141" t="s">
        <v>43</v>
      </c>
    </row>
    <row r="4" spans="1:9" x14ac:dyDescent="0.25">
      <c r="A4" s="134">
        <v>1</v>
      </c>
      <c r="C4" s="3">
        <v>2019</v>
      </c>
      <c r="F4" s="138" t="s">
        <v>29</v>
      </c>
      <c r="G4" s="3" t="s">
        <v>44</v>
      </c>
      <c r="H4" s="3" t="s">
        <v>74</v>
      </c>
      <c r="I4" s="141" t="s">
        <v>44</v>
      </c>
    </row>
    <row r="5" spans="1:9" x14ac:dyDescent="0.25">
      <c r="A5" s="3"/>
      <c r="C5" s="3">
        <v>2020</v>
      </c>
      <c r="F5" s="138" t="s">
        <v>30</v>
      </c>
      <c r="G5" s="3"/>
      <c r="H5" s="3"/>
      <c r="I5" s="3"/>
    </row>
    <row r="6" spans="1:9" x14ac:dyDescent="0.25">
      <c r="A6" s="3"/>
      <c r="C6" s="3">
        <v>2021</v>
      </c>
      <c r="F6" s="138" t="s">
        <v>31</v>
      </c>
      <c r="G6" s="3"/>
      <c r="H6" s="3"/>
      <c r="I6" s="3"/>
    </row>
    <row r="7" spans="1:9" ht="26.4" x14ac:dyDescent="0.25">
      <c r="A7" s="3"/>
      <c r="C7" s="3">
        <v>2022</v>
      </c>
      <c r="F7" s="138" t="s">
        <v>66</v>
      </c>
      <c r="G7" s="3"/>
      <c r="H7" s="3"/>
      <c r="I7" s="3"/>
    </row>
    <row r="8" spans="1:9" x14ac:dyDescent="0.25">
      <c r="A8" s="3"/>
      <c r="C8" s="3">
        <v>2023</v>
      </c>
      <c r="F8" s="138" t="s">
        <v>32</v>
      </c>
      <c r="G8" s="3"/>
      <c r="H8" s="3"/>
      <c r="I8" s="3"/>
    </row>
    <row r="9" spans="1:9" x14ac:dyDescent="0.25">
      <c r="A9" s="3"/>
      <c r="C9" s="3"/>
      <c r="F9" s="138" t="s">
        <v>64</v>
      </c>
      <c r="G9" s="3"/>
      <c r="H9" s="3"/>
      <c r="I9" s="3"/>
    </row>
    <row r="10" spans="1:9" x14ac:dyDescent="0.25">
      <c r="F10" s="14"/>
    </row>
    <row r="11" spans="1:9" x14ac:dyDescent="0.25">
      <c r="F11" s="14"/>
    </row>
    <row r="12" spans="1:9" x14ac:dyDescent="0.25">
      <c r="F12" s="14"/>
    </row>
    <row r="13" spans="1:9" x14ac:dyDescent="0.25">
      <c r="F13" s="14"/>
    </row>
    <row r="14" spans="1:9" x14ac:dyDescent="0.25">
      <c r="F14" s="14"/>
    </row>
    <row r="15" spans="1:9" x14ac:dyDescent="0.25">
      <c r="F15" s="14"/>
    </row>
    <row r="16" spans="1:9" x14ac:dyDescent="0.25">
      <c r="F16" s="14"/>
    </row>
    <row r="17" spans="6:6" x14ac:dyDescent="0.25">
      <c r="F17" s="14"/>
    </row>
    <row r="18" spans="6:6" x14ac:dyDescent="0.25">
      <c r="F18" s="14"/>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B4F8DC-BE1C-4F26-B68C-6F0EF6E030C8}">
  <sheetPr>
    <tabColor rgb="FFCCFFFF"/>
  </sheetPr>
  <dimension ref="A1:AJ48"/>
  <sheetViews>
    <sheetView view="pageBreakPreview" zoomScale="69" zoomScaleNormal="26" zoomScaleSheetLayoutView="69" workbookViewId="0">
      <selection activeCell="V24" sqref="V24"/>
    </sheetView>
  </sheetViews>
  <sheetFormatPr defaultRowHeight="14.4" x14ac:dyDescent="0.3"/>
  <cols>
    <col min="1" max="1" width="15.33203125" style="173" customWidth="1"/>
    <col min="2" max="2" width="44.6640625" style="162" customWidth="1"/>
    <col min="3" max="7" width="12.6640625" style="162" customWidth="1"/>
    <col min="8" max="8" width="14.44140625" style="162" customWidth="1"/>
    <col min="9" max="9" width="15" style="162" customWidth="1"/>
    <col min="10" max="10" width="15.33203125" style="162" customWidth="1"/>
    <col min="11" max="17" width="12.6640625" style="162" customWidth="1"/>
    <col min="18" max="16384" width="8.88671875" style="162"/>
  </cols>
  <sheetData>
    <row r="1" spans="1:15" ht="43.2" customHeight="1" thickBot="1" x14ac:dyDescent="0.35">
      <c r="A1" s="908" t="s">
        <v>345</v>
      </c>
      <c r="B1" s="909"/>
      <c r="C1" s="909"/>
      <c r="D1" s="909"/>
      <c r="E1" s="909"/>
      <c r="F1" s="909"/>
      <c r="G1" s="909"/>
      <c r="H1" s="909"/>
      <c r="I1" s="909"/>
      <c r="J1" s="909"/>
      <c r="K1" s="909"/>
      <c r="L1" s="909"/>
      <c r="M1" s="909"/>
      <c r="N1" s="909"/>
      <c r="O1" s="909"/>
    </row>
    <row r="2" spans="1:15" ht="43.2" customHeight="1" thickBot="1" x14ac:dyDescent="0.35">
      <c r="A2" s="163"/>
      <c r="B2" s="163"/>
      <c r="C2" s="911" t="s">
        <v>374</v>
      </c>
      <c r="D2" s="912"/>
      <c r="E2" s="912"/>
      <c r="F2" s="912"/>
      <c r="G2" s="912"/>
      <c r="H2" s="912"/>
      <c r="I2" s="912"/>
      <c r="J2" s="912"/>
      <c r="K2" s="912"/>
      <c r="L2" s="913"/>
      <c r="M2" s="501"/>
      <c r="N2" s="501"/>
      <c r="O2" s="501"/>
    </row>
    <row r="3" spans="1:15" ht="18.600000000000001" thickBot="1" x14ac:dyDescent="0.35">
      <c r="A3" s="199" t="s">
        <v>130</v>
      </c>
      <c r="B3" s="200" t="s">
        <v>131</v>
      </c>
      <c r="C3" s="545">
        <v>2019</v>
      </c>
      <c r="D3" s="546">
        <v>2020</v>
      </c>
      <c r="E3" s="547">
        <v>2021</v>
      </c>
      <c r="F3" s="548">
        <v>2022</v>
      </c>
      <c r="G3" s="546">
        <v>2023</v>
      </c>
      <c r="H3" s="546">
        <v>2024</v>
      </c>
      <c r="I3" s="546">
        <v>2025</v>
      </c>
      <c r="J3" s="546">
        <v>2026</v>
      </c>
      <c r="K3" s="546">
        <v>2027</v>
      </c>
      <c r="L3" s="547">
        <v>2028</v>
      </c>
      <c r="M3" s="501"/>
      <c r="N3" s="501"/>
      <c r="O3" s="501"/>
    </row>
    <row r="4" spans="1:15" ht="39.6" customHeight="1" thickBot="1" x14ac:dyDescent="0.35">
      <c r="A4" s="201"/>
      <c r="B4" s="202"/>
      <c r="C4" s="914" t="s">
        <v>132</v>
      </c>
      <c r="D4" s="915"/>
      <c r="E4" s="916"/>
      <c r="F4" s="917" t="s">
        <v>133</v>
      </c>
      <c r="G4" s="917"/>
      <c r="H4" s="917"/>
      <c r="I4" s="917"/>
      <c r="J4" s="917"/>
      <c r="K4" s="917"/>
      <c r="L4" s="918"/>
      <c r="M4" s="501"/>
      <c r="N4" s="501"/>
      <c r="O4" s="501"/>
    </row>
    <row r="5" spans="1:15" ht="18" x14ac:dyDescent="0.3">
      <c r="A5" s="197" t="s">
        <v>134</v>
      </c>
      <c r="B5" s="564" t="s">
        <v>177</v>
      </c>
      <c r="C5" s="193">
        <f>PDN_k_operac_założenia!E46</f>
        <v>0</v>
      </c>
      <c r="D5" s="571">
        <f>PDN_k_operac_założenia!F46</f>
        <v>0</v>
      </c>
      <c r="E5" s="573">
        <f>PDN_k_operac_założenia!G46</f>
        <v>2050</v>
      </c>
      <c r="F5" s="193">
        <f>PDN_k_operac_założenia!H46</f>
        <v>4100</v>
      </c>
      <c r="G5" s="571">
        <f>PDN_k_operac_założenia!I46</f>
        <v>4100</v>
      </c>
      <c r="H5" s="571">
        <f>PDN_k_operac_założenia!J46</f>
        <v>4100</v>
      </c>
      <c r="I5" s="571">
        <f>PDN_k_operac_założenia!K46</f>
        <v>4100</v>
      </c>
      <c r="J5" s="571">
        <f>PDN_k_operac_założenia!L46</f>
        <v>4100</v>
      </c>
      <c r="K5" s="571">
        <f>PDN_k_operac_założenia!M46</f>
        <v>4100</v>
      </c>
      <c r="L5" s="572">
        <f>PDN_k_operac_założenia!N46</f>
        <v>4100</v>
      </c>
      <c r="M5" s="501"/>
      <c r="N5" s="501"/>
      <c r="O5" s="501"/>
    </row>
    <row r="6" spans="1:15" ht="18" x14ac:dyDescent="0.3">
      <c r="A6" s="197" t="s">
        <v>135</v>
      </c>
      <c r="B6" s="565" t="s">
        <v>136</v>
      </c>
      <c r="C6" s="167">
        <f>PDN_k_operac_założenia!E48:E48</f>
        <v>0</v>
      </c>
      <c r="D6" s="168">
        <f>PDN_k_operac_założenia!F48:F48</f>
        <v>0</v>
      </c>
      <c r="E6" s="574">
        <f>PDN_k_operac_założenia!G48:G48</f>
        <v>475</v>
      </c>
      <c r="F6" s="167">
        <f>PDN_k_operac_założenia!H48:H48</f>
        <v>950</v>
      </c>
      <c r="G6" s="168">
        <f>PDN_k_operac_założenia!I48:I48</f>
        <v>950</v>
      </c>
      <c r="H6" s="168">
        <f>PDN_k_operac_założenia!J48:J48</f>
        <v>950</v>
      </c>
      <c r="I6" s="168">
        <f>PDN_k_operac_założenia!K48:K48</f>
        <v>950</v>
      </c>
      <c r="J6" s="168">
        <f>PDN_k_operac_założenia!L48:L48</f>
        <v>950</v>
      </c>
      <c r="K6" s="168">
        <f>PDN_k_operac_założenia!M48:M48</f>
        <v>950</v>
      </c>
      <c r="L6" s="169">
        <f>PDN_k_operac_założenia!N48:N48</f>
        <v>950</v>
      </c>
      <c r="M6" s="501"/>
      <c r="N6" s="501"/>
      <c r="O6" s="501"/>
    </row>
    <row r="7" spans="1:15" ht="18" x14ac:dyDescent="0.3">
      <c r="A7" s="197" t="s">
        <v>137</v>
      </c>
      <c r="B7" s="565" t="s">
        <v>138</v>
      </c>
      <c r="C7" s="167">
        <f>PDN_k_operac_założenia!E40</f>
        <v>0</v>
      </c>
      <c r="D7" s="168">
        <f>PDN_k_operac_założenia!F40</f>
        <v>0</v>
      </c>
      <c r="E7" s="574">
        <f>PDN_k_operac_założenia!G40</f>
        <v>2589.15</v>
      </c>
      <c r="F7" s="167">
        <f>PDN_k_operac_założenia!H40</f>
        <v>5178.3</v>
      </c>
      <c r="G7" s="168">
        <f>PDN_k_operac_założenia!I40</f>
        <v>5178.3</v>
      </c>
      <c r="H7" s="168">
        <f>PDN_k_operac_założenia!J40</f>
        <v>5178.3</v>
      </c>
      <c r="I7" s="168">
        <f>PDN_k_operac_założenia!K40</f>
        <v>5178.3</v>
      </c>
      <c r="J7" s="168">
        <f>PDN_k_operac_założenia!L40</f>
        <v>5178.3</v>
      </c>
      <c r="K7" s="168">
        <f>PDN_k_operac_założenia!M40</f>
        <v>5178.3</v>
      </c>
      <c r="L7" s="169">
        <f>PDN_k_operac_założenia!N40</f>
        <v>5178.3</v>
      </c>
      <c r="M7" s="501"/>
      <c r="N7" s="501"/>
      <c r="O7" s="501"/>
    </row>
    <row r="8" spans="1:15" ht="18" x14ac:dyDescent="0.3">
      <c r="A8" s="197" t="s">
        <v>139</v>
      </c>
      <c r="B8" s="565" t="s">
        <v>140</v>
      </c>
      <c r="C8" s="167">
        <f>PDN_k_operac_założenia!E41</f>
        <v>0</v>
      </c>
      <c r="D8" s="168">
        <f>PDN_k_operac_założenia!F41</f>
        <v>0</v>
      </c>
      <c r="E8" s="574">
        <f>PDN_k_operac_założenia!G41</f>
        <v>4944.6000000000004</v>
      </c>
      <c r="F8" s="167">
        <f>PDN_k_operac_założenia!H41</f>
        <v>9889.2000000000007</v>
      </c>
      <c r="G8" s="168">
        <f>PDN_k_operac_założenia!I41</f>
        <v>9889.2000000000007</v>
      </c>
      <c r="H8" s="168">
        <f>PDN_k_operac_założenia!J41</f>
        <v>9889.2000000000007</v>
      </c>
      <c r="I8" s="168">
        <f>PDN_k_operac_założenia!K41</f>
        <v>9889.2000000000007</v>
      </c>
      <c r="J8" s="168">
        <f>PDN_k_operac_założenia!L41</f>
        <v>9889.2000000000007</v>
      </c>
      <c r="K8" s="168">
        <f>PDN_k_operac_założenia!M41</f>
        <v>9889.2000000000007</v>
      </c>
      <c r="L8" s="169">
        <f>PDN_k_operac_założenia!N41</f>
        <v>9889.2000000000007</v>
      </c>
      <c r="M8" s="501"/>
      <c r="N8" s="501"/>
      <c r="O8" s="501"/>
    </row>
    <row r="9" spans="1:15" ht="28.8" x14ac:dyDescent="0.3">
      <c r="A9" s="197" t="s">
        <v>141</v>
      </c>
      <c r="B9" s="564" t="s">
        <v>142</v>
      </c>
      <c r="C9" s="164">
        <v>0</v>
      </c>
      <c r="D9" s="165">
        <v>0</v>
      </c>
      <c r="E9" s="575">
        <v>0</v>
      </c>
      <c r="F9" s="164">
        <v>0</v>
      </c>
      <c r="G9" s="165">
        <v>0</v>
      </c>
      <c r="H9" s="165">
        <v>0</v>
      </c>
      <c r="I9" s="165">
        <v>0</v>
      </c>
      <c r="J9" s="165">
        <v>0</v>
      </c>
      <c r="K9" s="165">
        <v>0</v>
      </c>
      <c r="L9" s="166">
        <v>0</v>
      </c>
      <c r="M9" s="501"/>
      <c r="N9" s="501"/>
      <c r="O9" s="501"/>
    </row>
    <row r="10" spans="1:15" ht="18" x14ac:dyDescent="0.3">
      <c r="A10" s="197" t="s">
        <v>143</v>
      </c>
      <c r="B10" s="564" t="s">
        <v>144</v>
      </c>
      <c r="C10" s="164">
        <v>0</v>
      </c>
      <c r="D10" s="165">
        <v>0</v>
      </c>
      <c r="E10" s="575">
        <v>0</v>
      </c>
      <c r="F10" s="164">
        <v>0</v>
      </c>
      <c r="G10" s="165">
        <v>0</v>
      </c>
      <c r="H10" s="165">
        <v>0</v>
      </c>
      <c r="I10" s="165">
        <v>0</v>
      </c>
      <c r="J10" s="165">
        <v>0</v>
      </c>
      <c r="K10" s="165">
        <v>0</v>
      </c>
      <c r="L10" s="166">
        <v>0</v>
      </c>
      <c r="M10" s="501"/>
      <c r="N10" s="501"/>
      <c r="O10" s="501"/>
    </row>
    <row r="11" spans="1:15" ht="18" x14ac:dyDescent="0.3">
      <c r="A11" s="197" t="s">
        <v>145</v>
      </c>
      <c r="B11" s="566" t="s">
        <v>146</v>
      </c>
      <c r="C11" s="170">
        <v>0</v>
      </c>
      <c r="D11" s="171">
        <v>0</v>
      </c>
      <c r="E11" s="576">
        <v>0</v>
      </c>
      <c r="F11" s="170">
        <v>0</v>
      </c>
      <c r="G11" s="171">
        <v>0</v>
      </c>
      <c r="H11" s="171">
        <v>0</v>
      </c>
      <c r="I11" s="171">
        <v>0</v>
      </c>
      <c r="J11" s="171">
        <v>0</v>
      </c>
      <c r="K11" s="171">
        <v>0</v>
      </c>
      <c r="L11" s="172">
        <v>0</v>
      </c>
      <c r="M11" s="501"/>
      <c r="N11" s="501"/>
      <c r="O11" s="501"/>
    </row>
    <row r="12" spans="1:15" ht="18.600000000000001" thickBot="1" x14ac:dyDescent="0.35">
      <c r="A12" s="198" t="s">
        <v>147</v>
      </c>
      <c r="B12" s="567" t="s">
        <v>148</v>
      </c>
      <c r="C12" s="194">
        <v>0</v>
      </c>
      <c r="D12" s="195">
        <v>0</v>
      </c>
      <c r="E12" s="577">
        <v>0</v>
      </c>
      <c r="F12" s="194">
        <v>0</v>
      </c>
      <c r="G12" s="195">
        <v>0</v>
      </c>
      <c r="H12" s="195">
        <v>0</v>
      </c>
      <c r="I12" s="195">
        <v>0</v>
      </c>
      <c r="J12" s="195">
        <v>0</v>
      </c>
      <c r="K12" s="195">
        <v>0</v>
      </c>
      <c r="L12" s="196">
        <v>0</v>
      </c>
      <c r="M12" s="501"/>
      <c r="N12" s="501"/>
      <c r="O12" s="501"/>
    </row>
    <row r="13" spans="1:15" ht="18.600000000000001" thickBot="1" x14ac:dyDescent="0.35">
      <c r="A13" s="919" t="s">
        <v>149</v>
      </c>
      <c r="B13" s="920"/>
      <c r="C13" s="568">
        <f t="shared" ref="C13:L13" si="0">SUM(C5:C11)</f>
        <v>0</v>
      </c>
      <c r="D13" s="569">
        <f t="shared" si="0"/>
        <v>0</v>
      </c>
      <c r="E13" s="570">
        <f t="shared" si="0"/>
        <v>10058.75</v>
      </c>
      <c r="F13" s="578">
        <f t="shared" si="0"/>
        <v>20117.5</v>
      </c>
      <c r="G13" s="569">
        <f t="shared" si="0"/>
        <v>20117.5</v>
      </c>
      <c r="H13" s="569">
        <f t="shared" si="0"/>
        <v>20117.5</v>
      </c>
      <c r="I13" s="569">
        <f t="shared" si="0"/>
        <v>20117.5</v>
      </c>
      <c r="J13" s="569">
        <f t="shared" si="0"/>
        <v>20117.5</v>
      </c>
      <c r="K13" s="569">
        <f t="shared" si="0"/>
        <v>20117.5</v>
      </c>
      <c r="L13" s="570">
        <f t="shared" si="0"/>
        <v>20117.5</v>
      </c>
      <c r="M13" s="501"/>
      <c r="N13" s="501"/>
      <c r="O13" s="501"/>
    </row>
    <row r="14" spans="1:15" ht="18.600000000000001" thickBot="1" x14ac:dyDescent="0.35">
      <c r="A14" s="921" t="s">
        <v>174</v>
      </c>
      <c r="B14" s="922"/>
      <c r="C14" s="579">
        <f>PDN_k_operac_założenia!E47</f>
        <v>0</v>
      </c>
      <c r="D14" s="580">
        <f>PDN_k_operac_założenia!F47</f>
        <v>0</v>
      </c>
      <c r="E14" s="581">
        <f>PDN_k_operac_założenia!G47</f>
        <v>0</v>
      </c>
      <c r="F14" s="549">
        <f>PDN_k_operac_założenia!H47</f>
        <v>68314.285714285696</v>
      </c>
      <c r="G14" s="195">
        <f>PDN_k_operac_założenia!I47</f>
        <v>0</v>
      </c>
      <c r="H14" s="195">
        <f>PDN_k_operac_założenia!J47</f>
        <v>0</v>
      </c>
      <c r="I14" s="195">
        <f>PDN_k_operac_założenia!K47</f>
        <v>0</v>
      </c>
      <c r="J14" s="195">
        <f>PDN_k_operac_założenia!L47</f>
        <v>0</v>
      </c>
      <c r="K14" s="195">
        <f>PDN_k_operac_założenia!M47</f>
        <v>0</v>
      </c>
      <c r="L14" s="196">
        <f>PDN_k_operac_założenia!N47</f>
        <v>0</v>
      </c>
      <c r="M14" s="501"/>
      <c r="N14" s="501"/>
      <c r="O14" s="501"/>
    </row>
    <row r="15" spans="1:15" ht="43.2" customHeight="1" x14ac:dyDescent="0.3">
      <c r="A15" s="501"/>
      <c r="B15" s="502" t="s">
        <v>336</v>
      </c>
      <c r="C15" s="503"/>
      <c r="D15" s="503"/>
      <c r="E15" s="504">
        <f>SUM(E13:L13)+F14</f>
        <v>219195.53571428568</v>
      </c>
      <c r="F15" s="501"/>
      <c r="G15" s="501"/>
      <c r="H15" s="501"/>
      <c r="I15" s="501"/>
      <c r="J15" s="501"/>
      <c r="K15" s="501"/>
      <c r="L15" s="501"/>
      <c r="M15" s="501"/>
      <c r="N15" s="501"/>
      <c r="O15" s="501"/>
    </row>
    <row r="16" spans="1:15" ht="72" customHeight="1" x14ac:dyDescent="0.3">
      <c r="A16" s="501"/>
      <c r="B16" s="923" t="s">
        <v>373</v>
      </c>
      <c r="C16" s="923"/>
      <c r="D16" s="923"/>
      <c r="E16" s="923"/>
      <c r="F16" s="923"/>
      <c r="G16" s="923"/>
      <c r="H16" s="923"/>
      <c r="I16" s="923"/>
      <c r="J16" s="923"/>
      <c r="K16" s="923"/>
      <c r="L16" s="923"/>
      <c r="M16" s="501"/>
      <c r="N16" s="501"/>
      <c r="O16" s="501"/>
    </row>
    <row r="17" spans="1:17" ht="27" customHeight="1" x14ac:dyDescent="0.3">
      <c r="A17" s="501"/>
      <c r="B17" s="505"/>
      <c r="C17" s="505"/>
      <c r="D17" s="505"/>
      <c r="E17" s="505"/>
      <c r="F17" s="505"/>
      <c r="G17" s="505"/>
      <c r="H17" s="505"/>
      <c r="I17" s="505"/>
      <c r="J17" s="505"/>
      <c r="K17" s="505"/>
      <c r="L17" s="505"/>
      <c r="M17" s="501"/>
      <c r="N17" s="501"/>
      <c r="O17" s="501"/>
    </row>
    <row r="18" spans="1:17" ht="21.6" thickBot="1" x14ac:dyDescent="0.45">
      <c r="B18" s="174" t="s">
        <v>150</v>
      </c>
      <c r="C18" s="924" t="s">
        <v>376</v>
      </c>
      <c r="D18" s="924"/>
      <c r="E18" s="924"/>
      <c r="F18" s="924"/>
      <c r="G18" s="924"/>
      <c r="H18" s="924"/>
      <c r="I18" s="924"/>
      <c r="J18" s="924"/>
      <c r="K18" s="924"/>
      <c r="L18" s="924"/>
      <c r="M18" s="924"/>
      <c r="N18" s="924"/>
      <c r="O18" s="924"/>
      <c r="P18" s="924"/>
      <c r="Q18" s="924"/>
    </row>
    <row r="19" spans="1:17" ht="15" thickBot="1" x14ac:dyDescent="0.35">
      <c r="B19" s="561" t="s">
        <v>151</v>
      </c>
      <c r="C19" s="582">
        <v>2017</v>
      </c>
      <c r="D19" s="583">
        <v>2018</v>
      </c>
      <c r="E19" s="563">
        <v>2019</v>
      </c>
      <c r="F19" s="555">
        <v>2020</v>
      </c>
      <c r="G19" s="555">
        <v>2021</v>
      </c>
      <c r="H19" s="555">
        <v>2022</v>
      </c>
      <c r="I19" s="555">
        <v>2023</v>
      </c>
      <c r="J19" s="555">
        <v>2024</v>
      </c>
      <c r="K19" s="555">
        <v>2025</v>
      </c>
      <c r="L19" s="555">
        <v>2026</v>
      </c>
      <c r="M19" s="555">
        <v>2027</v>
      </c>
      <c r="N19" s="556">
        <v>2028</v>
      </c>
      <c r="O19" s="590">
        <v>2029</v>
      </c>
      <c r="P19" s="591">
        <v>2030</v>
      </c>
      <c r="Q19" s="592">
        <v>2031</v>
      </c>
    </row>
    <row r="20" spans="1:17" ht="43.2" x14ac:dyDescent="0.3">
      <c r="B20" s="557" t="s">
        <v>152</v>
      </c>
      <c r="C20" s="584">
        <v>125460</v>
      </c>
      <c r="D20" s="585">
        <v>125460</v>
      </c>
      <c r="E20" s="562">
        <v>125460</v>
      </c>
      <c r="F20" s="553">
        <v>125460</v>
      </c>
      <c r="G20" s="553">
        <v>125460</v>
      </c>
      <c r="H20" s="553">
        <v>125460</v>
      </c>
      <c r="I20" s="553">
        <v>125460</v>
      </c>
      <c r="J20" s="553">
        <v>125460</v>
      </c>
      <c r="K20" s="553">
        <v>125460</v>
      </c>
      <c r="L20" s="553">
        <v>125460</v>
      </c>
      <c r="M20" s="553">
        <v>125460</v>
      </c>
      <c r="N20" s="554">
        <v>125460</v>
      </c>
      <c r="O20" s="593">
        <v>125460</v>
      </c>
      <c r="P20" s="594">
        <v>125460</v>
      </c>
      <c r="Q20" s="595">
        <v>125460</v>
      </c>
    </row>
    <row r="21" spans="1:17" ht="28.8" x14ac:dyDescent="0.3">
      <c r="B21" s="557" t="s">
        <v>153</v>
      </c>
      <c r="C21" s="586">
        <v>103320</v>
      </c>
      <c r="D21" s="587">
        <v>103320</v>
      </c>
      <c r="E21" s="559">
        <v>103320</v>
      </c>
      <c r="F21" s="175">
        <v>103320</v>
      </c>
      <c r="G21" s="175">
        <v>103320</v>
      </c>
      <c r="H21" s="175">
        <v>103320</v>
      </c>
      <c r="I21" s="175">
        <v>103320</v>
      </c>
      <c r="J21" s="175">
        <v>103320</v>
      </c>
      <c r="K21" s="175">
        <v>103320</v>
      </c>
      <c r="L21" s="175">
        <v>103320</v>
      </c>
      <c r="M21" s="175">
        <v>103320</v>
      </c>
      <c r="N21" s="550">
        <v>103320</v>
      </c>
      <c r="O21" s="596">
        <v>103320</v>
      </c>
      <c r="P21" s="597">
        <v>103320</v>
      </c>
      <c r="Q21" s="598">
        <v>103320</v>
      </c>
    </row>
    <row r="22" spans="1:17" ht="43.2" x14ac:dyDescent="0.3">
      <c r="B22" s="557" t="s">
        <v>154</v>
      </c>
      <c r="C22" s="586">
        <v>144402</v>
      </c>
      <c r="D22" s="587">
        <v>144402</v>
      </c>
      <c r="E22" s="559">
        <v>144402</v>
      </c>
      <c r="F22" s="175">
        <v>144402</v>
      </c>
      <c r="G22" s="175">
        <v>144402</v>
      </c>
      <c r="H22" s="175">
        <v>144402</v>
      </c>
      <c r="I22" s="175">
        <v>144402</v>
      </c>
      <c r="J22" s="175">
        <v>144402</v>
      </c>
      <c r="K22" s="175">
        <v>144402</v>
      </c>
      <c r="L22" s="175">
        <v>144402</v>
      </c>
      <c r="M22" s="175">
        <v>144402</v>
      </c>
      <c r="N22" s="550">
        <v>144402</v>
      </c>
      <c r="O22" s="596">
        <v>144402</v>
      </c>
      <c r="P22" s="597">
        <v>144402</v>
      </c>
      <c r="Q22" s="598">
        <v>144402</v>
      </c>
    </row>
    <row r="23" spans="1:17" ht="43.2" x14ac:dyDescent="0.3">
      <c r="B23" s="557" t="s">
        <v>155</v>
      </c>
      <c r="C23" s="586">
        <v>144648</v>
      </c>
      <c r="D23" s="587">
        <v>144648</v>
      </c>
      <c r="E23" s="559">
        <v>144648</v>
      </c>
      <c r="F23" s="175">
        <v>144648</v>
      </c>
      <c r="G23" s="175">
        <v>144648</v>
      </c>
      <c r="H23" s="175">
        <v>144648</v>
      </c>
      <c r="I23" s="175">
        <v>144648</v>
      </c>
      <c r="J23" s="175">
        <v>144648</v>
      </c>
      <c r="K23" s="175">
        <v>144648</v>
      </c>
      <c r="L23" s="175">
        <v>144648</v>
      </c>
      <c r="M23" s="175">
        <v>144648</v>
      </c>
      <c r="N23" s="550">
        <v>144648</v>
      </c>
      <c r="O23" s="596">
        <v>144648</v>
      </c>
      <c r="P23" s="597">
        <v>144648</v>
      </c>
      <c r="Q23" s="598">
        <v>144648</v>
      </c>
    </row>
    <row r="24" spans="1:17" ht="28.8" x14ac:dyDescent="0.3">
      <c r="B24" s="557" t="s">
        <v>156</v>
      </c>
      <c r="C24" s="586">
        <v>988920</v>
      </c>
      <c r="D24" s="587">
        <v>988920</v>
      </c>
      <c r="E24" s="559">
        <v>988920</v>
      </c>
      <c r="F24" s="175">
        <v>988920</v>
      </c>
      <c r="G24" s="175">
        <v>988920</v>
      </c>
      <c r="H24" s="175">
        <v>988920</v>
      </c>
      <c r="I24" s="175">
        <v>988920</v>
      </c>
      <c r="J24" s="175">
        <v>988920</v>
      </c>
      <c r="K24" s="175">
        <v>988920</v>
      </c>
      <c r="L24" s="175">
        <v>988920</v>
      </c>
      <c r="M24" s="175">
        <v>988920</v>
      </c>
      <c r="N24" s="550">
        <v>988920</v>
      </c>
      <c r="O24" s="596">
        <v>988920</v>
      </c>
      <c r="P24" s="597">
        <v>988920</v>
      </c>
      <c r="Q24" s="598">
        <v>988920</v>
      </c>
    </row>
    <row r="25" spans="1:17" x14ac:dyDescent="0.3">
      <c r="B25" s="557" t="s">
        <v>157</v>
      </c>
      <c r="C25" s="586">
        <v>50000</v>
      </c>
      <c r="D25" s="587">
        <v>50000</v>
      </c>
      <c r="E25" s="559">
        <v>50000</v>
      </c>
      <c r="F25" s="175">
        <v>50000</v>
      </c>
      <c r="G25" s="175">
        <v>50000</v>
      </c>
      <c r="H25" s="175">
        <v>50000</v>
      </c>
      <c r="I25" s="175">
        <v>50000</v>
      </c>
      <c r="J25" s="175">
        <v>50000</v>
      </c>
      <c r="K25" s="175">
        <v>50000</v>
      </c>
      <c r="L25" s="175">
        <v>50000</v>
      </c>
      <c r="M25" s="175">
        <v>50000</v>
      </c>
      <c r="N25" s="550">
        <v>50000</v>
      </c>
      <c r="O25" s="596">
        <v>50000</v>
      </c>
      <c r="P25" s="597">
        <v>50000</v>
      </c>
      <c r="Q25" s="598">
        <v>50000</v>
      </c>
    </row>
    <row r="26" spans="1:17" x14ac:dyDescent="0.3">
      <c r="B26" s="557" t="s">
        <v>158</v>
      </c>
      <c r="C26" s="586">
        <v>120000</v>
      </c>
      <c r="D26" s="587">
        <v>120000</v>
      </c>
      <c r="E26" s="559">
        <v>120000</v>
      </c>
      <c r="F26" s="175">
        <v>120000</v>
      </c>
      <c r="G26" s="175">
        <v>120000</v>
      </c>
      <c r="H26" s="175">
        <v>120000</v>
      </c>
      <c r="I26" s="175">
        <v>120000</v>
      </c>
      <c r="J26" s="175">
        <v>120000</v>
      </c>
      <c r="K26" s="175">
        <v>120000</v>
      </c>
      <c r="L26" s="175">
        <v>120000</v>
      </c>
      <c r="M26" s="175">
        <v>120000</v>
      </c>
      <c r="N26" s="550">
        <v>120000</v>
      </c>
      <c r="O26" s="596">
        <v>120000</v>
      </c>
      <c r="P26" s="597">
        <v>120000</v>
      </c>
      <c r="Q26" s="598">
        <v>120000</v>
      </c>
    </row>
    <row r="27" spans="1:17" x14ac:dyDescent="0.3">
      <c r="B27" s="557" t="s">
        <v>159</v>
      </c>
      <c r="C27" s="586">
        <v>120000</v>
      </c>
      <c r="D27" s="587">
        <v>120000</v>
      </c>
      <c r="E27" s="559">
        <v>120000</v>
      </c>
      <c r="F27" s="175">
        <v>120000</v>
      </c>
      <c r="G27" s="175">
        <v>120000</v>
      </c>
      <c r="H27" s="175">
        <v>120000</v>
      </c>
      <c r="I27" s="175">
        <v>120000</v>
      </c>
      <c r="J27" s="175">
        <v>120000</v>
      </c>
      <c r="K27" s="175">
        <v>120000</v>
      </c>
      <c r="L27" s="175">
        <v>120000</v>
      </c>
      <c r="M27" s="175">
        <v>120000</v>
      </c>
      <c r="N27" s="550">
        <v>120000</v>
      </c>
      <c r="O27" s="596">
        <v>120000</v>
      </c>
      <c r="P27" s="597">
        <v>120000</v>
      </c>
      <c r="Q27" s="598">
        <v>120000</v>
      </c>
    </row>
    <row r="28" spans="1:17" x14ac:dyDescent="0.3">
      <c r="B28" s="557" t="s">
        <v>160</v>
      </c>
      <c r="C28" s="586">
        <v>120000</v>
      </c>
      <c r="D28" s="587">
        <v>120000</v>
      </c>
      <c r="E28" s="559">
        <v>120000</v>
      </c>
      <c r="F28" s="175">
        <v>120000</v>
      </c>
      <c r="G28" s="175">
        <v>120000</v>
      </c>
      <c r="H28" s="175">
        <v>120000</v>
      </c>
      <c r="I28" s="175">
        <v>120000</v>
      </c>
      <c r="J28" s="175">
        <v>120000</v>
      </c>
      <c r="K28" s="175">
        <v>120000</v>
      </c>
      <c r="L28" s="175">
        <v>120000</v>
      </c>
      <c r="M28" s="175">
        <v>120000</v>
      </c>
      <c r="N28" s="550">
        <v>120000</v>
      </c>
      <c r="O28" s="596">
        <v>120000</v>
      </c>
      <c r="P28" s="597">
        <v>120000</v>
      </c>
      <c r="Q28" s="598">
        <v>120000</v>
      </c>
    </row>
    <row r="29" spans="1:17" ht="43.2" x14ac:dyDescent="0.3">
      <c r="B29" s="557" t="s">
        <v>161</v>
      </c>
      <c r="C29" s="586">
        <v>0</v>
      </c>
      <c r="D29" s="587">
        <v>0</v>
      </c>
      <c r="E29" s="559">
        <v>0</v>
      </c>
      <c r="F29" s="175">
        <v>0</v>
      </c>
      <c r="G29" s="175">
        <v>0</v>
      </c>
      <c r="H29" s="175">
        <f>647327*0.9</f>
        <v>582594.30000000005</v>
      </c>
      <c r="I29" s="175">
        <v>0</v>
      </c>
      <c r="J29" s="175">
        <v>0</v>
      </c>
      <c r="K29" s="175">
        <v>0</v>
      </c>
      <c r="L29" s="175">
        <v>0</v>
      </c>
      <c r="M29" s="175">
        <f>H29*0.9</f>
        <v>524334.87000000011</v>
      </c>
      <c r="N29" s="550">
        <v>0</v>
      </c>
      <c r="O29" s="596">
        <v>0</v>
      </c>
      <c r="P29" s="597">
        <v>0</v>
      </c>
      <c r="Q29" s="598">
        <v>0</v>
      </c>
    </row>
    <row r="30" spans="1:17" ht="43.2" x14ac:dyDescent="0.3">
      <c r="B30" s="557" t="s">
        <v>162</v>
      </c>
      <c r="C30" s="586">
        <v>0</v>
      </c>
      <c r="D30" s="587">
        <v>0</v>
      </c>
      <c r="E30" s="559">
        <v>0</v>
      </c>
      <c r="F30" s="175">
        <v>0</v>
      </c>
      <c r="G30" s="175">
        <v>0</v>
      </c>
      <c r="H30" s="175">
        <f>408716*0.9</f>
        <v>367844.4</v>
      </c>
      <c r="I30" s="175">
        <v>0</v>
      </c>
      <c r="J30" s="175">
        <v>0</v>
      </c>
      <c r="K30" s="175">
        <v>0</v>
      </c>
      <c r="L30" s="175">
        <v>0</v>
      </c>
      <c r="M30" s="175">
        <f>H30*0.9</f>
        <v>331059.96000000002</v>
      </c>
      <c r="N30" s="550">
        <v>0</v>
      </c>
      <c r="O30" s="596">
        <v>0</v>
      </c>
      <c r="P30" s="597">
        <v>0</v>
      </c>
      <c r="Q30" s="598">
        <v>0</v>
      </c>
    </row>
    <row r="31" spans="1:17" ht="15" thickBot="1" x14ac:dyDescent="0.35">
      <c r="B31" s="558" t="s">
        <v>163</v>
      </c>
      <c r="C31" s="588">
        <v>95000</v>
      </c>
      <c r="D31" s="589">
        <v>95000</v>
      </c>
      <c r="E31" s="560">
        <v>95000</v>
      </c>
      <c r="F31" s="551">
        <v>95000</v>
      </c>
      <c r="G31" s="551">
        <v>95000</v>
      </c>
      <c r="H31" s="551">
        <v>95000</v>
      </c>
      <c r="I31" s="551">
        <v>95000</v>
      </c>
      <c r="J31" s="551">
        <v>95000</v>
      </c>
      <c r="K31" s="551">
        <v>95000</v>
      </c>
      <c r="L31" s="551">
        <v>95000</v>
      </c>
      <c r="M31" s="551">
        <v>95000</v>
      </c>
      <c r="N31" s="552">
        <v>95000</v>
      </c>
      <c r="O31" s="599">
        <v>95000</v>
      </c>
      <c r="P31" s="600">
        <v>95000</v>
      </c>
      <c r="Q31" s="601">
        <v>95000</v>
      </c>
    </row>
    <row r="32" spans="1:17" x14ac:dyDescent="0.3">
      <c r="H32" s="531"/>
    </row>
    <row r="33" spans="1:36" ht="43.8" customHeight="1" thickBot="1" x14ac:dyDescent="0.5">
      <c r="A33" s="176"/>
      <c r="B33" s="177" t="s">
        <v>164</v>
      </c>
      <c r="C33" s="910" t="s">
        <v>375</v>
      </c>
      <c r="D33" s="910"/>
      <c r="E33" s="910"/>
      <c r="F33" s="910"/>
      <c r="G33" s="910"/>
      <c r="H33" s="910"/>
      <c r="I33" s="910"/>
      <c r="J33" s="910"/>
      <c r="K33" s="910"/>
      <c r="L33" s="910"/>
      <c r="M33" s="910"/>
      <c r="N33" s="910"/>
      <c r="O33" s="910"/>
      <c r="P33" s="910"/>
      <c r="Q33" s="910"/>
      <c r="R33" s="178">
        <f>H33</f>
        <v>0</v>
      </c>
      <c r="S33" s="178"/>
      <c r="T33" s="178"/>
      <c r="U33" s="178"/>
      <c r="V33" s="178"/>
      <c r="W33" s="178"/>
      <c r="X33" s="178"/>
      <c r="Y33" s="178"/>
      <c r="Z33" s="178"/>
      <c r="AA33" s="178"/>
      <c r="AB33" s="178"/>
      <c r="AC33" s="178"/>
      <c r="AD33" s="178"/>
      <c r="AE33" s="178"/>
      <c r="AF33" s="178"/>
      <c r="AG33" s="178"/>
      <c r="AH33" s="178"/>
      <c r="AI33" s="178"/>
      <c r="AJ33" s="178"/>
    </row>
    <row r="34" spans="1:36" s="180" customFormat="1" ht="15" thickBot="1" x14ac:dyDescent="0.3">
      <c r="A34" s="179"/>
      <c r="B34" s="928" t="s">
        <v>151</v>
      </c>
      <c r="C34" s="929"/>
      <c r="D34" s="930"/>
      <c r="E34" s="323">
        <v>2019</v>
      </c>
      <c r="F34" s="324">
        <v>2020</v>
      </c>
      <c r="G34" s="323">
        <v>2021</v>
      </c>
      <c r="H34" s="324">
        <v>2022</v>
      </c>
      <c r="I34" s="323">
        <v>2023</v>
      </c>
      <c r="J34" s="324">
        <v>2024</v>
      </c>
      <c r="K34" s="323">
        <v>2025</v>
      </c>
      <c r="L34" s="324">
        <v>2026</v>
      </c>
      <c r="M34" s="323">
        <v>2027</v>
      </c>
      <c r="N34" s="324">
        <v>2028</v>
      </c>
      <c r="O34" s="615">
        <v>2029</v>
      </c>
      <c r="P34" s="616">
        <v>2030</v>
      </c>
      <c r="Q34" s="615">
        <v>2031</v>
      </c>
    </row>
    <row r="35" spans="1:36" s="183" customFormat="1" ht="15" thickBot="1" x14ac:dyDescent="0.3">
      <c r="A35" s="181"/>
      <c r="B35" s="931"/>
      <c r="C35" s="932"/>
      <c r="D35" s="933"/>
      <c r="E35" s="905" t="s">
        <v>132</v>
      </c>
      <c r="F35" s="906"/>
      <c r="G35" s="907"/>
      <c r="H35" s="905" t="s">
        <v>133</v>
      </c>
      <c r="I35" s="906"/>
      <c r="J35" s="906"/>
      <c r="K35" s="906"/>
      <c r="L35" s="906"/>
      <c r="M35" s="906"/>
      <c r="N35" s="906"/>
      <c r="O35" s="906"/>
      <c r="P35" s="906"/>
      <c r="Q35" s="907"/>
      <c r="R35" s="182"/>
      <c r="S35" s="182"/>
      <c r="T35" s="182"/>
      <c r="U35" s="182"/>
      <c r="V35" s="182"/>
      <c r="W35" s="182"/>
      <c r="X35" s="182"/>
      <c r="Y35" s="182"/>
      <c r="Z35" s="182"/>
      <c r="AA35" s="182"/>
      <c r="AB35" s="182"/>
      <c r="AC35" s="182"/>
      <c r="AD35" s="182"/>
      <c r="AE35" s="182"/>
      <c r="AF35" s="182"/>
      <c r="AG35" s="182"/>
      <c r="AH35" s="182"/>
      <c r="AI35" s="182"/>
      <c r="AJ35" s="182"/>
    </row>
    <row r="36" spans="1:36" s="180" customFormat="1" x14ac:dyDescent="0.3">
      <c r="A36" s="179" t="s">
        <v>170</v>
      </c>
      <c r="B36" s="934" t="s">
        <v>152</v>
      </c>
      <c r="C36" s="935"/>
      <c r="D36" s="936"/>
      <c r="E36" s="542">
        <v>0</v>
      </c>
      <c r="F36" s="539">
        <v>0</v>
      </c>
      <c r="G36" s="543">
        <f>G20*0.005</f>
        <v>627.30000000000007</v>
      </c>
      <c r="H36" s="539">
        <f t="shared" ref="H36:I39" si="1">H20*0.01</f>
        <v>1254.6000000000001</v>
      </c>
      <c r="I36" s="543">
        <f t="shared" si="1"/>
        <v>1254.6000000000001</v>
      </c>
      <c r="J36" s="539">
        <f t="shared" ref="J36:Q36" si="2">J20*0.01</f>
        <v>1254.6000000000001</v>
      </c>
      <c r="K36" s="543">
        <f t="shared" si="2"/>
        <v>1254.6000000000001</v>
      </c>
      <c r="L36" s="539">
        <f t="shared" si="2"/>
        <v>1254.6000000000001</v>
      </c>
      <c r="M36" s="543">
        <f t="shared" si="2"/>
        <v>1254.6000000000001</v>
      </c>
      <c r="N36" s="539">
        <f t="shared" si="2"/>
        <v>1254.6000000000001</v>
      </c>
      <c r="O36" s="602">
        <f t="shared" si="2"/>
        <v>1254.6000000000001</v>
      </c>
      <c r="P36" s="603">
        <f t="shared" si="2"/>
        <v>1254.6000000000001</v>
      </c>
      <c r="Q36" s="604">
        <f t="shared" si="2"/>
        <v>1254.6000000000001</v>
      </c>
    </row>
    <row r="37" spans="1:36" s="180" customFormat="1" x14ac:dyDescent="0.3">
      <c r="A37" s="179" t="s">
        <v>170</v>
      </c>
      <c r="B37" s="937" t="s">
        <v>153</v>
      </c>
      <c r="C37" s="938"/>
      <c r="D37" s="939"/>
      <c r="E37" s="544">
        <v>0</v>
      </c>
      <c r="F37" s="540">
        <v>0</v>
      </c>
      <c r="G37" s="541">
        <f t="shared" ref="G37:G39" si="3">G21*0.005</f>
        <v>516.6</v>
      </c>
      <c r="H37" s="540">
        <f t="shared" si="1"/>
        <v>1033.2</v>
      </c>
      <c r="I37" s="541">
        <f t="shared" si="1"/>
        <v>1033.2</v>
      </c>
      <c r="J37" s="540">
        <f t="shared" ref="J37:Q39" si="4">J21*0.01</f>
        <v>1033.2</v>
      </c>
      <c r="K37" s="541">
        <f t="shared" si="4"/>
        <v>1033.2</v>
      </c>
      <c r="L37" s="540">
        <f t="shared" si="4"/>
        <v>1033.2</v>
      </c>
      <c r="M37" s="541">
        <f t="shared" si="4"/>
        <v>1033.2</v>
      </c>
      <c r="N37" s="540">
        <f t="shared" si="4"/>
        <v>1033.2</v>
      </c>
      <c r="O37" s="605">
        <f t="shared" si="4"/>
        <v>1033.2</v>
      </c>
      <c r="P37" s="606">
        <f t="shared" si="4"/>
        <v>1033.2</v>
      </c>
      <c r="Q37" s="607">
        <f t="shared" si="4"/>
        <v>1033.2</v>
      </c>
    </row>
    <row r="38" spans="1:36" s="180" customFormat="1" x14ac:dyDescent="0.3">
      <c r="A38" s="179" t="s">
        <v>170</v>
      </c>
      <c r="B38" s="937" t="s">
        <v>154</v>
      </c>
      <c r="C38" s="938"/>
      <c r="D38" s="939"/>
      <c r="E38" s="544">
        <v>0</v>
      </c>
      <c r="F38" s="540">
        <v>0</v>
      </c>
      <c r="G38" s="541">
        <f t="shared" si="3"/>
        <v>722.01</v>
      </c>
      <c r="H38" s="540">
        <f t="shared" si="1"/>
        <v>1444.02</v>
      </c>
      <c r="I38" s="541">
        <f t="shared" si="1"/>
        <v>1444.02</v>
      </c>
      <c r="J38" s="540">
        <f t="shared" si="4"/>
        <v>1444.02</v>
      </c>
      <c r="K38" s="541">
        <f t="shared" si="4"/>
        <v>1444.02</v>
      </c>
      <c r="L38" s="540">
        <f t="shared" si="4"/>
        <v>1444.02</v>
      </c>
      <c r="M38" s="541">
        <f t="shared" si="4"/>
        <v>1444.02</v>
      </c>
      <c r="N38" s="540">
        <f t="shared" si="4"/>
        <v>1444.02</v>
      </c>
      <c r="O38" s="605">
        <f t="shared" si="4"/>
        <v>1444.02</v>
      </c>
      <c r="P38" s="606">
        <f t="shared" si="4"/>
        <v>1444.02</v>
      </c>
      <c r="Q38" s="607">
        <f t="shared" si="4"/>
        <v>1444.02</v>
      </c>
    </row>
    <row r="39" spans="1:36" s="180" customFormat="1" ht="15" thickBot="1" x14ac:dyDescent="0.35">
      <c r="A39" s="179" t="s">
        <v>170</v>
      </c>
      <c r="B39" s="940" t="s">
        <v>155</v>
      </c>
      <c r="C39" s="941"/>
      <c r="D39" s="942"/>
      <c r="E39" s="544">
        <v>0</v>
      </c>
      <c r="F39" s="540">
        <v>0</v>
      </c>
      <c r="G39" s="541">
        <f t="shared" si="3"/>
        <v>723.24</v>
      </c>
      <c r="H39" s="540">
        <f t="shared" si="1"/>
        <v>1446.48</v>
      </c>
      <c r="I39" s="541">
        <f t="shared" si="1"/>
        <v>1446.48</v>
      </c>
      <c r="J39" s="540">
        <f t="shared" si="4"/>
        <v>1446.48</v>
      </c>
      <c r="K39" s="541">
        <f t="shared" si="4"/>
        <v>1446.48</v>
      </c>
      <c r="L39" s="540">
        <f t="shared" si="4"/>
        <v>1446.48</v>
      </c>
      <c r="M39" s="541">
        <f t="shared" si="4"/>
        <v>1446.48</v>
      </c>
      <c r="N39" s="540">
        <f t="shared" si="4"/>
        <v>1446.48</v>
      </c>
      <c r="O39" s="605">
        <f t="shared" si="4"/>
        <v>1446.48</v>
      </c>
      <c r="P39" s="606">
        <f t="shared" si="4"/>
        <v>1446.48</v>
      </c>
      <c r="Q39" s="607">
        <f t="shared" si="4"/>
        <v>1446.48</v>
      </c>
    </row>
    <row r="40" spans="1:36" s="180" customFormat="1" ht="27" customHeight="1" thickBot="1" x14ac:dyDescent="0.3">
      <c r="A40" s="179" t="s">
        <v>170</v>
      </c>
      <c r="B40" s="925" t="s">
        <v>171</v>
      </c>
      <c r="C40" s="926"/>
      <c r="D40" s="927"/>
      <c r="E40" s="534">
        <f t="shared" ref="E40:Q40" si="5">SUM(E36:E39)</f>
        <v>0</v>
      </c>
      <c r="F40" s="186">
        <f t="shared" si="5"/>
        <v>0</v>
      </c>
      <c r="G40" s="187">
        <f t="shared" si="5"/>
        <v>2589.15</v>
      </c>
      <c r="H40" s="186">
        <f t="shared" si="5"/>
        <v>5178.3</v>
      </c>
      <c r="I40" s="187">
        <f t="shared" si="5"/>
        <v>5178.3</v>
      </c>
      <c r="J40" s="186">
        <f t="shared" si="5"/>
        <v>5178.3</v>
      </c>
      <c r="K40" s="187">
        <f t="shared" si="5"/>
        <v>5178.3</v>
      </c>
      <c r="L40" s="186">
        <f t="shared" si="5"/>
        <v>5178.3</v>
      </c>
      <c r="M40" s="187">
        <f t="shared" si="5"/>
        <v>5178.3</v>
      </c>
      <c r="N40" s="186">
        <f t="shared" si="5"/>
        <v>5178.3</v>
      </c>
      <c r="O40" s="608">
        <f t="shared" si="5"/>
        <v>5178.3</v>
      </c>
      <c r="P40" s="609">
        <f t="shared" si="5"/>
        <v>5178.3</v>
      </c>
      <c r="Q40" s="610">
        <f t="shared" si="5"/>
        <v>5178.3</v>
      </c>
    </row>
    <row r="41" spans="1:36" s="188" customFormat="1" ht="37.200000000000003" customHeight="1" thickBot="1" x14ac:dyDescent="0.3">
      <c r="A41" s="179" t="s">
        <v>170</v>
      </c>
      <c r="B41" s="925" t="s">
        <v>172</v>
      </c>
      <c r="C41" s="926"/>
      <c r="D41" s="926"/>
      <c r="E41" s="534">
        <v>0</v>
      </c>
      <c r="F41" s="186">
        <v>0</v>
      </c>
      <c r="G41" s="187">
        <f>G24*0.005</f>
        <v>4944.6000000000004</v>
      </c>
      <c r="H41" s="186">
        <f>H24*0.01</f>
        <v>9889.2000000000007</v>
      </c>
      <c r="I41" s="187">
        <f t="shared" ref="I41:Q41" si="6">I24*0.01</f>
        <v>9889.2000000000007</v>
      </c>
      <c r="J41" s="186">
        <f t="shared" si="6"/>
        <v>9889.2000000000007</v>
      </c>
      <c r="K41" s="187">
        <f t="shared" si="6"/>
        <v>9889.2000000000007</v>
      </c>
      <c r="L41" s="186">
        <f t="shared" si="6"/>
        <v>9889.2000000000007</v>
      </c>
      <c r="M41" s="187">
        <f t="shared" si="6"/>
        <v>9889.2000000000007</v>
      </c>
      <c r="N41" s="186">
        <f t="shared" si="6"/>
        <v>9889.2000000000007</v>
      </c>
      <c r="O41" s="608">
        <f t="shared" si="6"/>
        <v>9889.2000000000007</v>
      </c>
      <c r="P41" s="609">
        <f t="shared" si="6"/>
        <v>9889.2000000000007</v>
      </c>
      <c r="Q41" s="610">
        <f t="shared" si="6"/>
        <v>9889.2000000000007</v>
      </c>
    </row>
    <row r="42" spans="1:36" s="180" customFormat="1" x14ac:dyDescent="0.25">
      <c r="A42" s="179" t="s">
        <v>165</v>
      </c>
      <c r="B42" s="934" t="s">
        <v>166</v>
      </c>
      <c r="C42" s="935"/>
      <c r="D42" s="936"/>
      <c r="E42" s="535">
        <v>0</v>
      </c>
      <c r="F42" s="532">
        <v>0</v>
      </c>
      <c r="G42" s="533">
        <f>G25*0.005</f>
        <v>250</v>
      </c>
      <c r="H42" s="532">
        <f>H25*0.01</f>
        <v>500</v>
      </c>
      <c r="I42" s="532">
        <f t="shared" ref="I42:Q42" si="7">I25*0.01</f>
        <v>500</v>
      </c>
      <c r="J42" s="532">
        <f t="shared" si="7"/>
        <v>500</v>
      </c>
      <c r="K42" s="532">
        <f t="shared" si="7"/>
        <v>500</v>
      </c>
      <c r="L42" s="532">
        <f t="shared" si="7"/>
        <v>500</v>
      </c>
      <c r="M42" s="532">
        <f t="shared" si="7"/>
        <v>500</v>
      </c>
      <c r="N42" s="532">
        <f t="shared" si="7"/>
        <v>500</v>
      </c>
      <c r="O42" s="611">
        <f t="shared" si="7"/>
        <v>500</v>
      </c>
      <c r="P42" s="611">
        <f t="shared" si="7"/>
        <v>500</v>
      </c>
      <c r="Q42" s="611">
        <f t="shared" si="7"/>
        <v>500</v>
      </c>
    </row>
    <row r="43" spans="1:36" s="180" customFormat="1" x14ac:dyDescent="0.25">
      <c r="A43" s="179" t="s">
        <v>165</v>
      </c>
      <c r="B43" s="937" t="s">
        <v>167</v>
      </c>
      <c r="C43" s="938"/>
      <c r="D43" s="939"/>
      <c r="E43" s="536">
        <v>0</v>
      </c>
      <c r="F43" s="184">
        <v>0</v>
      </c>
      <c r="G43" s="185">
        <f>G26*0.005</f>
        <v>600</v>
      </c>
      <c r="H43" s="532">
        <f t="shared" ref="H43:Q45" si="8">H26*0.01</f>
        <v>1200</v>
      </c>
      <c r="I43" s="532">
        <f t="shared" si="8"/>
        <v>1200</v>
      </c>
      <c r="J43" s="532">
        <f t="shared" si="8"/>
        <v>1200</v>
      </c>
      <c r="K43" s="532">
        <f t="shared" si="8"/>
        <v>1200</v>
      </c>
      <c r="L43" s="532">
        <f t="shared" si="8"/>
        <v>1200</v>
      </c>
      <c r="M43" s="532">
        <f t="shared" si="8"/>
        <v>1200</v>
      </c>
      <c r="N43" s="532">
        <f t="shared" si="8"/>
        <v>1200</v>
      </c>
      <c r="O43" s="611">
        <f t="shared" si="8"/>
        <v>1200</v>
      </c>
      <c r="P43" s="611">
        <f t="shared" si="8"/>
        <v>1200</v>
      </c>
      <c r="Q43" s="611">
        <f t="shared" si="8"/>
        <v>1200</v>
      </c>
    </row>
    <row r="44" spans="1:36" s="180" customFormat="1" x14ac:dyDescent="0.25">
      <c r="A44" s="179" t="s">
        <v>165</v>
      </c>
      <c r="B44" s="937" t="s">
        <v>168</v>
      </c>
      <c r="C44" s="938"/>
      <c r="D44" s="939"/>
      <c r="E44" s="536">
        <v>0</v>
      </c>
      <c r="F44" s="184">
        <v>0</v>
      </c>
      <c r="G44" s="533">
        <f>G27*0.005</f>
        <v>600</v>
      </c>
      <c r="H44" s="532">
        <f t="shared" si="8"/>
        <v>1200</v>
      </c>
      <c r="I44" s="532">
        <f t="shared" si="8"/>
        <v>1200</v>
      </c>
      <c r="J44" s="532">
        <f t="shared" si="8"/>
        <v>1200</v>
      </c>
      <c r="K44" s="532">
        <f t="shared" si="8"/>
        <v>1200</v>
      </c>
      <c r="L44" s="532">
        <f t="shared" si="8"/>
        <v>1200</v>
      </c>
      <c r="M44" s="532">
        <f t="shared" si="8"/>
        <v>1200</v>
      </c>
      <c r="N44" s="532">
        <f t="shared" si="8"/>
        <v>1200</v>
      </c>
      <c r="O44" s="611">
        <f t="shared" si="8"/>
        <v>1200</v>
      </c>
      <c r="P44" s="611">
        <f t="shared" si="8"/>
        <v>1200</v>
      </c>
      <c r="Q44" s="611">
        <f t="shared" si="8"/>
        <v>1200</v>
      </c>
    </row>
    <row r="45" spans="1:36" s="180" customFormat="1" ht="15" thickBot="1" x14ac:dyDescent="0.3">
      <c r="A45" s="179" t="s">
        <v>165</v>
      </c>
      <c r="B45" s="940" t="s">
        <v>160</v>
      </c>
      <c r="C45" s="941"/>
      <c r="D45" s="942"/>
      <c r="E45" s="537">
        <v>0</v>
      </c>
      <c r="F45" s="189">
        <v>0</v>
      </c>
      <c r="G45" s="185">
        <f>G28*0.005</f>
        <v>600</v>
      </c>
      <c r="H45" s="532">
        <f t="shared" si="8"/>
        <v>1200</v>
      </c>
      <c r="I45" s="532">
        <f t="shared" si="8"/>
        <v>1200</v>
      </c>
      <c r="J45" s="189">
        <v>1200</v>
      </c>
      <c r="K45" s="532">
        <f t="shared" ref="K45:Q45" si="9">K28*0.01</f>
        <v>1200</v>
      </c>
      <c r="L45" s="532">
        <f t="shared" si="9"/>
        <v>1200</v>
      </c>
      <c r="M45" s="532">
        <f t="shared" si="9"/>
        <v>1200</v>
      </c>
      <c r="N45" s="532">
        <f t="shared" si="9"/>
        <v>1200</v>
      </c>
      <c r="O45" s="611">
        <f t="shared" si="9"/>
        <v>1200</v>
      </c>
      <c r="P45" s="611">
        <f t="shared" si="9"/>
        <v>1200</v>
      </c>
      <c r="Q45" s="611">
        <f t="shared" si="9"/>
        <v>1200</v>
      </c>
    </row>
    <row r="46" spans="1:36" s="188" customFormat="1" ht="29.4" customHeight="1" thickBot="1" x14ac:dyDescent="0.3">
      <c r="A46" s="190"/>
      <c r="B46" s="925" t="s">
        <v>173</v>
      </c>
      <c r="C46" s="926"/>
      <c r="D46" s="927"/>
      <c r="E46" s="538">
        <f t="shared" ref="E46:Q46" si="10">SUM(E42:E45)</f>
        <v>0</v>
      </c>
      <c r="F46" s="191">
        <f t="shared" si="10"/>
        <v>0</v>
      </c>
      <c r="G46" s="192">
        <f t="shared" si="10"/>
        <v>2050</v>
      </c>
      <c r="H46" s="191">
        <f t="shared" si="10"/>
        <v>4100</v>
      </c>
      <c r="I46" s="192">
        <f t="shared" si="10"/>
        <v>4100</v>
      </c>
      <c r="J46" s="191">
        <f t="shared" si="10"/>
        <v>4100</v>
      </c>
      <c r="K46" s="192">
        <f t="shared" si="10"/>
        <v>4100</v>
      </c>
      <c r="L46" s="191">
        <f t="shared" si="10"/>
        <v>4100</v>
      </c>
      <c r="M46" s="192">
        <f t="shared" si="10"/>
        <v>4100</v>
      </c>
      <c r="N46" s="191">
        <f t="shared" si="10"/>
        <v>4100</v>
      </c>
      <c r="O46" s="612">
        <f t="shared" si="10"/>
        <v>4100</v>
      </c>
      <c r="P46" s="613">
        <f t="shared" si="10"/>
        <v>4100</v>
      </c>
      <c r="Q46" s="614">
        <f t="shared" si="10"/>
        <v>4100</v>
      </c>
    </row>
    <row r="47" spans="1:36" s="188" customFormat="1" ht="15" thickBot="1" x14ac:dyDescent="0.3">
      <c r="A47" s="179" t="s">
        <v>174</v>
      </c>
      <c r="B47" s="925" t="s">
        <v>175</v>
      </c>
      <c r="C47" s="926"/>
      <c r="D47" s="927"/>
      <c r="E47" s="534"/>
      <c r="F47" s="186"/>
      <c r="G47" s="187"/>
      <c r="H47" s="186">
        <v>68314.285714285696</v>
      </c>
      <c r="I47" s="187"/>
      <c r="J47" s="186"/>
      <c r="K47" s="187"/>
      <c r="L47" s="186"/>
      <c r="M47" s="187"/>
      <c r="N47" s="186"/>
      <c r="O47" s="608"/>
      <c r="P47" s="609"/>
      <c r="Q47" s="610"/>
    </row>
    <row r="48" spans="1:36" s="180" customFormat="1" ht="15" thickBot="1" x14ac:dyDescent="0.3">
      <c r="A48" s="179" t="s">
        <v>169</v>
      </c>
      <c r="B48" s="925" t="s">
        <v>176</v>
      </c>
      <c r="C48" s="926"/>
      <c r="D48" s="927"/>
      <c r="E48" s="534">
        <v>0</v>
      </c>
      <c r="F48" s="186">
        <v>0</v>
      </c>
      <c r="G48" s="186">
        <f>G31*0.005</f>
        <v>475</v>
      </c>
      <c r="H48" s="186">
        <f t="shared" ref="H48:Q48" si="11">H31*0.01</f>
        <v>950</v>
      </c>
      <c r="I48" s="187">
        <f t="shared" si="11"/>
        <v>950</v>
      </c>
      <c r="J48" s="186">
        <f t="shared" si="11"/>
        <v>950</v>
      </c>
      <c r="K48" s="187">
        <f t="shared" si="11"/>
        <v>950</v>
      </c>
      <c r="L48" s="186">
        <f t="shared" si="11"/>
        <v>950</v>
      </c>
      <c r="M48" s="187">
        <f t="shared" si="11"/>
        <v>950</v>
      </c>
      <c r="N48" s="186">
        <f t="shared" si="11"/>
        <v>950</v>
      </c>
      <c r="O48" s="609">
        <f t="shared" si="11"/>
        <v>950</v>
      </c>
      <c r="P48" s="608">
        <f t="shared" si="11"/>
        <v>950</v>
      </c>
      <c r="Q48" s="609">
        <f t="shared" si="11"/>
        <v>950</v>
      </c>
    </row>
  </sheetData>
  <mergeCells count="25">
    <mergeCell ref="B46:D46"/>
    <mergeCell ref="B47:D47"/>
    <mergeCell ref="B48:D48"/>
    <mergeCell ref="B34:D35"/>
    <mergeCell ref="B41:D41"/>
    <mergeCell ref="B42:D42"/>
    <mergeCell ref="B43:D43"/>
    <mergeCell ref="B44:D44"/>
    <mergeCell ref="B45:D45"/>
    <mergeCell ref="B36:D36"/>
    <mergeCell ref="B37:D37"/>
    <mergeCell ref="B38:D38"/>
    <mergeCell ref="B39:D39"/>
    <mergeCell ref="B40:D40"/>
    <mergeCell ref="E35:G35"/>
    <mergeCell ref="H35:Q35"/>
    <mergeCell ref="A1:O1"/>
    <mergeCell ref="C33:Q33"/>
    <mergeCell ref="C2:L2"/>
    <mergeCell ref="C4:E4"/>
    <mergeCell ref="F4:L4"/>
    <mergeCell ref="A13:B13"/>
    <mergeCell ref="A14:B14"/>
    <mergeCell ref="B16:L16"/>
    <mergeCell ref="C18:Q18"/>
  </mergeCells>
  <pageMargins left="0.7" right="0.7" top="0.75" bottom="0.75" header="0.3" footer="0.3"/>
  <pageSetup paperSize="9" scale="43" orientation="landscape"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B796BCB7B8B404B85B94D47314F8732" ma:contentTypeVersion="10" ma:contentTypeDescription="Utwórz nowy dokument." ma:contentTypeScope="" ma:versionID="f68b159e8d9b258c09dafa9f3b5387b8">
  <xsd:schema xmlns:xsd="http://www.w3.org/2001/XMLSchema" xmlns:xs="http://www.w3.org/2001/XMLSchema" xmlns:p="http://schemas.microsoft.com/office/2006/metadata/properties" xmlns:ns3="adabe288-2843-45c6-b09f-f1f2c690bfb6" xmlns:ns4="631dafa5-82d6-44bf-a489-69d5e872755b" targetNamespace="http://schemas.microsoft.com/office/2006/metadata/properties" ma:root="true" ma:fieldsID="5ab2b981cfaae2000674ab738b26e6b4" ns3:_="" ns4:_="">
    <xsd:import namespace="adabe288-2843-45c6-b09f-f1f2c690bfb6"/>
    <xsd:import namespace="631dafa5-82d6-44bf-a489-69d5e872755b"/>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dabe288-2843-45c6-b09f-f1f2c690bf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31dafa5-82d6-44bf-a489-69d5e872755b" elementFormDefault="qualified">
    <xsd:import namespace="http://schemas.microsoft.com/office/2006/documentManagement/types"/>
    <xsd:import namespace="http://schemas.microsoft.com/office/infopath/2007/PartnerControls"/>
    <xsd:element name="SharedWithUsers" ma:index="14"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Udostępnione dla — szczegóły" ma:internalName="SharedWithDetails" ma:readOnly="true">
      <xsd:simpleType>
        <xsd:restriction base="dms:Note">
          <xsd:maxLength value="255"/>
        </xsd:restriction>
      </xsd:simpleType>
    </xsd:element>
    <xsd:element name="SharingHintHash" ma:index="16" nillable="true" ma:displayName="Skrót wskazówki dotyczącej udostępniani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9ECF567-A1CA-480F-B418-2AF15EC6EF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dabe288-2843-45c6-b09f-f1f2c690bfb6"/>
    <ds:schemaRef ds:uri="631dafa5-82d6-44bf-a489-69d5e87275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7DD60B6-4D69-4BE5-A8A5-A49CABCD2CFD}">
  <ds:schemaRefs>
    <ds:schemaRef ds:uri="http://schemas.microsoft.com/sharepoint/v3/contenttype/forms"/>
  </ds:schemaRefs>
</ds:datastoreItem>
</file>

<file path=customXml/itemProps3.xml><?xml version="1.0" encoding="utf-8"?>
<ds:datastoreItem xmlns:ds="http://schemas.openxmlformats.org/officeDocument/2006/customXml" ds:itemID="{420AB16B-D2A7-40BC-86DE-8478B46EA435}">
  <ds:schemaRefs>
    <ds:schemaRef ds:uri="http://www.w3.org/XML/1998/namespace"/>
    <ds:schemaRef ds:uri="adabe288-2843-45c6-b09f-f1f2c690bfb6"/>
    <ds:schemaRef ds:uri="http://schemas.microsoft.com/office/infopath/2007/PartnerControls"/>
    <ds:schemaRef ds:uri="http://purl.org/dc/terms/"/>
    <ds:schemaRef ds:uri="http://schemas.openxmlformats.org/package/2006/metadata/core-properties"/>
    <ds:schemaRef ds:uri="http://schemas.microsoft.com/office/2006/documentManagement/types"/>
    <ds:schemaRef ds:uri="631dafa5-82d6-44bf-a489-69d5e872755b"/>
    <ds:schemaRef ds:uri="http://schemas.microsoft.com/office/2006/metadata/properties"/>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16</vt:i4>
      </vt:variant>
      <vt:variant>
        <vt:lpstr>Nazwane zakresy</vt:lpstr>
      </vt:variant>
      <vt:variant>
        <vt:i4>14</vt:i4>
      </vt:variant>
    </vt:vector>
  </HeadingPairs>
  <TitlesOfParts>
    <vt:vector size="30" baseType="lpstr">
      <vt:lpstr>1. PDN_Założenia</vt:lpstr>
      <vt:lpstr>2. PDN_Nakłady</vt:lpstr>
      <vt:lpstr>3. PDN_Przychody</vt:lpstr>
      <vt:lpstr>4. PDN_Koszty operacyjne</vt:lpstr>
      <vt:lpstr>5. PDN_Przepływy</vt:lpstr>
      <vt:lpstr>6. PDN_Wsk. rentowności; Luka</vt:lpstr>
      <vt:lpstr>7. PDN_Analiza ekonomiczna</vt:lpstr>
      <vt:lpstr>Listy wyboru</vt:lpstr>
      <vt:lpstr>PDN_k_operac_założenia</vt:lpstr>
      <vt:lpstr>PDN_wynagrodz_zespół_proj</vt:lpstr>
      <vt:lpstr>PDN_diagram_wykorzystania</vt:lpstr>
      <vt:lpstr>PDN_w_gantta</vt:lpstr>
      <vt:lpstr>PDN_zakres</vt:lpstr>
      <vt:lpstr>PDN_wskaź_licz_załatw_spraw</vt:lpstr>
      <vt:lpstr>PDN_widok_kooperacji_system</vt:lpstr>
      <vt:lpstr>PDN_analiza_ryzyk</vt:lpstr>
      <vt:lpstr>'1. PDN_Założenia'!Obszar_wydruku</vt:lpstr>
      <vt:lpstr>'2. PDN_Nakłady'!Obszar_wydruku</vt:lpstr>
      <vt:lpstr>'3. PDN_Przychody'!Obszar_wydruku</vt:lpstr>
      <vt:lpstr>'4. PDN_Koszty operacyjne'!Obszar_wydruku</vt:lpstr>
      <vt:lpstr>'5. PDN_Przepływy'!Obszar_wydruku</vt:lpstr>
      <vt:lpstr>'6. PDN_Wsk. rentowności; Luka'!Obszar_wydruku</vt:lpstr>
      <vt:lpstr>'7. PDN_Analiza ekonomiczna'!Obszar_wydruku</vt:lpstr>
      <vt:lpstr>PDN_k_operac_założenia!Obszar_wydruku</vt:lpstr>
      <vt:lpstr>PDN_w_gantta!Obszar_wydruku</vt:lpstr>
      <vt:lpstr>PDN_widok_kooperacji_system!Obszar_wydruku</vt:lpstr>
      <vt:lpstr>PDN_wskaź_licz_załatw_spraw!Obszar_wydruku</vt:lpstr>
      <vt:lpstr>'3. PDN_Przychody'!Tytuły_wydruku</vt:lpstr>
      <vt:lpstr>'4. PDN_Koszty operacyjne'!Tytuły_wydruku</vt:lpstr>
      <vt:lpstr>'5. PDN_Przepływy'!Tytuły_wydruku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dc:creator>
  <cp:lastModifiedBy>Korchow Iwona</cp:lastModifiedBy>
  <cp:lastPrinted>2019-08-01T12:27:38Z</cp:lastPrinted>
  <dcterms:created xsi:type="dcterms:W3CDTF">2007-10-03T17:46:26Z</dcterms:created>
  <dcterms:modified xsi:type="dcterms:W3CDTF">2019-08-02T09:09:56Z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0x0101004B796BCB7B8B404B85B94D47314F8732</vt:lpwstr>
  </property>
</Properties>
</file>